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ademecloud-my.sharepoint.com/personal/mehdi_keromen_ademe_fr/Documents/Projets formation/Renouvellement marché formation 2026/Cadre de décomposition des prix/"/>
    </mc:Choice>
  </mc:AlternateContent>
  <xr:revisionPtr revIDLastSave="819" documentId="11_DABB0435F25F2B009DC05B8C1313C97AA456651B" xr6:coauthVersionLast="47" xr6:coauthVersionMax="47" xr10:uidLastSave="{B5908B4C-C84C-421F-8366-DAB6D0EC2C61}"/>
  <bookViews>
    <workbookView xWindow="-110" yWindow="-110" windowWidth="19420" windowHeight="10300" activeTab="1" xr2:uid="{00000000-000D-0000-FFFF-FFFF00000000}"/>
  </bookViews>
  <sheets>
    <sheet name="1.Synthèse" sheetId="6" r:id="rId1"/>
    <sheet name="3.Tarifs" sheetId="4" r:id="rId2"/>
    <sheet name="SYNTHESE PRESTATIONS" sheetId="8" r:id="rId3"/>
  </sheets>
  <definedNames>
    <definedName name="_xlnm.Print_Area" localSheetId="1">'3.Tarifs'!$B$1:$I$172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3" i="4" l="1"/>
  <c r="G158" i="4"/>
  <c r="G129" i="4"/>
  <c r="G82" i="4"/>
  <c r="G86" i="4"/>
  <c r="D13" i="6"/>
  <c r="F75" i="4"/>
  <c r="F59" i="4"/>
  <c r="F60" i="4"/>
  <c r="F58" i="4"/>
  <c r="F46" i="4"/>
  <c r="F47" i="4"/>
  <c r="F21" i="4"/>
  <c r="F69" i="4"/>
  <c r="I69" i="4" s="1"/>
  <c r="F70" i="4"/>
  <c r="I70" i="4" s="1"/>
  <c r="F71" i="4"/>
  <c r="I71" i="4" s="1"/>
  <c r="B5" i="8"/>
  <c r="D42" i="6"/>
  <c r="D43" i="6"/>
  <c r="D44" i="6"/>
  <c r="B37" i="6" a="1"/>
  <c r="B37" i="6"/>
  <c r="B16" i="6" a="1"/>
  <c r="B16" i="6"/>
  <c r="F33" i="4"/>
  <c r="F34" i="4" s="1"/>
  <c r="F30" i="4"/>
  <c r="F31" i="4" s="1"/>
  <c r="F27" i="4"/>
  <c r="F28" i="4" s="1"/>
  <c r="F11" i="4"/>
  <c r="F12" i="4" s="1"/>
  <c r="F20" i="4"/>
  <c r="F19" i="4"/>
  <c r="F18" i="4"/>
  <c r="F17" i="4"/>
  <c r="F22" i="4" s="1"/>
  <c r="F14" i="4"/>
  <c r="F15" i="4" s="1"/>
  <c r="F82" i="4"/>
  <c r="F85" i="4"/>
  <c r="F93" i="4"/>
  <c r="F8" i="4"/>
  <c r="F39" i="4" l="1"/>
  <c r="F40" i="4"/>
  <c r="F41" i="4"/>
  <c r="F42" i="4"/>
  <c r="F43" i="4"/>
  <c r="F44" i="4"/>
  <c r="F45" i="4"/>
  <c r="F48" i="4"/>
  <c r="F49" i="4"/>
  <c r="F50" i="4"/>
  <c r="F51" i="4"/>
  <c r="F52" i="4"/>
  <c r="F53" i="4"/>
  <c r="F54" i="4"/>
  <c r="I93" i="4"/>
  <c r="F94" i="4"/>
  <c r="I94" i="4" s="1"/>
  <c r="F95" i="4"/>
  <c r="I95" i="4" s="1"/>
  <c r="F96" i="4"/>
  <c r="I96" i="4" s="1"/>
  <c r="F97" i="4"/>
  <c r="I97" i="4" s="1"/>
  <c r="F98" i="4"/>
  <c r="I98" i="4" s="1"/>
  <c r="F100" i="4"/>
  <c r="I100" i="4" s="1"/>
  <c r="F101" i="4"/>
  <c r="I101" i="4" s="1"/>
  <c r="F102" i="4"/>
  <c r="I102" i="4" s="1"/>
  <c r="F103" i="4"/>
  <c r="I103" i="4" s="1"/>
  <c r="F104" i="4"/>
  <c r="I104" i="4" s="1"/>
  <c r="F105" i="4"/>
  <c r="I105" i="4" s="1"/>
  <c r="F107" i="4"/>
  <c r="I107" i="4" s="1"/>
  <c r="F108" i="4"/>
  <c r="I108" i="4" s="1"/>
  <c r="F109" i="4"/>
  <c r="I109" i="4" s="1"/>
  <c r="F110" i="4"/>
  <c r="I110" i="4" s="1"/>
  <c r="F111" i="4"/>
  <c r="I111" i="4" s="1"/>
  <c r="F112" i="4"/>
  <c r="I112" i="4" s="1"/>
  <c r="F115" i="4"/>
  <c r="I115" i="4" s="1"/>
  <c r="F116" i="4"/>
  <c r="I116" i="4" s="1"/>
  <c r="F117" i="4"/>
  <c r="I117" i="4" s="1"/>
  <c r="F118" i="4"/>
  <c r="I118" i="4" s="1"/>
  <c r="F119" i="4"/>
  <c r="I119" i="4" s="1"/>
  <c r="F120" i="4"/>
  <c r="I120" i="4" s="1"/>
  <c r="F122" i="4"/>
  <c r="I122" i="4" s="1"/>
  <c r="F123" i="4"/>
  <c r="I123" i="4" s="1"/>
  <c r="F124" i="4"/>
  <c r="I124" i="4" s="1"/>
  <c r="F125" i="4"/>
  <c r="I125" i="4" s="1"/>
  <c r="F126" i="4"/>
  <c r="I126" i="4" s="1"/>
  <c r="F127" i="4"/>
  <c r="I127" i="4" s="1"/>
  <c r="F129" i="4"/>
  <c r="I129" i="4" s="1"/>
  <c r="F130" i="4"/>
  <c r="I130" i="4"/>
  <c r="F131" i="4"/>
  <c r="I131" i="4" s="1"/>
  <c r="F132" i="4"/>
  <c r="I132" i="4" s="1"/>
  <c r="F133" i="4"/>
  <c r="I133" i="4" s="1"/>
  <c r="F134" i="4"/>
  <c r="I134" i="4" s="1"/>
  <c r="F137" i="4"/>
  <c r="I137" i="4" s="1"/>
  <c r="F138" i="4"/>
  <c r="I138" i="4" s="1"/>
  <c r="F139" i="4"/>
  <c r="I139" i="4" s="1"/>
  <c r="F140" i="4"/>
  <c r="I140" i="4" s="1"/>
  <c r="F141" i="4"/>
  <c r="I141" i="4" s="1"/>
  <c r="F142" i="4"/>
  <c r="I142" i="4" s="1"/>
  <c r="F144" i="4"/>
  <c r="I144" i="4" s="1"/>
  <c r="F145" i="4"/>
  <c r="I145" i="4" s="1"/>
  <c r="F146" i="4"/>
  <c r="I146" i="4" s="1"/>
  <c r="F147" i="4"/>
  <c r="I147" i="4" s="1"/>
  <c r="F148" i="4"/>
  <c r="I148" i="4" s="1"/>
  <c r="F149" i="4"/>
  <c r="I149" i="4" s="1"/>
  <c r="F151" i="4"/>
  <c r="I151" i="4" s="1"/>
  <c r="F152" i="4"/>
  <c r="I152" i="4" s="1"/>
  <c r="F153" i="4"/>
  <c r="I153" i="4" s="1"/>
  <c r="F154" i="4"/>
  <c r="I154" i="4" s="1"/>
  <c r="F155" i="4"/>
  <c r="I155" i="4" s="1"/>
  <c r="F156" i="4"/>
  <c r="I156" i="4" s="1"/>
  <c r="D51" i="6"/>
  <c r="G5" i="6"/>
  <c r="F83" i="4"/>
  <c r="I84" i="4"/>
  <c r="I85" i="4"/>
  <c r="F86" i="4"/>
  <c r="D55" i="6" s="1"/>
  <c r="F87" i="4"/>
  <c r="I87" i="4" s="1"/>
  <c r="E56" i="6" s="1"/>
  <c r="G56" i="6" s="1"/>
  <c r="I78" i="4"/>
  <c r="E48" i="6" s="1"/>
  <c r="F5" i="6"/>
  <c r="I75" i="4"/>
  <c r="E46" i="6" s="1"/>
  <c r="F64" i="4"/>
  <c r="I64" i="4" s="1"/>
  <c r="F65" i="4"/>
  <c r="F66" i="4"/>
  <c r="D39" i="6" s="1"/>
  <c r="F67" i="4"/>
  <c r="F68" i="4"/>
  <c r="I58" i="4"/>
  <c r="I59" i="4"/>
  <c r="E34" i="6" s="1"/>
  <c r="G34" i="6" s="1"/>
  <c r="I60" i="4"/>
  <c r="E35" i="6" s="1"/>
  <c r="G35" i="6" s="1"/>
  <c r="B47" i="6"/>
  <c r="B11" i="8" s="1"/>
  <c r="B45" i="6"/>
  <c r="B10" i="8" s="1"/>
  <c r="B36" i="6"/>
  <c r="B9" i="8" s="1"/>
  <c r="B32" i="6"/>
  <c r="B8" i="8" s="1"/>
  <c r="B14" i="6"/>
  <c r="B6" i="8" s="1"/>
  <c r="F24" i="4"/>
  <c r="C13" i="6"/>
  <c r="B71" i="6"/>
  <c r="B70" i="6"/>
  <c r="B69" i="6"/>
  <c r="B68" i="6"/>
  <c r="B67" i="6"/>
  <c r="B65" i="6"/>
  <c r="B64" i="6"/>
  <c r="B63" i="6"/>
  <c r="B66" i="6"/>
  <c r="B62" i="6"/>
  <c r="B61" i="6"/>
  <c r="B60" i="6"/>
  <c r="B59" i="6"/>
  <c r="B58" i="6"/>
  <c r="B57" i="6"/>
  <c r="B13" i="8" s="1"/>
  <c r="F160" i="4"/>
  <c r="F161" i="4"/>
  <c r="F159" i="4"/>
  <c r="F158" i="4"/>
  <c r="I158" i="4" s="1"/>
  <c r="B56" i="6"/>
  <c r="B55" i="6"/>
  <c r="B2" i="6"/>
  <c r="C5" i="6"/>
  <c r="B49" i="6"/>
  <c r="B12" i="8" s="1"/>
  <c r="D48" i="6"/>
  <c r="B48" i="6"/>
  <c r="B46" i="6"/>
  <c r="B33" i="6"/>
  <c r="B34" i="6"/>
  <c r="B35" i="6"/>
  <c r="D52" i="6"/>
  <c r="D53" i="6"/>
  <c r="D55" i="4"/>
  <c r="B54" i="6"/>
  <c r="B53" i="6"/>
  <c r="B52" i="6"/>
  <c r="B51" i="6"/>
  <c r="B50" i="6"/>
  <c r="B15" i="6"/>
  <c r="B7" i="8" s="1"/>
  <c r="B11" i="6"/>
  <c r="D33" i="6"/>
  <c r="I68" i="4" l="1"/>
  <c r="D41" i="6"/>
  <c r="I67" i="4"/>
  <c r="D40" i="6"/>
  <c r="I65" i="4"/>
  <c r="D38" i="6"/>
  <c r="E38" i="6"/>
  <c r="G38" i="6" s="1"/>
  <c r="E40" i="6"/>
  <c r="G40" i="6" s="1"/>
  <c r="E41" i="6"/>
  <c r="G41" i="6" s="1"/>
  <c r="E42" i="6"/>
  <c r="G42" i="6" s="1"/>
  <c r="E43" i="6"/>
  <c r="G43" i="6" s="1"/>
  <c r="E44" i="6"/>
  <c r="G44" i="6" s="1"/>
  <c r="D46" i="6"/>
  <c r="D45" i="6" s="1"/>
  <c r="E53" i="6"/>
  <c r="G53" i="6" s="1"/>
  <c r="I161" i="4"/>
  <c r="I160" i="4"/>
  <c r="I159" i="4"/>
  <c r="D56" i="6"/>
  <c r="D34" i="6"/>
  <c r="E54" i="6"/>
  <c r="G54" i="6" s="1"/>
  <c r="F25" i="4"/>
  <c r="E47" i="6"/>
  <c r="I83" i="4"/>
  <c r="E52" i="6" s="1"/>
  <c r="G52" i="6" s="1"/>
  <c r="I86" i="4"/>
  <c r="E55" i="6" s="1"/>
  <c r="G55" i="6" s="1"/>
  <c r="D54" i="6"/>
  <c r="I128" i="4"/>
  <c r="E65" i="6" s="1"/>
  <c r="G65" i="6" s="1"/>
  <c r="I121" i="4"/>
  <c r="E64" i="6" s="1"/>
  <c r="G64" i="6" s="1"/>
  <c r="I92" i="4"/>
  <c r="I99" i="4"/>
  <c r="E60" i="6" s="1"/>
  <c r="G60" i="6" s="1"/>
  <c r="I136" i="4"/>
  <c r="E67" i="6" s="1"/>
  <c r="I114" i="4"/>
  <c r="E63" i="6" s="1"/>
  <c r="I106" i="4"/>
  <c r="E61" i="6" s="1"/>
  <c r="G61" i="6" s="1"/>
  <c r="I143" i="4"/>
  <c r="E68" i="6" s="1"/>
  <c r="G68" i="6" s="1"/>
  <c r="I150" i="4"/>
  <c r="E69" i="6" s="1"/>
  <c r="G69" i="6" s="1"/>
  <c r="I61" i="4"/>
  <c r="I82" i="4"/>
  <c r="E51" i="6" s="1"/>
  <c r="G51" i="6" s="1"/>
  <c r="E45" i="6"/>
  <c r="G46" i="6"/>
  <c r="I66" i="4"/>
  <c r="E39" i="6" s="1"/>
  <c r="G39" i="6" s="1"/>
  <c r="E37" i="6"/>
  <c r="D37" i="6"/>
  <c r="E33" i="6"/>
  <c r="G33" i="6" s="1"/>
  <c r="D35" i="6"/>
  <c r="F55" i="4"/>
  <c r="E15" i="6" s="1"/>
  <c r="F9" i="4"/>
  <c r="F35" i="4" l="1"/>
  <c r="D12" i="6"/>
  <c r="I72" i="4"/>
  <c r="E13" i="6"/>
  <c r="G13" i="6" s="1"/>
  <c r="G48" i="6"/>
  <c r="E32" i="6"/>
  <c r="D8" i="8" s="1"/>
  <c r="D11" i="6"/>
  <c r="D16" i="6"/>
  <c r="G39" i="4"/>
  <c r="E50" i="6"/>
  <c r="G50" i="6" s="1"/>
  <c r="I88" i="4"/>
  <c r="E62" i="6"/>
  <c r="G62" i="6" s="1"/>
  <c r="G63" i="6"/>
  <c r="G67" i="6"/>
  <c r="E66" i="6"/>
  <c r="G66" i="6" s="1"/>
  <c r="E59" i="6"/>
  <c r="D163" i="4"/>
  <c r="D11" i="8"/>
  <c r="G47" i="6"/>
  <c r="D10" i="8"/>
  <c r="G45" i="6"/>
  <c r="E36" i="6"/>
  <c r="G37" i="6"/>
  <c r="E16" i="6"/>
  <c r="F163" i="4" l="1"/>
  <c r="I163" i="4" s="1"/>
  <c r="E71" i="6" s="1"/>
  <c r="E12" i="6"/>
  <c r="E11" i="6" s="1"/>
  <c r="G32" i="6"/>
  <c r="E49" i="6"/>
  <c r="G49" i="6" s="1"/>
  <c r="E70" i="6"/>
  <c r="G70" i="6" s="1"/>
  <c r="G71" i="6"/>
  <c r="E58" i="6"/>
  <c r="G59" i="6"/>
  <c r="G36" i="6"/>
  <c r="D9" i="8"/>
  <c r="G16" i="6"/>
  <c r="G12" i="6"/>
  <c r="D12" i="8" l="1"/>
  <c r="E57" i="6"/>
  <c r="G58" i="6"/>
  <c r="G15" i="6"/>
  <c r="D7" i="8"/>
  <c r="E14" i="6"/>
  <c r="G11" i="6"/>
  <c r="D5" i="8"/>
  <c r="E10" i="6" l="1"/>
  <c r="G57" i="6"/>
  <c r="D13" i="8"/>
  <c r="G14" i="6"/>
  <c r="D6" i="8"/>
  <c r="F38" i="6" l="1"/>
  <c r="F39" i="6"/>
  <c r="F40" i="6"/>
  <c r="F41" i="6"/>
  <c r="F42" i="6"/>
  <c r="F43" i="6"/>
  <c r="F44" i="6"/>
  <c r="F11" i="6"/>
  <c r="F37" i="6"/>
  <c r="F12" i="6"/>
  <c r="D14" i="8"/>
  <c r="E5" i="8" s="1"/>
  <c r="F65" i="6"/>
  <c r="F53" i="6"/>
  <c r="F14" i="6"/>
  <c r="F45" i="6"/>
  <c r="F36" i="6"/>
  <c r="F55" i="6"/>
  <c r="F33" i="6"/>
  <c r="F15" i="6"/>
  <c r="F61" i="6"/>
  <c r="G10" i="6"/>
  <c r="F70" i="6"/>
  <c r="F54" i="6"/>
  <c r="F52" i="6"/>
  <c r="F60" i="6"/>
  <c r="F56" i="6"/>
  <c r="F49" i="6"/>
  <c r="F63" i="6"/>
  <c r="F57" i="6"/>
  <c r="F68" i="6"/>
  <c r="F51" i="6"/>
  <c r="F32" i="6"/>
  <c r="F34" i="6"/>
  <c r="F69" i="6"/>
  <c r="F64" i="6"/>
  <c r="F71" i="6"/>
  <c r="F67" i="6"/>
  <c r="F35" i="6"/>
  <c r="F13" i="6"/>
  <c r="F47" i="6"/>
  <c r="F66" i="6"/>
  <c r="F59" i="6"/>
  <c r="F62" i="6"/>
  <c r="F58" i="6"/>
  <c r="D16" i="8" l="1"/>
  <c r="D17" i="8" s="1"/>
  <c r="E9" i="8"/>
  <c r="E7" i="8"/>
  <c r="E10" i="8"/>
  <c r="E8" i="8"/>
  <c r="E13" i="8"/>
  <c r="E14" i="8"/>
  <c r="E12" i="8"/>
  <c r="E6" i="8"/>
  <c r="E1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TURPAULT Bastien</author>
  </authors>
  <commentList>
    <comment ref="G4" authorId="0" shapeId="0" xr:uid="{00000000-0006-0000-0000-000001000000}">
      <text>
        <r>
          <rPr>
            <b/>
            <sz val="9"/>
            <color indexed="81"/>
            <rFont val="Tahoma"/>
            <family val="2"/>
          </rPr>
          <t xml:space="preserve">ADEME : </t>
        </r>
        <r>
          <rPr>
            <sz val="9"/>
            <color indexed="81"/>
            <rFont val="Tahoma"/>
            <family val="2"/>
          </rPr>
          <t xml:space="preserve">
hypothèse = ouverture du service en nov. 2022 ; fin de marché en fév. 2028 =&gt; 64 mois de gestion courante (RUN)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TURPAULT Bastien</author>
  </authors>
  <commentList>
    <comment ref="G57" authorId="0" shapeId="0" xr:uid="{00000000-0006-0000-0200-000001000000}">
      <text>
        <r>
          <rPr>
            <b/>
            <sz val="9"/>
            <color rgb="FF000000"/>
            <rFont val="Tahoma"/>
            <family val="2"/>
          </rPr>
          <t>ADEME :</t>
        </r>
        <r>
          <rPr>
            <sz val="9"/>
            <color rgb="FF000000"/>
            <rFont val="Tahoma"/>
            <family val="2"/>
          </rPr>
          <t xml:space="preserve">
</t>
        </r>
        <r>
          <rPr>
            <sz val="9"/>
            <color rgb="FF000000"/>
            <rFont val="Tahoma"/>
            <family val="2"/>
          </rPr>
          <t>Les quantités estimées pour ce scénario ne représentent pas un engagement de commande.</t>
        </r>
      </text>
    </comment>
    <comment ref="I57" authorId="0" shapeId="0" xr:uid="{00000000-0006-0000-0200-000002000000}">
      <text>
        <r>
          <rPr>
            <b/>
            <sz val="9"/>
            <color indexed="81"/>
            <rFont val="Tahoma"/>
            <family val="2"/>
          </rPr>
          <t xml:space="preserve">ADEME :
</t>
        </r>
        <r>
          <rPr>
            <sz val="9"/>
            <color indexed="81"/>
            <rFont val="Tahoma"/>
            <family val="2"/>
          </rPr>
          <t>Les quantités estimées pour ce scénario ne représentent pas un engagement de commande.</t>
        </r>
      </text>
    </comment>
    <comment ref="G63" authorId="0" shapeId="0" xr:uid="{00000000-0006-0000-0200-000003000000}">
      <text>
        <r>
          <rPr>
            <b/>
            <sz val="9"/>
            <color rgb="FF000000"/>
            <rFont val="Tahoma"/>
            <family val="2"/>
          </rPr>
          <t>ADEME :</t>
        </r>
        <r>
          <rPr>
            <sz val="9"/>
            <color rgb="FF000000"/>
            <rFont val="Tahoma"/>
            <family val="2"/>
          </rPr>
          <t xml:space="preserve">
</t>
        </r>
        <r>
          <rPr>
            <sz val="9"/>
            <color rgb="FF000000"/>
            <rFont val="Tahoma"/>
            <family val="2"/>
          </rPr>
          <t>Les quantités estimées pour ce scénario ne représentent pas un engagement de commande.</t>
        </r>
      </text>
    </comment>
    <comment ref="I63" authorId="0" shapeId="0" xr:uid="{00000000-0006-0000-0200-000004000000}">
      <text>
        <r>
          <rPr>
            <b/>
            <sz val="9"/>
            <color indexed="81"/>
            <rFont val="Tahoma"/>
            <family val="2"/>
          </rPr>
          <t xml:space="preserve">ADEME :
</t>
        </r>
        <r>
          <rPr>
            <sz val="9"/>
            <color indexed="81"/>
            <rFont val="Tahoma"/>
            <family val="2"/>
          </rPr>
          <t>Les quantités estimées pour ce scénario ne représentent pas un engagement de commande.</t>
        </r>
      </text>
    </comment>
    <comment ref="G74" authorId="0" shapeId="0" xr:uid="{00000000-0006-0000-0200-000005000000}">
      <text>
        <r>
          <rPr>
            <b/>
            <sz val="9"/>
            <color rgb="FF000000"/>
            <rFont val="Tahoma"/>
            <family val="2"/>
          </rPr>
          <t>ADEME :</t>
        </r>
        <r>
          <rPr>
            <sz val="9"/>
            <color rgb="FF000000"/>
            <rFont val="Tahoma"/>
            <family val="2"/>
          </rPr>
          <t xml:space="preserve">
</t>
        </r>
        <r>
          <rPr>
            <sz val="9"/>
            <color rgb="FF000000"/>
            <rFont val="Tahoma"/>
            <family val="2"/>
          </rPr>
          <t>Les quantités estimées pour ce scénario ne représentent pas un engagement de commande.</t>
        </r>
      </text>
    </comment>
    <comment ref="I74" authorId="0" shapeId="0" xr:uid="{00000000-0006-0000-0200-000006000000}">
      <text>
        <r>
          <rPr>
            <b/>
            <sz val="9"/>
            <color indexed="81"/>
            <rFont val="Tahoma"/>
            <family val="2"/>
          </rPr>
          <t xml:space="preserve">ADEME :
</t>
        </r>
        <r>
          <rPr>
            <sz val="9"/>
            <color indexed="81"/>
            <rFont val="Tahoma"/>
            <family val="2"/>
          </rPr>
          <t>Les quantités estimées pour ce scénario ne représentent pas un engagement de commande.</t>
        </r>
      </text>
    </comment>
    <comment ref="G77" authorId="0" shapeId="0" xr:uid="{00000000-0006-0000-0200-000007000000}">
      <text>
        <r>
          <rPr>
            <b/>
            <sz val="9"/>
            <color rgb="FF000000"/>
            <rFont val="Tahoma"/>
            <family val="2"/>
          </rPr>
          <t>ADEME :</t>
        </r>
        <r>
          <rPr>
            <sz val="9"/>
            <color rgb="FF000000"/>
            <rFont val="Tahoma"/>
            <family val="2"/>
          </rPr>
          <t xml:space="preserve">
</t>
        </r>
        <r>
          <rPr>
            <sz val="9"/>
            <color rgb="FF000000"/>
            <rFont val="Tahoma"/>
            <family val="2"/>
          </rPr>
          <t>Les quantités estimées pour ce scénario ne représentent pas un engagement de commande.</t>
        </r>
      </text>
    </comment>
    <comment ref="I77" authorId="0" shapeId="0" xr:uid="{00000000-0006-0000-0200-000008000000}">
      <text>
        <r>
          <rPr>
            <b/>
            <sz val="9"/>
            <color indexed="81"/>
            <rFont val="Tahoma"/>
            <family val="2"/>
          </rPr>
          <t xml:space="preserve">ADEME :
</t>
        </r>
        <r>
          <rPr>
            <sz val="9"/>
            <color indexed="81"/>
            <rFont val="Tahoma"/>
            <family val="2"/>
          </rPr>
          <t>Les quantités estimées pour ce scénario ne représentent pas un engagement de commande.</t>
        </r>
      </text>
    </comment>
    <comment ref="G81" authorId="0" shapeId="0" xr:uid="{00000000-0006-0000-0200-000009000000}">
      <text>
        <r>
          <rPr>
            <b/>
            <sz val="9"/>
            <color rgb="FF000000"/>
            <rFont val="Tahoma"/>
            <family val="2"/>
          </rPr>
          <t>ADEME :</t>
        </r>
        <r>
          <rPr>
            <sz val="9"/>
            <color rgb="FF000000"/>
            <rFont val="Tahoma"/>
            <family val="2"/>
          </rPr>
          <t xml:space="preserve">
</t>
        </r>
        <r>
          <rPr>
            <sz val="9"/>
            <color rgb="FF000000"/>
            <rFont val="Tahoma"/>
            <family val="2"/>
          </rPr>
          <t>Les quantités estimées pour ce scénario ne représentent pas un engagement de commande.</t>
        </r>
      </text>
    </comment>
    <comment ref="I81" authorId="0" shapeId="0" xr:uid="{00000000-0006-0000-0200-00000A000000}">
      <text>
        <r>
          <rPr>
            <b/>
            <sz val="9"/>
            <color indexed="81"/>
            <rFont val="Tahoma"/>
            <family val="2"/>
          </rPr>
          <t xml:space="preserve">ADEME :
</t>
        </r>
        <r>
          <rPr>
            <sz val="9"/>
            <color indexed="81"/>
            <rFont val="Tahoma"/>
            <family val="2"/>
          </rPr>
          <t>Les quantités estimées pour ce scénario ne représentent pas un engagement de commande.</t>
        </r>
      </text>
    </comment>
    <comment ref="G91" authorId="0" shapeId="0" xr:uid="{00000000-0006-0000-0200-00000B000000}">
      <text>
        <r>
          <rPr>
            <b/>
            <sz val="9"/>
            <color rgb="FF000000"/>
            <rFont val="Tahoma"/>
            <family val="2"/>
          </rPr>
          <t>ADEME :</t>
        </r>
        <r>
          <rPr>
            <sz val="9"/>
            <color rgb="FF000000"/>
            <rFont val="Tahoma"/>
            <family val="2"/>
          </rPr>
          <t xml:space="preserve">
</t>
        </r>
        <r>
          <rPr>
            <sz val="9"/>
            <color rgb="FF000000"/>
            <rFont val="Tahoma"/>
            <family val="2"/>
          </rPr>
          <t>Les quantités estimées pour ce scénario ne représentent pas un engagement de commande.</t>
        </r>
      </text>
    </comment>
    <comment ref="I91" authorId="0" shapeId="0" xr:uid="{00000000-0006-0000-0200-00000C000000}">
      <text>
        <r>
          <rPr>
            <b/>
            <sz val="9"/>
            <color indexed="81"/>
            <rFont val="Tahoma"/>
            <family val="2"/>
          </rPr>
          <t xml:space="preserve">ADEME :
</t>
        </r>
        <r>
          <rPr>
            <sz val="9"/>
            <color indexed="81"/>
            <rFont val="Tahoma"/>
            <family val="2"/>
          </rPr>
          <t>Les quantités estimées pour ce scénario ne représentent pas un engagement de commande.</t>
        </r>
      </text>
    </comment>
    <comment ref="G113" authorId="0" shapeId="0" xr:uid="{00000000-0006-0000-0200-00000D000000}">
      <text>
        <r>
          <rPr>
            <b/>
            <sz val="9"/>
            <color rgb="FF000000"/>
            <rFont val="Tahoma"/>
            <family val="2"/>
          </rPr>
          <t>ADEME :</t>
        </r>
        <r>
          <rPr>
            <sz val="9"/>
            <color rgb="FF000000"/>
            <rFont val="Tahoma"/>
            <family val="2"/>
          </rPr>
          <t xml:space="preserve">
</t>
        </r>
        <r>
          <rPr>
            <sz val="9"/>
            <color rgb="FF000000"/>
            <rFont val="Tahoma"/>
            <family val="2"/>
          </rPr>
          <t>Les quantités estimées pour ce scénario ne représentent pas un engagement de commande.</t>
        </r>
      </text>
    </comment>
    <comment ref="I113" authorId="0" shapeId="0" xr:uid="{00000000-0006-0000-0200-00000E000000}">
      <text>
        <r>
          <rPr>
            <b/>
            <sz val="9"/>
            <color indexed="81"/>
            <rFont val="Tahoma"/>
            <family val="2"/>
          </rPr>
          <t xml:space="preserve">ADEME :
</t>
        </r>
        <r>
          <rPr>
            <sz val="9"/>
            <color indexed="81"/>
            <rFont val="Tahoma"/>
            <family val="2"/>
          </rPr>
          <t>Les quantités estimées pour ce scénario ne représentent pas un engagement de commande.</t>
        </r>
      </text>
    </comment>
    <comment ref="G135" authorId="0" shapeId="0" xr:uid="{00000000-0006-0000-0200-00000F000000}">
      <text>
        <r>
          <rPr>
            <b/>
            <sz val="9"/>
            <color rgb="FF000000"/>
            <rFont val="Tahoma"/>
            <family val="2"/>
          </rPr>
          <t>ADEME :</t>
        </r>
        <r>
          <rPr>
            <sz val="9"/>
            <color rgb="FF000000"/>
            <rFont val="Tahoma"/>
            <family val="2"/>
          </rPr>
          <t xml:space="preserve">
</t>
        </r>
        <r>
          <rPr>
            <sz val="9"/>
            <color rgb="FF000000"/>
            <rFont val="Tahoma"/>
            <family val="2"/>
          </rPr>
          <t>Les quantités estimées pour ce scénario ne représentent pas un engagement de commande.</t>
        </r>
      </text>
    </comment>
    <comment ref="I135" authorId="0" shapeId="0" xr:uid="{00000000-0006-0000-0200-000010000000}">
      <text>
        <r>
          <rPr>
            <b/>
            <sz val="9"/>
            <color indexed="81"/>
            <rFont val="Tahoma"/>
            <family val="2"/>
          </rPr>
          <t xml:space="preserve">ADEME :
</t>
        </r>
        <r>
          <rPr>
            <sz val="9"/>
            <color indexed="81"/>
            <rFont val="Tahoma"/>
            <family val="2"/>
          </rPr>
          <t>Les quantités estimées pour ce scénario ne représentent pas un engagement de commande.</t>
        </r>
      </text>
    </comment>
    <comment ref="G157" authorId="0" shapeId="0" xr:uid="{00000000-0006-0000-0200-000011000000}">
      <text>
        <r>
          <rPr>
            <b/>
            <sz val="9"/>
            <color rgb="FF000000"/>
            <rFont val="Tahoma"/>
            <family val="2"/>
          </rPr>
          <t>ADEME :</t>
        </r>
        <r>
          <rPr>
            <sz val="9"/>
            <color rgb="FF000000"/>
            <rFont val="Tahoma"/>
            <family val="2"/>
          </rPr>
          <t xml:space="preserve">
</t>
        </r>
        <r>
          <rPr>
            <sz val="9"/>
            <color rgb="FF000000"/>
            <rFont val="Tahoma"/>
            <family val="2"/>
          </rPr>
          <t>Les quantités estimées pour ce scénario ne représentent pas un engagement de commande.</t>
        </r>
      </text>
    </comment>
    <comment ref="I157" authorId="0" shapeId="0" xr:uid="{00000000-0006-0000-0200-000012000000}">
      <text>
        <r>
          <rPr>
            <b/>
            <sz val="9"/>
            <color indexed="81"/>
            <rFont val="Tahoma"/>
            <family val="2"/>
          </rPr>
          <t xml:space="preserve">ADEME :
</t>
        </r>
        <r>
          <rPr>
            <sz val="9"/>
            <color indexed="81"/>
            <rFont val="Tahoma"/>
            <family val="2"/>
          </rPr>
          <t>Les quantités estimées pour ce scénario ne représentent pas un engagement de commande.</t>
        </r>
      </text>
    </comment>
    <comment ref="G162" authorId="0" shapeId="0" xr:uid="{00000000-0006-0000-0200-000013000000}">
      <text>
        <r>
          <rPr>
            <b/>
            <sz val="9"/>
            <color rgb="FF000000"/>
            <rFont val="Tahoma"/>
            <family val="2"/>
          </rPr>
          <t>ADEME :</t>
        </r>
        <r>
          <rPr>
            <sz val="9"/>
            <color rgb="FF000000"/>
            <rFont val="Tahoma"/>
            <family val="2"/>
          </rPr>
          <t xml:space="preserve">
</t>
        </r>
        <r>
          <rPr>
            <sz val="9"/>
            <color rgb="FF000000"/>
            <rFont val="Tahoma"/>
            <family val="2"/>
          </rPr>
          <t>Les quantités estimées pour ce scénario ne représentent pas un engagement de commande.</t>
        </r>
      </text>
    </comment>
    <comment ref="I162" authorId="0" shapeId="0" xr:uid="{00000000-0006-0000-0200-000014000000}">
      <text>
        <r>
          <rPr>
            <b/>
            <sz val="9"/>
            <color indexed="81"/>
            <rFont val="Tahoma"/>
            <family val="2"/>
          </rPr>
          <t xml:space="preserve">ADEME :
</t>
        </r>
        <r>
          <rPr>
            <sz val="9"/>
            <color indexed="81"/>
            <rFont val="Tahoma"/>
            <family val="2"/>
          </rPr>
          <t>Les quantités estimées pour ce scénario ne représentent pas un engagement de commande.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<sst xmlns="http://schemas.openxmlformats.org/spreadsheetml/2006/main" count="407" uniqueCount="145">
  <si>
    <t>Synthèse du cadre de décomposition des prix et analyse du scénario de référence</t>
  </si>
  <si>
    <t>Soumissionnaire</t>
  </si>
  <si>
    <t>Durée totale du marché (mois)</t>
  </si>
  <si>
    <t>Durée d'exploitation (mois)</t>
  </si>
  <si>
    <t>Raison sociale</t>
  </si>
  <si>
    <t>Taux TVA</t>
  </si>
  <si>
    <t>Montants (€ HT)</t>
  </si>
  <si>
    <t>Répartition des montants HT</t>
  </si>
  <si>
    <t>Montant (€ TTC)</t>
  </si>
  <si>
    <t>Unité d'œuvre</t>
  </si>
  <si>
    <t>Forfait / Bon de commande</t>
  </si>
  <si>
    <t>Prix unitaire (€ HT)</t>
  </si>
  <si>
    <t>Prix HT sur la durée du marché (estimation sur scénario de référence)</t>
  </si>
  <si>
    <t>Prix TTC sur la durée du marché (estimation sur scénario de référence)</t>
  </si>
  <si>
    <t>TOTAL</t>
  </si>
  <si>
    <t>UTI1 - Licences éditeur/abonnement/hébergement : Bons de commande forfaitaire à montant annuel</t>
  </si>
  <si>
    <t>Bons de commande ; déclenchement après 12 mois de marché (= après phase projet (Build) + démarrage)</t>
  </si>
  <si>
    <t xml:space="preserve">UTI2 - Maintenance logicielle et assistance : Bons de commande forfaitaire à montant annuel </t>
  </si>
  <si>
    <t>Bon de commande ; déclenchement à la notification du marché pour lancement des travaux de mise en oeuvre de la solution numérique (12 premiers mois du marché)</t>
  </si>
  <si>
    <t>Bons de commande</t>
  </si>
  <si>
    <t>Voir détail onglet "3.Tarifs"</t>
  </si>
  <si>
    <t>Cadre de décomposition des prix</t>
  </si>
  <si>
    <t>Consultation
 "Système intégré de gestion de la formation externe ADEME"</t>
  </si>
  <si>
    <t>NOM DU CANDIDAT</t>
  </si>
  <si>
    <t>Compléter les cellules en jaune</t>
  </si>
  <si>
    <t>PRESTATION 1 : DROIT D'UTILISATION DE(S) OUTIL(S) DE FORMATIONS MULTIMODALES (licences/abonnement et services récurrents forfaitaires)</t>
  </si>
  <si>
    <r>
      <rPr>
        <b/>
        <sz val="10"/>
        <color rgb="FF000000"/>
        <rFont val="Calibri"/>
        <scheme val="minor"/>
      </rPr>
      <t xml:space="preserve">UTI1.1 - Licences éditeur/abonnement/hébergement Site Ademe Académie : </t>
    </r>
    <r>
      <rPr>
        <b/>
        <sz val="10"/>
        <color rgb="FF00B050"/>
        <rFont val="Calibri"/>
        <scheme val="minor"/>
      </rPr>
      <t>Bons de commande forfaitaire à montant annuel</t>
    </r>
  </si>
  <si>
    <t>Observations</t>
  </si>
  <si>
    <t>Quantité de référence par année</t>
  </si>
  <si>
    <t>Prix HT annuel</t>
  </si>
  <si>
    <t>Prix HT annuel associé à la quantité de référence</t>
  </si>
  <si>
    <t>…</t>
  </si>
  <si>
    <t>TOTAL :</t>
  </si>
  <si>
    <r>
      <rPr>
        <b/>
        <sz val="10"/>
        <color rgb="FF000000"/>
        <rFont val="Calibri"/>
        <scheme val="minor"/>
      </rPr>
      <t xml:space="preserve">UTI1.2 - Licences éditeur/abonnement/hébergement Site Ademe Act Formation : </t>
    </r>
    <r>
      <rPr>
        <b/>
        <sz val="10"/>
        <color rgb="FF00B050"/>
        <rFont val="Calibri"/>
        <scheme val="minor"/>
      </rPr>
      <t>Bons de commande forfaitaire à montant annuel</t>
    </r>
  </si>
  <si>
    <r>
      <rPr>
        <b/>
        <sz val="10"/>
        <color rgb="FF000000"/>
        <rFont val="Calibri"/>
        <scheme val="minor"/>
      </rPr>
      <t xml:space="preserve">UTI1.3 - Licences éditeur/abonnement/hébergement Solution de gestion des formations : </t>
    </r>
    <r>
      <rPr>
        <b/>
        <sz val="10"/>
        <color rgb="FF00B050"/>
        <rFont val="Calibri"/>
        <scheme val="minor"/>
      </rPr>
      <t xml:space="preserve">Bons de commande forfaitaire à montant annuel </t>
    </r>
  </si>
  <si>
    <r>
      <rPr>
        <b/>
        <sz val="10"/>
        <color rgb="FF000000"/>
        <rFont val="Calibri"/>
        <scheme val="minor"/>
      </rPr>
      <t xml:space="preserve">UTI1.4- Licences éditeur/abonnement/hébergement Plateforme LMS/MOOC : </t>
    </r>
    <r>
      <rPr>
        <b/>
        <sz val="10"/>
        <color rgb="FF00B050"/>
        <rFont val="Calibri"/>
        <scheme val="minor"/>
      </rPr>
      <t xml:space="preserve">Bons de commande forfaitaire à montant annuel 
</t>
    </r>
    <r>
      <rPr>
        <b/>
        <sz val="10"/>
        <color rgb="FF000000"/>
        <rFont val="Calibri"/>
        <scheme val="minor"/>
      </rPr>
      <t xml:space="preserve">Tarification par palier d’utilisateurs actifs (licences) - Préciser les tranches de volume </t>
    </r>
  </si>
  <si>
    <r>
      <rPr>
        <b/>
        <sz val="10"/>
        <color rgb="FF000000"/>
        <rFont val="Calibri"/>
        <scheme val="minor"/>
      </rPr>
      <t xml:space="preserve">UTI2.1 - Maintenance logicielle et assistance Site Ademe Académie : </t>
    </r>
    <r>
      <rPr>
        <b/>
        <sz val="10"/>
        <color rgb="FF00B050"/>
        <rFont val="Calibri"/>
        <scheme val="minor"/>
      </rPr>
      <t xml:space="preserve">Bons de commande forfaitaire à montant annuel </t>
    </r>
  </si>
  <si>
    <r>
      <rPr>
        <b/>
        <sz val="10"/>
        <color rgb="FF000000"/>
        <rFont val="Calibri"/>
        <scheme val="minor"/>
      </rPr>
      <t xml:space="preserve">UTI2.2 - Maintenance logicielle et assistance Site Ademe Act Formation : </t>
    </r>
    <r>
      <rPr>
        <b/>
        <sz val="10"/>
        <color rgb="FF00B050"/>
        <rFont val="Calibri"/>
        <scheme val="minor"/>
      </rPr>
      <t xml:space="preserve">Bons de commande forfaitaire à montant annuel </t>
    </r>
  </si>
  <si>
    <r>
      <rPr>
        <b/>
        <sz val="10"/>
        <color rgb="FF000000"/>
        <rFont val="Calibri"/>
        <scheme val="minor"/>
      </rPr>
      <t xml:space="preserve">UTI2.3 - Maintenance logicielle et assistance Solution de gestion des formations : </t>
    </r>
    <r>
      <rPr>
        <b/>
        <sz val="10"/>
        <color rgb="FF00B050"/>
        <rFont val="Calibri"/>
        <scheme val="minor"/>
      </rPr>
      <t xml:space="preserve">Bons de commande forfaitaire à montant annuel </t>
    </r>
  </si>
  <si>
    <r>
      <rPr>
        <b/>
        <sz val="10"/>
        <color rgb="FF000000"/>
        <rFont val="Calibri"/>
        <scheme val="minor"/>
      </rPr>
      <t xml:space="preserve">UTI2.4 - Maintenance logicielle et assistance Plateforme LMS/MOOC : </t>
    </r>
    <r>
      <rPr>
        <b/>
        <sz val="10"/>
        <color rgb="FF00B050"/>
        <rFont val="Calibri"/>
        <scheme val="minor"/>
      </rPr>
      <t xml:space="preserve">Bons de commande forfaitaire à montant annuel </t>
    </r>
  </si>
  <si>
    <t>PRESTATION 2 : MISE EN ŒUVRE DE LA SOLUTION et ACCOMPAGNEMENT À SON UTILISATION</t>
  </si>
  <si>
    <r>
      <t xml:space="preserve">2.1 : Accompagnement technique ou humain en phase de projet : assistance à la configuration et au déploiement de la solution (BUILD) : </t>
    </r>
    <r>
      <rPr>
        <b/>
        <sz val="10"/>
        <color rgb="FF00B050"/>
        <rFont val="Calibri"/>
        <family val="2"/>
        <scheme val="minor"/>
      </rPr>
      <t>Bon de commande d'accompagnement technique ou humain, incluant le droit d'utilisation et la maintenance/assistance de l'outil en phase de projet et démarrage (12 mois)</t>
    </r>
  </si>
  <si>
    <t>Charge en j.h</t>
  </si>
  <si>
    <t>Prix HT / j.h</t>
  </si>
  <si>
    <t>Décomposition du prix HT forfaitaire (pour info)</t>
  </si>
  <si>
    <t>Prix HT forfaitaire</t>
  </si>
  <si>
    <t>INI1 - Initialisation et étude préalable (prise de connaissance, audit, analyse de l'existant et préconisation sur la cible)</t>
  </si>
  <si>
    <t>ASS1 - Assistance MOA et MOE - Pilotage de projet</t>
  </si>
  <si>
    <t>ASS2 - Assistance MOA et MOE - Conception</t>
  </si>
  <si>
    <t>ASS3 - Assistance MOA et MOE - Réalisation/intégration (paramétrage de ou des outils)</t>
  </si>
  <si>
    <t>ASS4 - Assistance MOA et MOE - Recette</t>
  </si>
  <si>
    <t>ASS5 - Assistance MOA et MOE - Déploiement</t>
  </si>
  <si>
    <t>RDD1 - Reprise des données</t>
  </si>
  <si>
    <t>CON2 - Conception de wireframe (UX)</t>
  </si>
  <si>
    <t>CON3 - Conception de maquettes (UI)</t>
  </si>
  <si>
    <r>
      <rPr>
        <sz val="10"/>
        <color rgb="FF000000"/>
        <rFont val="Calibri"/>
        <scheme val="minor"/>
      </rPr>
      <t xml:space="preserve">ACC1 - Accompagnement au déploiement - Stratégie de gestion de la transition
</t>
    </r>
    <r>
      <rPr>
        <i/>
        <sz val="10"/>
        <color rgb="FF000000"/>
        <rFont val="Calibri"/>
        <scheme val="minor"/>
      </rPr>
      <t>Elaboration et mise en oeuvre d'un plan de transition garantissant la continuité de service.</t>
    </r>
  </si>
  <si>
    <r>
      <rPr>
        <sz val="10"/>
        <color rgb="FF000000"/>
        <rFont val="Calibri"/>
        <scheme val="minor"/>
      </rPr>
      <t xml:space="preserve">ACC2 - Accompagnement au déploiement - Plan d'accompagnement 
</t>
    </r>
    <r>
      <rPr>
        <i/>
        <sz val="10"/>
        <color rgb="FF000000"/>
        <rFont val="Calibri"/>
        <scheme val="minor"/>
      </rPr>
      <t>Accompagnement opérationnel des utilisateurs et pilotage de la phase de transition.</t>
    </r>
  </si>
  <si>
    <r>
      <rPr>
        <sz val="10"/>
        <color rgb="FF000000"/>
        <rFont val="Calibri"/>
        <scheme val="minor"/>
      </rPr>
      <t xml:space="preserve">ACC3 - Accompagnement au déploiement - Communication
</t>
    </r>
    <r>
      <rPr>
        <i/>
        <sz val="10"/>
        <color rgb="FF000000"/>
        <rFont val="Calibri"/>
        <scheme val="minor"/>
      </rPr>
      <t>Mise en œuvre d’un plan de communication utilisateurs durant la phase de transition.</t>
    </r>
  </si>
  <si>
    <r>
      <rPr>
        <sz val="10"/>
        <color rgb="FF000000"/>
        <rFont val="Calibri"/>
        <scheme val="minor"/>
      </rPr>
      <t xml:space="preserve">ACC4 - Accompagnement au déploiement - Formation des utilisateurs et documentation
</t>
    </r>
    <r>
      <rPr>
        <i/>
        <sz val="10"/>
        <color rgb="FF000000"/>
        <rFont val="Calibri"/>
        <scheme val="minor"/>
      </rPr>
      <t>Formation des utilisateurs et fourniture de la documentation associée.</t>
    </r>
  </si>
  <si>
    <r>
      <rPr>
        <sz val="10"/>
        <color rgb="FF000000"/>
        <rFont val="Calibri"/>
        <scheme val="minor"/>
      </rPr>
      <t xml:space="preserve">ACC5 - Accompagnement au déploiement - Assistance au démarrage
</t>
    </r>
    <r>
      <rPr>
        <i/>
        <sz val="10"/>
        <color rgb="FF000000"/>
        <rFont val="Calibri"/>
        <scheme val="minor"/>
      </rPr>
      <t>Mise en place d’une assistance renforcée lors du démarrage en production</t>
    </r>
    <r>
      <rPr>
        <sz val="10"/>
        <color rgb="FF000000"/>
        <rFont val="Calibri"/>
        <scheme val="minor"/>
      </rPr>
      <t>.</t>
    </r>
  </si>
  <si>
    <t>UTI3 - Licences éditeur/abonnement (Site Ademe Académie, Site Ademe ACT Formation, Solution de gestion des formations, Plateforme LMS/MOOC) + maintenance logicielle/assistance a minima sur les 12 premiers mois du marché : phase projet (Build) + démarrage</t>
  </si>
  <si>
    <t>Sans objet</t>
  </si>
  <si>
    <t>PIL1 - Assistance transversale au pilotage du projet et à la coordination des parties prenantes</t>
  </si>
  <si>
    <r>
      <t xml:space="preserve">2.2 : Accompagnement ponctuel à la mise en place d'interfaces personnalisées (BUILD ou RUN) : </t>
    </r>
    <r>
      <rPr>
        <b/>
        <sz val="10"/>
        <color rgb="FF00B050"/>
        <rFont val="Calibri"/>
        <family val="2"/>
        <scheme val="minor"/>
      </rPr>
      <t>Bons de commande d'accompagnement</t>
    </r>
  </si>
  <si>
    <t>Prix HT unitaire de l'unité d'œuvre</t>
  </si>
  <si>
    <t>Scénario de référence : nb estimatif d'interfaces / marché</t>
  </si>
  <si>
    <t>Prix HT associé au scénario de référence</t>
  </si>
  <si>
    <t>INT1 - Analyse, réalisation, test et pilotage pour une interface / simple</t>
  </si>
  <si>
    <t>INT2 - Analyse, réalisation, test et pilotage pour une interface / intermédiaire</t>
  </si>
  <si>
    <t>INT3 - Analyse, réalisation, test et pilotage pour une interface / complexe</t>
  </si>
  <si>
    <t>TOTAL du scénario de référence (quantité estimative non contractuelle) :</t>
  </si>
  <si>
    <r>
      <rPr>
        <b/>
        <sz val="10"/>
        <rFont val="Calibri"/>
        <family val="2"/>
        <scheme val="minor"/>
      </rPr>
      <t xml:space="preserve">2.3 Accompagnement à l'utilisation de la solution en mode récurrent (RUN) : </t>
    </r>
    <r>
      <rPr>
        <b/>
        <sz val="10"/>
        <color rgb="FF00B050"/>
        <rFont val="Calibri"/>
        <family val="2"/>
        <scheme val="minor"/>
      </rPr>
      <t xml:space="preserve">Bons de commande d'accompagnement </t>
    </r>
  </si>
  <si>
    <t>Scénario de référence : nb estimatif  d'unité d'oeuvre / an</t>
  </si>
  <si>
    <t>CON1 - Conseil &amp; assistance métier (formations utilisateurs &amp; nouvelles fonctionnalités)</t>
  </si>
  <si>
    <t xml:space="preserve">TMA1 - Tierce maintenance applicative (maintenance évolutive / simple) </t>
  </si>
  <si>
    <t xml:space="preserve">TMA2 - Tierce maintenance applicative (maintenance évolutive / intermédiaire) </t>
  </si>
  <si>
    <t>TMA3 - Tierce maintenance applicative (maintenance évolutive / complexe)</t>
  </si>
  <si>
    <t>CHA1 - Actualisation charte graphique (couleur, police, disposition…)</t>
  </si>
  <si>
    <t>CON4 - Conception de wireframe (UX)</t>
  </si>
  <si>
    <t>CON5 - Conception de maquettes (UI)</t>
  </si>
  <si>
    <t>PIL1 - Pilotage prestation UX/UI</t>
  </si>
  <si>
    <r>
      <t xml:space="preserve">2.4 : Réversibilité : prestation ponctuelle (RUN) : </t>
    </r>
    <r>
      <rPr>
        <b/>
        <sz val="10"/>
        <color rgb="FF00B050"/>
        <rFont val="Calibri"/>
        <family val="2"/>
        <scheme val="minor"/>
      </rPr>
      <t>Bons de commande d'accompagnement de réversibilité</t>
    </r>
  </si>
  <si>
    <t>Prix HT unitaire</t>
  </si>
  <si>
    <t>Scénario de référence : nb estimatif d'unité d'oeuvre / marché</t>
  </si>
  <si>
    <t>REV1 - Réversibilité (PRESTATION UNIQUE)</t>
  </si>
  <si>
    <r>
      <t xml:space="preserve">2.5 Déplacements </t>
    </r>
    <r>
      <rPr>
        <b/>
        <sz val="10"/>
        <color rgb="FF00B050"/>
        <rFont val="Calibri"/>
        <family val="2"/>
        <scheme val="minor"/>
      </rPr>
      <t>: Bons de commande d'accompagnement</t>
    </r>
  </si>
  <si>
    <t>DEP1 - ADEME Angers (1 déplacement A/R pour 1 personne)</t>
  </si>
  <si>
    <t>PRESTATION 3 : SERVICE de GESTION OPERATIONNELLE DE L'ACTIVITE DE FORMATION</t>
  </si>
  <si>
    <r>
      <t xml:space="preserve">3.1 Accompagnement à la gestion de l'activité (RUN) : </t>
    </r>
    <r>
      <rPr>
        <b/>
        <sz val="10"/>
        <color rgb="FF00B050"/>
        <rFont val="Calibri"/>
        <family val="2"/>
        <scheme val="minor"/>
      </rPr>
      <t>Bons de commande de gestion opérationnelle</t>
    </r>
  </si>
  <si>
    <t>Scénario de référence : nb estimatif d'unité d'oeuvre / an</t>
  </si>
  <si>
    <t>GES1 - Pilotage transversal des prestations (notamment sur les outils numériques déployés) et coordination des experts</t>
  </si>
  <si>
    <t>GES2 -Administration opérationnelle des formations présentielles, digital learning et hybride (création modules, programmation sessions, gestion des inscriptions, traitement des évaluations, préparation des sessions et solde des sessions,cadrage des intégrateurs, états statistiques au fil de l'eau, réunion de suivi hebdomadaire ...). Y compris les échanges avec les différents acteurs et le service de facturation (apprenants, formateurs, salles&amp;restauration)</t>
  </si>
  <si>
    <t>GES3 - Service de support aux utilisateurs externes ou internes dont service de call center (1 unité d'œuvre = forfait mensuel)</t>
  </si>
  <si>
    <t>GES4 - Exercice de programmation annuelle pour l'année N+1</t>
  </si>
  <si>
    <t>GES5 - Conception d'évaluations</t>
  </si>
  <si>
    <t xml:space="preserve">GES6 - Réalisation du bilan annuel ou de bilans semestriels </t>
  </si>
  <si>
    <r>
      <t>PRESTATION 4 :</t>
    </r>
    <r>
      <rPr>
        <sz val="12"/>
        <color theme="1"/>
        <rFont val="Calibri"/>
        <family val="2"/>
        <scheme val="minor"/>
      </rPr>
      <t xml:space="preserve"> </t>
    </r>
    <r>
      <rPr>
        <b/>
        <sz val="12"/>
        <color theme="1"/>
        <rFont val="Calibri"/>
        <family val="2"/>
        <scheme val="minor"/>
      </rPr>
      <t>GESTION de la LOCATION DES SALLES DE FORMATION ET PRESTATIONS ASSOCIEES</t>
    </r>
  </si>
  <si>
    <r>
      <t xml:space="preserve">4.1 Agglomération de + de 300 000 habitants, wifi inclus : </t>
    </r>
    <r>
      <rPr>
        <b/>
        <sz val="10"/>
        <color rgb="FF00B050"/>
        <rFont val="Calibri"/>
        <family val="2"/>
        <scheme val="minor"/>
      </rPr>
      <t>Bons de commande de gestion</t>
    </r>
  </si>
  <si>
    <t>Quantité</t>
  </si>
  <si>
    <t>Lieu d'accueil 3*</t>
  </si>
  <si>
    <t>Journée de formation par stagiaire</t>
  </si>
  <si>
    <t>déjeuner et pauses comprises - 10 à 20 personnes</t>
  </si>
  <si>
    <r>
      <t>1/2 journée de formation par stagiaire</t>
    </r>
    <r>
      <rPr>
        <b/>
        <sz val="10"/>
        <rFont val="Calibri"/>
        <family val="2"/>
        <scheme val="minor"/>
      </rPr>
      <t xml:space="preserve"> </t>
    </r>
  </si>
  <si>
    <t>sans déjeuner mais pauses comprises - 10 à 20 personnes</t>
  </si>
  <si>
    <t>Salle de sous commission à la journée</t>
  </si>
  <si>
    <t>10 personnes max sans déjeuner ni pause</t>
  </si>
  <si>
    <t>Salle de sous commission à la 1/2 journée</t>
  </si>
  <si>
    <t>Grande salle de 20 à 50 personnes à la journée</t>
  </si>
  <si>
    <t>déjeuner et pauses comprises</t>
  </si>
  <si>
    <t>Grande salle de 20 à 50 personne à la demi-journée</t>
  </si>
  <si>
    <t>sans déjeuner</t>
  </si>
  <si>
    <t>Lieu d'accueil 2* STANDARD</t>
  </si>
  <si>
    <t>Lieu d'accueil "centre d'accueil"</t>
  </si>
  <si>
    <r>
      <t xml:space="preserve">4.2 Agglomération de - de 300 000 habitants, wifi inclus : </t>
    </r>
    <r>
      <rPr>
        <b/>
        <sz val="10"/>
        <color rgb="FF00B050"/>
        <rFont val="Calibri"/>
        <family val="2"/>
        <scheme val="minor"/>
      </rPr>
      <t>Bons de commande de gestion</t>
    </r>
  </si>
  <si>
    <t>Grande salle de 20 à 50 personnes à la demi-journée</t>
  </si>
  <si>
    <t>Lieu d'accueil 2*</t>
  </si>
  <si>
    <r>
      <t xml:space="preserve">4.3 Outre-mer : </t>
    </r>
    <r>
      <rPr>
        <b/>
        <sz val="10"/>
        <color rgb="FF00B050"/>
        <rFont val="Calibri"/>
        <family val="2"/>
        <scheme val="minor"/>
      </rPr>
      <t>Bons de commande de gestion</t>
    </r>
  </si>
  <si>
    <r>
      <t xml:space="preserve">4.4 Toutes agglomérations - Services complémentaires : </t>
    </r>
    <r>
      <rPr>
        <b/>
        <sz val="10"/>
        <color rgb="FF00B050"/>
        <rFont val="Calibri"/>
        <family val="2"/>
        <scheme val="minor"/>
      </rPr>
      <t>Bons de commande de gestion</t>
    </r>
  </si>
  <si>
    <t>Restauration et pauses (mise à disposition de salle gratuite)</t>
  </si>
  <si>
    <t xml:space="preserve">forfait par personne </t>
  </si>
  <si>
    <t>Location vidéoprojecteur</t>
  </si>
  <si>
    <t>Location ordinateurs</t>
  </si>
  <si>
    <t>Photocopies sur place</t>
  </si>
  <si>
    <t>Frais de commission</t>
  </si>
  <si>
    <t>Quantité basée sur le scénario de référence / marché</t>
  </si>
  <si>
    <t>Pourcentage</t>
  </si>
  <si>
    <t>Prix HT des frais de commission basé sur le scénario de référence / marché</t>
  </si>
  <si>
    <t>Frais de commission pour la location des salles</t>
  </si>
  <si>
    <t>en %</t>
  </si>
  <si>
    <r>
      <t xml:space="preserve">% frais de pénalité pour session annulée </t>
    </r>
    <r>
      <rPr>
        <b/>
        <sz val="10"/>
        <rFont val="Calibri"/>
        <family val="2"/>
        <scheme val="minor"/>
      </rPr>
      <t>à moins de 18 jours</t>
    </r>
    <r>
      <rPr>
        <sz val="10"/>
        <rFont val="Calibri"/>
        <family val="2"/>
        <scheme val="minor"/>
      </rPr>
      <t xml:space="preserve"> de la date de la session : à compléter ci-contre (en %)</t>
    </r>
  </si>
  <si>
    <r>
      <t xml:space="preserve">% frais de pénalité pour session annulée </t>
    </r>
    <r>
      <rPr>
        <b/>
        <sz val="10"/>
        <rFont val="Calibri"/>
        <family val="2"/>
        <scheme val="minor"/>
      </rPr>
      <t xml:space="preserve">à moins de 3 jours </t>
    </r>
    <r>
      <rPr>
        <sz val="10"/>
        <rFont val="Calibri"/>
        <family val="2"/>
        <scheme val="minor"/>
      </rPr>
      <t>de la date de la session : à compléter ci-contre (en %)</t>
    </r>
  </si>
  <si>
    <t xml:space="preserve"> </t>
  </si>
  <si>
    <t xml:space="preserve"> "Système intégré de gestion de la formation externe ADEME"</t>
  </si>
  <si>
    <t>PRESTATION</t>
  </si>
  <si>
    <t>Coût € HT</t>
  </si>
  <si>
    <t>%</t>
  </si>
  <si>
    <t>Bons de commande, estimation sur 5 ans, à compter de la 2e année du marché</t>
  </si>
  <si>
    <t>Bon de commande exécuté une seule fois, 1 an, à compter du lancement du marché</t>
  </si>
  <si>
    <t>Bons de commande, estimation sur 6 ans, pouvant être exécutés dès lancement du marché</t>
  </si>
  <si>
    <t>Bons de commande, estimation sur 64 mois, à compter de l'ouverture du service</t>
  </si>
  <si>
    <t>Bon de commande exécuté une seule fois</t>
  </si>
  <si>
    <t>Coût total € HT</t>
  </si>
  <si>
    <t>TVA à 20 %</t>
  </si>
  <si>
    <t>Coût total € TTC*</t>
  </si>
  <si>
    <t>* ce montant servira à la comparaison des offres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</si>
</sst>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_-* #,##0.00\ _€_-;\-* #,##0.00\ _€_-;_-* &quot;-&quot;??\ _€_-;_-@_-"/>
    <numFmt numFmtId="165" formatCode="_ * #,##0.00_)\ &quot;€&quot;_ ;_ * \(#,##0.00\)\ &quot;€&quot;_ ;_ * &quot;-&quot;??_)\ &quot;€&quot;_ ;_ @_ "/>
    <numFmt numFmtId="166" formatCode="_-* #,##0\ _€_-;\-* #,##0\ _€_-;_-* &quot;-&quot;??\ _€_-;_-@_-"/>
    <numFmt numFmtId="167" formatCode="_-* #,##0.00\ [$€-40C]_-;\-* #,##0.00\ [$€-40C]_-;_-* &quot;-&quot;??\ [$€-40C]_-;_-@_-"/>
    <numFmt numFmtId="168" formatCode="0.0%"/>
    <numFmt numFmtId="169" formatCode="#,##0.00\ &quot;€&quot;"/>
  </numFmts>
  <fonts count="56" x14ac:knownFonts="1">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b/>
      <sz val="10"/>
      <color theme="1"/>
      <name val="Calibri"/>
      <family val="2"/>
      <scheme val="minor"/>
    </font>
    <font>
      <b/>
      <sz val="11"/>
      <color rgb="FF0070C0"/>
      <name val="Calibri"/>
      <family val="2"/>
      <scheme val="minor"/>
    </font>
    <font>
      <sz val="10"/>
      <color theme="1"/>
      <name val="Calibri"/>
      <family val="2"/>
      <scheme val="minor"/>
    </font>
    <font>
      <sz val="11"/>
      <color rgb="FF0070C0"/>
      <name val="Calibri"/>
      <family val="2"/>
      <scheme val="minor"/>
    </font>
    <font>
      <sz val="10"/>
      <name val="Calibri"/>
      <family val="2"/>
      <scheme val="minor"/>
    </font>
    <font>
      <b/>
      <sz val="10"/>
      <name val="Calibri"/>
      <family val="2"/>
      <scheme val="minor"/>
    </font>
    <font>
      <b/>
      <sz val="9"/>
      <color theme="4"/>
      <name val="Calibri"/>
      <family val="2"/>
      <scheme val="minor"/>
    </font>
    <font>
      <b/>
      <sz val="11"/>
      <color rgb="FFFF0000"/>
      <name val="Calibri"/>
      <family val="2"/>
      <scheme val="minor"/>
    </font>
    <font>
      <b/>
      <sz val="12"/>
      <color theme="1"/>
      <name val="Calibri"/>
      <family val="2"/>
      <scheme val="minor"/>
    </font>
    <font>
      <b/>
      <i/>
      <sz val="9"/>
      <color rgb="FF0070C0"/>
      <name val="Calibri"/>
      <family val="2"/>
      <scheme val="minor"/>
    </font>
    <font>
      <sz val="9"/>
      <color theme="1"/>
      <name val="Calibri"/>
      <family val="2"/>
      <scheme val="minor"/>
    </font>
    <font>
      <b/>
      <sz val="14"/>
      <color theme="1"/>
      <name val="Calibri"/>
      <family val="2"/>
      <scheme val="minor"/>
    </font>
    <font>
      <b/>
      <sz val="9"/>
      <color theme="1"/>
      <name val="Segoe UI Semibold"/>
      <family val="2"/>
    </font>
    <font>
      <b/>
      <sz val="10"/>
      <color theme="1"/>
      <name val="Calibri"/>
      <family val="2"/>
    </font>
    <font>
      <sz val="10"/>
      <color theme="1"/>
      <name val="Calibri"/>
      <family val="2"/>
    </font>
    <font>
      <sz val="9"/>
      <name val="Calibri"/>
      <family val="2"/>
      <scheme val="minor"/>
    </font>
    <font>
      <sz val="11"/>
      <color rgb="FFFF0000"/>
      <name val="Calibri"/>
      <family val="2"/>
      <scheme val="minor"/>
    </font>
    <font>
      <b/>
      <sz val="9"/>
      <color rgb="FFFF0000"/>
      <name val="Calibri"/>
      <family val="2"/>
      <scheme val="minor"/>
    </font>
    <font>
      <b/>
      <sz val="16"/>
      <color theme="1"/>
      <name val="Calibri"/>
      <family val="2"/>
      <scheme val="minor"/>
    </font>
    <font>
      <b/>
      <sz val="9"/>
      <name val="Calibri"/>
      <family val="2"/>
      <scheme val="minor"/>
    </font>
    <font>
      <b/>
      <sz val="11"/>
      <name val="Calibri"/>
      <family val="2"/>
      <scheme val="minor"/>
    </font>
    <font>
      <b/>
      <sz val="10"/>
      <color rgb="FFFFFFFF"/>
      <name val="Calibri"/>
      <family val="2"/>
      <scheme val="minor"/>
    </font>
    <font>
      <b/>
      <sz val="12"/>
      <color rgb="FFFFFFFF"/>
      <name val="Calibri"/>
      <family val="2"/>
      <scheme val="minor"/>
    </font>
    <font>
      <i/>
      <sz val="11"/>
      <color theme="1"/>
      <name val="Calibri"/>
      <family val="2"/>
      <scheme val="minor"/>
    </font>
    <font>
      <b/>
      <sz val="9"/>
      <color rgb="FF000000"/>
      <name val="Tahoma"/>
      <family val="2"/>
    </font>
    <font>
      <sz val="9"/>
      <color rgb="FF000000"/>
      <name val="Tahoma"/>
      <family val="2"/>
    </font>
    <font>
      <b/>
      <sz val="9"/>
      <color theme="9"/>
      <name val="Calibri"/>
      <family val="2"/>
      <scheme val="minor"/>
    </font>
    <font>
      <b/>
      <sz val="10"/>
      <color rgb="FF00B050"/>
      <name val="Calibri"/>
      <family val="2"/>
      <scheme val="minor"/>
    </font>
    <font>
      <sz val="14"/>
      <color theme="1"/>
      <name val="Calibri"/>
      <family val="2"/>
      <scheme val="minor"/>
    </font>
    <font>
      <sz val="11"/>
      <name val="Calibri"/>
      <family val="2"/>
      <scheme val="minor"/>
    </font>
    <font>
      <b/>
      <sz val="10"/>
      <color theme="0"/>
      <name val="Calibri"/>
      <family val="2"/>
      <scheme val="minor"/>
    </font>
    <font>
      <b/>
      <sz val="12"/>
      <color rgb="FFFF0000"/>
      <name val="Calibri"/>
      <family val="2"/>
      <scheme val="minor"/>
    </font>
    <font>
      <b/>
      <i/>
      <sz val="10"/>
      <color theme="1"/>
      <name val="Calibri"/>
      <family val="2"/>
      <scheme val="minor"/>
    </font>
    <font>
      <sz val="9"/>
      <color indexed="81"/>
      <name val="Tahoma"/>
      <family val="2"/>
    </font>
    <font>
      <b/>
      <sz val="9"/>
      <color indexed="81"/>
      <name val="Tahoma"/>
      <family val="2"/>
    </font>
    <font>
      <b/>
      <sz val="9"/>
      <color theme="1"/>
      <name val="Calibri"/>
      <family val="2"/>
      <scheme val="minor"/>
    </font>
    <font>
      <b/>
      <i/>
      <sz val="9"/>
      <color theme="4"/>
      <name val="Calibri"/>
      <family val="2"/>
      <scheme val="minor"/>
    </font>
    <font>
      <sz val="9"/>
      <color rgb="FF0070C0"/>
      <name val="Calibri"/>
      <family val="2"/>
      <scheme val="minor"/>
    </font>
    <font>
      <sz val="9"/>
      <color theme="4"/>
      <name val="Calibri"/>
      <family val="2"/>
      <scheme val="minor"/>
    </font>
    <font>
      <b/>
      <i/>
      <sz val="9"/>
      <color theme="1"/>
      <name val="Calibri"/>
      <family val="2"/>
      <scheme val="minor"/>
    </font>
    <font>
      <b/>
      <sz val="9"/>
      <name val="Segoe UI Semibold"/>
      <family val="2"/>
    </font>
    <font>
      <b/>
      <sz val="12"/>
      <color theme="0"/>
      <name val="Calibri"/>
      <family val="2"/>
      <scheme val="minor"/>
    </font>
    <font>
      <sz val="12"/>
      <color theme="0"/>
      <name val="Calibri"/>
      <family val="2"/>
      <scheme val="minor"/>
    </font>
    <font>
      <b/>
      <sz val="10"/>
      <color rgb="FF000000"/>
      <name val="Calibri"/>
      <scheme val="minor"/>
    </font>
    <font>
      <b/>
      <sz val="10"/>
      <color rgb="FF00B050"/>
      <name val="Calibri"/>
      <scheme val="minor"/>
    </font>
    <font>
      <b/>
      <sz val="10"/>
      <name val="Calibri"/>
      <scheme val="minor"/>
    </font>
    <font>
      <sz val="11"/>
      <color theme="0"/>
      <name val="Calibri"/>
      <family val="2"/>
      <scheme val="minor"/>
    </font>
    <font>
      <b/>
      <sz val="10"/>
      <color theme="0"/>
      <name val="Calibri"/>
      <scheme val="minor"/>
    </font>
    <font>
      <sz val="10"/>
      <color rgb="FF000000"/>
      <name val="Calibri"/>
      <scheme val="minor"/>
    </font>
    <font>
      <i/>
      <sz val="10"/>
      <color rgb="FF000000"/>
      <name val="Calibri"/>
      <scheme val="minor"/>
    </font>
    <font>
      <sz val="11"/>
      <color rgb="FF000000"/>
      <name val="Calibri"/>
      <family val="2"/>
      <scheme val="minor"/>
    </font>
    <font>
      <b/>
      <sz val="9"/>
      <color rgb="FFFF0000"/>
      <name val="Calibri"/>
      <family val="2"/>
    </font>
  </fonts>
  <fills count="17">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4"/>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bgColor indexed="64"/>
      </patternFill>
    </fill>
  </fills>
  <borders count="6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theme="3"/>
      </left>
      <right style="thin">
        <color theme="3"/>
      </right>
      <top style="thin">
        <color theme="3"/>
      </top>
      <bottom style="thin">
        <color theme="3"/>
      </bottom>
      <diagonal/>
    </border>
    <border>
      <left style="thin">
        <color theme="3"/>
      </left>
      <right style="thin">
        <color theme="3"/>
      </right>
      <top style="hair">
        <color theme="3"/>
      </top>
      <bottom style="hair">
        <color theme="3"/>
      </bottom>
      <diagonal/>
    </border>
    <border>
      <left style="thin">
        <color theme="3"/>
      </left>
      <right style="thin">
        <color theme="3"/>
      </right>
      <top style="hair">
        <color theme="3"/>
      </top>
      <bottom style="thin">
        <color theme="3"/>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theme="3"/>
      </left>
      <right style="thin">
        <color theme="3"/>
      </right>
      <top style="thin">
        <color theme="3"/>
      </top>
      <bottom style="hair">
        <color theme="3"/>
      </bottom>
      <diagonal/>
    </border>
    <border>
      <left style="thin">
        <color theme="3"/>
      </left>
      <right style="thin">
        <color theme="3"/>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theme="3"/>
      </right>
      <top style="thin">
        <color indexed="64"/>
      </top>
      <bottom style="hair">
        <color indexed="64"/>
      </bottom>
      <diagonal/>
    </border>
    <border>
      <left style="thin">
        <color indexed="64"/>
      </left>
      <right style="thin">
        <color theme="3"/>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theme="3"/>
      </left>
      <right style="thin">
        <color theme="3"/>
      </right>
      <top style="hair">
        <color theme="3"/>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3"/>
      </left>
      <right style="thin">
        <color theme="3"/>
      </right>
      <top/>
      <bottom style="hair">
        <color theme="3"/>
      </bottom>
      <diagonal/>
    </border>
    <border>
      <left style="thin">
        <color theme="3"/>
      </left>
      <right style="thin">
        <color theme="3"/>
      </right>
      <top style="thin">
        <color indexed="64"/>
      </top>
      <bottom style="thin">
        <color indexed="64"/>
      </bottom>
      <diagonal/>
    </border>
    <border>
      <left/>
      <right/>
      <top style="thin">
        <color indexed="64"/>
      </top>
      <bottom style="hair">
        <color indexed="64"/>
      </bottom>
      <diagonal/>
    </border>
    <border>
      <left style="thin">
        <color theme="3"/>
      </left>
      <right style="thin">
        <color theme="3"/>
      </right>
      <top/>
      <bottom style="thin">
        <color theme="3"/>
      </bottom>
      <diagonal/>
    </border>
    <border>
      <left style="thin">
        <color theme="3"/>
      </left>
      <right/>
      <top style="thin">
        <color theme="3"/>
      </top>
      <bottom/>
      <diagonal/>
    </border>
    <border>
      <left/>
      <right/>
      <top style="thin">
        <color theme="3"/>
      </top>
      <bottom/>
      <diagonal/>
    </border>
    <border>
      <left style="thin">
        <color theme="3"/>
      </left>
      <right style="thin">
        <color theme="3"/>
      </right>
      <top style="thin">
        <color theme="3"/>
      </top>
      <bottom/>
      <diagonal/>
    </border>
    <border>
      <left style="thin">
        <color theme="3"/>
      </left>
      <right/>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164"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cellStyleXfs>
  <cellXfs count="267">
    <xf numFmtId="0" fontId="0" fillId="0" borderId="0" xfId="0"/>
    <xf numFmtId="0" fontId="0" fillId="0" borderId="0" xfId="0"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7" fillId="3" borderId="0" xfId="0" applyFont="1" applyFill="1" applyAlignment="1">
      <alignment vertical="center" wrapText="1"/>
    </xf>
    <xf numFmtId="0" fontId="7" fillId="0" borderId="0" xfId="0" applyFont="1" applyAlignment="1">
      <alignment vertical="center" wrapText="1"/>
    </xf>
    <xf numFmtId="3" fontId="7" fillId="0" borderId="0" xfId="0" applyNumberFormat="1" applyFont="1" applyAlignment="1">
      <alignment vertical="center" wrapText="1"/>
    </xf>
    <xf numFmtId="0" fontId="5" fillId="0" borderId="0" xfId="0" applyFont="1" applyAlignment="1">
      <alignment vertical="center" wrapText="1"/>
    </xf>
    <xf numFmtId="0" fontId="4" fillId="3" borderId="3" xfId="0" applyFont="1" applyFill="1" applyBorder="1" applyAlignment="1">
      <alignment vertical="center" wrapText="1"/>
    </xf>
    <xf numFmtId="164" fontId="5" fillId="3" borderId="2" xfId="1" applyFont="1" applyFill="1" applyBorder="1" applyAlignment="1">
      <alignment horizontal="center" vertical="center" wrapText="1"/>
    </xf>
    <xf numFmtId="44" fontId="16" fillId="7" borderId="18" xfId="0" applyNumberFormat="1" applyFont="1" applyFill="1" applyBorder="1"/>
    <xf numFmtId="44" fontId="16" fillId="4" borderId="9" xfId="0" applyNumberFormat="1" applyFont="1" applyFill="1" applyBorder="1"/>
    <xf numFmtId="44" fontId="16" fillId="4" borderId="10" xfId="0" applyNumberFormat="1" applyFont="1" applyFill="1" applyBorder="1"/>
    <xf numFmtId="0" fontId="20" fillId="0" borderId="0" xfId="0" applyFont="1"/>
    <xf numFmtId="0" fontId="3" fillId="5" borderId="21" xfId="0" applyFont="1" applyFill="1" applyBorder="1" applyAlignment="1">
      <alignment horizontal="center" vertical="center" wrapText="1"/>
    </xf>
    <xf numFmtId="44" fontId="24" fillId="2" borderId="2" xfId="3" applyFont="1" applyFill="1" applyBorder="1" applyAlignment="1">
      <alignment horizontal="center" vertical="center" wrapText="1"/>
    </xf>
    <xf numFmtId="0" fontId="24" fillId="2" borderId="3" xfId="0" applyFont="1" applyFill="1" applyBorder="1" applyAlignment="1">
      <alignment vertical="center" wrapText="1"/>
    </xf>
    <xf numFmtId="0" fontId="24" fillId="2" borderId="4" xfId="0" applyFont="1" applyFill="1" applyBorder="1" applyAlignment="1">
      <alignment vertical="center" wrapText="1"/>
    </xf>
    <xf numFmtId="0" fontId="8" fillId="0" borderId="22" xfId="0" applyFont="1" applyBorder="1" applyAlignment="1">
      <alignment horizontal="left" vertical="center" wrapText="1" indent="1"/>
    </xf>
    <xf numFmtId="0" fontId="10" fillId="5" borderId="22" xfId="0" applyFont="1" applyFill="1" applyBorder="1" applyAlignment="1">
      <alignment horizontal="center" vertical="center" wrapText="1"/>
    </xf>
    <xf numFmtId="166" fontId="10" fillId="5" borderId="22" xfId="1" applyNumberFormat="1" applyFont="1" applyFill="1" applyBorder="1" applyAlignment="1">
      <alignment vertical="center" wrapText="1"/>
    </xf>
    <xf numFmtId="167" fontId="10" fillId="0" borderId="22" xfId="1" applyNumberFormat="1" applyFont="1" applyBorder="1" applyAlignment="1">
      <alignment horizontal="center" vertical="center" wrapText="1"/>
    </xf>
    <xf numFmtId="0" fontId="6" fillId="0" borderId="23" xfId="0" applyFont="1" applyBorder="1" applyAlignment="1">
      <alignment horizontal="left" vertical="center" wrapText="1" indent="1"/>
    </xf>
    <xf numFmtId="0" fontId="10" fillId="5" borderId="23" xfId="0" applyFont="1" applyFill="1" applyBorder="1" applyAlignment="1">
      <alignment horizontal="center" vertical="center" wrapText="1"/>
    </xf>
    <xf numFmtId="166" fontId="10" fillId="5" borderId="23" xfId="1" applyNumberFormat="1" applyFont="1" applyFill="1" applyBorder="1" applyAlignment="1">
      <alignment vertical="center" wrapText="1"/>
    </xf>
    <xf numFmtId="167" fontId="10" fillId="0" borderId="23" xfId="1" applyNumberFormat="1" applyFont="1" applyBorder="1" applyAlignment="1">
      <alignment horizontal="center" vertical="center" wrapText="1"/>
    </xf>
    <xf numFmtId="0" fontId="8" fillId="0" borderId="23" xfId="0" applyFont="1" applyBorder="1" applyAlignment="1">
      <alignment horizontal="left" vertical="center" wrapText="1" indent="1"/>
    </xf>
    <xf numFmtId="0" fontId="6" fillId="0" borderId="24" xfId="0" applyFont="1" applyBorder="1" applyAlignment="1">
      <alignment horizontal="left" vertical="center" wrapText="1" indent="1"/>
    </xf>
    <xf numFmtId="0" fontId="10" fillId="5" borderId="24" xfId="0" applyFont="1" applyFill="1" applyBorder="1" applyAlignment="1">
      <alignment horizontal="center" vertical="center" wrapText="1"/>
    </xf>
    <xf numFmtId="166" fontId="10" fillId="5" borderId="24" xfId="1" applyNumberFormat="1" applyFont="1" applyFill="1" applyBorder="1" applyAlignment="1">
      <alignment vertical="center" wrapText="1"/>
    </xf>
    <xf numFmtId="167" fontId="10" fillId="0" borderId="24" xfId="1" applyNumberFormat="1" applyFont="1" applyBorder="1" applyAlignment="1">
      <alignment horizontal="center" vertical="center" wrapText="1"/>
    </xf>
    <xf numFmtId="166" fontId="10" fillId="5" borderId="23" xfId="1" quotePrefix="1" applyNumberFormat="1" applyFont="1" applyFill="1" applyBorder="1" applyAlignment="1">
      <alignment vertical="center" wrapText="1"/>
    </xf>
    <xf numFmtId="0" fontId="24" fillId="3" borderId="3" xfId="0" applyFont="1" applyFill="1" applyBorder="1" applyAlignment="1">
      <alignment vertical="center" wrapText="1"/>
    </xf>
    <xf numFmtId="0" fontId="24" fillId="3" borderId="4" xfId="0" applyFont="1" applyFill="1" applyBorder="1" applyAlignment="1">
      <alignment vertical="center" wrapText="1"/>
    </xf>
    <xf numFmtId="166" fontId="24" fillId="3" borderId="2" xfId="0" applyNumberFormat="1" applyFont="1" applyFill="1" applyBorder="1" applyAlignment="1">
      <alignment horizontal="right" vertical="center" wrapText="1"/>
    </xf>
    <xf numFmtId="44" fontId="24" fillId="3" borderId="2" xfId="3" applyFont="1" applyFill="1" applyBorder="1" applyAlignment="1">
      <alignment horizontal="center" vertical="center" wrapText="1"/>
    </xf>
    <xf numFmtId="0" fontId="9" fillId="5" borderId="22" xfId="0" applyFont="1" applyFill="1" applyBorder="1" applyAlignment="1">
      <alignment horizontal="left" vertical="center" wrapText="1" indent="1"/>
    </xf>
    <xf numFmtId="0" fontId="9" fillId="5" borderId="23" xfId="0" applyFont="1" applyFill="1" applyBorder="1" applyAlignment="1">
      <alignment horizontal="left" vertical="center" wrapText="1" indent="1"/>
    </xf>
    <xf numFmtId="167" fontId="10" fillId="5" borderId="23" xfId="1" applyNumberFormat="1" applyFont="1" applyFill="1" applyBorder="1" applyAlignment="1">
      <alignment horizontal="center" vertical="center" wrapText="1"/>
    </xf>
    <xf numFmtId="0" fontId="9" fillId="3" borderId="25" xfId="0" applyFont="1" applyFill="1" applyBorder="1" applyAlignment="1">
      <alignment horizontal="left" vertical="center" wrapText="1"/>
    </xf>
    <xf numFmtId="0" fontId="23" fillId="3" borderId="26" xfId="0" applyFont="1" applyFill="1" applyBorder="1" applyAlignment="1">
      <alignment horizontal="center" vertical="center" wrapText="1"/>
    </xf>
    <xf numFmtId="164" fontId="23" fillId="3" borderId="26" xfId="1" applyFont="1" applyFill="1" applyBorder="1" applyAlignment="1">
      <alignment horizontal="center" vertical="center" wrapText="1"/>
    </xf>
    <xf numFmtId="164" fontId="23" fillId="3" borderId="27" xfId="1" applyFont="1" applyFill="1" applyBorder="1" applyAlignment="1">
      <alignment horizontal="center" vertical="center" wrapText="1"/>
    </xf>
    <xf numFmtId="167" fontId="23" fillId="3" borderId="24" xfId="1" applyNumberFormat="1" applyFont="1" applyFill="1" applyBorder="1" applyAlignment="1">
      <alignment horizontal="center" vertical="center" wrapText="1"/>
    </xf>
    <xf numFmtId="164" fontId="5" fillId="3" borderId="22" xfId="1" applyFont="1" applyFill="1" applyBorder="1" applyAlignment="1">
      <alignment horizontal="center" vertical="center" wrapText="1"/>
    </xf>
    <xf numFmtId="167" fontId="23" fillId="3" borderId="27" xfId="1" applyNumberFormat="1" applyFont="1" applyFill="1" applyBorder="1" applyAlignment="1">
      <alignment horizontal="center" vertical="center" wrapText="1"/>
    </xf>
    <xf numFmtId="166" fontId="24" fillId="3" borderId="4" xfId="0" applyNumberFormat="1" applyFont="1" applyFill="1" applyBorder="1" applyAlignment="1">
      <alignment horizontal="right" vertical="center" wrapText="1"/>
    </xf>
    <xf numFmtId="0" fontId="6" fillId="0" borderId="22" xfId="0" applyFont="1" applyBorder="1" applyAlignment="1">
      <alignment vertical="center" wrapText="1"/>
    </xf>
    <xf numFmtId="0" fontId="6" fillId="0" borderId="23" xfId="0" applyFont="1" applyBorder="1" applyAlignment="1">
      <alignment vertical="center" wrapText="1"/>
    </xf>
    <xf numFmtId="0" fontId="6" fillId="0" borderId="24" xfId="0" applyFont="1" applyBorder="1" applyAlignment="1">
      <alignment vertical="center" wrapText="1"/>
    </xf>
    <xf numFmtId="44" fontId="24" fillId="3" borderId="5" xfId="3" applyFont="1" applyFill="1" applyBorder="1" applyAlignment="1">
      <alignment horizontal="center" vertical="center" wrapText="1"/>
    </xf>
    <xf numFmtId="0" fontId="6" fillId="5" borderId="23" xfId="0" applyFont="1" applyFill="1" applyBorder="1" applyAlignment="1">
      <alignment vertical="center" wrapText="1"/>
    </xf>
    <xf numFmtId="0" fontId="18" fillId="4" borderId="29" xfId="0" applyFont="1" applyFill="1" applyBorder="1" applyAlignment="1">
      <alignment horizontal="left" wrapText="1" indent="1"/>
    </xf>
    <xf numFmtId="0" fontId="18" fillId="4" borderId="30" xfId="0" applyFont="1" applyFill="1" applyBorder="1" applyAlignment="1">
      <alignment horizontal="left" wrapText="1" indent="1"/>
    </xf>
    <xf numFmtId="0" fontId="13" fillId="4" borderId="2" xfId="0" applyFont="1" applyFill="1" applyBorder="1" applyAlignment="1">
      <alignment vertical="center" wrapText="1"/>
    </xf>
    <xf numFmtId="0" fontId="3" fillId="0" borderId="6" xfId="0" applyFont="1" applyBorder="1" applyAlignment="1">
      <alignment vertical="center" wrapText="1"/>
    </xf>
    <xf numFmtId="167" fontId="7" fillId="0" borderId="7" xfId="0" applyNumberFormat="1" applyFont="1" applyBorder="1" applyAlignment="1">
      <alignment vertical="center" wrapText="1"/>
    </xf>
    <xf numFmtId="0" fontId="6" fillId="0" borderId="22" xfId="0" applyFont="1" applyBorder="1" applyAlignment="1">
      <alignment horizontal="left" vertical="center" wrapText="1" indent="1"/>
    </xf>
    <xf numFmtId="0" fontId="10" fillId="5" borderId="2" xfId="0" applyFont="1" applyFill="1" applyBorder="1" applyAlignment="1">
      <alignment horizontal="center" vertical="center" wrapText="1"/>
    </xf>
    <xf numFmtId="167" fontId="10" fillId="0" borderId="31" xfId="1" applyNumberFormat="1" applyFont="1" applyBorder="1" applyAlignment="1">
      <alignment horizontal="center" vertical="center" wrapText="1"/>
    </xf>
    <xf numFmtId="0" fontId="4" fillId="3" borderId="11" xfId="0" applyFont="1" applyFill="1" applyBorder="1" applyAlignment="1">
      <alignment vertical="center" wrapText="1"/>
    </xf>
    <xf numFmtId="164" fontId="5" fillId="3" borderId="1" xfId="1" applyFont="1" applyFill="1" applyBorder="1" applyAlignment="1">
      <alignment horizontal="center" vertical="center" wrapText="1"/>
    </xf>
    <xf numFmtId="0" fontId="4" fillId="10" borderId="3" xfId="0" applyFont="1" applyFill="1" applyBorder="1" applyAlignment="1">
      <alignment vertical="center" wrapText="1"/>
    </xf>
    <xf numFmtId="0" fontId="4" fillId="10" borderId="4" xfId="0" applyFont="1" applyFill="1" applyBorder="1" applyAlignment="1">
      <alignment vertical="center" wrapText="1"/>
    </xf>
    <xf numFmtId="0" fontId="14" fillId="0" borderId="22" xfId="0" applyFont="1" applyBorder="1" applyAlignment="1">
      <alignment vertical="center" wrapText="1"/>
    </xf>
    <xf numFmtId="0" fontId="8" fillId="0" borderId="23" xfId="0" applyFont="1" applyBorder="1" applyAlignment="1">
      <alignment horizontal="right" vertical="center" wrapText="1"/>
    </xf>
    <xf numFmtId="0" fontId="14" fillId="0" borderId="23" xfId="0" applyFont="1" applyBorder="1" applyAlignment="1">
      <alignment vertical="center" wrapText="1"/>
    </xf>
    <xf numFmtId="0" fontId="19" fillId="0" borderId="23" xfId="0" applyFont="1" applyBorder="1" applyAlignment="1">
      <alignment vertical="center" wrapText="1"/>
    </xf>
    <xf numFmtId="0" fontId="6" fillId="0" borderId="23" xfId="0" applyFont="1" applyBorder="1" applyAlignment="1">
      <alignment horizontal="right" vertical="center" wrapText="1"/>
    </xf>
    <xf numFmtId="0" fontId="8" fillId="0" borderId="24" xfId="0" applyFont="1" applyBorder="1" applyAlignment="1">
      <alignment horizontal="right" vertical="center" wrapText="1"/>
    </xf>
    <xf numFmtId="0" fontId="19" fillId="0" borderId="24" xfId="0" applyFont="1" applyBorder="1" applyAlignment="1">
      <alignment vertical="center" wrapText="1"/>
    </xf>
    <xf numFmtId="0" fontId="6" fillId="0" borderId="24" xfId="0" applyFont="1" applyBorder="1" applyAlignment="1">
      <alignment horizontal="right" vertical="center" wrapText="1"/>
    </xf>
    <xf numFmtId="0" fontId="14" fillId="0" borderId="24" xfId="0" applyFont="1" applyBorder="1" applyAlignment="1">
      <alignment vertical="center" wrapText="1"/>
    </xf>
    <xf numFmtId="0" fontId="25" fillId="8" borderId="8" xfId="0" applyFont="1" applyFill="1" applyBorder="1" applyAlignment="1">
      <alignment horizontal="center" vertical="center" wrapText="1"/>
    </xf>
    <xf numFmtId="0" fontId="26" fillId="8" borderId="8" xfId="0" applyFont="1" applyFill="1" applyBorder="1" applyAlignment="1">
      <alignment horizontal="center" vertical="center" wrapText="1"/>
    </xf>
    <xf numFmtId="0" fontId="25" fillId="8" borderId="8" xfId="0" applyFont="1" applyFill="1" applyBorder="1" applyAlignment="1">
      <alignment vertical="center" wrapText="1"/>
    </xf>
    <xf numFmtId="0" fontId="4" fillId="7" borderId="18" xfId="0" applyFont="1" applyFill="1" applyBorder="1" applyAlignment="1">
      <alignment wrapText="1"/>
    </xf>
    <xf numFmtId="0" fontId="18" fillId="4" borderId="9" xfId="0" applyFont="1" applyFill="1" applyBorder="1" applyAlignment="1">
      <alignment horizontal="left" wrapText="1" indent="1"/>
    </xf>
    <xf numFmtId="0" fontId="18" fillId="4" borderId="10" xfId="0" applyFont="1" applyFill="1" applyBorder="1" applyAlignment="1">
      <alignment horizontal="left" wrapText="1" indent="1"/>
    </xf>
    <xf numFmtId="0" fontId="18" fillId="4" borderId="33" xfId="0" applyFont="1" applyFill="1" applyBorder="1" applyAlignment="1">
      <alignment horizontal="left" wrapText="1" indent="1"/>
    </xf>
    <xf numFmtId="44" fontId="16" fillId="4" borderId="33" xfId="0" applyNumberFormat="1" applyFont="1" applyFill="1" applyBorder="1"/>
    <xf numFmtId="0" fontId="17" fillId="2" borderId="8" xfId="0" applyFont="1" applyFill="1" applyBorder="1" applyAlignment="1">
      <alignment horizontal="left" wrapText="1"/>
    </xf>
    <xf numFmtId="44" fontId="16" fillId="2" borderId="8" xfId="0" applyNumberFormat="1" applyFont="1" applyFill="1" applyBorder="1"/>
    <xf numFmtId="0" fontId="6" fillId="4" borderId="32" xfId="0" applyFont="1" applyFill="1" applyBorder="1" applyAlignment="1">
      <alignment horizontal="right" vertical="center" wrapText="1"/>
    </xf>
    <xf numFmtId="0" fontId="6" fillId="4" borderId="32" xfId="0" applyFont="1" applyFill="1" applyBorder="1" applyAlignment="1">
      <alignment vertical="center" wrapText="1"/>
    </xf>
    <xf numFmtId="167" fontId="10" fillId="0" borderId="32" xfId="1" applyNumberFormat="1" applyFont="1" applyBorder="1" applyAlignment="1">
      <alignment horizontal="center" vertical="center" wrapText="1"/>
    </xf>
    <xf numFmtId="0" fontId="21" fillId="5" borderId="23"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8" fillId="0" borderId="31" xfId="0" applyFont="1" applyBorder="1" applyAlignment="1">
      <alignment horizontal="left" vertical="center" indent="1"/>
    </xf>
    <xf numFmtId="166" fontId="10" fillId="0" borderId="22" xfId="1" applyNumberFormat="1" applyFont="1" applyBorder="1" applyAlignment="1">
      <alignment vertical="center" wrapText="1"/>
    </xf>
    <xf numFmtId="166" fontId="10" fillId="0" borderId="23" xfId="1" applyNumberFormat="1" applyFont="1" applyBorder="1" applyAlignment="1">
      <alignment vertical="center" wrapText="1"/>
    </xf>
    <xf numFmtId="0" fontId="30" fillId="5" borderId="23" xfId="0" applyFont="1" applyFill="1" applyBorder="1" applyAlignment="1">
      <alignment horizontal="center" vertical="center" wrapText="1"/>
    </xf>
    <xf numFmtId="166" fontId="10" fillId="0" borderId="31" xfId="1" applyNumberFormat="1" applyFont="1" applyBorder="1" applyAlignment="1">
      <alignment vertical="center" wrapText="1"/>
    </xf>
    <xf numFmtId="166" fontId="10" fillId="0" borderId="32" xfId="1" applyNumberFormat="1" applyFont="1" applyBorder="1" applyAlignment="1">
      <alignment vertical="center" wrapText="1"/>
    </xf>
    <xf numFmtId="0" fontId="8" fillId="0" borderId="24" xfId="0" applyFont="1" applyBorder="1" applyAlignment="1">
      <alignment vertical="center" wrapText="1"/>
    </xf>
    <xf numFmtId="0" fontId="32" fillId="0" borderId="0" xfId="0" applyFont="1"/>
    <xf numFmtId="165" fontId="0" fillId="0" borderId="0" xfId="0" applyNumberFormat="1"/>
    <xf numFmtId="0" fontId="4" fillId="7" borderId="18" xfId="0" applyFont="1" applyFill="1" applyBorder="1" applyAlignment="1">
      <alignment horizontal="left" wrapText="1"/>
    </xf>
    <xf numFmtId="167" fontId="32" fillId="0" borderId="0" xfId="0" applyNumberFormat="1" applyFont="1"/>
    <xf numFmtId="0" fontId="0" fillId="5" borderId="0" xfId="0" applyFill="1" applyAlignment="1">
      <alignment vertical="center"/>
    </xf>
    <xf numFmtId="0" fontId="19" fillId="0" borderId="22" xfId="0" applyFont="1" applyBorder="1" applyAlignment="1">
      <alignment vertical="center" wrapText="1"/>
    </xf>
    <xf numFmtId="0" fontId="36" fillId="10" borderId="4" xfId="0" applyFont="1" applyFill="1" applyBorder="1" applyAlignment="1">
      <alignment vertical="center" wrapText="1"/>
    </xf>
    <xf numFmtId="0" fontId="1" fillId="0" borderId="0" xfId="0" applyFont="1"/>
    <xf numFmtId="44" fontId="24" fillId="3" borderId="4" xfId="3" applyFont="1" applyFill="1" applyBorder="1" applyAlignment="1">
      <alignment horizontal="center" vertical="center" wrapText="1"/>
    </xf>
    <xf numFmtId="44" fontId="41" fillId="5" borderId="22" xfId="3" applyFont="1" applyFill="1" applyBorder="1" applyAlignment="1">
      <alignment vertical="center" wrapText="1"/>
    </xf>
    <xf numFmtId="44" fontId="41" fillId="5" borderId="23" xfId="3" applyFont="1" applyFill="1" applyBorder="1" applyAlignment="1">
      <alignment vertical="center" wrapText="1"/>
    </xf>
    <xf numFmtId="44" fontId="42" fillId="5" borderId="23" xfId="3" applyFont="1" applyFill="1" applyBorder="1" applyAlignment="1">
      <alignment vertical="center" wrapText="1"/>
    </xf>
    <xf numFmtId="44" fontId="42" fillId="5" borderId="24" xfId="3" applyFont="1" applyFill="1" applyBorder="1" applyAlignment="1">
      <alignment vertical="center" wrapText="1"/>
    </xf>
    <xf numFmtId="44" fontId="41" fillId="5" borderId="2" xfId="3" applyFont="1" applyFill="1" applyBorder="1" applyAlignment="1">
      <alignment vertical="center" wrapText="1"/>
    </xf>
    <xf numFmtId="44" fontId="41" fillId="5" borderId="31" xfId="3" applyFont="1" applyFill="1" applyBorder="1" applyAlignment="1">
      <alignment vertical="center" wrapText="1"/>
    </xf>
    <xf numFmtId="44" fontId="42" fillId="5" borderId="31" xfId="3" applyFont="1" applyFill="1" applyBorder="1" applyAlignment="1">
      <alignment vertical="center" wrapText="1"/>
    </xf>
    <xf numFmtId="0" fontId="39" fillId="10" borderId="4" xfId="0" applyFont="1" applyFill="1" applyBorder="1" applyAlignment="1">
      <alignment vertical="center" wrapText="1"/>
    </xf>
    <xf numFmtId="0" fontId="43" fillId="10" borderId="4" xfId="0" applyFont="1" applyFill="1" applyBorder="1" applyAlignment="1">
      <alignment vertical="center" wrapText="1"/>
    </xf>
    <xf numFmtId="44" fontId="41" fillId="5" borderId="32" xfId="3" applyFont="1" applyFill="1" applyBorder="1" applyAlignment="1">
      <alignment vertical="center" wrapText="1"/>
    </xf>
    <xf numFmtId="0" fontId="41" fillId="0" borderId="41" xfId="0" applyFont="1" applyBorder="1" applyAlignment="1">
      <alignment vertical="center" wrapText="1"/>
    </xf>
    <xf numFmtId="9" fontId="41" fillId="5" borderId="22" xfId="0" applyNumberFormat="1" applyFont="1" applyFill="1" applyBorder="1" applyAlignment="1">
      <alignment vertical="center" wrapText="1"/>
    </xf>
    <xf numFmtId="0" fontId="41" fillId="0" borderId="0" xfId="0" applyFont="1" applyAlignment="1">
      <alignment vertical="center" wrapText="1"/>
    </xf>
    <xf numFmtId="3" fontId="41" fillId="0" borderId="0" xfId="0" applyNumberFormat="1" applyFont="1" applyAlignment="1">
      <alignment vertical="center" wrapText="1"/>
    </xf>
    <xf numFmtId="0" fontId="41" fillId="0" borderId="26" xfId="0" applyFont="1" applyBorder="1" applyAlignment="1">
      <alignment vertical="center" wrapText="1"/>
    </xf>
    <xf numFmtId="9" fontId="41" fillId="5" borderId="24" xfId="0" applyNumberFormat="1" applyFont="1" applyFill="1" applyBorder="1" applyAlignment="1">
      <alignment vertical="center" wrapText="1"/>
    </xf>
    <xf numFmtId="0" fontId="6" fillId="0" borderId="22" xfId="0" applyFont="1" applyBorder="1" applyAlignment="1">
      <alignment horizontal="right" vertical="center" wrapText="1"/>
    </xf>
    <xf numFmtId="44" fontId="44" fillId="4" borderId="9" xfId="0" applyNumberFormat="1" applyFont="1" applyFill="1" applyBorder="1"/>
    <xf numFmtId="166" fontId="40" fillId="0" borderId="23" xfId="1" applyNumberFormat="1" applyFont="1" applyBorder="1" applyAlignment="1">
      <alignment vertical="center" wrapText="1"/>
    </xf>
    <xf numFmtId="44" fontId="40" fillId="0" borderId="23" xfId="3" applyFont="1" applyBorder="1" applyAlignment="1">
      <alignment vertical="center" wrapText="1"/>
    </xf>
    <xf numFmtId="167" fontId="3" fillId="10" borderId="2" xfId="0" applyNumberFormat="1" applyFont="1" applyFill="1" applyBorder="1" applyAlignment="1">
      <alignment vertical="center" wrapText="1"/>
    </xf>
    <xf numFmtId="168" fontId="4" fillId="6" borderId="9" xfId="2" applyNumberFormat="1" applyFont="1" applyFill="1" applyBorder="1" applyAlignment="1">
      <alignment horizontal="right" indent="1"/>
    </xf>
    <xf numFmtId="168" fontId="4" fillId="6" borderId="10" xfId="2" applyNumberFormat="1" applyFont="1" applyFill="1" applyBorder="1" applyAlignment="1">
      <alignment horizontal="right" indent="1"/>
    </xf>
    <xf numFmtId="168" fontId="4" fillId="7" borderId="18" xfId="2" applyNumberFormat="1" applyFont="1" applyFill="1" applyBorder="1" applyAlignment="1">
      <alignment horizontal="right" indent="1"/>
    </xf>
    <xf numFmtId="168" fontId="4" fillId="6" borderId="33" xfId="2" applyNumberFormat="1" applyFont="1" applyFill="1" applyBorder="1" applyAlignment="1">
      <alignment horizontal="right" indent="1"/>
    </xf>
    <xf numFmtId="9" fontId="4" fillId="2" borderId="8" xfId="2" applyFont="1" applyFill="1" applyBorder="1"/>
    <xf numFmtId="168" fontId="4" fillId="2" borderId="40" xfId="2" applyNumberFormat="1" applyFont="1" applyFill="1" applyBorder="1" applyAlignment="1">
      <alignment horizontal="right" indent="1"/>
    </xf>
    <xf numFmtId="168" fontId="4" fillId="7" borderId="39" xfId="2" applyNumberFormat="1" applyFont="1" applyFill="1" applyBorder="1" applyAlignment="1">
      <alignment horizontal="right" indent="1"/>
    </xf>
    <xf numFmtId="0" fontId="34" fillId="13" borderId="8" xfId="0" applyFont="1" applyFill="1" applyBorder="1" applyAlignment="1">
      <alignment horizontal="center" vertical="center"/>
    </xf>
    <xf numFmtId="0" fontId="34" fillId="8" borderId="8" xfId="0" applyFont="1" applyFill="1" applyBorder="1" applyAlignment="1">
      <alignment horizontal="center" vertical="center" wrapText="1"/>
    </xf>
    <xf numFmtId="169" fontId="10" fillId="0" borderId="24" xfId="1" quotePrefix="1" applyNumberFormat="1" applyFont="1" applyBorder="1" applyAlignment="1">
      <alignment vertical="center" wrapText="1"/>
    </xf>
    <xf numFmtId="9" fontId="42" fillId="5" borderId="24" xfId="2" applyFont="1" applyFill="1" applyBorder="1" applyAlignment="1">
      <alignment vertical="center" wrapText="1"/>
    </xf>
    <xf numFmtId="44" fontId="10" fillId="0" borderId="24" xfId="3" applyFont="1" applyBorder="1" applyAlignment="1">
      <alignment horizontal="center" vertical="center" wrapText="1"/>
    </xf>
    <xf numFmtId="0" fontId="18" fillId="4" borderId="39" xfId="0" applyFont="1" applyFill="1" applyBorder="1" applyAlignment="1">
      <alignment horizontal="left" wrapText="1" indent="1"/>
    </xf>
    <xf numFmtId="44" fontId="16" fillId="4" borderId="39" xfId="0" applyNumberFormat="1" applyFont="1" applyFill="1" applyBorder="1"/>
    <xf numFmtId="168" fontId="4" fillId="6" borderId="39" xfId="2" applyNumberFormat="1" applyFont="1" applyFill="1" applyBorder="1" applyAlignment="1">
      <alignment horizontal="right" indent="1"/>
    </xf>
    <xf numFmtId="0" fontId="17" fillId="2" borderId="8" xfId="0" applyFont="1" applyFill="1" applyBorder="1" applyAlignment="1">
      <alignment wrapText="1"/>
    </xf>
    <xf numFmtId="168" fontId="4" fillId="2" borderId="8" xfId="2" applyNumberFormat="1" applyFont="1" applyFill="1" applyBorder="1" applyAlignment="1">
      <alignment horizontal="right" indent="1"/>
    </xf>
    <xf numFmtId="0" fontId="4" fillId="7" borderId="39" xfId="0" applyFont="1" applyFill="1" applyBorder="1" applyAlignment="1">
      <alignment wrapText="1"/>
    </xf>
    <xf numFmtId="44" fontId="16" fillId="7" borderId="39" xfId="0" applyNumberFormat="1" applyFont="1" applyFill="1" applyBorder="1"/>
    <xf numFmtId="44" fontId="16" fillId="0" borderId="39" xfId="0" applyNumberFormat="1" applyFont="1" applyBorder="1" applyAlignment="1">
      <alignment horizontal="center" wrapText="1"/>
    </xf>
    <xf numFmtId="44" fontId="16" fillId="0" borderId="33" xfId="0" applyNumberFormat="1" applyFont="1" applyBorder="1" applyAlignment="1">
      <alignment horizontal="center" wrapText="1"/>
    </xf>
    <xf numFmtId="44" fontId="16" fillId="0" borderId="9" xfId="0" applyNumberFormat="1" applyFont="1" applyBorder="1" applyAlignment="1">
      <alignment horizontal="center" wrapText="1"/>
    </xf>
    <xf numFmtId="44" fontId="44" fillId="0" borderId="9" xfId="0" applyNumberFormat="1" applyFont="1" applyBorder="1" applyAlignment="1">
      <alignment horizontal="center" wrapText="1"/>
    </xf>
    <xf numFmtId="44" fontId="16" fillId="2" borderId="8" xfId="0" applyNumberFormat="1" applyFont="1" applyFill="1" applyBorder="1" applyAlignment="1">
      <alignment horizontal="center"/>
    </xf>
    <xf numFmtId="44" fontId="16" fillId="2" borderId="8" xfId="0" applyNumberFormat="1" applyFont="1" applyFill="1" applyBorder="1" applyAlignment="1">
      <alignment horizontal="center" wrapText="1"/>
    </xf>
    <xf numFmtId="44" fontId="16" fillId="7" borderId="18" xfId="0" applyNumberFormat="1" applyFont="1" applyFill="1" applyBorder="1" applyAlignment="1">
      <alignment horizontal="center" wrapText="1"/>
    </xf>
    <xf numFmtId="44" fontId="16" fillId="7" borderId="39" xfId="0" applyNumberFormat="1" applyFont="1" applyFill="1" applyBorder="1" applyAlignment="1">
      <alignment horizontal="center" wrapText="1"/>
    </xf>
    <xf numFmtId="44" fontId="44" fillId="0" borderId="10" xfId="0" applyNumberFormat="1" applyFont="1" applyBorder="1" applyAlignment="1">
      <alignment horizontal="center" wrapText="1"/>
    </xf>
    <xf numFmtId="44" fontId="16" fillId="4" borderId="9" xfId="0" applyNumberFormat="1" applyFont="1" applyFill="1" applyBorder="1" applyAlignment="1">
      <alignment horizontal="center" vertical="center" wrapText="1"/>
    </xf>
    <xf numFmtId="44" fontId="16" fillId="7" borderId="18" xfId="0" applyNumberFormat="1" applyFont="1" applyFill="1" applyBorder="1" applyAlignment="1">
      <alignment horizontal="center"/>
    </xf>
    <xf numFmtId="44" fontId="16" fillId="4" borderId="10" xfId="0" applyNumberFormat="1" applyFont="1" applyFill="1" applyBorder="1" applyAlignment="1">
      <alignment horizontal="center" vertical="center" wrapText="1"/>
    </xf>
    <xf numFmtId="165" fontId="45" fillId="12" borderId="46" xfId="0" applyNumberFormat="1" applyFont="1" applyFill="1" applyBorder="1"/>
    <xf numFmtId="0" fontId="45" fillId="11" borderId="43" xfId="0" applyFont="1" applyFill="1" applyBorder="1" applyAlignment="1">
      <alignment wrapText="1"/>
    </xf>
    <xf numFmtId="44" fontId="46" fillId="11" borderId="44" xfId="0" applyNumberFormat="1" applyFont="1" applyFill="1" applyBorder="1"/>
    <xf numFmtId="44" fontId="45" fillId="11" borderId="45" xfId="0" applyNumberFormat="1" applyFont="1" applyFill="1" applyBorder="1"/>
    <xf numFmtId="9" fontId="45" fillId="11" borderId="19" xfId="2" applyFont="1" applyFill="1" applyBorder="1" applyAlignment="1">
      <alignment horizontal="right" indent="1"/>
    </xf>
    <xf numFmtId="0" fontId="6" fillId="0" borderId="31" xfId="0" applyFont="1" applyBorder="1" applyAlignment="1">
      <alignment horizontal="left" vertical="center" wrapText="1" indent="1"/>
    </xf>
    <xf numFmtId="166" fontId="40" fillId="0" borderId="31" xfId="1" applyNumberFormat="1" applyFont="1" applyBorder="1" applyAlignment="1">
      <alignment vertical="center" wrapText="1"/>
    </xf>
    <xf numFmtId="44" fontId="0" fillId="0" borderId="0" xfId="0" applyNumberFormat="1"/>
    <xf numFmtId="0" fontId="0" fillId="0" borderId="0" xfId="0" applyAlignment="1">
      <alignment horizontal="right" vertical="center" indent="1"/>
    </xf>
    <xf numFmtId="0" fontId="3" fillId="0" borderId="50" xfId="0" applyFont="1" applyBorder="1" applyAlignment="1">
      <alignment horizontal="center" vertical="center"/>
    </xf>
    <xf numFmtId="0" fontId="3" fillId="0" borderId="13" xfId="0" applyFont="1" applyBorder="1" applyAlignment="1">
      <alignment horizontal="center" vertical="center"/>
    </xf>
    <xf numFmtId="0" fontId="3" fillId="0" borderId="21" xfId="0" applyFont="1" applyBorder="1" applyAlignment="1">
      <alignment horizontal="center" vertical="center"/>
    </xf>
    <xf numFmtId="0" fontId="0" fillId="9" borderId="49" xfId="0" applyFill="1" applyBorder="1" applyAlignment="1">
      <alignment vertical="center" wrapText="1"/>
    </xf>
    <xf numFmtId="0" fontId="0" fillId="9" borderId="51" xfId="0" applyFill="1" applyBorder="1" applyAlignment="1">
      <alignment vertical="center" wrapText="1"/>
    </xf>
    <xf numFmtId="169" fontId="0" fillId="9" borderId="56" xfId="0" applyNumberFormat="1" applyFill="1" applyBorder="1" applyAlignment="1">
      <alignment horizontal="right" vertical="center" indent="1"/>
    </xf>
    <xf numFmtId="9" fontId="0" fillId="9" borderId="53" xfId="2" applyFont="1" applyFill="1" applyBorder="1" applyAlignment="1">
      <alignment horizontal="center" vertical="center"/>
    </xf>
    <xf numFmtId="0" fontId="0" fillId="9" borderId="36" xfId="0" applyFill="1" applyBorder="1" applyAlignment="1">
      <alignment vertical="center" wrapText="1"/>
    </xf>
    <xf numFmtId="169" fontId="0" fillId="9" borderId="54" xfId="0" applyNumberFormat="1" applyFill="1" applyBorder="1" applyAlignment="1">
      <alignment horizontal="right" vertical="center" indent="1"/>
    </xf>
    <xf numFmtId="9" fontId="0" fillId="9" borderId="54" xfId="2" applyFont="1" applyFill="1" applyBorder="1" applyAlignment="1">
      <alignment horizontal="center" vertical="center"/>
    </xf>
    <xf numFmtId="0" fontId="27" fillId="0" borderId="36" xfId="0" applyFont="1" applyBorder="1" applyAlignment="1">
      <alignment vertical="center" wrapText="1"/>
    </xf>
    <xf numFmtId="0" fontId="27" fillId="0" borderId="51" xfId="0" applyFont="1" applyBorder="1" applyAlignment="1">
      <alignment vertical="center" wrapText="1"/>
    </xf>
    <xf numFmtId="169" fontId="27" fillId="0" borderId="54" xfId="0" applyNumberFormat="1" applyFont="1" applyBorder="1" applyAlignment="1">
      <alignment horizontal="right" vertical="center" indent="1"/>
    </xf>
    <xf numFmtId="9" fontId="0" fillId="0" borderId="54" xfId="2" applyFont="1" applyBorder="1" applyAlignment="1">
      <alignment horizontal="center" vertical="center"/>
    </xf>
    <xf numFmtId="0" fontId="27" fillId="0" borderId="49" xfId="0" applyFont="1" applyBorder="1" applyAlignment="1">
      <alignment vertical="center" wrapText="1"/>
    </xf>
    <xf numFmtId="0" fontId="0" fillId="9" borderId="3" xfId="0" applyFill="1" applyBorder="1" applyAlignment="1">
      <alignment vertical="center" wrapText="1"/>
    </xf>
    <xf numFmtId="0" fontId="0" fillId="9" borderId="37" xfId="0" applyFill="1" applyBorder="1" applyAlignment="1">
      <alignment vertical="center" wrapText="1"/>
    </xf>
    <xf numFmtId="0" fontId="0" fillId="9" borderId="52" xfId="0" applyFill="1" applyBorder="1" applyAlignment="1">
      <alignment vertical="center" wrapText="1"/>
    </xf>
    <xf numFmtId="169" fontId="33" fillId="9" borderId="55" xfId="0" applyNumberFormat="1" applyFont="1" applyFill="1" applyBorder="1" applyAlignment="1">
      <alignment horizontal="right" vertical="center" indent="1"/>
    </xf>
    <xf numFmtId="9" fontId="0" fillId="9" borderId="58" xfId="2" applyFont="1" applyFill="1" applyBorder="1" applyAlignment="1">
      <alignment horizontal="center" vertical="center"/>
    </xf>
    <xf numFmtId="0" fontId="3" fillId="14" borderId="50" xfId="0" applyFont="1" applyFill="1" applyBorder="1" applyAlignment="1">
      <alignment vertical="center"/>
    </xf>
    <xf numFmtId="0" fontId="3" fillId="14" borderId="13" xfId="0" applyFont="1" applyFill="1" applyBorder="1" applyAlignment="1">
      <alignment vertical="center" wrapText="1"/>
    </xf>
    <xf numFmtId="169" fontId="3" fillId="14" borderId="21" xfId="0" applyNumberFormat="1" applyFont="1" applyFill="1" applyBorder="1" applyAlignment="1">
      <alignment horizontal="right" vertical="center" indent="1"/>
    </xf>
    <xf numFmtId="9" fontId="0" fillId="14" borderId="57" xfId="2" applyFont="1" applyFill="1" applyBorder="1" applyAlignment="1">
      <alignment horizontal="center" vertical="center"/>
    </xf>
    <xf numFmtId="169" fontId="0" fillId="0" borderId="0" xfId="0" applyNumberFormat="1" applyAlignment="1">
      <alignment horizontal="right" vertical="center" indent="1"/>
    </xf>
    <xf numFmtId="0" fontId="0" fillId="14" borderId="34" xfId="0" applyFill="1" applyBorder="1" applyAlignment="1">
      <alignment vertical="center"/>
    </xf>
    <xf numFmtId="0" fontId="0" fillId="14" borderId="47" xfId="0" applyFill="1" applyBorder="1" applyAlignment="1">
      <alignment vertical="center"/>
    </xf>
    <xf numFmtId="169" fontId="0" fillId="14" borderId="35" xfId="0" applyNumberFormat="1" applyFill="1" applyBorder="1" applyAlignment="1">
      <alignment horizontal="right" vertical="center" indent="1"/>
    </xf>
    <xf numFmtId="169" fontId="3" fillId="0" borderId="0" xfId="0" applyNumberFormat="1" applyFont="1" applyAlignment="1">
      <alignment horizontal="right" vertical="center" indent="1"/>
    </xf>
    <xf numFmtId="0" fontId="3" fillId="15" borderId="37" xfId="0" applyFont="1" applyFill="1" applyBorder="1" applyAlignment="1">
      <alignment vertical="center"/>
    </xf>
    <xf numFmtId="0" fontId="3" fillId="15" borderId="48" xfId="0" applyFont="1" applyFill="1" applyBorder="1" applyAlignment="1">
      <alignment vertical="center"/>
    </xf>
    <xf numFmtId="169" fontId="3" fillId="15" borderId="38" xfId="0" applyNumberFormat="1" applyFont="1" applyFill="1" applyBorder="1" applyAlignment="1">
      <alignment horizontal="right" vertical="center" indent="1"/>
    </xf>
    <xf numFmtId="0" fontId="0" fillId="4" borderId="0" xfId="0" applyFill="1" applyAlignment="1">
      <alignment vertical="center"/>
    </xf>
    <xf numFmtId="167" fontId="10" fillId="0" borderId="59" xfId="1" applyNumberFormat="1" applyFont="1" applyBorder="1" applyAlignment="1">
      <alignment horizontal="center" vertical="center" wrapText="1"/>
    </xf>
    <xf numFmtId="167" fontId="10" fillId="0" borderId="60" xfId="1" applyNumberFormat="1" applyFont="1" applyBorder="1" applyAlignment="1">
      <alignment horizontal="center" vertical="center" wrapText="1"/>
    </xf>
    <xf numFmtId="0" fontId="35" fillId="16" borderId="8" xfId="0" applyFont="1" applyFill="1" applyBorder="1" applyAlignment="1">
      <alignment horizontal="center"/>
    </xf>
    <xf numFmtId="167" fontId="10" fillId="0" borderId="1" xfId="1" applyNumberFormat="1" applyFont="1" applyBorder="1" applyAlignment="1">
      <alignment horizontal="center" vertical="center" wrapText="1"/>
    </xf>
    <xf numFmtId="0" fontId="49" fillId="3" borderId="3" xfId="0" applyFont="1" applyFill="1" applyBorder="1" applyAlignment="1">
      <alignment horizontal="left" vertical="center" wrapText="1"/>
    </xf>
    <xf numFmtId="167" fontId="23" fillId="3" borderId="25" xfId="1" applyNumberFormat="1" applyFont="1" applyFill="1" applyBorder="1" applyAlignment="1">
      <alignment horizontal="center" vertical="center" wrapText="1"/>
    </xf>
    <xf numFmtId="164" fontId="5" fillId="3" borderId="3" xfId="1" applyFont="1" applyFill="1" applyBorder="1" applyAlignment="1">
      <alignment horizontal="center" vertical="center" wrapText="1"/>
    </xf>
    <xf numFmtId="167" fontId="10" fillId="0" borderId="28" xfId="1" applyNumberFormat="1" applyFont="1" applyBorder="1" applyAlignment="1">
      <alignment horizontal="center" vertical="center" wrapText="1"/>
    </xf>
    <xf numFmtId="0" fontId="50" fillId="0" borderId="0" xfId="0" applyFont="1" applyAlignment="1">
      <alignment horizontal="center" vertical="center" wrapText="1"/>
    </xf>
    <xf numFmtId="0" fontId="50" fillId="0" borderId="0" xfId="0" applyFont="1" applyAlignment="1">
      <alignment horizontal="center" vertical="center"/>
    </xf>
    <xf numFmtId="0" fontId="51" fillId="0" borderId="0" xfId="0" applyFont="1" applyAlignment="1">
      <alignment horizontal="left" vertical="center" wrapText="1"/>
    </xf>
    <xf numFmtId="0" fontId="18" fillId="0" borderId="30" xfId="0" applyFont="1" applyBorder="1" applyAlignment="1">
      <alignment horizontal="left" wrapText="1" indent="1"/>
    </xf>
    <xf numFmtId="167" fontId="10" fillId="0" borderId="0" xfId="1" applyNumberFormat="1" applyFont="1" applyBorder="1" applyAlignment="1">
      <alignment horizontal="center" vertical="center" wrapText="1"/>
    </xf>
    <xf numFmtId="0" fontId="21" fillId="0" borderId="0" xfId="1" applyNumberFormat="1" applyFont="1" applyBorder="1" applyAlignment="1">
      <alignment horizontal="center" vertical="center" wrapText="1"/>
    </xf>
    <xf numFmtId="0" fontId="52" fillId="0" borderId="23" xfId="0" applyFont="1" applyBorder="1" applyAlignment="1">
      <alignment horizontal="left" vertical="center" wrapText="1" indent="1"/>
    </xf>
    <xf numFmtId="0" fontId="49" fillId="3" borderId="28" xfId="0" applyFont="1" applyFill="1" applyBorder="1" applyAlignment="1">
      <alignment horizontal="left" vertical="center" wrapText="1"/>
    </xf>
    <xf numFmtId="0" fontId="21" fillId="0" borderId="22" xfId="1" applyNumberFormat="1" applyFont="1" applyFill="1" applyBorder="1" applyAlignment="1">
      <alignment horizontal="center" vertical="center" wrapText="1"/>
    </xf>
    <xf numFmtId="0" fontId="21" fillId="0" borderId="23" xfId="1" applyNumberFormat="1" applyFont="1" applyFill="1" applyBorder="1" applyAlignment="1">
      <alignment horizontal="center" vertical="center" wrapText="1"/>
    </xf>
    <xf numFmtId="0" fontId="21" fillId="0" borderId="24" xfId="1" applyNumberFormat="1" applyFont="1" applyFill="1" applyBorder="1" applyAlignment="1">
      <alignment horizontal="center" vertical="center" wrapText="1"/>
    </xf>
    <xf numFmtId="166" fontId="21" fillId="0" borderId="22" xfId="1" applyNumberFormat="1" applyFont="1" applyFill="1" applyBorder="1" applyAlignment="1">
      <alignment vertical="center" wrapText="1"/>
    </xf>
    <xf numFmtId="166" fontId="21" fillId="0" borderId="23" xfId="1" applyNumberFormat="1" applyFont="1" applyFill="1" applyBorder="1" applyAlignment="1">
      <alignment vertical="center" wrapText="1"/>
    </xf>
    <xf numFmtId="0" fontId="21" fillId="0" borderId="7" xfId="1" applyNumberFormat="1" applyFont="1" applyFill="1" applyBorder="1" applyAlignment="1">
      <alignment horizontal="center" vertical="center" wrapText="1"/>
    </xf>
    <xf numFmtId="0" fontId="21" fillId="0" borderId="2" xfId="1" applyNumberFormat="1" applyFont="1" applyFill="1" applyBorder="1" applyAlignment="1">
      <alignment horizontal="center" vertical="center" wrapText="1"/>
    </xf>
    <xf numFmtId="167" fontId="7" fillId="0" borderId="0" xfId="0" applyNumberFormat="1" applyFont="1" applyAlignment="1">
      <alignment horizontal="center" vertical="center" wrapText="1"/>
    </xf>
    <xf numFmtId="167" fontId="54" fillId="0" borderId="0" xfId="0" applyNumberFormat="1" applyFont="1" applyAlignment="1">
      <alignment horizontal="center" vertical="center" wrapText="1"/>
    </xf>
    <xf numFmtId="0" fontId="10" fillId="5" borderId="23" xfId="0" applyFont="1" applyFill="1" applyBorder="1" applyAlignment="1">
      <alignment horizontal="right" vertical="center" wrapText="1"/>
    </xf>
    <xf numFmtId="164" fontId="5" fillId="3" borderId="0" xfId="1" applyFont="1" applyFill="1" applyBorder="1" applyAlignment="1">
      <alignment horizontal="center" vertical="center" wrapText="1"/>
    </xf>
    <xf numFmtId="44" fontId="24" fillId="3" borderId="0" xfId="3" applyFont="1" applyFill="1" applyBorder="1" applyAlignment="1">
      <alignment horizontal="center" vertical="center" wrapText="1"/>
    </xf>
    <xf numFmtId="0" fontId="21" fillId="0" borderId="1" xfId="1" applyNumberFormat="1" applyFont="1" applyFill="1" applyBorder="1" applyAlignment="1">
      <alignment horizontal="center" vertical="center" wrapText="1"/>
    </xf>
    <xf numFmtId="0" fontId="21" fillId="0" borderId="59" xfId="1" applyNumberFormat="1" applyFont="1" applyFill="1" applyBorder="1" applyAlignment="1">
      <alignment horizontal="center" vertical="center" wrapText="1"/>
    </xf>
    <xf numFmtId="0" fontId="21" fillId="0" borderId="60" xfId="1" applyNumberFormat="1" applyFont="1" applyFill="1" applyBorder="1" applyAlignment="1">
      <alignment horizontal="center" vertical="center" wrapText="1"/>
    </xf>
    <xf numFmtId="164" fontId="5" fillId="0" borderId="0" xfId="1" applyFont="1" applyFill="1" applyBorder="1" applyAlignment="1">
      <alignment horizontal="center" vertical="center" wrapText="1"/>
    </xf>
    <xf numFmtId="44" fontId="0" fillId="0" borderId="0" xfId="0" applyNumberFormat="1" applyAlignment="1">
      <alignment vertical="center"/>
    </xf>
    <xf numFmtId="0" fontId="55" fillId="0" borderId="32" xfId="0" applyFont="1" applyBorder="1" applyAlignment="1">
      <alignment horizontal="center" wrapText="1"/>
    </xf>
    <xf numFmtId="0" fontId="55" fillId="0" borderId="60" xfId="0" applyFont="1" applyBorder="1" applyAlignment="1">
      <alignment horizontal="center" wrapText="1"/>
    </xf>
    <xf numFmtId="44" fontId="20" fillId="0" borderId="0" xfId="0" applyNumberFormat="1"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22" fillId="0" borderId="20" xfId="0" applyFont="1" applyBorder="1" applyAlignment="1">
      <alignment horizontal="center"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41" xfId="0" applyFont="1" applyBorder="1" applyAlignment="1">
      <alignment horizontal="center" vertical="center" wrapText="1"/>
    </xf>
    <xf numFmtId="0" fontId="11" fillId="5" borderId="0" xfId="0" applyFont="1" applyFill="1" applyAlignment="1">
      <alignment horizontal="center" vertical="center" wrapText="1"/>
    </xf>
    <xf numFmtId="44" fontId="16" fillId="4" borderId="33" xfId="0" applyNumberFormat="1" applyFont="1" applyFill="1" applyBorder="1" applyAlignment="1">
      <alignment horizontal="center" vertical="center"/>
    </xf>
    <xf numFmtId="44" fontId="16" fillId="4" borderId="19" xfId="0" applyNumberFormat="1" applyFont="1" applyFill="1" applyBorder="1" applyAlignment="1">
      <alignment horizontal="center" vertical="center"/>
    </xf>
    <xf numFmtId="44" fontId="16" fillId="4" borderId="42" xfId="0" applyNumberFormat="1" applyFont="1" applyFill="1" applyBorder="1" applyAlignment="1">
      <alignment horizontal="center" vertical="center"/>
    </xf>
    <xf numFmtId="0" fontId="25" fillId="13" borderId="8" xfId="0" applyFont="1" applyFill="1" applyBorder="1" applyAlignment="1">
      <alignment horizontal="center" vertical="center" wrapText="1"/>
    </xf>
    <xf numFmtId="44" fontId="16" fillId="0" borderId="33" xfId="0" applyNumberFormat="1" applyFont="1" applyBorder="1" applyAlignment="1">
      <alignment horizontal="center" vertical="center" wrapText="1"/>
    </xf>
    <xf numFmtId="44" fontId="16" fillId="0" borderId="19" xfId="0" applyNumberFormat="1" applyFont="1" applyBorder="1" applyAlignment="1">
      <alignment horizontal="center" vertical="center" wrapText="1"/>
    </xf>
    <xf numFmtId="44" fontId="16" fillId="0" borderId="42" xfId="0" applyNumberFormat="1" applyFont="1" applyBorder="1" applyAlignment="1">
      <alignment horizontal="center" vertical="center" wrapText="1"/>
    </xf>
    <xf numFmtId="0" fontId="34" fillId="8" borderId="8" xfId="0" applyFont="1" applyFill="1" applyBorder="1" applyAlignment="1">
      <alignment horizontal="center" vertical="center" wrapText="1"/>
    </xf>
    <xf numFmtId="0" fontId="26" fillId="8" borderId="8" xfId="0" applyFont="1" applyFill="1" applyBorder="1" applyAlignment="1">
      <alignment horizontal="center" vertical="center" wrapText="1"/>
    </xf>
    <xf numFmtId="0" fontId="1" fillId="4" borderId="8" xfId="0" applyFont="1" applyFill="1" applyBorder="1" applyAlignment="1">
      <alignment horizontal="center"/>
    </xf>
    <xf numFmtId="9" fontId="1" fillId="6" borderId="15" xfId="2" applyFont="1" applyFill="1" applyBorder="1" applyAlignment="1">
      <alignment horizontal="center"/>
    </xf>
    <xf numFmtId="9" fontId="1" fillId="6" borderId="16" xfId="2" applyFont="1" applyFill="1" applyBorder="1" applyAlignment="1">
      <alignment horizontal="center"/>
    </xf>
    <xf numFmtId="9" fontId="1" fillId="6" borderId="17" xfId="2" applyFont="1" applyFill="1" applyBorder="1" applyAlignment="1">
      <alignment horizontal="center"/>
    </xf>
    <xf numFmtId="168" fontId="4" fillId="6" borderId="33" xfId="2" applyNumberFormat="1" applyFont="1" applyFill="1" applyBorder="1" applyAlignment="1">
      <alignment horizontal="right" vertical="center"/>
    </xf>
    <xf numFmtId="168" fontId="4" fillId="6" borderId="19" xfId="2" applyNumberFormat="1" applyFont="1" applyFill="1" applyBorder="1" applyAlignment="1">
      <alignment horizontal="right" vertical="center"/>
    </xf>
    <xf numFmtId="168" fontId="4" fillId="6" borderId="42" xfId="2" applyNumberFormat="1" applyFont="1" applyFill="1" applyBorder="1" applyAlignment="1">
      <alignment horizontal="right" vertical="center"/>
    </xf>
    <xf numFmtId="0" fontId="3" fillId="7" borderId="12"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7" borderId="14" xfId="0" applyFont="1" applyFill="1" applyBorder="1" applyAlignment="1">
      <alignment horizontal="center" vertical="center" wrapText="1"/>
    </xf>
  </cellXfs>
  <cellStyles count="4">
    <cellStyle name="Milliers" xfId="1" builtinId="3"/>
    <cellStyle name="Monétaire" xfId="3" builtinId="4"/>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71"/>
  <sheetViews>
    <sheetView zoomScaleNormal="100" workbookViewId="0">
      <selection activeCell="I55" sqref="I55"/>
    </sheetView>
  </sheetViews>
  <sheetFormatPr baseColWidth="10" defaultColWidth="11.453125" defaultRowHeight="14.5" x14ac:dyDescent="0.35"/>
  <cols>
    <col min="1" max="1" width="1.7265625" customWidth="1"/>
    <col min="2" max="2" width="68.81640625" customWidth="1"/>
    <col min="3" max="3" width="26" customWidth="1"/>
    <col min="4" max="4" width="16.453125" customWidth="1"/>
    <col min="5" max="5" width="20.26953125" customWidth="1"/>
    <col min="6" max="6" width="16.1796875" customWidth="1"/>
    <col min="7" max="7" width="17.1796875" customWidth="1"/>
    <col min="8" max="8" width="13.453125" bestFit="1" customWidth="1"/>
    <col min="9" max="9" width="13.54296875" customWidth="1"/>
    <col min="10" max="10" width="17.7265625" customWidth="1"/>
    <col min="11" max="11" width="15.81640625" customWidth="1"/>
  </cols>
  <sheetData>
    <row r="1" spans="2:9" ht="21.5" thickBot="1" x14ac:dyDescent="0.4">
      <c r="B1" s="239" t="s">
        <v>0</v>
      </c>
      <c r="C1" s="239"/>
      <c r="D1" s="239"/>
      <c r="E1" s="239"/>
    </row>
    <row r="2" spans="2:9" ht="59.25" customHeight="1" thickBot="1" x14ac:dyDescent="0.4">
      <c r="B2" s="236" t="str">
        <f>'3.Tarifs'!B2:F2</f>
        <v>Consultation
 "Système intégré de gestion de la formation externe ADEME"</v>
      </c>
      <c r="C2" s="237"/>
      <c r="D2" s="237"/>
      <c r="E2" s="238"/>
    </row>
    <row r="4" spans="2:9" ht="26" x14ac:dyDescent="0.35">
      <c r="B4" s="256" t="s">
        <v>1</v>
      </c>
      <c r="C4" s="256"/>
      <c r="D4" s="256"/>
      <c r="E4" s="256"/>
      <c r="F4" s="75" t="s">
        <v>2</v>
      </c>
      <c r="G4" s="75" t="s">
        <v>3</v>
      </c>
    </row>
    <row r="5" spans="2:9" ht="15.5" x14ac:dyDescent="0.35">
      <c r="B5" s="76" t="s">
        <v>4</v>
      </c>
      <c r="C5" s="257" t="str">
        <f>'3.Tarifs'!B4</f>
        <v>NOM DU CANDIDAT</v>
      </c>
      <c r="D5" s="257"/>
      <c r="E5" s="257"/>
      <c r="F5" s="202">
        <f>12*6</f>
        <v>72</v>
      </c>
      <c r="G5" s="202">
        <f>12*5+4</f>
        <v>64</v>
      </c>
    </row>
    <row r="6" spans="2:9" ht="15.5" x14ac:dyDescent="0.35">
      <c r="B6" s="76" t="s">
        <v>5</v>
      </c>
      <c r="C6" s="258">
        <v>0.2</v>
      </c>
      <c r="D6" s="259"/>
      <c r="E6" s="260"/>
    </row>
    <row r="7" spans="2:9" ht="15.5" x14ac:dyDescent="0.35">
      <c r="B7" s="104"/>
      <c r="C7" s="104"/>
      <c r="D7" s="104"/>
      <c r="E7" s="104"/>
      <c r="F7" s="104"/>
    </row>
    <row r="8" spans="2:9" ht="15.75" customHeight="1" x14ac:dyDescent="0.35">
      <c r="B8" s="104"/>
      <c r="C8" s="104"/>
      <c r="D8" s="251" t="s">
        <v>6</v>
      </c>
      <c r="E8" s="251"/>
      <c r="F8" s="255" t="s">
        <v>7</v>
      </c>
      <c r="G8" s="134" t="s">
        <v>8</v>
      </c>
    </row>
    <row r="9" spans="2:9" ht="71.25" customHeight="1" x14ac:dyDescent="0.35">
      <c r="B9" s="77" t="s">
        <v>9</v>
      </c>
      <c r="C9" s="75" t="s">
        <v>10</v>
      </c>
      <c r="D9" s="75" t="s">
        <v>11</v>
      </c>
      <c r="E9" s="135" t="s">
        <v>12</v>
      </c>
      <c r="F9" s="255"/>
      <c r="G9" s="135" t="s">
        <v>13</v>
      </c>
    </row>
    <row r="10" spans="2:9" ht="15.5" x14ac:dyDescent="0.35">
      <c r="B10" s="159" t="s">
        <v>14</v>
      </c>
      <c r="C10" s="160"/>
      <c r="D10" s="160"/>
      <c r="E10" s="161">
        <f>E11+E14+E49+E57</f>
        <v>0</v>
      </c>
      <c r="F10" s="162">
        <v>1</v>
      </c>
      <c r="G10" s="158">
        <f>E10*(1+$C$6)</f>
        <v>0</v>
      </c>
      <c r="H10" s="98"/>
    </row>
    <row r="11" spans="2:9" ht="27" x14ac:dyDescent="0.4">
      <c r="B11" s="142" t="str">
        <f>'3.Tarifs'!B6</f>
        <v>PRESTATION 1 : DROIT D'UTILISATION DE(S) OUTIL(S) DE FORMATIONS MULTIMODALES (licences/abonnement et services récurrents forfaitaires)</v>
      </c>
      <c r="C11" s="150"/>
      <c r="D11" s="84">
        <f>SUM(D12:D13)</f>
        <v>0</v>
      </c>
      <c r="E11" s="84">
        <f>SUM(E12:E13)</f>
        <v>0</v>
      </c>
      <c r="F11" s="143" t="e">
        <f t="shared" ref="F11:F15" si="0">E11/$E$10</f>
        <v>#DIV/0!</v>
      </c>
      <c r="G11" s="84">
        <f>E11*(1+$C$6)</f>
        <v>0</v>
      </c>
      <c r="H11" s="165"/>
      <c r="I11" s="165"/>
    </row>
    <row r="12" spans="2:9" ht="56" x14ac:dyDescent="0.4">
      <c r="B12" s="139" t="s">
        <v>15</v>
      </c>
      <c r="C12" s="146" t="s">
        <v>16</v>
      </c>
      <c r="D12" s="140">
        <f>'3.Tarifs'!F9+'3.Tarifs'!F12+'3.Tarifs'!F15+'3.Tarifs'!F22</f>
        <v>0</v>
      </c>
      <c r="E12" s="140">
        <f>D12/12*($F$5-12)</f>
        <v>0</v>
      </c>
      <c r="F12" s="141" t="e">
        <f t="shared" si="0"/>
        <v>#DIV/0!</v>
      </c>
      <c r="G12" s="140">
        <f t="shared" ref="G12:G57" si="1">E12*(1+$C$6)</f>
        <v>0</v>
      </c>
      <c r="H12" s="165"/>
    </row>
    <row r="13" spans="2:9" ht="56" x14ac:dyDescent="0.4">
      <c r="B13" s="81" t="s">
        <v>17</v>
      </c>
      <c r="C13" s="147" t="str">
        <f>C12</f>
        <v>Bons de commande ; déclenchement après 12 mois de marché (= après phase projet (Build) + démarrage)</v>
      </c>
      <c r="D13" s="82">
        <f>'3.Tarifs'!E24+'3.Tarifs'!E27+'3.Tarifs'!E30+'3.Tarifs'!E33</f>
        <v>0</v>
      </c>
      <c r="E13" s="140">
        <f>D13/12*($F$5-12)</f>
        <v>0</v>
      </c>
      <c r="F13" s="130" t="e">
        <f t="shared" si="0"/>
        <v>#DIV/0!</v>
      </c>
      <c r="G13" s="82">
        <f t="shared" si="1"/>
        <v>0</v>
      </c>
      <c r="H13" s="165"/>
    </row>
    <row r="14" spans="2:9" ht="27" x14ac:dyDescent="0.4">
      <c r="B14" s="83" t="str">
        <f>'3.Tarifs'!B37</f>
        <v>PRESTATION 2 : MISE EN ŒUVRE DE LA SOLUTION et ACCOMPAGNEMENT À SON UTILISATION</v>
      </c>
      <c r="C14" s="151"/>
      <c r="D14" s="84"/>
      <c r="E14" s="84">
        <f>E15+E32+E36+E45+E47</f>
        <v>0</v>
      </c>
      <c r="F14" s="143" t="e">
        <f t="shared" si="0"/>
        <v>#DIV/0!</v>
      </c>
      <c r="G14" s="84">
        <f t="shared" si="1"/>
        <v>0</v>
      </c>
    </row>
    <row r="15" spans="2:9" ht="57" customHeight="1" x14ac:dyDescent="0.4">
      <c r="B15" s="144" t="str">
        <f>'3.Tarifs'!B38</f>
        <v>2.1 : Accompagnement technique ou humain en phase de projet : assistance à la configuration et au déploiement de la solution (BUILD) : Bon de commande d'accompagnement technique ou humain, incluant le droit d'utilisation et la maintenance/assistance de l'outil en phase de projet et démarrage (12 mois)</v>
      </c>
      <c r="C15" s="153"/>
      <c r="D15" s="145"/>
      <c r="E15" s="145">
        <f>'3.Tarifs'!F55</f>
        <v>0</v>
      </c>
      <c r="F15" s="133" t="e">
        <f t="shared" si="0"/>
        <v>#DIV/0!</v>
      </c>
      <c r="G15" s="145">
        <f t="shared" si="1"/>
        <v>0</v>
      </c>
      <c r="I15" s="165"/>
    </row>
    <row r="16" spans="2:9" ht="26.5" x14ac:dyDescent="0.35">
      <c r="B16" s="79" t="str" cm="1">
        <f t="array" ref="B16:B31">'3.Tarifs'!B39:B54</f>
        <v>INI1 - Initialisation et étude préalable (prise de connaissance, audit, analyse de l'existant et préconisation sur la cible)</v>
      </c>
      <c r="C16" s="252" t="s">
        <v>18</v>
      </c>
      <c r="D16" s="248">
        <f>'3.Tarifs'!F55</f>
        <v>0</v>
      </c>
      <c r="E16" s="248">
        <f t="shared" ref="E16" si="2">D16</f>
        <v>0</v>
      </c>
      <c r="F16" s="261"/>
      <c r="G16" s="248">
        <f t="shared" si="1"/>
        <v>0</v>
      </c>
    </row>
    <row r="17" spans="2:7" x14ac:dyDescent="0.35">
      <c r="B17" s="79" t="str">
        <v>ASS1 - Assistance MOA et MOE - Pilotage de projet</v>
      </c>
      <c r="C17" s="253"/>
      <c r="D17" s="249"/>
      <c r="E17" s="249"/>
      <c r="F17" s="262"/>
      <c r="G17" s="249"/>
    </row>
    <row r="18" spans="2:7" x14ac:dyDescent="0.35">
      <c r="B18" s="79" t="str">
        <v>ASS2 - Assistance MOA et MOE - Conception</v>
      </c>
      <c r="C18" s="253"/>
      <c r="D18" s="249"/>
      <c r="E18" s="249"/>
      <c r="F18" s="262"/>
      <c r="G18" s="249"/>
    </row>
    <row r="19" spans="2:7" ht="26.5" x14ac:dyDescent="0.35">
      <c r="B19" s="79" t="str">
        <v>ASS3 - Assistance MOA et MOE - Réalisation/intégration (paramétrage de ou des outils)</v>
      </c>
      <c r="C19" s="253"/>
      <c r="D19" s="249"/>
      <c r="E19" s="249"/>
      <c r="F19" s="262"/>
      <c r="G19" s="249"/>
    </row>
    <row r="20" spans="2:7" x14ac:dyDescent="0.35">
      <c r="B20" s="79" t="str">
        <v>ASS4 - Assistance MOA et MOE - Recette</v>
      </c>
      <c r="C20" s="253"/>
      <c r="D20" s="249"/>
      <c r="E20" s="249"/>
      <c r="F20" s="262"/>
      <c r="G20" s="249"/>
    </row>
    <row r="21" spans="2:7" x14ac:dyDescent="0.35">
      <c r="B21" s="79" t="str">
        <v>ASS5 - Assistance MOA et MOE - Déploiement</v>
      </c>
      <c r="C21" s="253"/>
      <c r="D21" s="249"/>
      <c r="E21" s="249"/>
      <c r="F21" s="262"/>
      <c r="G21" s="249"/>
    </row>
    <row r="22" spans="2:7" x14ac:dyDescent="0.35">
      <c r="B22" s="79" t="str">
        <v>RDD1 - Reprise des données</v>
      </c>
      <c r="C22" s="253"/>
      <c r="D22" s="249"/>
      <c r="E22" s="249"/>
      <c r="F22" s="262"/>
      <c r="G22" s="249"/>
    </row>
    <row r="23" spans="2:7" x14ac:dyDescent="0.35">
      <c r="B23" s="79" t="str">
        <v>CON2 - Conception de wireframe (UX)</v>
      </c>
      <c r="C23" s="253"/>
      <c r="D23" s="249"/>
      <c r="E23" s="249"/>
      <c r="F23" s="262"/>
      <c r="G23" s="249"/>
    </row>
    <row r="24" spans="2:7" x14ac:dyDescent="0.35">
      <c r="B24" s="79" t="str">
        <v>CON3 - Conception de maquettes (UI)</v>
      </c>
      <c r="C24" s="253"/>
      <c r="D24" s="249"/>
      <c r="E24" s="249"/>
      <c r="F24" s="262"/>
      <c r="G24" s="249"/>
    </row>
    <row r="25" spans="2:7" ht="39.5" x14ac:dyDescent="0.35">
      <c r="B25" s="79" t="str">
        <v>ACC1 - Accompagnement au déploiement - Stratégie de gestion de la transition
Elaboration et mise en oeuvre d'un plan de transition garantissant la continuité de service.</v>
      </c>
      <c r="C25" s="253"/>
      <c r="D25" s="249"/>
      <c r="E25" s="249"/>
      <c r="F25" s="262"/>
      <c r="G25" s="249"/>
    </row>
    <row r="26" spans="2:7" ht="26.5" x14ac:dyDescent="0.35">
      <c r="B26" s="79" t="str">
        <v>ACC2 - Accompagnement au déploiement - Plan d'accompagnement 
Accompagnement opérationnel des utilisateurs et pilotage de la phase de transition.</v>
      </c>
      <c r="C26" s="253"/>
      <c r="D26" s="249"/>
      <c r="E26" s="249"/>
      <c r="F26" s="262"/>
      <c r="G26" s="249"/>
    </row>
    <row r="27" spans="2:7" ht="39.5" x14ac:dyDescent="0.35">
      <c r="B27" s="79" t="str">
        <v>ACC3 - Accompagnement au déploiement - Communication
Mise en œuvre d’un plan de communication utilisateurs durant la phase de transition.</v>
      </c>
      <c r="C27" s="253"/>
      <c r="D27" s="249"/>
      <c r="E27" s="249"/>
      <c r="F27" s="262"/>
      <c r="G27" s="249"/>
    </row>
    <row r="28" spans="2:7" ht="39.5" x14ac:dyDescent="0.35">
      <c r="B28" s="79" t="str">
        <v>ACC4 - Accompagnement au déploiement - Formation des utilisateurs et documentation
Formation des utilisateurs et fourniture de la documentation associée.</v>
      </c>
      <c r="C28" s="253"/>
      <c r="D28" s="249"/>
      <c r="E28" s="249"/>
      <c r="F28" s="262"/>
      <c r="G28" s="249"/>
    </row>
    <row r="29" spans="2:7" ht="26.5" x14ac:dyDescent="0.35">
      <c r="B29" s="79" t="str">
        <v>ACC5 - Accompagnement au déploiement - Assistance au démarrage
Mise en place d’une assistance renforcée lors du démarrage en production.</v>
      </c>
      <c r="C29" s="253"/>
      <c r="D29" s="249"/>
      <c r="E29" s="249"/>
      <c r="F29" s="262"/>
      <c r="G29" s="249"/>
    </row>
    <row r="30" spans="2:7" ht="52.5" x14ac:dyDescent="0.35">
      <c r="B30" s="79" t="str">
        <v>UTI3 - Licences éditeur/abonnement (Site Ademe Académie, Site Ademe ACT Formation, Solution de gestion des formations, Plateforme LMS/MOOC) + maintenance logicielle/assistance a minima sur les 12 premiers mois du marché : phase projet (Build) + démarrage</v>
      </c>
      <c r="C30" s="253"/>
      <c r="D30" s="249"/>
      <c r="E30" s="249"/>
      <c r="F30" s="262"/>
      <c r="G30" s="249"/>
    </row>
    <row r="31" spans="2:7" ht="26.5" x14ac:dyDescent="0.35">
      <c r="B31" s="79" t="str">
        <v>PIL1 - Assistance transversale au pilotage du projet et à la coordination des parties prenantes</v>
      </c>
      <c r="C31" s="254"/>
      <c r="D31" s="250"/>
      <c r="E31" s="250"/>
      <c r="F31" s="263"/>
      <c r="G31" s="250"/>
    </row>
    <row r="32" spans="2:7" ht="31" customHeight="1" x14ac:dyDescent="0.4">
      <c r="B32" s="78" t="str">
        <f>'3.Tarifs'!B57</f>
        <v>2.2 : Accompagnement ponctuel à la mise en place d'interfaces personnalisées (BUILD ou RUN) : Bons de commande d'accompagnement</v>
      </c>
      <c r="C32" s="152"/>
      <c r="D32" s="12"/>
      <c r="E32" s="12">
        <f>SUM(E33:E35)</f>
        <v>0</v>
      </c>
      <c r="F32" s="129" t="e">
        <f>E32/$E$10</f>
        <v>#DIV/0!</v>
      </c>
      <c r="G32" s="12">
        <f t="shared" si="1"/>
        <v>0</v>
      </c>
    </row>
    <row r="33" spans="2:7" ht="15" x14ac:dyDescent="0.4">
      <c r="B33" s="79" t="str">
        <f>'3.Tarifs'!B58</f>
        <v>INT1 - Analyse, réalisation, test et pilotage pour une interface / simple</v>
      </c>
      <c r="C33" s="148" t="s">
        <v>19</v>
      </c>
      <c r="D33" s="13">
        <f>'3.Tarifs'!F58</f>
        <v>0</v>
      </c>
      <c r="E33" s="123">
        <f>'3.Tarifs'!I58</f>
        <v>0</v>
      </c>
      <c r="F33" s="127" t="e">
        <f t="shared" ref="F33:F34" si="3">E33/$E$10</f>
        <v>#DIV/0!</v>
      </c>
      <c r="G33" s="123">
        <f t="shared" si="1"/>
        <v>0</v>
      </c>
    </row>
    <row r="34" spans="2:7" ht="15" x14ac:dyDescent="0.4">
      <c r="B34" s="79" t="str">
        <f>'3.Tarifs'!B59</f>
        <v>INT2 - Analyse, réalisation, test et pilotage pour une interface / intermédiaire</v>
      </c>
      <c r="C34" s="148" t="s">
        <v>19</v>
      </c>
      <c r="D34" s="13">
        <f>'3.Tarifs'!F59</f>
        <v>0</v>
      </c>
      <c r="E34" s="123">
        <f>'3.Tarifs'!I59</f>
        <v>0</v>
      </c>
      <c r="F34" s="127" t="e">
        <f t="shared" si="3"/>
        <v>#DIV/0!</v>
      </c>
      <c r="G34" s="123">
        <f t="shared" si="1"/>
        <v>0</v>
      </c>
    </row>
    <row r="35" spans="2:7" ht="15" x14ac:dyDescent="0.4">
      <c r="B35" s="79" t="str">
        <f>'3.Tarifs'!B60</f>
        <v>INT3 - Analyse, réalisation, test et pilotage pour une interface / complexe</v>
      </c>
      <c r="C35" s="148" t="s">
        <v>19</v>
      </c>
      <c r="D35" s="13">
        <f>'3.Tarifs'!F60</f>
        <v>0</v>
      </c>
      <c r="E35" s="123">
        <f>'3.Tarifs'!I60</f>
        <v>0</v>
      </c>
      <c r="F35" s="127" t="e">
        <f>E35/$E$10</f>
        <v>#DIV/0!</v>
      </c>
      <c r="G35" s="123">
        <f t="shared" si="1"/>
        <v>0</v>
      </c>
    </row>
    <row r="36" spans="2:7" ht="27" x14ac:dyDescent="0.4">
      <c r="B36" s="78" t="str">
        <f>'3.Tarifs'!B63</f>
        <v xml:space="preserve">2.3 Accompagnement à l'utilisation de la solution en mode récurrent (RUN) : Bons de commande d'accompagnement </v>
      </c>
      <c r="C36" s="152"/>
      <c r="D36" s="12"/>
      <c r="E36" s="12">
        <f>SUM(E37:E44)</f>
        <v>0</v>
      </c>
      <c r="F36" s="129" t="e">
        <f>E36/$E$10</f>
        <v>#DIV/0!</v>
      </c>
      <c r="G36" s="12">
        <f t="shared" si="1"/>
        <v>0</v>
      </c>
    </row>
    <row r="37" spans="2:7" ht="30" customHeight="1" x14ac:dyDescent="0.4">
      <c r="B37" s="79" t="str" cm="1">
        <f t="array" ref="B37:B44">'3.Tarifs'!B64:B71</f>
        <v>CON1 - Conseil &amp; assistance métier (formations utilisateurs &amp; nouvelles fonctionnalités)</v>
      </c>
      <c r="C37" s="148" t="s">
        <v>19</v>
      </c>
      <c r="D37" s="13">
        <f>'3.Tarifs'!F64</f>
        <v>0</v>
      </c>
      <c r="E37" s="13">
        <f>'3.Tarifs'!I64/12*$G$5</f>
        <v>0</v>
      </c>
      <c r="F37" s="127" t="e">
        <f>E37/$E$10</f>
        <v>#DIV/0!</v>
      </c>
      <c r="G37" s="13">
        <f t="shared" si="1"/>
        <v>0</v>
      </c>
    </row>
    <row r="38" spans="2:7" ht="15" x14ac:dyDescent="0.4">
      <c r="B38" s="79" t="str">
        <v xml:space="preserve">TMA1 - Tierce maintenance applicative (maintenance évolutive / simple) </v>
      </c>
      <c r="C38" s="148" t="s">
        <v>19</v>
      </c>
      <c r="D38" s="13">
        <f>'3.Tarifs'!F65</f>
        <v>0</v>
      </c>
      <c r="E38" s="13">
        <f>'3.Tarifs'!I65/12*$G$5</f>
        <v>0</v>
      </c>
      <c r="F38" s="127" t="e">
        <f t="shared" ref="F38:F44" si="4">E38/$E$10</f>
        <v>#DIV/0!</v>
      </c>
      <c r="G38" s="13">
        <f t="shared" si="1"/>
        <v>0</v>
      </c>
    </row>
    <row r="39" spans="2:7" ht="15" x14ac:dyDescent="0.4">
      <c r="B39" s="79" t="str">
        <v xml:space="preserve">TMA2 - Tierce maintenance applicative (maintenance évolutive / intermédiaire) </v>
      </c>
      <c r="C39" s="148" t="s">
        <v>19</v>
      </c>
      <c r="D39" s="13">
        <f>'3.Tarifs'!F66</f>
        <v>0</v>
      </c>
      <c r="E39" s="13">
        <f>'3.Tarifs'!I66/12*$G$5</f>
        <v>0</v>
      </c>
      <c r="F39" s="127" t="e">
        <f t="shared" si="4"/>
        <v>#DIV/0!</v>
      </c>
      <c r="G39" s="13">
        <f t="shared" si="1"/>
        <v>0</v>
      </c>
    </row>
    <row r="40" spans="2:7" ht="15" x14ac:dyDescent="0.4">
      <c r="B40" s="79" t="str">
        <v>TMA3 - Tierce maintenance applicative (maintenance évolutive / complexe)</v>
      </c>
      <c r="C40" s="148" t="s">
        <v>19</v>
      </c>
      <c r="D40" s="13">
        <f>'3.Tarifs'!F67</f>
        <v>0</v>
      </c>
      <c r="E40" s="13">
        <f>'3.Tarifs'!I67/12*$G$5</f>
        <v>0</v>
      </c>
      <c r="F40" s="127" t="e">
        <f t="shared" si="4"/>
        <v>#DIV/0!</v>
      </c>
      <c r="G40" s="13">
        <f t="shared" si="1"/>
        <v>0</v>
      </c>
    </row>
    <row r="41" spans="2:7" ht="15" x14ac:dyDescent="0.4">
      <c r="B41" s="79" t="str">
        <v>CHA1 - Actualisation charte graphique (couleur, police, disposition…)</v>
      </c>
      <c r="C41" s="148" t="s">
        <v>19</v>
      </c>
      <c r="D41" s="13">
        <f>'3.Tarifs'!F68</f>
        <v>0</v>
      </c>
      <c r="E41" s="13">
        <f>'3.Tarifs'!I68/12*$G$5</f>
        <v>0</v>
      </c>
      <c r="F41" s="127" t="e">
        <f t="shared" si="4"/>
        <v>#DIV/0!</v>
      </c>
      <c r="G41" s="13">
        <f t="shared" si="1"/>
        <v>0</v>
      </c>
    </row>
    <row r="42" spans="2:7" ht="15" x14ac:dyDescent="0.4">
      <c r="B42" s="79" t="str">
        <v>CON4 - Conception de wireframe (UX)</v>
      </c>
      <c r="C42" s="148" t="s">
        <v>19</v>
      </c>
      <c r="D42" s="13">
        <f>'3.Tarifs'!F69</f>
        <v>0</v>
      </c>
      <c r="E42" s="13">
        <f>'3.Tarifs'!I69/12*$G$5</f>
        <v>0</v>
      </c>
      <c r="F42" s="127" t="e">
        <f t="shared" si="4"/>
        <v>#DIV/0!</v>
      </c>
      <c r="G42" s="13">
        <f t="shared" si="1"/>
        <v>0</v>
      </c>
    </row>
    <row r="43" spans="2:7" ht="15" x14ac:dyDescent="0.4">
      <c r="B43" s="79" t="str">
        <v>CON5 - Conception de maquettes (UI)</v>
      </c>
      <c r="C43" s="148" t="s">
        <v>19</v>
      </c>
      <c r="D43" s="13">
        <f>'3.Tarifs'!F70</f>
        <v>0</v>
      </c>
      <c r="E43" s="13">
        <f>'3.Tarifs'!I70/12*$G$5</f>
        <v>0</v>
      </c>
      <c r="F43" s="127" t="e">
        <f t="shared" si="4"/>
        <v>#DIV/0!</v>
      </c>
      <c r="G43" s="13">
        <f t="shared" si="1"/>
        <v>0</v>
      </c>
    </row>
    <row r="44" spans="2:7" ht="15" x14ac:dyDescent="0.4">
      <c r="B44" s="79" t="str">
        <v>PIL1 - Pilotage prestation UX/UI</v>
      </c>
      <c r="C44" s="148" t="s">
        <v>19</v>
      </c>
      <c r="D44" s="13">
        <f>'3.Tarifs'!F71</f>
        <v>0</v>
      </c>
      <c r="E44" s="13">
        <f>'3.Tarifs'!I71/12*$G$5</f>
        <v>0</v>
      </c>
      <c r="F44" s="127" t="e">
        <f t="shared" si="4"/>
        <v>#DIV/0!</v>
      </c>
      <c r="G44" s="13">
        <f t="shared" si="1"/>
        <v>0</v>
      </c>
    </row>
    <row r="45" spans="2:7" ht="27" x14ac:dyDescent="0.4">
      <c r="B45" s="99" t="str">
        <f>'3.Tarifs'!B74</f>
        <v>2.4 : Réversibilité : prestation ponctuelle (RUN) : Bons de commande d'accompagnement de réversibilité</v>
      </c>
      <c r="C45" s="152"/>
      <c r="D45" s="12">
        <f>SUM(D46)</f>
        <v>0</v>
      </c>
      <c r="E45" s="12">
        <f>SUM(E46)</f>
        <v>0</v>
      </c>
      <c r="F45" s="129" t="e">
        <f>E45/$E$10</f>
        <v>#DIV/0!</v>
      </c>
      <c r="G45" s="12">
        <f t="shared" si="1"/>
        <v>0</v>
      </c>
    </row>
    <row r="46" spans="2:7" ht="15" x14ac:dyDescent="0.4">
      <c r="B46" s="79" t="str">
        <f>'3.Tarifs'!B75</f>
        <v>REV1 - Réversibilité (PRESTATION UNIQUE)</v>
      </c>
      <c r="C46" s="148" t="s">
        <v>19</v>
      </c>
      <c r="D46" s="13">
        <f>'3.Tarifs'!F75</f>
        <v>0</v>
      </c>
      <c r="E46" s="13">
        <f>'3.Tarifs'!I75</f>
        <v>0</v>
      </c>
      <c r="F46" s="127"/>
      <c r="G46" s="13">
        <f t="shared" si="1"/>
        <v>0</v>
      </c>
    </row>
    <row r="47" spans="2:7" ht="15" x14ac:dyDescent="0.4">
      <c r="B47" s="78" t="str">
        <f>'3.Tarifs'!B77</f>
        <v>2.5 Déplacements : Bons de commande d'accompagnement</v>
      </c>
      <c r="C47" s="152"/>
      <c r="D47" s="12"/>
      <c r="E47" s="12">
        <f>SUM(E48)</f>
        <v>0</v>
      </c>
      <c r="F47" s="129" t="e">
        <f>E47/$E$10</f>
        <v>#DIV/0!</v>
      </c>
      <c r="G47" s="12">
        <f t="shared" si="1"/>
        <v>0</v>
      </c>
    </row>
    <row r="48" spans="2:7" ht="15" x14ac:dyDescent="0.4">
      <c r="B48" s="81" t="str">
        <f>'3.Tarifs'!B78</f>
        <v>DEP1 - ADEME Angers (1 déplacement A/R pour 1 personne)</v>
      </c>
      <c r="C48" s="147" t="s">
        <v>19</v>
      </c>
      <c r="D48" s="82">
        <f>'3.Tarifs'!F78</f>
        <v>0</v>
      </c>
      <c r="E48" s="82">
        <f>'3.Tarifs'!I78</f>
        <v>0</v>
      </c>
      <c r="F48" s="130"/>
      <c r="G48" s="82">
        <f t="shared" si="1"/>
        <v>0</v>
      </c>
    </row>
    <row r="49" spans="2:11" ht="15" x14ac:dyDescent="0.4">
      <c r="B49" s="83" t="str">
        <f>'3.Tarifs'!B80</f>
        <v>PRESTATION 3 : SERVICE de GESTION OPERATIONNELLE DE L'ACTIVITE DE FORMATION</v>
      </c>
      <c r="C49" s="151"/>
      <c r="D49" s="84"/>
      <c r="E49" s="84">
        <f>E50</f>
        <v>0</v>
      </c>
      <c r="F49" s="131" t="e">
        <f>E49/$E$10</f>
        <v>#DIV/0!</v>
      </c>
      <c r="G49" s="84">
        <f t="shared" si="1"/>
        <v>0</v>
      </c>
    </row>
    <row r="50" spans="2:11" ht="27" x14ac:dyDescent="0.4">
      <c r="B50" s="78" t="str">
        <f>'3.Tarifs'!B81</f>
        <v>3.1 Accompagnement à la gestion de l'activité (RUN) : Bons de commande de gestion opérationnelle</v>
      </c>
      <c r="C50" s="152"/>
      <c r="D50" s="12"/>
      <c r="E50" s="12">
        <f>SUM(E51:E56)</f>
        <v>0</v>
      </c>
      <c r="F50" s="129"/>
      <c r="G50" s="12">
        <f t="shared" si="1"/>
        <v>0</v>
      </c>
    </row>
    <row r="51" spans="2:11" ht="29.25" customHeight="1" x14ac:dyDescent="0.4">
      <c r="B51" s="79" t="str">
        <f>'3.Tarifs'!B82</f>
        <v>GES1 - Pilotage transversal des prestations (notamment sur les outils numériques déployés) et coordination des experts</v>
      </c>
      <c r="C51" s="149" t="s">
        <v>19</v>
      </c>
      <c r="D51" s="13">
        <f>'3.Tarifs'!F82</f>
        <v>0</v>
      </c>
      <c r="E51" s="13">
        <f>'3.Tarifs'!I82/12*$G$5</f>
        <v>0</v>
      </c>
      <c r="F51" s="127" t="e">
        <f t="shared" ref="F51:F71" si="5">E51/$E$10</f>
        <v>#DIV/0!</v>
      </c>
      <c r="G51" s="13">
        <f t="shared" si="1"/>
        <v>0</v>
      </c>
    </row>
    <row r="52" spans="2:11" ht="91.5" customHeight="1" x14ac:dyDescent="0.4">
      <c r="B52" s="79" t="str">
        <f>'3.Tarifs'!B83</f>
        <v>GES2 -Administration opérationnelle des formations présentielles, digital learning et hybride (création modules, programmation sessions, gestion des inscriptions, traitement des évaluations, préparation des sessions et solde des sessions,cadrage des intégrateurs, états statistiques au fil de l'eau, réunion de suivi hebdomadaire ...). Y compris les échanges avec les différents acteurs et le service de facturation (apprenants, formateurs, salles&amp;restauration)</v>
      </c>
      <c r="C52" s="149" t="s">
        <v>19</v>
      </c>
      <c r="D52" s="13">
        <f>'3.Tarifs'!F83</f>
        <v>0</v>
      </c>
      <c r="E52" s="13">
        <f>'3.Tarifs'!I83/12*$G$5</f>
        <v>0</v>
      </c>
      <c r="F52" s="127" t="e">
        <f t="shared" si="5"/>
        <v>#DIV/0!</v>
      </c>
      <c r="G52" s="13">
        <f t="shared" si="1"/>
        <v>0</v>
      </c>
    </row>
    <row r="53" spans="2:11" ht="27" x14ac:dyDescent="0.4">
      <c r="B53" s="79" t="str">
        <f>'3.Tarifs'!B84</f>
        <v>GES3 - Service de support aux utilisateurs externes ou internes dont service de call center (1 unité d'œuvre = forfait mensuel)</v>
      </c>
      <c r="C53" s="149" t="s">
        <v>19</v>
      </c>
      <c r="D53" s="13">
        <f>'3.Tarifs'!F84</f>
        <v>0</v>
      </c>
      <c r="E53" s="13">
        <f>'3.Tarifs'!I84/12*$G$5</f>
        <v>0</v>
      </c>
      <c r="F53" s="127" t="e">
        <f t="shared" si="5"/>
        <v>#DIV/0!</v>
      </c>
      <c r="G53" s="13">
        <f t="shared" si="1"/>
        <v>0</v>
      </c>
    </row>
    <row r="54" spans="2:11" ht="15" x14ac:dyDescent="0.4">
      <c r="B54" s="79" t="str">
        <f>'3.Tarifs'!B85</f>
        <v>GES4 - Exercice de programmation annuelle pour l'année N+1</v>
      </c>
      <c r="C54" s="149" t="s">
        <v>19</v>
      </c>
      <c r="D54" s="13">
        <f>'3.Tarifs'!F85</f>
        <v>0</v>
      </c>
      <c r="E54" s="13">
        <f>'3.Tarifs'!I85/12*$G$5</f>
        <v>0</v>
      </c>
      <c r="F54" s="127" t="e">
        <f t="shared" si="5"/>
        <v>#DIV/0!</v>
      </c>
      <c r="G54" s="13">
        <f t="shared" si="1"/>
        <v>0</v>
      </c>
    </row>
    <row r="55" spans="2:11" ht="15" x14ac:dyDescent="0.4">
      <c r="B55" s="79" t="str">
        <f>'3.Tarifs'!B86</f>
        <v>GES5 - Conception d'évaluations</v>
      </c>
      <c r="C55" s="149" t="s">
        <v>19</v>
      </c>
      <c r="D55" s="13">
        <f>'3.Tarifs'!F86</f>
        <v>0</v>
      </c>
      <c r="E55" s="13">
        <f>'3.Tarifs'!I86/12*$G$5</f>
        <v>0</v>
      </c>
      <c r="F55" s="127" t="e">
        <f t="shared" si="5"/>
        <v>#DIV/0!</v>
      </c>
      <c r="G55" s="13">
        <f t="shared" si="1"/>
        <v>0</v>
      </c>
    </row>
    <row r="56" spans="2:11" ht="15" x14ac:dyDescent="0.4">
      <c r="B56" s="79" t="str">
        <f>'3.Tarifs'!B87</f>
        <v xml:space="preserve">GES6 - Réalisation du bilan annuel ou de bilans semestriels </v>
      </c>
      <c r="C56" s="149" t="s">
        <v>19</v>
      </c>
      <c r="D56" s="13">
        <f>'3.Tarifs'!F87</f>
        <v>0</v>
      </c>
      <c r="E56" s="13">
        <f>'3.Tarifs'!I87/12*$G$5</f>
        <v>0</v>
      </c>
      <c r="F56" s="127" t="e">
        <f t="shared" si="5"/>
        <v>#DIV/0!</v>
      </c>
      <c r="G56" s="13">
        <f t="shared" si="1"/>
        <v>0</v>
      </c>
    </row>
    <row r="57" spans="2:11" s="15" customFormat="1" ht="27" x14ac:dyDescent="0.4">
      <c r="B57" s="83" t="str">
        <f>'3.Tarifs'!B90</f>
        <v>PRESTATION 4 : GESTION de la LOCATION DES SALLES DE FORMATION ET PRESTATIONS ASSOCIEES</v>
      </c>
      <c r="C57" s="151"/>
      <c r="D57" s="150"/>
      <c r="E57" s="84">
        <f>E58+E62+E66+E70</f>
        <v>0</v>
      </c>
      <c r="F57" s="132" t="e">
        <f t="shared" si="5"/>
        <v>#DIV/0!</v>
      </c>
      <c r="G57" s="84">
        <f t="shared" si="1"/>
        <v>0</v>
      </c>
      <c r="J57" s="235"/>
      <c r="K57" s="235"/>
    </row>
    <row r="58" spans="2:11" ht="27" x14ac:dyDescent="0.4">
      <c r="B58" s="78" t="str">
        <f>'3.Tarifs'!B91</f>
        <v>4.1 Agglomération de + de 300 000 habitants, wifi inclus : Bons de commande de gestion</v>
      </c>
      <c r="C58" s="152"/>
      <c r="D58" s="156"/>
      <c r="E58" s="12">
        <f>SUM(E59:E61)</f>
        <v>0</v>
      </c>
      <c r="F58" s="129" t="e">
        <f t="shared" si="5"/>
        <v>#DIV/0!</v>
      </c>
      <c r="G58" s="12">
        <f>E58*(1+$C$6)</f>
        <v>0</v>
      </c>
    </row>
    <row r="59" spans="2:11" ht="28" x14ac:dyDescent="0.4">
      <c r="B59" s="79" t="str">
        <f>'3.Tarifs'!B92</f>
        <v>Lieu d'accueil 3*</v>
      </c>
      <c r="C59" s="149" t="s">
        <v>19</v>
      </c>
      <c r="D59" s="155" t="s">
        <v>20</v>
      </c>
      <c r="E59" s="13">
        <f>'3.Tarifs'!I92</f>
        <v>0</v>
      </c>
      <c r="F59" s="127" t="e">
        <f t="shared" si="5"/>
        <v>#DIV/0!</v>
      </c>
      <c r="G59" s="13">
        <f t="shared" ref="G59:G71" si="6">E59*(1+$C$6)</f>
        <v>0</v>
      </c>
    </row>
    <row r="60" spans="2:11" ht="28" x14ac:dyDescent="0.4">
      <c r="B60" s="79" t="str">
        <f>'3.Tarifs'!B99</f>
        <v>Lieu d'accueil 2* STANDARD</v>
      </c>
      <c r="C60" s="149" t="s">
        <v>19</v>
      </c>
      <c r="D60" s="155" t="s">
        <v>20</v>
      </c>
      <c r="E60" s="13">
        <f>'3.Tarifs'!I99</f>
        <v>0</v>
      </c>
      <c r="F60" s="127" t="e">
        <f t="shared" si="5"/>
        <v>#DIV/0!</v>
      </c>
      <c r="G60" s="13">
        <f t="shared" si="6"/>
        <v>0</v>
      </c>
    </row>
    <row r="61" spans="2:11" ht="28" x14ac:dyDescent="0.4">
      <c r="B61" s="79" t="str">
        <f>'3.Tarifs'!B106</f>
        <v>Lieu d'accueil "centre d'accueil"</v>
      </c>
      <c r="C61" s="149" t="s">
        <v>19</v>
      </c>
      <c r="D61" s="155" t="s">
        <v>20</v>
      </c>
      <c r="E61" s="13">
        <f>'3.Tarifs'!I106</f>
        <v>0</v>
      </c>
      <c r="F61" s="127" t="e">
        <f t="shared" si="5"/>
        <v>#DIV/0!</v>
      </c>
      <c r="G61" s="13">
        <f t="shared" si="6"/>
        <v>0</v>
      </c>
    </row>
    <row r="62" spans="2:11" ht="27" x14ac:dyDescent="0.4">
      <c r="B62" s="78" t="str">
        <f>'3.Tarifs'!B113</f>
        <v>4.2 Agglomération de - de 300 000 habitants, wifi inclus : Bons de commande de gestion</v>
      </c>
      <c r="C62" s="152"/>
      <c r="D62" s="156"/>
      <c r="E62" s="12">
        <f>SUM(E63:E65)</f>
        <v>0</v>
      </c>
      <c r="F62" s="129" t="e">
        <f t="shared" si="5"/>
        <v>#DIV/0!</v>
      </c>
      <c r="G62" s="12">
        <f t="shared" si="6"/>
        <v>0</v>
      </c>
    </row>
    <row r="63" spans="2:11" ht="28" x14ac:dyDescent="0.4">
      <c r="B63" s="79" t="str">
        <f>'3.Tarifs'!B114</f>
        <v>Lieu d'accueil 3*</v>
      </c>
      <c r="C63" s="149" t="s">
        <v>19</v>
      </c>
      <c r="D63" s="155" t="s">
        <v>20</v>
      </c>
      <c r="E63" s="13">
        <f>'3.Tarifs'!I114</f>
        <v>0</v>
      </c>
      <c r="F63" s="127" t="e">
        <f t="shared" si="5"/>
        <v>#DIV/0!</v>
      </c>
      <c r="G63" s="13">
        <f t="shared" si="6"/>
        <v>0</v>
      </c>
    </row>
    <row r="64" spans="2:11" ht="28" x14ac:dyDescent="0.4">
      <c r="B64" s="79" t="str">
        <f>'3.Tarifs'!B121</f>
        <v>Lieu d'accueil 2*</v>
      </c>
      <c r="C64" s="149" t="s">
        <v>19</v>
      </c>
      <c r="D64" s="155" t="s">
        <v>20</v>
      </c>
      <c r="E64" s="13">
        <f>'3.Tarifs'!I121</f>
        <v>0</v>
      </c>
      <c r="F64" s="127" t="e">
        <f t="shared" si="5"/>
        <v>#DIV/0!</v>
      </c>
      <c r="G64" s="13">
        <f t="shared" si="6"/>
        <v>0</v>
      </c>
    </row>
    <row r="65" spans="2:7" ht="28" x14ac:dyDescent="0.4">
      <c r="B65" s="79" t="str">
        <f>'3.Tarifs'!B128</f>
        <v>Lieu d'accueil "centre d'accueil"</v>
      </c>
      <c r="C65" s="149" t="s">
        <v>19</v>
      </c>
      <c r="D65" s="155" t="s">
        <v>20</v>
      </c>
      <c r="E65" s="13">
        <f>'3.Tarifs'!I128</f>
        <v>0</v>
      </c>
      <c r="F65" s="127" t="e">
        <f t="shared" si="5"/>
        <v>#DIV/0!</v>
      </c>
      <c r="G65" s="13">
        <f t="shared" si="6"/>
        <v>0</v>
      </c>
    </row>
    <row r="66" spans="2:7" ht="15" x14ac:dyDescent="0.4">
      <c r="B66" s="78" t="str">
        <f>'3.Tarifs'!B135</f>
        <v>4.3 Outre-mer : Bons de commande de gestion</v>
      </c>
      <c r="C66" s="152"/>
      <c r="D66" s="156"/>
      <c r="E66" s="12">
        <f>SUM(E67:E69)</f>
        <v>0</v>
      </c>
      <c r="F66" s="129" t="e">
        <f t="shared" si="5"/>
        <v>#DIV/0!</v>
      </c>
      <c r="G66" s="12">
        <f t="shared" si="6"/>
        <v>0</v>
      </c>
    </row>
    <row r="67" spans="2:7" ht="28" x14ac:dyDescent="0.4">
      <c r="B67" s="79" t="str">
        <f>'3.Tarifs'!B136</f>
        <v>Lieu d'accueil 3*</v>
      </c>
      <c r="C67" s="149" t="s">
        <v>19</v>
      </c>
      <c r="D67" s="155" t="s">
        <v>20</v>
      </c>
      <c r="E67" s="13">
        <f>'3.Tarifs'!I136</f>
        <v>0</v>
      </c>
      <c r="F67" s="127" t="e">
        <f t="shared" si="5"/>
        <v>#DIV/0!</v>
      </c>
      <c r="G67" s="13">
        <f t="shared" si="6"/>
        <v>0</v>
      </c>
    </row>
    <row r="68" spans="2:7" ht="28" x14ac:dyDescent="0.4">
      <c r="B68" s="79" t="str">
        <f>'3.Tarifs'!B143</f>
        <v>Lieu d'accueil 2*</v>
      </c>
      <c r="C68" s="149" t="s">
        <v>19</v>
      </c>
      <c r="D68" s="155" t="s">
        <v>20</v>
      </c>
      <c r="E68" s="13">
        <f>'3.Tarifs'!I143</f>
        <v>0</v>
      </c>
      <c r="F68" s="127" t="e">
        <f t="shared" si="5"/>
        <v>#DIV/0!</v>
      </c>
      <c r="G68" s="13">
        <f t="shared" si="6"/>
        <v>0</v>
      </c>
    </row>
    <row r="69" spans="2:7" ht="28" x14ac:dyDescent="0.4">
      <c r="B69" s="79" t="str">
        <f>'3.Tarifs'!B150</f>
        <v>Lieu d'accueil "centre d'accueil"</v>
      </c>
      <c r="C69" s="149" t="s">
        <v>19</v>
      </c>
      <c r="D69" s="155" t="s">
        <v>20</v>
      </c>
      <c r="E69" s="13">
        <f>'3.Tarifs'!I150</f>
        <v>0</v>
      </c>
      <c r="F69" s="127" t="e">
        <f t="shared" si="5"/>
        <v>#DIV/0!</v>
      </c>
      <c r="G69" s="13">
        <f t="shared" si="6"/>
        <v>0</v>
      </c>
    </row>
    <row r="70" spans="2:7" ht="15" x14ac:dyDescent="0.4">
      <c r="B70" s="78" t="str">
        <f>'3.Tarifs'!B162</f>
        <v>Frais de commission</v>
      </c>
      <c r="C70" s="152"/>
      <c r="D70" s="156"/>
      <c r="E70" s="12">
        <f>SUM(E71:E73)</f>
        <v>0</v>
      </c>
      <c r="F70" s="129" t="e">
        <f t="shared" si="5"/>
        <v>#DIV/0!</v>
      </c>
      <c r="G70" s="12">
        <f t="shared" si="6"/>
        <v>0</v>
      </c>
    </row>
    <row r="71" spans="2:7" ht="28" x14ac:dyDescent="0.4">
      <c r="B71" s="80" t="str">
        <f>'3.Tarifs'!B163</f>
        <v>Frais de commission pour la location des salles</v>
      </c>
      <c r="C71" s="154" t="s">
        <v>19</v>
      </c>
      <c r="D71" s="157" t="s">
        <v>20</v>
      </c>
      <c r="E71" s="14">
        <f>'3.Tarifs'!I163</f>
        <v>0</v>
      </c>
      <c r="F71" s="128" t="e">
        <f t="shared" si="5"/>
        <v>#DIV/0!</v>
      </c>
      <c r="G71" s="14">
        <f t="shared" si="6"/>
        <v>0</v>
      </c>
    </row>
  </sheetData>
  <mergeCells count="12">
    <mergeCell ref="G16:G31"/>
    <mergeCell ref="B1:E1"/>
    <mergeCell ref="B2:E2"/>
    <mergeCell ref="D8:E8"/>
    <mergeCell ref="C16:C31"/>
    <mergeCell ref="F8:F9"/>
    <mergeCell ref="B4:E4"/>
    <mergeCell ref="C5:E5"/>
    <mergeCell ref="C6:E6"/>
    <mergeCell ref="D16:D31"/>
    <mergeCell ref="E16:E31"/>
    <mergeCell ref="F16:F31"/>
  </mergeCells>
  <pageMargins left="0.25" right="0.25" top="0.56000000000000005" bottom="0.51" header="0.3" footer="0.3"/>
  <pageSetup paperSize="8" scale="67" orientation="portrait" r:id="rId1"/>
  <headerFooter>
    <oddHeader>&amp;CADEME</oddHeader>
    <oddFooter>&amp;L&amp;F&amp;R&amp;P/&amp;N</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347"/>
  <sheetViews>
    <sheetView showGridLines="0" tabSelected="1" topLeftCell="A103" zoomScaleNormal="100" workbookViewId="0">
      <selection activeCell="B90" sqref="B90:F90"/>
    </sheetView>
  </sheetViews>
  <sheetFormatPr baseColWidth="10" defaultColWidth="11.453125" defaultRowHeight="15" customHeight="1" x14ac:dyDescent="0.35"/>
  <cols>
    <col min="1" max="1" width="1.453125" style="4" customWidth="1"/>
    <col min="2" max="2" width="76.1796875" style="5" customWidth="1"/>
    <col min="3" max="3" width="30.1796875" style="5" customWidth="1"/>
    <col min="4" max="4" width="19.453125" style="6" customWidth="1"/>
    <col min="5" max="5" width="15.7265625" style="6" customWidth="1"/>
    <col min="6" max="6" width="23.26953125" style="7" customWidth="1"/>
    <col min="7" max="8" width="26.81640625" style="8" customWidth="1"/>
    <col min="9" max="9" width="24.81640625" style="7" customWidth="1"/>
    <col min="10" max="10" width="11.453125" style="4"/>
    <col min="11" max="11" width="15.453125" style="4" customWidth="1"/>
    <col min="12" max="16384" width="11.453125" style="4"/>
  </cols>
  <sheetData>
    <row r="1" spans="2:9" ht="21" x14ac:dyDescent="0.35">
      <c r="B1" s="239" t="s">
        <v>21</v>
      </c>
      <c r="C1" s="239"/>
      <c r="D1" s="239"/>
      <c r="E1" s="239"/>
      <c r="F1" s="239"/>
      <c r="G1" s="2"/>
      <c r="H1" s="2"/>
      <c r="I1" s="3"/>
    </row>
    <row r="2" spans="2:9" ht="63" customHeight="1" x14ac:dyDescent="0.35">
      <c r="B2" s="236" t="s">
        <v>22</v>
      </c>
      <c r="C2" s="237"/>
      <c r="D2" s="237"/>
      <c r="E2" s="237"/>
      <c r="F2" s="238"/>
      <c r="G2" s="2"/>
      <c r="H2" s="2"/>
      <c r="I2" s="3"/>
    </row>
    <row r="3" spans="2:9" ht="6.75" customHeight="1" thickBot="1" x14ac:dyDescent="0.4">
      <c r="B3" s="9"/>
      <c r="D3" s="7"/>
      <c r="E3" s="7"/>
      <c r="G3" s="2"/>
      <c r="H3" s="2"/>
      <c r="I3" s="3"/>
    </row>
    <row r="4" spans="2:9" s="1" customFormat="1" ht="36" customHeight="1" thickBot="1" x14ac:dyDescent="0.4">
      <c r="B4" s="16" t="s">
        <v>23</v>
      </c>
      <c r="D4" s="247" t="s">
        <v>24</v>
      </c>
      <c r="E4" s="247"/>
      <c r="F4" s="2"/>
      <c r="G4" s="2"/>
      <c r="H4" s="2"/>
      <c r="I4" s="3"/>
    </row>
    <row r="5" spans="2:9" s="1" customFormat="1" ht="5.25" customHeight="1" x14ac:dyDescent="0.35">
      <c r="B5" s="2"/>
      <c r="C5" s="2"/>
      <c r="D5" s="2"/>
      <c r="E5" s="2"/>
      <c r="F5" s="2"/>
      <c r="G5" s="2"/>
      <c r="H5" s="2"/>
      <c r="I5" s="3"/>
    </row>
    <row r="6" spans="2:9" ht="15.5" x14ac:dyDescent="0.35">
      <c r="B6" s="240" t="s">
        <v>25</v>
      </c>
      <c r="C6" s="241"/>
      <c r="D6" s="241"/>
      <c r="E6" s="241"/>
      <c r="F6" s="242"/>
      <c r="G6" s="2"/>
      <c r="H6" s="2"/>
      <c r="I6" s="3"/>
    </row>
    <row r="7" spans="2:9" s="3" customFormat="1" ht="29" x14ac:dyDescent="0.35">
      <c r="B7" s="204" t="s">
        <v>26</v>
      </c>
      <c r="C7" s="11" t="s">
        <v>27</v>
      </c>
      <c r="D7" s="11" t="s">
        <v>28</v>
      </c>
      <c r="E7" s="11" t="s">
        <v>29</v>
      </c>
      <c r="F7" s="206" t="s">
        <v>30</v>
      </c>
      <c r="G7" s="231"/>
      <c r="H7" s="231"/>
      <c r="I7" s="2"/>
    </row>
    <row r="8" spans="2:9" s="3" customFormat="1" ht="14.5" x14ac:dyDescent="0.35">
      <c r="B8" s="38" t="s">
        <v>31</v>
      </c>
      <c r="C8" s="21"/>
      <c r="D8" s="219">
        <v>1</v>
      </c>
      <c r="E8" s="40"/>
      <c r="F8" s="23">
        <f>D8*E8</f>
        <v>0</v>
      </c>
    </row>
    <row r="9" spans="2:9" s="3" customFormat="1" ht="14.5" x14ac:dyDescent="0.35">
      <c r="B9" s="41" t="s">
        <v>32</v>
      </c>
      <c r="C9" s="42"/>
      <c r="D9" s="43"/>
      <c r="E9" s="44"/>
      <c r="F9" s="205">
        <f>SUM(F8:F8)</f>
        <v>0</v>
      </c>
      <c r="G9" s="224"/>
      <c r="H9" s="224"/>
      <c r="I9" s="209"/>
    </row>
    <row r="10" spans="2:9" s="3" customFormat="1" ht="29" x14ac:dyDescent="0.35">
      <c r="B10" s="204" t="s">
        <v>33</v>
      </c>
      <c r="C10" s="11" t="s">
        <v>27</v>
      </c>
      <c r="D10" s="11" t="s">
        <v>28</v>
      </c>
      <c r="E10" s="11" t="s">
        <v>29</v>
      </c>
      <c r="F10" s="11" t="s">
        <v>30</v>
      </c>
      <c r="G10" s="208"/>
      <c r="H10" s="208"/>
      <c r="I10" s="209"/>
    </row>
    <row r="11" spans="2:9" s="3" customFormat="1" ht="14.5" x14ac:dyDescent="0.35">
      <c r="B11" s="38" t="s">
        <v>31</v>
      </c>
      <c r="C11" s="21"/>
      <c r="D11" s="219">
        <v>1</v>
      </c>
      <c r="E11" s="40"/>
      <c r="F11" s="23">
        <f>D11*E11</f>
        <v>0</v>
      </c>
      <c r="G11" s="208"/>
      <c r="H11" s="208"/>
      <c r="I11" s="209"/>
    </row>
    <row r="12" spans="2:9" s="3" customFormat="1" ht="14.5" x14ac:dyDescent="0.35">
      <c r="B12" s="41" t="s">
        <v>32</v>
      </c>
      <c r="C12" s="42"/>
      <c r="D12" s="43"/>
      <c r="E12" s="44"/>
      <c r="F12" s="205">
        <f>SUM(F11:F11)</f>
        <v>0</v>
      </c>
      <c r="G12" s="224"/>
      <c r="H12" s="224"/>
      <c r="I12" s="209"/>
    </row>
    <row r="13" spans="2:9" s="3" customFormat="1" ht="29" x14ac:dyDescent="0.35">
      <c r="B13" s="204" t="s">
        <v>34</v>
      </c>
      <c r="C13" s="11" t="s">
        <v>27</v>
      </c>
      <c r="D13" s="11" t="s">
        <v>28</v>
      </c>
      <c r="E13" s="11" t="s">
        <v>29</v>
      </c>
      <c r="F13" s="206" t="s">
        <v>30</v>
      </c>
      <c r="G13" s="209"/>
      <c r="H13" s="209"/>
      <c r="I13" s="210"/>
    </row>
    <row r="14" spans="2:9" s="3" customFormat="1" ht="14.5" x14ac:dyDescent="0.35">
      <c r="B14" s="38" t="s">
        <v>31</v>
      </c>
      <c r="C14" s="21"/>
      <c r="D14" s="219">
        <v>1</v>
      </c>
      <c r="E14" s="40"/>
      <c r="F14" s="207">
        <f>D14*E14</f>
        <v>0</v>
      </c>
      <c r="G14" s="208"/>
      <c r="H14" s="208"/>
      <c r="I14" s="209"/>
    </row>
    <row r="15" spans="2:9" s="3" customFormat="1" ht="14.5" x14ac:dyDescent="0.35">
      <c r="B15" s="41" t="s">
        <v>32</v>
      </c>
      <c r="C15" s="42"/>
      <c r="D15" s="43"/>
      <c r="E15" s="44"/>
      <c r="F15" s="45">
        <f>SUM(F14:F14)</f>
        <v>0</v>
      </c>
      <c r="G15" s="223"/>
      <c r="H15" s="223"/>
    </row>
    <row r="16" spans="2:9" s="3" customFormat="1" ht="52.5" customHeight="1" x14ac:dyDescent="0.35">
      <c r="B16" s="204" t="s">
        <v>35</v>
      </c>
      <c r="C16" s="11" t="s">
        <v>27</v>
      </c>
      <c r="D16" s="11" t="s">
        <v>28</v>
      </c>
      <c r="E16" s="11" t="s">
        <v>29</v>
      </c>
      <c r="F16" s="11" t="s">
        <v>30</v>
      </c>
      <c r="G16" s="2"/>
      <c r="H16" s="2"/>
    </row>
    <row r="17" spans="2:8" s="3" customFormat="1" ht="14.5" x14ac:dyDescent="0.35">
      <c r="B17" s="38" t="s">
        <v>31</v>
      </c>
      <c r="C17" s="21"/>
      <c r="D17" s="219">
        <v>1</v>
      </c>
      <c r="E17" s="40"/>
      <c r="F17" s="23">
        <f>D17*E17</f>
        <v>0</v>
      </c>
      <c r="G17" s="223"/>
      <c r="H17" s="223"/>
    </row>
    <row r="18" spans="2:8" s="3" customFormat="1" ht="14.5" x14ac:dyDescent="0.35">
      <c r="B18" s="39" t="s">
        <v>31</v>
      </c>
      <c r="C18" s="25"/>
      <c r="D18" s="220">
        <v>1</v>
      </c>
      <c r="E18" s="40"/>
      <c r="F18" s="27">
        <f>D18*E18</f>
        <v>0</v>
      </c>
      <c r="G18" s="2"/>
      <c r="H18" s="2"/>
    </row>
    <row r="19" spans="2:8" s="3" customFormat="1" ht="14.5" x14ac:dyDescent="0.35">
      <c r="B19" s="39" t="s">
        <v>31</v>
      </c>
      <c r="C19" s="25"/>
      <c r="D19" s="220">
        <v>1</v>
      </c>
      <c r="E19" s="40"/>
      <c r="F19" s="27">
        <f>D19*E19</f>
        <v>0</v>
      </c>
      <c r="G19" s="2"/>
      <c r="H19" s="2"/>
    </row>
    <row r="20" spans="2:8" s="3" customFormat="1" ht="14.5" x14ac:dyDescent="0.35">
      <c r="B20" s="39" t="s">
        <v>31</v>
      </c>
      <c r="C20" s="25"/>
      <c r="D20" s="220">
        <v>1</v>
      </c>
      <c r="E20" s="40"/>
      <c r="F20" s="27">
        <f>D20*E20</f>
        <v>0</v>
      </c>
      <c r="G20" s="2"/>
      <c r="H20" s="2"/>
    </row>
    <row r="21" spans="2:8" s="3" customFormat="1" ht="14.5" x14ac:dyDescent="0.35">
      <c r="B21" s="39"/>
      <c r="C21" s="25"/>
      <c r="D21" s="220">
        <v>1</v>
      </c>
      <c r="E21" s="40"/>
      <c r="F21" s="27">
        <f>D21*E21</f>
        <v>0</v>
      </c>
      <c r="G21" s="2"/>
      <c r="H21" s="2"/>
    </row>
    <row r="22" spans="2:8" s="3" customFormat="1" ht="14.5" x14ac:dyDescent="0.35">
      <c r="B22" s="41" t="s">
        <v>32</v>
      </c>
      <c r="C22" s="42"/>
      <c r="D22" s="43"/>
      <c r="E22" s="44"/>
      <c r="F22" s="45">
        <f>F17</f>
        <v>0</v>
      </c>
      <c r="G22" s="223"/>
      <c r="H22" s="223"/>
    </row>
    <row r="23" spans="2:8" s="3" customFormat="1" ht="29" x14ac:dyDescent="0.35">
      <c r="B23" s="215" t="s">
        <v>36</v>
      </c>
      <c r="C23" s="46" t="s">
        <v>27</v>
      </c>
      <c r="D23" s="46" t="s">
        <v>28</v>
      </c>
      <c r="E23" s="46" t="s">
        <v>29</v>
      </c>
      <c r="F23" s="46" t="s">
        <v>30</v>
      </c>
      <c r="G23" s="2"/>
      <c r="H23" s="2"/>
    </row>
    <row r="24" spans="2:8" s="3" customFormat="1" ht="14.5" x14ac:dyDescent="0.35">
      <c r="B24" s="39" t="s">
        <v>31</v>
      </c>
      <c r="C24" s="25"/>
      <c r="D24" s="220">
        <v>1</v>
      </c>
      <c r="E24" s="40"/>
      <c r="F24" s="27">
        <f>D24*E24</f>
        <v>0</v>
      </c>
      <c r="G24" s="2"/>
      <c r="H24" s="2"/>
    </row>
    <row r="25" spans="2:8" s="3" customFormat="1" ht="14.5" x14ac:dyDescent="0.35">
      <c r="B25" s="41" t="s">
        <v>32</v>
      </c>
      <c r="C25" s="42"/>
      <c r="D25" s="43"/>
      <c r="E25" s="44"/>
      <c r="F25" s="47">
        <f>SUM(F24:F24)</f>
        <v>0</v>
      </c>
      <c r="G25" s="223"/>
      <c r="H25" s="223"/>
    </row>
    <row r="26" spans="2:8" s="3" customFormat="1" ht="29" x14ac:dyDescent="0.35">
      <c r="B26" s="215" t="s">
        <v>37</v>
      </c>
      <c r="C26" s="46" t="s">
        <v>27</v>
      </c>
      <c r="D26" s="46" t="s">
        <v>28</v>
      </c>
      <c r="E26" s="46" t="s">
        <v>29</v>
      </c>
      <c r="F26" s="46" t="s">
        <v>30</v>
      </c>
      <c r="G26" s="2"/>
      <c r="H26" s="2"/>
    </row>
    <row r="27" spans="2:8" s="3" customFormat="1" ht="14.5" x14ac:dyDescent="0.35">
      <c r="B27" s="39" t="s">
        <v>31</v>
      </c>
      <c r="C27" s="25"/>
      <c r="D27" s="220">
        <v>1</v>
      </c>
      <c r="E27" s="40"/>
      <c r="F27" s="27">
        <f>D27*E27</f>
        <v>0</v>
      </c>
      <c r="G27" s="2"/>
      <c r="H27" s="2"/>
    </row>
    <row r="28" spans="2:8" s="3" customFormat="1" ht="14.5" x14ac:dyDescent="0.35">
      <c r="B28" s="41" t="s">
        <v>32</v>
      </c>
      <c r="C28" s="42"/>
      <c r="D28" s="43"/>
      <c r="E28" s="44"/>
      <c r="F28" s="47">
        <f>SUM(F27:F27)</f>
        <v>0</v>
      </c>
      <c r="G28" s="223"/>
      <c r="H28" s="223"/>
    </row>
    <row r="29" spans="2:8" s="3" customFormat="1" ht="29" x14ac:dyDescent="0.35">
      <c r="B29" s="215" t="s">
        <v>38</v>
      </c>
      <c r="C29" s="46" t="s">
        <v>27</v>
      </c>
      <c r="D29" s="46" t="s">
        <v>28</v>
      </c>
      <c r="E29" s="46" t="s">
        <v>29</v>
      </c>
      <c r="F29" s="46" t="s">
        <v>30</v>
      </c>
      <c r="G29" s="2"/>
      <c r="H29" s="2"/>
    </row>
    <row r="30" spans="2:8" s="3" customFormat="1" ht="14.5" x14ac:dyDescent="0.35">
      <c r="B30" s="39" t="s">
        <v>31</v>
      </c>
      <c r="C30" s="25"/>
      <c r="D30" s="220">
        <v>1</v>
      </c>
      <c r="E30" s="40"/>
      <c r="F30" s="27">
        <f>D30*E30</f>
        <v>0</v>
      </c>
      <c r="G30" s="2"/>
      <c r="H30" s="2"/>
    </row>
    <row r="31" spans="2:8" s="3" customFormat="1" ht="14.5" x14ac:dyDescent="0.35">
      <c r="B31" s="41" t="s">
        <v>32</v>
      </c>
      <c r="C31" s="42"/>
      <c r="D31" s="43"/>
      <c r="E31" s="44"/>
      <c r="F31" s="47">
        <f>SUM(F30:F30)</f>
        <v>0</v>
      </c>
      <c r="G31" s="223"/>
      <c r="H31" s="223"/>
    </row>
    <row r="32" spans="2:8" s="3" customFormat="1" ht="29" x14ac:dyDescent="0.35">
      <c r="B32" s="215" t="s">
        <v>39</v>
      </c>
      <c r="C32" s="46" t="s">
        <v>27</v>
      </c>
      <c r="D32" s="46" t="s">
        <v>28</v>
      </c>
      <c r="E32" s="46" t="s">
        <v>29</v>
      </c>
      <c r="F32" s="46" t="s">
        <v>30</v>
      </c>
      <c r="G32" s="2"/>
      <c r="H32" s="2"/>
    </row>
    <row r="33" spans="2:9" s="3" customFormat="1" ht="14.5" x14ac:dyDescent="0.35">
      <c r="B33" s="39" t="s">
        <v>31</v>
      </c>
      <c r="C33" s="25"/>
      <c r="D33" s="220">
        <v>1</v>
      </c>
      <c r="E33" s="40"/>
      <c r="F33" s="27">
        <f>D33*E33</f>
        <v>0</v>
      </c>
      <c r="G33" s="2"/>
      <c r="H33" s="2"/>
    </row>
    <row r="34" spans="2:9" s="3" customFormat="1" ht="14.5" x14ac:dyDescent="0.35">
      <c r="B34" s="41" t="s">
        <v>32</v>
      </c>
      <c r="C34" s="42"/>
      <c r="D34" s="43"/>
      <c r="E34" s="44"/>
      <c r="F34" s="47">
        <f>SUM(F33:F33)</f>
        <v>0</v>
      </c>
      <c r="G34" s="223"/>
      <c r="H34" s="223"/>
    </row>
    <row r="35" spans="2:9" s="3" customFormat="1" ht="14.5" x14ac:dyDescent="0.35">
      <c r="B35" s="18" t="s">
        <v>32</v>
      </c>
      <c r="C35" s="19"/>
      <c r="D35" s="19"/>
      <c r="E35" s="19"/>
      <c r="F35" s="17">
        <f>F9+F12+F15+F22+F25+F28+F31+F34</f>
        <v>0</v>
      </c>
      <c r="G35" s="2"/>
      <c r="H35" s="2"/>
    </row>
    <row r="36" spans="2:9" s="3" customFormat="1" ht="14.5" x14ac:dyDescent="0.35"/>
    <row r="37" spans="2:9" ht="15.5" x14ac:dyDescent="0.35">
      <c r="B37" s="240" t="s">
        <v>40</v>
      </c>
      <c r="C37" s="241"/>
      <c r="D37" s="241"/>
      <c r="E37" s="241"/>
      <c r="F37" s="242"/>
      <c r="G37" s="3"/>
      <c r="H37" s="3"/>
      <c r="I37" s="4"/>
    </row>
    <row r="38" spans="2:9" ht="61.5" customHeight="1" x14ac:dyDescent="0.35">
      <c r="B38" s="10" t="s">
        <v>41</v>
      </c>
      <c r="C38" s="11" t="s">
        <v>27</v>
      </c>
      <c r="D38" s="11" t="s">
        <v>42</v>
      </c>
      <c r="E38" s="11" t="s">
        <v>43</v>
      </c>
      <c r="F38" s="11" t="s">
        <v>44</v>
      </c>
      <c r="G38" s="11" t="s">
        <v>45</v>
      </c>
      <c r="H38" s="226"/>
      <c r="I38" s="4"/>
    </row>
    <row r="39" spans="2:9" ht="26.15" customHeight="1" x14ac:dyDescent="0.35">
      <c r="B39" s="20" t="s">
        <v>46</v>
      </c>
      <c r="C39" s="21" t="s">
        <v>31</v>
      </c>
      <c r="D39" s="22"/>
      <c r="E39" s="106"/>
      <c r="F39" s="23">
        <f t="shared" ref="F39:F54" si="0">D39*E39</f>
        <v>0</v>
      </c>
      <c r="G39" s="203">
        <f>F55</f>
        <v>0</v>
      </c>
      <c r="H39" s="212"/>
      <c r="I39" s="4"/>
    </row>
    <row r="40" spans="2:9" ht="14.5" customHeight="1" x14ac:dyDescent="0.35">
      <c r="B40" s="24" t="s">
        <v>47</v>
      </c>
      <c r="C40" s="25" t="s">
        <v>31</v>
      </c>
      <c r="D40" s="26"/>
      <c r="E40" s="107"/>
      <c r="F40" s="27">
        <f t="shared" si="0"/>
        <v>0</v>
      </c>
      <c r="G40" s="200"/>
      <c r="H40" s="212"/>
      <c r="I40" s="4"/>
    </row>
    <row r="41" spans="2:9" ht="14.5" customHeight="1" x14ac:dyDescent="0.35">
      <c r="B41" s="24" t="s">
        <v>48</v>
      </c>
      <c r="C41" s="25" t="s">
        <v>31</v>
      </c>
      <c r="D41" s="26"/>
      <c r="E41" s="108"/>
      <c r="F41" s="27">
        <f t="shared" si="0"/>
        <v>0</v>
      </c>
      <c r="G41" s="200"/>
      <c r="H41" s="212"/>
      <c r="I41" s="4"/>
    </row>
    <row r="42" spans="2:9" ht="14.5" customHeight="1" x14ac:dyDescent="0.35">
      <c r="B42" s="28" t="s">
        <v>49</v>
      </c>
      <c r="C42" s="25" t="s">
        <v>31</v>
      </c>
      <c r="D42" s="26"/>
      <c r="E42" s="108"/>
      <c r="F42" s="27">
        <f t="shared" si="0"/>
        <v>0</v>
      </c>
      <c r="G42" s="200"/>
      <c r="H42" s="212"/>
      <c r="I42" s="4"/>
    </row>
    <row r="43" spans="2:9" ht="14.5" customHeight="1" x14ac:dyDescent="0.35">
      <c r="B43" s="24" t="s">
        <v>50</v>
      </c>
      <c r="C43" s="25" t="s">
        <v>31</v>
      </c>
      <c r="D43" s="26"/>
      <c r="E43" s="108"/>
      <c r="F43" s="27">
        <f t="shared" si="0"/>
        <v>0</v>
      </c>
      <c r="G43" s="200"/>
      <c r="H43" s="212"/>
      <c r="I43" s="4"/>
    </row>
    <row r="44" spans="2:9" ht="14.5" customHeight="1" x14ac:dyDescent="0.35">
      <c r="B44" s="24" t="s">
        <v>51</v>
      </c>
      <c r="C44" s="25" t="s">
        <v>31</v>
      </c>
      <c r="D44" s="26"/>
      <c r="E44" s="108"/>
      <c r="F44" s="27">
        <f t="shared" si="0"/>
        <v>0</v>
      </c>
      <c r="G44" s="200"/>
      <c r="H44" s="212"/>
      <c r="I44" s="4"/>
    </row>
    <row r="45" spans="2:9" ht="14.5" customHeight="1" x14ac:dyDescent="0.35">
      <c r="B45" s="24" t="s">
        <v>52</v>
      </c>
      <c r="C45" s="25" t="s">
        <v>31</v>
      </c>
      <c r="D45" s="26"/>
      <c r="E45" s="108"/>
      <c r="F45" s="27">
        <f t="shared" si="0"/>
        <v>0</v>
      </c>
      <c r="G45" s="200"/>
      <c r="H45" s="212"/>
      <c r="I45" s="4"/>
    </row>
    <row r="46" spans="2:9" ht="14.5" x14ac:dyDescent="0.3">
      <c r="B46" s="211" t="s">
        <v>53</v>
      </c>
      <c r="C46" s="25" t="s">
        <v>31</v>
      </c>
      <c r="D46" s="26"/>
      <c r="E46" s="108"/>
      <c r="F46" s="27">
        <f t="shared" si="0"/>
        <v>0</v>
      </c>
      <c r="G46" s="200"/>
      <c r="H46" s="212"/>
      <c r="I46" s="212"/>
    </row>
    <row r="47" spans="2:9" ht="14.5" x14ac:dyDescent="0.3">
      <c r="B47" s="211" t="s">
        <v>54</v>
      </c>
      <c r="C47" s="25" t="s">
        <v>31</v>
      </c>
      <c r="D47" s="26"/>
      <c r="E47" s="108"/>
      <c r="F47" s="27">
        <f t="shared" si="0"/>
        <v>0</v>
      </c>
      <c r="G47" s="200"/>
      <c r="H47" s="212"/>
      <c r="I47" s="213"/>
    </row>
    <row r="48" spans="2:9" ht="30.75" customHeight="1" x14ac:dyDescent="0.35">
      <c r="B48" s="214" t="s">
        <v>55</v>
      </c>
      <c r="C48" s="25" t="s">
        <v>31</v>
      </c>
      <c r="D48" s="26"/>
      <c r="E48" s="108"/>
      <c r="F48" s="27">
        <f t="shared" si="0"/>
        <v>0</v>
      </c>
      <c r="G48" s="200"/>
      <c r="H48" s="212"/>
      <c r="I48" s="4"/>
    </row>
    <row r="49" spans="2:9" ht="29.25" customHeight="1" x14ac:dyDescent="0.35">
      <c r="B49" s="214" t="s">
        <v>56</v>
      </c>
      <c r="C49" s="25" t="s">
        <v>31</v>
      </c>
      <c r="D49" s="26"/>
      <c r="E49" s="108"/>
      <c r="F49" s="27">
        <f t="shared" si="0"/>
        <v>0</v>
      </c>
      <c r="G49" s="200"/>
      <c r="H49" s="212"/>
      <c r="I49" s="4"/>
    </row>
    <row r="50" spans="2:9" ht="26.25" customHeight="1" x14ac:dyDescent="0.35">
      <c r="B50" s="214" t="s">
        <v>57</v>
      </c>
      <c r="C50" s="25" t="s">
        <v>31</v>
      </c>
      <c r="D50" s="26"/>
      <c r="E50" s="108"/>
      <c r="F50" s="27">
        <f t="shared" si="0"/>
        <v>0</v>
      </c>
      <c r="G50" s="200"/>
      <c r="H50" s="212"/>
      <c r="I50" s="4"/>
    </row>
    <row r="51" spans="2:9" ht="26.25" customHeight="1" x14ac:dyDescent="0.35">
      <c r="B51" s="214" t="s">
        <v>58</v>
      </c>
      <c r="C51" s="25" t="s">
        <v>31</v>
      </c>
      <c r="D51" s="33"/>
      <c r="E51" s="108"/>
      <c r="F51" s="27">
        <f t="shared" si="0"/>
        <v>0</v>
      </c>
      <c r="G51" s="200"/>
      <c r="H51" s="212"/>
      <c r="I51" s="4"/>
    </row>
    <row r="52" spans="2:9" ht="29.25" customHeight="1" x14ac:dyDescent="0.35">
      <c r="B52" s="214" t="s">
        <v>59</v>
      </c>
      <c r="C52" s="25" t="s">
        <v>31</v>
      </c>
      <c r="D52" s="26"/>
      <c r="E52" s="108"/>
      <c r="F52" s="27">
        <f t="shared" si="0"/>
        <v>0</v>
      </c>
      <c r="G52" s="200"/>
      <c r="H52" s="212"/>
      <c r="I52" s="4"/>
    </row>
    <row r="53" spans="2:9" ht="39" x14ac:dyDescent="0.35">
      <c r="B53" s="163" t="s">
        <v>60</v>
      </c>
      <c r="C53" s="89" t="s">
        <v>31</v>
      </c>
      <c r="D53" s="164" t="s">
        <v>61</v>
      </c>
      <c r="E53" s="112"/>
      <c r="F53" s="27">
        <f>E53</f>
        <v>0</v>
      </c>
      <c r="G53" s="200"/>
      <c r="H53" s="212"/>
      <c r="I53" s="4"/>
    </row>
    <row r="54" spans="2:9" ht="14.5" customHeight="1" x14ac:dyDescent="0.35">
      <c r="B54" s="29" t="s">
        <v>62</v>
      </c>
      <c r="C54" s="30" t="s">
        <v>31</v>
      </c>
      <c r="D54" s="31"/>
      <c r="E54" s="109"/>
      <c r="F54" s="32">
        <f t="shared" si="0"/>
        <v>0</v>
      </c>
      <c r="G54" s="201"/>
      <c r="H54" s="212"/>
      <c r="I54" s="4"/>
    </row>
    <row r="55" spans="2:9" ht="14.5" x14ac:dyDescent="0.35">
      <c r="B55" s="34" t="s">
        <v>32</v>
      </c>
      <c r="C55" s="35"/>
      <c r="D55" s="48" t="str">
        <f>SUM(D39:D54)&amp;" jours"</f>
        <v>0 jours</v>
      </c>
      <c r="E55" s="35"/>
      <c r="F55" s="105">
        <f>SUM(F39:F54)</f>
        <v>0</v>
      </c>
      <c r="G55" s="52"/>
      <c r="H55" s="227"/>
      <c r="I55" s="4"/>
    </row>
    <row r="56" spans="2:9" ht="14.5" x14ac:dyDescent="0.35">
      <c r="B56" s="4"/>
      <c r="C56" s="4"/>
      <c r="D56" s="4"/>
      <c r="E56" s="4"/>
      <c r="F56" s="4"/>
      <c r="G56" s="4"/>
      <c r="H56" s="4"/>
      <c r="I56" s="4"/>
    </row>
    <row r="57" spans="2:9" ht="29" x14ac:dyDescent="0.35">
      <c r="B57" s="10" t="s">
        <v>63</v>
      </c>
      <c r="C57" s="11" t="s">
        <v>27</v>
      </c>
      <c r="D57" s="11" t="s">
        <v>42</v>
      </c>
      <c r="E57" s="11" t="s">
        <v>43</v>
      </c>
      <c r="F57" s="11" t="s">
        <v>64</v>
      </c>
      <c r="G57" s="11" t="s">
        <v>65</v>
      </c>
      <c r="H57" s="11"/>
      <c r="I57" s="11" t="s">
        <v>66</v>
      </c>
    </row>
    <row r="58" spans="2:9" ht="14.5" x14ac:dyDescent="0.35">
      <c r="B58" s="49" t="s">
        <v>67</v>
      </c>
      <c r="C58" s="21"/>
      <c r="D58" s="22"/>
      <c r="E58" s="106"/>
      <c r="F58" s="23">
        <f>D58*E58</f>
        <v>0</v>
      </c>
      <c r="G58" s="216">
        <v>3</v>
      </c>
      <c r="H58" s="216"/>
      <c r="I58" s="23">
        <f>F58*G58</f>
        <v>0</v>
      </c>
    </row>
    <row r="59" spans="2:9" ht="14.5" x14ac:dyDescent="0.35">
      <c r="B59" s="50" t="s">
        <v>68</v>
      </c>
      <c r="C59" s="25"/>
      <c r="D59" s="26"/>
      <c r="E59" s="107"/>
      <c r="F59" s="23">
        <f t="shared" ref="F59:F60" si="1">D59*E59</f>
        <v>0</v>
      </c>
      <c r="G59" s="217">
        <v>3</v>
      </c>
      <c r="H59" s="217"/>
      <c r="I59" s="27">
        <f>F59*G59</f>
        <v>0</v>
      </c>
    </row>
    <row r="60" spans="2:9" ht="14.5" x14ac:dyDescent="0.35">
      <c r="B60" s="51" t="s">
        <v>69</v>
      </c>
      <c r="C60" s="30"/>
      <c r="D60" s="31"/>
      <c r="E60" s="109"/>
      <c r="F60" s="23">
        <f t="shared" si="1"/>
        <v>0</v>
      </c>
      <c r="G60" s="218">
        <v>3</v>
      </c>
      <c r="H60" s="218"/>
      <c r="I60" s="32">
        <f>F60*G60</f>
        <v>0</v>
      </c>
    </row>
    <row r="61" spans="2:9" ht="14.5" x14ac:dyDescent="0.35">
      <c r="B61" s="34" t="s">
        <v>70</v>
      </c>
      <c r="C61" s="35"/>
      <c r="D61" s="48"/>
      <c r="E61" s="35"/>
      <c r="F61" s="105"/>
      <c r="G61" s="52"/>
      <c r="H61" s="52"/>
      <c r="I61" s="37">
        <f>SUM(I45:I60)</f>
        <v>0</v>
      </c>
    </row>
    <row r="62" spans="2:9" ht="14.5" x14ac:dyDescent="0.35">
      <c r="B62" s="4"/>
      <c r="C62" s="4"/>
      <c r="D62" s="4"/>
      <c r="E62" s="4"/>
      <c r="F62" s="4"/>
      <c r="G62" s="4"/>
      <c r="H62" s="4"/>
      <c r="I62" s="4"/>
    </row>
    <row r="63" spans="2:9" ht="43.5" x14ac:dyDescent="0.35">
      <c r="B63" s="10" t="s">
        <v>71</v>
      </c>
      <c r="C63" s="11" t="s">
        <v>27</v>
      </c>
      <c r="D63" s="11" t="s">
        <v>42</v>
      </c>
      <c r="E63" s="11" t="s">
        <v>43</v>
      </c>
      <c r="F63" s="11" t="s">
        <v>64</v>
      </c>
      <c r="G63" s="11" t="s">
        <v>72</v>
      </c>
      <c r="H63" s="11"/>
      <c r="I63" s="11" t="s">
        <v>66</v>
      </c>
    </row>
    <row r="64" spans="2:9" ht="14.5" x14ac:dyDescent="0.3">
      <c r="B64" s="54" t="s">
        <v>73</v>
      </c>
      <c r="C64" s="21"/>
      <c r="D64" s="225"/>
      <c r="E64" s="106"/>
      <c r="F64" s="23">
        <f>D64*E64</f>
        <v>0</v>
      </c>
      <c r="G64" s="216">
        <v>3</v>
      </c>
      <c r="H64" s="216"/>
      <c r="I64" s="23">
        <f>F64*G64</f>
        <v>0</v>
      </c>
    </row>
    <row r="65" spans="2:11" ht="14.5" x14ac:dyDescent="0.3">
      <c r="B65" s="55" t="s">
        <v>74</v>
      </c>
      <c r="C65" s="25"/>
      <c r="D65" s="225"/>
      <c r="E65" s="107"/>
      <c r="F65" s="27">
        <f>D65*E65</f>
        <v>0</v>
      </c>
      <c r="G65" s="217">
        <v>3</v>
      </c>
      <c r="H65" s="217"/>
      <c r="I65" s="27">
        <f>F65*G65</f>
        <v>0</v>
      </c>
    </row>
    <row r="66" spans="2:11" ht="14.5" x14ac:dyDescent="0.3">
      <c r="B66" s="55" t="s">
        <v>75</v>
      </c>
      <c r="C66" s="89"/>
      <c r="D66" s="225"/>
      <c r="E66" s="107"/>
      <c r="F66" s="27">
        <f>D66*E66</f>
        <v>0</v>
      </c>
      <c r="G66" s="217">
        <v>3</v>
      </c>
      <c r="H66" s="217"/>
      <c r="I66" s="27">
        <f t="shared" ref="I66:I71" si="2">F66*G66</f>
        <v>0</v>
      </c>
    </row>
    <row r="67" spans="2:11" ht="14.5" x14ac:dyDescent="0.3">
      <c r="B67" s="55" t="s">
        <v>76</v>
      </c>
      <c r="C67" s="89"/>
      <c r="D67" s="225"/>
      <c r="E67" s="107"/>
      <c r="F67" s="27">
        <f>D67*E67</f>
        <v>0</v>
      </c>
      <c r="G67" s="217">
        <v>3</v>
      </c>
      <c r="H67" s="217"/>
      <c r="I67" s="27">
        <f t="shared" si="2"/>
        <v>0</v>
      </c>
    </row>
    <row r="68" spans="2:11" ht="14.5" x14ac:dyDescent="0.3">
      <c r="B68" s="55" t="s">
        <v>77</v>
      </c>
      <c r="C68" s="89"/>
      <c r="D68" s="225"/>
      <c r="E68" s="107"/>
      <c r="F68" s="27">
        <f>D68*E68</f>
        <v>0</v>
      </c>
      <c r="G68" s="217">
        <v>1</v>
      </c>
      <c r="H68" s="217"/>
      <c r="I68" s="27">
        <f t="shared" si="2"/>
        <v>0</v>
      </c>
    </row>
    <row r="69" spans="2:11" ht="14.5" x14ac:dyDescent="0.3">
      <c r="B69" s="211" t="s">
        <v>78</v>
      </c>
      <c r="C69" s="89"/>
      <c r="D69" s="225"/>
      <c r="E69" s="107"/>
      <c r="F69" s="27">
        <f t="shared" ref="F69:F71" si="3">D69*E69</f>
        <v>0</v>
      </c>
      <c r="G69" s="221">
        <v>1</v>
      </c>
      <c r="H69" s="221"/>
      <c r="I69" s="27">
        <f t="shared" si="2"/>
        <v>0</v>
      </c>
      <c r="K69" s="232"/>
    </row>
    <row r="70" spans="2:11" ht="14.5" x14ac:dyDescent="0.3">
      <c r="B70" s="211" t="s">
        <v>79</v>
      </c>
      <c r="C70" s="89"/>
      <c r="D70" s="225"/>
      <c r="E70" s="107"/>
      <c r="F70" s="27">
        <f t="shared" si="3"/>
        <v>0</v>
      </c>
      <c r="G70" s="217">
        <v>1</v>
      </c>
      <c r="H70" s="217"/>
      <c r="I70" s="27">
        <f t="shared" si="2"/>
        <v>0</v>
      </c>
    </row>
    <row r="71" spans="2:11" ht="14.5" x14ac:dyDescent="0.3">
      <c r="B71" s="211" t="s">
        <v>80</v>
      </c>
      <c r="C71" s="89"/>
      <c r="D71" s="225"/>
      <c r="E71" s="107"/>
      <c r="F71" s="27">
        <f t="shared" si="3"/>
        <v>0</v>
      </c>
      <c r="G71" s="217">
        <v>2</v>
      </c>
      <c r="H71" s="217"/>
      <c r="I71" s="27">
        <f t="shared" si="2"/>
        <v>0</v>
      </c>
    </row>
    <row r="72" spans="2:11" ht="14.5" x14ac:dyDescent="0.35">
      <c r="B72" s="34" t="s">
        <v>32</v>
      </c>
      <c r="C72" s="35"/>
      <c r="D72" s="36"/>
      <c r="E72" s="35"/>
      <c r="F72" s="37"/>
      <c r="G72" s="37"/>
      <c r="H72" s="37"/>
      <c r="I72" s="37">
        <f>SUM(I64:I71)</f>
        <v>0</v>
      </c>
    </row>
    <row r="73" spans="2:11" ht="14.5" x14ac:dyDescent="0.35">
      <c r="B73" s="4"/>
      <c r="C73" s="4"/>
      <c r="D73" s="4"/>
      <c r="E73" s="4"/>
      <c r="F73" s="4"/>
      <c r="G73" s="4"/>
      <c r="H73" s="4"/>
      <c r="I73" s="4"/>
    </row>
    <row r="74" spans="2:11" ht="43.5" x14ac:dyDescent="0.35">
      <c r="B74" s="10" t="s">
        <v>81</v>
      </c>
      <c r="C74" s="11" t="s">
        <v>27</v>
      </c>
      <c r="D74" s="11" t="s">
        <v>42</v>
      </c>
      <c r="E74" s="11" t="s">
        <v>82</v>
      </c>
      <c r="F74" s="11" t="s">
        <v>64</v>
      </c>
      <c r="G74" s="11" t="s">
        <v>83</v>
      </c>
      <c r="H74" s="11"/>
      <c r="I74" s="11" t="s">
        <v>66</v>
      </c>
    </row>
    <row r="75" spans="2:11" ht="14.5" x14ac:dyDescent="0.35">
      <c r="B75" s="29" t="s">
        <v>84</v>
      </c>
      <c r="C75" s="60"/>
      <c r="D75" s="56" t="s">
        <v>61</v>
      </c>
      <c r="E75" s="110"/>
      <c r="F75" s="27">
        <f>E75</f>
        <v>0</v>
      </c>
      <c r="G75" s="222">
        <v>1</v>
      </c>
      <c r="H75" s="222"/>
      <c r="I75" s="37">
        <f>F75*G75</f>
        <v>0</v>
      </c>
    </row>
    <row r="76" spans="2:11" ht="14.5" x14ac:dyDescent="0.35">
      <c r="B76" s="4"/>
      <c r="C76" s="4"/>
      <c r="D76" s="4"/>
      <c r="E76" s="4"/>
      <c r="F76" s="4"/>
      <c r="G76" s="4"/>
      <c r="H76" s="4"/>
      <c r="I76" s="4"/>
    </row>
    <row r="77" spans="2:11" ht="43.5" x14ac:dyDescent="0.35">
      <c r="B77" s="10" t="s">
        <v>85</v>
      </c>
      <c r="C77" s="11" t="s">
        <v>27</v>
      </c>
      <c r="D77" s="11" t="s">
        <v>42</v>
      </c>
      <c r="E77" s="11" t="s">
        <v>82</v>
      </c>
      <c r="F77" s="11" t="s">
        <v>64</v>
      </c>
      <c r="G77" s="11" t="s">
        <v>83</v>
      </c>
      <c r="H77" s="11"/>
      <c r="I77" s="11" t="s">
        <v>66</v>
      </c>
    </row>
    <row r="78" spans="2:11" ht="14.5" x14ac:dyDescent="0.35">
      <c r="B78" s="29" t="s">
        <v>86</v>
      </c>
      <c r="C78" s="60"/>
      <c r="D78" s="56" t="s">
        <v>61</v>
      </c>
      <c r="E78" s="56" t="s">
        <v>61</v>
      </c>
      <c r="F78" s="110"/>
      <c r="G78" s="222">
        <v>2</v>
      </c>
      <c r="H78" s="222"/>
      <c r="I78" s="37">
        <f>F78*G78</f>
        <v>0</v>
      </c>
    </row>
    <row r="79" spans="2:11" ht="14.5" x14ac:dyDescent="0.35">
      <c r="B79" s="4"/>
      <c r="C79" s="4"/>
      <c r="D79" s="4"/>
      <c r="E79" s="4"/>
      <c r="F79" s="4"/>
      <c r="G79" s="4"/>
      <c r="H79" s="4"/>
      <c r="I79" s="4"/>
    </row>
    <row r="80" spans="2:11" ht="15.5" x14ac:dyDescent="0.35">
      <c r="B80" s="240" t="s">
        <v>87</v>
      </c>
      <c r="C80" s="241"/>
      <c r="D80" s="241"/>
      <c r="E80" s="241"/>
      <c r="F80" s="242"/>
      <c r="G80" s="4"/>
      <c r="H80" s="4"/>
      <c r="I80" s="4"/>
    </row>
    <row r="81" spans="2:11" ht="29" x14ac:dyDescent="0.35">
      <c r="B81" s="10" t="s">
        <v>88</v>
      </c>
      <c r="C81" s="11" t="s">
        <v>27</v>
      </c>
      <c r="D81" s="11" t="s">
        <v>42</v>
      </c>
      <c r="E81" s="11" t="s">
        <v>43</v>
      </c>
      <c r="F81" s="11" t="s">
        <v>64</v>
      </c>
      <c r="G81" s="11" t="s">
        <v>89</v>
      </c>
      <c r="H81" s="11"/>
      <c r="I81" s="11" t="s">
        <v>66</v>
      </c>
    </row>
    <row r="82" spans="2:11" ht="26" x14ac:dyDescent="0.35">
      <c r="B82" s="59" t="s">
        <v>90</v>
      </c>
      <c r="C82" s="21"/>
      <c r="D82" s="91">
        <v>1</v>
      </c>
      <c r="E82" s="106"/>
      <c r="F82" s="23">
        <f>D82*E82</f>
        <v>0</v>
      </c>
      <c r="G82" s="222">
        <f>10*12</f>
        <v>120</v>
      </c>
      <c r="H82" s="228"/>
      <c r="I82" s="23">
        <f>F82*G82</f>
        <v>0</v>
      </c>
    </row>
    <row r="83" spans="2:11" ht="72.75" customHeight="1" x14ac:dyDescent="0.35">
      <c r="B83" s="24" t="s">
        <v>91</v>
      </c>
      <c r="C83" s="25"/>
      <c r="D83" s="92">
        <v>1</v>
      </c>
      <c r="E83" s="107"/>
      <c r="F83" s="27">
        <f>D83*E83</f>
        <v>0</v>
      </c>
      <c r="G83" s="222">
        <f>30*12</f>
        <v>360</v>
      </c>
      <c r="H83" s="229"/>
      <c r="I83" s="27">
        <f>F83*G83</f>
        <v>0</v>
      </c>
    </row>
    <row r="84" spans="2:11" ht="26" x14ac:dyDescent="0.35">
      <c r="B84" s="24" t="s">
        <v>92</v>
      </c>
      <c r="C84" s="93"/>
      <c r="D84" s="124" t="s">
        <v>61</v>
      </c>
      <c r="E84" s="125" t="s">
        <v>61</v>
      </c>
      <c r="F84" s="40"/>
      <c r="G84" s="222">
        <v>12</v>
      </c>
      <c r="H84" s="229"/>
      <c r="I84" s="27">
        <f t="shared" ref="I84:I87" si="4">F84*G84</f>
        <v>0</v>
      </c>
    </row>
    <row r="85" spans="2:11" ht="14.5" x14ac:dyDescent="0.35">
      <c r="B85" s="24" t="s">
        <v>93</v>
      </c>
      <c r="C85" s="88"/>
      <c r="D85" s="92">
        <v>1</v>
      </c>
      <c r="E85" s="107"/>
      <c r="F85" s="27">
        <f>D85*E85</f>
        <v>0</v>
      </c>
      <c r="G85" s="222">
        <v>10</v>
      </c>
      <c r="H85" s="229"/>
      <c r="I85" s="27">
        <f t="shared" si="4"/>
        <v>0</v>
      </c>
    </row>
    <row r="86" spans="2:11" ht="14.5" x14ac:dyDescent="0.35">
      <c r="B86" s="90" t="s">
        <v>94</v>
      </c>
      <c r="C86" s="88"/>
      <c r="D86" s="92">
        <v>1</v>
      </c>
      <c r="E86" s="107"/>
      <c r="F86" s="27">
        <f t="shared" ref="F86:F87" si="5">D86*E86</f>
        <v>0</v>
      </c>
      <c r="G86" s="222">
        <f>5</f>
        <v>5</v>
      </c>
      <c r="H86" s="229"/>
      <c r="I86" s="27">
        <f t="shared" si="4"/>
        <v>0</v>
      </c>
    </row>
    <row r="87" spans="2:11" ht="14.5" x14ac:dyDescent="0.35">
      <c r="B87" s="90" t="s">
        <v>95</v>
      </c>
      <c r="C87" s="88"/>
      <c r="D87" s="92">
        <v>1</v>
      </c>
      <c r="E87" s="111"/>
      <c r="F87" s="61">
        <f t="shared" si="5"/>
        <v>0</v>
      </c>
      <c r="G87" s="222">
        <v>8</v>
      </c>
      <c r="H87" s="229"/>
      <c r="I87" s="27">
        <f t="shared" si="4"/>
        <v>0</v>
      </c>
    </row>
    <row r="88" spans="2:11" ht="14.5" x14ac:dyDescent="0.35">
      <c r="B88" s="34" t="s">
        <v>32</v>
      </c>
      <c r="C88" s="35"/>
      <c r="D88" s="35"/>
      <c r="E88" s="35"/>
      <c r="F88" s="35"/>
      <c r="G88" s="35"/>
      <c r="H88" s="35"/>
      <c r="I88" s="37">
        <f>SUM(I82:I87)</f>
        <v>0</v>
      </c>
    </row>
    <row r="89" spans="2:11" ht="14.5" x14ac:dyDescent="0.35">
      <c r="B89" s="57"/>
      <c r="D89" s="7"/>
      <c r="E89" s="7"/>
      <c r="I89" s="58"/>
      <c r="K89" s="232"/>
    </row>
    <row r="90" spans="2:11" ht="15.75" customHeight="1" x14ac:dyDescent="0.35">
      <c r="B90" s="240" t="s">
        <v>96</v>
      </c>
      <c r="C90" s="241"/>
      <c r="D90" s="241"/>
      <c r="E90" s="241"/>
      <c r="F90" s="242"/>
      <c r="I90" s="58"/>
    </row>
    <row r="91" spans="2:11" ht="43.5" x14ac:dyDescent="0.35">
      <c r="B91" s="62" t="s">
        <v>97</v>
      </c>
      <c r="C91" s="63" t="s">
        <v>27</v>
      </c>
      <c r="D91" s="11" t="s">
        <v>98</v>
      </c>
      <c r="E91" s="11" t="s">
        <v>82</v>
      </c>
      <c r="F91" s="11" t="s">
        <v>64</v>
      </c>
      <c r="G91" s="11" t="s">
        <v>83</v>
      </c>
      <c r="H91" s="63"/>
      <c r="I91" s="63" t="s">
        <v>66</v>
      </c>
    </row>
    <row r="92" spans="2:11" ht="14.5" x14ac:dyDescent="0.35">
      <c r="B92" s="64" t="s">
        <v>99</v>
      </c>
      <c r="C92" s="65"/>
      <c r="D92" s="65"/>
      <c r="E92" s="65"/>
      <c r="F92" s="65"/>
      <c r="G92" s="65"/>
      <c r="H92" s="65"/>
      <c r="I92" s="126">
        <f>SUM(I93:I98)</f>
        <v>0</v>
      </c>
    </row>
    <row r="93" spans="2:11" ht="24" x14ac:dyDescent="0.35">
      <c r="B93" s="122" t="s">
        <v>100</v>
      </c>
      <c r="C93" s="66" t="s">
        <v>101</v>
      </c>
      <c r="D93" s="91">
        <v>1</v>
      </c>
      <c r="E93" s="106"/>
      <c r="F93" s="23">
        <f>D93*E93</f>
        <v>0</v>
      </c>
      <c r="G93" s="222">
        <v>2500</v>
      </c>
      <c r="H93" s="229"/>
      <c r="I93" s="87">
        <f>F93*G93</f>
        <v>0</v>
      </c>
    </row>
    <row r="94" spans="2:11" ht="24" x14ac:dyDescent="0.35">
      <c r="B94" s="67" t="s">
        <v>102</v>
      </c>
      <c r="C94" s="68" t="s">
        <v>103</v>
      </c>
      <c r="D94" s="92">
        <v>1</v>
      </c>
      <c r="E94" s="107"/>
      <c r="F94" s="27">
        <f>D94*E94</f>
        <v>0</v>
      </c>
      <c r="G94" s="222">
        <v>50</v>
      </c>
      <c r="H94" s="229"/>
      <c r="I94" s="27">
        <f>F94*G94</f>
        <v>0</v>
      </c>
    </row>
    <row r="95" spans="2:11" ht="14.5" x14ac:dyDescent="0.35">
      <c r="B95" s="67" t="s">
        <v>104</v>
      </c>
      <c r="C95" s="69" t="s">
        <v>105</v>
      </c>
      <c r="D95" s="92">
        <v>1</v>
      </c>
      <c r="E95" s="107"/>
      <c r="F95" s="27">
        <f t="shared" ref="F95:F98" si="6">D95*E95</f>
        <v>0</v>
      </c>
      <c r="G95" s="222">
        <v>40</v>
      </c>
      <c r="H95" s="229"/>
      <c r="I95" s="27">
        <f t="shared" ref="I95:I97" si="7">F95*G95</f>
        <v>0</v>
      </c>
    </row>
    <row r="96" spans="2:11" ht="14.5" x14ac:dyDescent="0.35">
      <c r="B96" s="70" t="s">
        <v>106</v>
      </c>
      <c r="C96" s="68" t="s">
        <v>105</v>
      </c>
      <c r="D96" s="92">
        <v>1</v>
      </c>
      <c r="E96" s="107"/>
      <c r="F96" s="27">
        <f t="shared" si="6"/>
        <v>0</v>
      </c>
      <c r="G96" s="222">
        <v>40</v>
      </c>
      <c r="H96" s="229"/>
      <c r="I96" s="27">
        <f t="shared" si="7"/>
        <v>0</v>
      </c>
    </row>
    <row r="97" spans="1:19" ht="14.5" x14ac:dyDescent="0.35">
      <c r="B97" s="67" t="s">
        <v>107</v>
      </c>
      <c r="C97" s="69" t="s">
        <v>108</v>
      </c>
      <c r="D97" s="92">
        <v>1</v>
      </c>
      <c r="E97" s="107"/>
      <c r="F97" s="27">
        <f t="shared" si="6"/>
        <v>0</v>
      </c>
      <c r="G97" s="222">
        <v>20</v>
      </c>
      <c r="H97" s="229"/>
      <c r="I97" s="27">
        <f t="shared" si="7"/>
        <v>0</v>
      </c>
    </row>
    <row r="98" spans="1:19" ht="14.5" x14ac:dyDescent="0.35">
      <c r="B98" s="71" t="s">
        <v>109</v>
      </c>
      <c r="C98" s="72" t="s">
        <v>110</v>
      </c>
      <c r="D98" s="94">
        <v>1</v>
      </c>
      <c r="E98" s="112"/>
      <c r="F98" s="61">
        <f t="shared" si="6"/>
        <v>0</v>
      </c>
      <c r="G98" s="222">
        <v>20</v>
      </c>
      <c r="H98" s="230"/>
      <c r="I98" s="32">
        <f>F98*G98</f>
        <v>0</v>
      </c>
    </row>
    <row r="99" spans="1:19" ht="14.5" x14ac:dyDescent="0.35">
      <c r="B99" s="64" t="s">
        <v>111</v>
      </c>
      <c r="C99" s="65"/>
      <c r="D99" s="113"/>
      <c r="E99" s="113"/>
      <c r="F99" s="113"/>
      <c r="G99" s="114"/>
      <c r="H99" s="114"/>
      <c r="I99" s="126">
        <f>SUM(I100:I105)</f>
        <v>0</v>
      </c>
    </row>
    <row r="100" spans="1:19" s="101" customFormat="1" ht="24" x14ac:dyDescent="0.35">
      <c r="A100" s="4"/>
      <c r="B100" s="122" t="s">
        <v>100</v>
      </c>
      <c r="C100" s="102" t="s">
        <v>101</v>
      </c>
      <c r="D100" s="91">
        <v>1</v>
      </c>
      <c r="E100" s="106"/>
      <c r="F100" s="23">
        <f>D100*E100</f>
        <v>0</v>
      </c>
      <c r="G100" s="222">
        <v>6300</v>
      </c>
      <c r="H100" s="228"/>
      <c r="I100" s="23">
        <f>F100*G100</f>
        <v>0</v>
      </c>
      <c r="J100" s="199"/>
      <c r="K100" s="199"/>
      <c r="L100" s="199"/>
      <c r="M100" s="199"/>
      <c r="N100" s="199"/>
      <c r="O100" s="199"/>
      <c r="P100" s="199"/>
      <c r="Q100" s="199"/>
      <c r="R100" s="199"/>
      <c r="S100" s="199"/>
    </row>
    <row r="101" spans="1:19" ht="24" x14ac:dyDescent="0.35">
      <c r="B101" s="67" t="s">
        <v>102</v>
      </c>
      <c r="C101" s="68" t="s">
        <v>103</v>
      </c>
      <c r="D101" s="92">
        <v>1</v>
      </c>
      <c r="E101" s="107"/>
      <c r="F101" s="27">
        <f>D101*E101</f>
        <v>0</v>
      </c>
      <c r="G101" s="222">
        <v>150</v>
      </c>
      <c r="H101" s="229"/>
      <c r="I101" s="27">
        <f>F101*G101</f>
        <v>0</v>
      </c>
      <c r="J101" s="199"/>
      <c r="K101" s="199"/>
      <c r="L101" s="199"/>
      <c r="M101" s="199"/>
      <c r="N101" s="199"/>
      <c r="O101" s="199"/>
      <c r="P101" s="199"/>
      <c r="Q101" s="199"/>
      <c r="R101" s="199"/>
      <c r="S101" s="199"/>
    </row>
    <row r="102" spans="1:19" ht="14.5" x14ac:dyDescent="0.35">
      <c r="B102" s="67" t="s">
        <v>104</v>
      </c>
      <c r="C102" s="69" t="s">
        <v>105</v>
      </c>
      <c r="D102" s="92">
        <v>1</v>
      </c>
      <c r="E102" s="107"/>
      <c r="F102" s="27">
        <f t="shared" ref="F102:F103" si="8">D102*E102</f>
        <v>0</v>
      </c>
      <c r="G102" s="222">
        <v>60</v>
      </c>
      <c r="H102" s="229"/>
      <c r="I102" s="27">
        <f t="shared" ref="I102:I104" si="9">F102*G102</f>
        <v>0</v>
      </c>
      <c r="J102" s="199"/>
      <c r="K102" s="199"/>
      <c r="L102" s="199"/>
      <c r="M102" s="199"/>
      <c r="N102" s="199"/>
      <c r="O102" s="199"/>
      <c r="P102" s="199"/>
      <c r="Q102" s="199"/>
      <c r="R102" s="199"/>
      <c r="S102" s="199"/>
    </row>
    <row r="103" spans="1:19" ht="14.5" x14ac:dyDescent="0.35">
      <c r="B103" s="70" t="s">
        <v>106</v>
      </c>
      <c r="C103" s="68" t="s">
        <v>105</v>
      </c>
      <c r="D103" s="92">
        <v>1</v>
      </c>
      <c r="E103" s="107"/>
      <c r="F103" s="27">
        <f t="shared" si="8"/>
        <v>0</v>
      </c>
      <c r="G103" s="222">
        <v>60</v>
      </c>
      <c r="H103" s="229"/>
      <c r="I103" s="27">
        <f t="shared" si="9"/>
        <v>0</v>
      </c>
      <c r="J103" s="199"/>
      <c r="K103" s="199"/>
      <c r="L103" s="199"/>
      <c r="M103" s="199"/>
      <c r="N103" s="199"/>
      <c r="O103" s="199"/>
      <c r="P103" s="199"/>
      <c r="Q103" s="199"/>
      <c r="R103" s="199"/>
      <c r="S103" s="199"/>
    </row>
    <row r="104" spans="1:19" ht="14.5" x14ac:dyDescent="0.35">
      <c r="B104" s="70" t="s">
        <v>107</v>
      </c>
      <c r="C104" s="68" t="s">
        <v>108</v>
      </c>
      <c r="D104" s="92">
        <v>1</v>
      </c>
      <c r="E104" s="107"/>
      <c r="F104" s="27">
        <f>D104*E104</f>
        <v>0</v>
      </c>
      <c r="G104" s="222">
        <v>30</v>
      </c>
      <c r="H104" s="229"/>
      <c r="I104" s="27">
        <f t="shared" si="9"/>
        <v>0</v>
      </c>
      <c r="J104" s="199"/>
      <c r="K104" s="199"/>
      <c r="L104" s="199"/>
      <c r="M104" s="199"/>
      <c r="N104" s="199"/>
      <c r="O104" s="199"/>
      <c r="P104" s="199"/>
      <c r="Q104" s="199"/>
      <c r="R104" s="199"/>
      <c r="S104" s="199"/>
    </row>
    <row r="105" spans="1:19" ht="14.5" x14ac:dyDescent="0.35">
      <c r="B105" s="73" t="s">
        <v>109</v>
      </c>
      <c r="C105" s="74" t="s">
        <v>110</v>
      </c>
      <c r="D105" s="94">
        <v>1</v>
      </c>
      <c r="E105" s="112"/>
      <c r="F105" s="61">
        <f>D105*E105</f>
        <v>0</v>
      </c>
      <c r="G105" s="222">
        <v>30</v>
      </c>
      <c r="H105" s="230"/>
      <c r="I105" s="32">
        <f>F105*G105</f>
        <v>0</v>
      </c>
    </row>
    <row r="106" spans="1:19" ht="14.5" x14ac:dyDescent="0.35">
      <c r="B106" s="64" t="s">
        <v>112</v>
      </c>
      <c r="C106" s="65"/>
      <c r="D106" s="113"/>
      <c r="E106" s="113"/>
      <c r="F106" s="113"/>
      <c r="G106" s="114"/>
      <c r="H106" s="114"/>
      <c r="I106" s="126">
        <f>SUM(I107:I112)</f>
        <v>0</v>
      </c>
    </row>
    <row r="107" spans="1:19" ht="24" x14ac:dyDescent="0.35">
      <c r="B107" s="122" t="s">
        <v>100</v>
      </c>
      <c r="C107" s="66" t="s">
        <v>101</v>
      </c>
      <c r="D107" s="91">
        <v>1</v>
      </c>
      <c r="E107" s="106"/>
      <c r="F107" s="23">
        <f>D107*E107</f>
        <v>0</v>
      </c>
      <c r="G107" s="222">
        <v>1000</v>
      </c>
      <c r="H107" s="228"/>
      <c r="I107" s="23">
        <f>F107*G107</f>
        <v>0</v>
      </c>
    </row>
    <row r="108" spans="1:19" ht="24" x14ac:dyDescent="0.35">
      <c r="B108" s="67" t="s">
        <v>102</v>
      </c>
      <c r="C108" s="68" t="s">
        <v>103</v>
      </c>
      <c r="D108" s="92">
        <v>1</v>
      </c>
      <c r="E108" s="107"/>
      <c r="F108" s="27">
        <f>D108*E108</f>
        <v>0</v>
      </c>
      <c r="G108" s="222">
        <v>150</v>
      </c>
      <c r="H108" s="229"/>
      <c r="I108" s="27">
        <f>F108*G108</f>
        <v>0</v>
      </c>
    </row>
    <row r="109" spans="1:19" ht="14.5" x14ac:dyDescent="0.35">
      <c r="B109" s="70" t="s">
        <v>104</v>
      </c>
      <c r="C109" s="68" t="s">
        <v>105</v>
      </c>
      <c r="D109" s="92">
        <v>1</v>
      </c>
      <c r="E109" s="107"/>
      <c r="F109" s="27">
        <f t="shared" ref="F109:F112" si="10">D109*E109</f>
        <v>0</v>
      </c>
      <c r="G109" s="222">
        <v>60</v>
      </c>
      <c r="H109" s="229"/>
      <c r="I109" s="27">
        <f t="shared" ref="I109:I111" si="11">F109*G109</f>
        <v>0</v>
      </c>
    </row>
    <row r="110" spans="1:19" ht="14.5" x14ac:dyDescent="0.35">
      <c r="B110" s="70" t="s">
        <v>106</v>
      </c>
      <c r="C110" s="68" t="s">
        <v>105</v>
      </c>
      <c r="D110" s="92">
        <v>1</v>
      </c>
      <c r="E110" s="107"/>
      <c r="F110" s="27">
        <f t="shared" si="10"/>
        <v>0</v>
      </c>
      <c r="G110" s="222">
        <v>60</v>
      </c>
      <c r="H110" s="229"/>
      <c r="I110" s="27">
        <f t="shared" si="11"/>
        <v>0</v>
      </c>
    </row>
    <row r="111" spans="1:19" ht="14.5" x14ac:dyDescent="0.35">
      <c r="B111" s="70" t="s">
        <v>107</v>
      </c>
      <c r="C111" s="68" t="s">
        <v>108</v>
      </c>
      <c r="D111" s="92">
        <v>1</v>
      </c>
      <c r="E111" s="107"/>
      <c r="F111" s="27">
        <f t="shared" si="10"/>
        <v>0</v>
      </c>
      <c r="G111" s="222">
        <v>30</v>
      </c>
      <c r="H111" s="229"/>
      <c r="I111" s="27">
        <f t="shared" si="11"/>
        <v>0</v>
      </c>
    </row>
    <row r="112" spans="1:19" ht="14.5" x14ac:dyDescent="0.35">
      <c r="B112" s="73" t="s">
        <v>109</v>
      </c>
      <c r="C112" s="74" t="s">
        <v>110</v>
      </c>
      <c r="D112" s="94">
        <v>1</v>
      </c>
      <c r="E112" s="112"/>
      <c r="F112" s="61">
        <f t="shared" si="10"/>
        <v>0</v>
      </c>
      <c r="G112" s="222">
        <v>30</v>
      </c>
      <c r="H112" s="230"/>
      <c r="I112" s="32">
        <f>F112*G112</f>
        <v>0</v>
      </c>
    </row>
    <row r="113" spans="2:9" ht="56.15" customHeight="1" x14ac:dyDescent="0.35">
      <c r="B113" s="10" t="s">
        <v>113</v>
      </c>
      <c r="C113" s="63" t="s">
        <v>27</v>
      </c>
      <c r="D113" s="11" t="s">
        <v>98</v>
      </c>
      <c r="E113" s="11" t="s">
        <v>82</v>
      </c>
      <c r="F113" s="11" t="s">
        <v>64</v>
      </c>
      <c r="G113" s="11" t="s">
        <v>83</v>
      </c>
      <c r="H113" s="11"/>
      <c r="I113" s="11" t="s">
        <v>66</v>
      </c>
    </row>
    <row r="114" spans="2:9" ht="14.5" x14ac:dyDescent="0.35">
      <c r="B114" s="64" t="s">
        <v>99</v>
      </c>
      <c r="C114" s="65"/>
      <c r="D114" s="65"/>
      <c r="E114" s="65"/>
      <c r="F114" s="65"/>
      <c r="G114" s="103"/>
      <c r="H114" s="103"/>
      <c r="I114" s="126">
        <f>SUM(I115:I120)</f>
        <v>0</v>
      </c>
    </row>
    <row r="115" spans="2:9" ht="24" x14ac:dyDescent="0.3">
      <c r="B115" s="122" t="s">
        <v>100</v>
      </c>
      <c r="C115" s="66" t="s">
        <v>101</v>
      </c>
      <c r="D115" s="91">
        <v>1</v>
      </c>
      <c r="E115" s="106"/>
      <c r="F115" s="23">
        <f>D115*E115</f>
        <v>0</v>
      </c>
      <c r="G115" s="233">
        <v>700</v>
      </c>
      <c r="H115" s="228"/>
      <c r="I115" s="23">
        <f>F115*G115</f>
        <v>0</v>
      </c>
    </row>
    <row r="116" spans="2:9" ht="24" x14ac:dyDescent="0.3">
      <c r="B116" s="67" t="s">
        <v>102</v>
      </c>
      <c r="C116" s="68" t="s">
        <v>103</v>
      </c>
      <c r="D116" s="92">
        <v>1</v>
      </c>
      <c r="E116" s="107"/>
      <c r="F116" s="27">
        <f>D116*E116</f>
        <v>0</v>
      </c>
      <c r="G116" s="233">
        <v>50</v>
      </c>
      <c r="H116" s="229"/>
      <c r="I116" s="27">
        <f>F116*G116</f>
        <v>0</v>
      </c>
    </row>
    <row r="117" spans="2:9" ht="14.5" x14ac:dyDescent="0.3">
      <c r="B117" s="70" t="s">
        <v>104</v>
      </c>
      <c r="C117" s="68" t="s">
        <v>105</v>
      </c>
      <c r="D117" s="92">
        <v>1</v>
      </c>
      <c r="E117" s="107"/>
      <c r="F117" s="27">
        <f t="shared" ref="F117:F120" si="12">D117*E117</f>
        <v>0</v>
      </c>
      <c r="G117" s="233">
        <v>40</v>
      </c>
      <c r="H117" s="229"/>
      <c r="I117" s="27">
        <f t="shared" ref="I117:I119" si="13">F117*G117</f>
        <v>0</v>
      </c>
    </row>
    <row r="118" spans="2:9" ht="14.5" x14ac:dyDescent="0.3">
      <c r="B118" s="70" t="s">
        <v>106</v>
      </c>
      <c r="C118" s="68" t="s">
        <v>105</v>
      </c>
      <c r="D118" s="92">
        <v>1</v>
      </c>
      <c r="E118" s="107"/>
      <c r="F118" s="27">
        <f t="shared" si="12"/>
        <v>0</v>
      </c>
      <c r="G118" s="233">
        <v>40</v>
      </c>
      <c r="H118" s="229"/>
      <c r="I118" s="27">
        <f t="shared" si="13"/>
        <v>0</v>
      </c>
    </row>
    <row r="119" spans="2:9" ht="14.5" x14ac:dyDescent="0.3">
      <c r="B119" s="70" t="s">
        <v>107</v>
      </c>
      <c r="C119" s="68" t="s">
        <v>108</v>
      </c>
      <c r="D119" s="92">
        <v>1</v>
      </c>
      <c r="E119" s="107"/>
      <c r="F119" s="27">
        <f t="shared" si="12"/>
        <v>0</v>
      </c>
      <c r="G119" s="233">
        <v>20</v>
      </c>
      <c r="H119" s="229"/>
      <c r="I119" s="27">
        <f t="shared" si="13"/>
        <v>0</v>
      </c>
    </row>
    <row r="120" spans="2:9" ht="14.5" x14ac:dyDescent="0.3">
      <c r="B120" s="73" t="s">
        <v>114</v>
      </c>
      <c r="C120" s="74" t="s">
        <v>110</v>
      </c>
      <c r="D120" s="94">
        <v>1</v>
      </c>
      <c r="E120" s="112"/>
      <c r="F120" s="61">
        <f t="shared" si="12"/>
        <v>0</v>
      </c>
      <c r="G120" s="234">
        <v>20</v>
      </c>
      <c r="H120" s="230"/>
      <c r="I120" s="32">
        <f>F120*G120</f>
        <v>0</v>
      </c>
    </row>
    <row r="121" spans="2:9" ht="14.5" x14ac:dyDescent="0.35">
      <c r="B121" s="64" t="s">
        <v>115</v>
      </c>
      <c r="C121" s="65"/>
      <c r="D121" s="65"/>
      <c r="E121" s="113"/>
      <c r="F121" s="113"/>
      <c r="G121" s="114"/>
      <c r="H121" s="114"/>
      <c r="I121" s="126">
        <f>SUM(I122:I127)</f>
        <v>0</v>
      </c>
    </row>
    <row r="122" spans="2:9" ht="24" x14ac:dyDescent="0.3">
      <c r="B122" s="122" t="s">
        <v>100</v>
      </c>
      <c r="C122" s="66" t="s">
        <v>101</v>
      </c>
      <c r="D122" s="91">
        <v>1</v>
      </c>
      <c r="E122" s="106"/>
      <c r="F122" s="23">
        <f>D122*E122</f>
        <v>0</v>
      </c>
      <c r="G122" s="233">
        <v>8000</v>
      </c>
      <c r="H122" s="228"/>
      <c r="I122" s="23">
        <f>F122*G122</f>
        <v>0</v>
      </c>
    </row>
    <row r="123" spans="2:9" ht="24" x14ac:dyDescent="0.3">
      <c r="B123" s="67" t="s">
        <v>102</v>
      </c>
      <c r="C123" s="68" t="s">
        <v>103</v>
      </c>
      <c r="D123" s="92">
        <v>1</v>
      </c>
      <c r="E123" s="107"/>
      <c r="F123" s="27">
        <f>D123*E123</f>
        <v>0</v>
      </c>
      <c r="G123" s="233">
        <v>300</v>
      </c>
      <c r="H123" s="229"/>
      <c r="I123" s="27">
        <f>F123*G123</f>
        <v>0</v>
      </c>
    </row>
    <row r="124" spans="2:9" ht="14.5" x14ac:dyDescent="0.3">
      <c r="B124" s="70" t="s">
        <v>104</v>
      </c>
      <c r="C124" s="68" t="s">
        <v>105</v>
      </c>
      <c r="D124" s="92">
        <v>1</v>
      </c>
      <c r="E124" s="107"/>
      <c r="F124" s="27">
        <f t="shared" ref="F124:F127" si="14">D124*E124</f>
        <v>0</v>
      </c>
      <c r="G124" s="233">
        <v>60</v>
      </c>
      <c r="H124" s="229"/>
      <c r="I124" s="27">
        <f t="shared" ref="I124:I126" si="15">F124*G124</f>
        <v>0</v>
      </c>
    </row>
    <row r="125" spans="2:9" ht="14.5" x14ac:dyDescent="0.3">
      <c r="B125" s="70" t="s">
        <v>106</v>
      </c>
      <c r="C125" s="68" t="s">
        <v>105</v>
      </c>
      <c r="D125" s="92">
        <v>1</v>
      </c>
      <c r="E125" s="107"/>
      <c r="F125" s="27">
        <f t="shared" si="14"/>
        <v>0</v>
      </c>
      <c r="G125" s="233">
        <v>60</v>
      </c>
      <c r="H125" s="229"/>
      <c r="I125" s="27">
        <f t="shared" si="15"/>
        <v>0</v>
      </c>
    </row>
    <row r="126" spans="2:9" ht="14.5" x14ac:dyDescent="0.3">
      <c r="B126" s="70" t="s">
        <v>107</v>
      </c>
      <c r="C126" s="68" t="s">
        <v>108</v>
      </c>
      <c r="D126" s="92">
        <v>1</v>
      </c>
      <c r="E126" s="107"/>
      <c r="F126" s="27">
        <f t="shared" si="14"/>
        <v>0</v>
      </c>
      <c r="G126" s="233">
        <v>30</v>
      </c>
      <c r="H126" s="229"/>
      <c r="I126" s="27">
        <f t="shared" si="15"/>
        <v>0</v>
      </c>
    </row>
    <row r="127" spans="2:9" ht="14.5" x14ac:dyDescent="0.3">
      <c r="B127" s="73" t="s">
        <v>114</v>
      </c>
      <c r="C127" s="74" t="s">
        <v>110</v>
      </c>
      <c r="D127" s="94">
        <v>1</v>
      </c>
      <c r="E127" s="112"/>
      <c r="F127" s="61">
        <f t="shared" si="14"/>
        <v>0</v>
      </c>
      <c r="G127" s="234">
        <v>30</v>
      </c>
      <c r="H127" s="230"/>
      <c r="I127" s="32">
        <f>F127*G127</f>
        <v>0</v>
      </c>
    </row>
    <row r="128" spans="2:9" ht="14.5" x14ac:dyDescent="0.35">
      <c r="B128" s="64" t="s">
        <v>112</v>
      </c>
      <c r="C128" s="65"/>
      <c r="D128" s="65"/>
      <c r="E128" s="113"/>
      <c r="F128" s="113"/>
      <c r="G128" s="114"/>
      <c r="H128" s="114"/>
      <c r="I128" s="126">
        <f>SUM(I129:I134)</f>
        <v>0</v>
      </c>
    </row>
    <row r="129" spans="2:9" ht="24" x14ac:dyDescent="0.3">
      <c r="B129" s="122" t="s">
        <v>100</v>
      </c>
      <c r="C129" s="66" t="s">
        <v>101</v>
      </c>
      <c r="D129" s="91">
        <v>1</v>
      </c>
      <c r="E129" s="106"/>
      <c r="F129" s="23">
        <f>D129*E129</f>
        <v>0</v>
      </c>
      <c r="G129" s="233">
        <f>100*5.3</f>
        <v>530</v>
      </c>
      <c r="H129" s="228"/>
      <c r="I129" s="23">
        <f>F129*G129</f>
        <v>0</v>
      </c>
    </row>
    <row r="130" spans="2:9" ht="24" x14ac:dyDescent="0.3">
      <c r="B130" s="67" t="s">
        <v>102</v>
      </c>
      <c r="C130" s="68" t="s">
        <v>103</v>
      </c>
      <c r="D130" s="92">
        <v>1</v>
      </c>
      <c r="E130" s="107"/>
      <c r="F130" s="27">
        <f>D130*E130</f>
        <v>0</v>
      </c>
      <c r="G130" s="233">
        <v>150</v>
      </c>
      <c r="H130" s="229"/>
      <c r="I130" s="27">
        <f>F130*G130</f>
        <v>0</v>
      </c>
    </row>
    <row r="131" spans="2:9" ht="14.5" x14ac:dyDescent="0.3">
      <c r="B131" s="70" t="s">
        <v>104</v>
      </c>
      <c r="C131" s="68" t="s">
        <v>105</v>
      </c>
      <c r="D131" s="92">
        <v>1</v>
      </c>
      <c r="E131" s="107"/>
      <c r="F131" s="27">
        <f t="shared" ref="F131:F134" si="16">D131*E131</f>
        <v>0</v>
      </c>
      <c r="G131" s="233">
        <v>60</v>
      </c>
      <c r="H131" s="229"/>
      <c r="I131" s="27">
        <f t="shared" ref="I131:I133" si="17">F131*G131</f>
        <v>0</v>
      </c>
    </row>
    <row r="132" spans="2:9" ht="14.5" x14ac:dyDescent="0.3">
      <c r="B132" s="70" t="s">
        <v>106</v>
      </c>
      <c r="C132" s="68" t="s">
        <v>105</v>
      </c>
      <c r="D132" s="92">
        <v>1</v>
      </c>
      <c r="E132" s="107"/>
      <c r="F132" s="27">
        <f t="shared" si="16"/>
        <v>0</v>
      </c>
      <c r="G132" s="233">
        <v>60</v>
      </c>
      <c r="H132" s="229"/>
      <c r="I132" s="27">
        <f t="shared" si="17"/>
        <v>0</v>
      </c>
    </row>
    <row r="133" spans="2:9" ht="14.5" x14ac:dyDescent="0.3">
      <c r="B133" s="70" t="s">
        <v>107</v>
      </c>
      <c r="C133" s="68" t="s">
        <v>108</v>
      </c>
      <c r="D133" s="92">
        <v>1</v>
      </c>
      <c r="E133" s="107"/>
      <c r="F133" s="27">
        <f t="shared" si="16"/>
        <v>0</v>
      </c>
      <c r="G133" s="233">
        <v>30</v>
      </c>
      <c r="H133" s="229"/>
      <c r="I133" s="27">
        <f t="shared" si="17"/>
        <v>0</v>
      </c>
    </row>
    <row r="134" spans="2:9" ht="14.5" x14ac:dyDescent="0.3">
      <c r="B134" s="73" t="s">
        <v>114</v>
      </c>
      <c r="C134" s="74" t="s">
        <v>110</v>
      </c>
      <c r="D134" s="94">
        <v>1</v>
      </c>
      <c r="E134" s="112"/>
      <c r="F134" s="61">
        <f t="shared" si="16"/>
        <v>0</v>
      </c>
      <c r="G134" s="234">
        <v>30</v>
      </c>
      <c r="H134" s="230"/>
      <c r="I134" s="32">
        <f>F134*G134</f>
        <v>0</v>
      </c>
    </row>
    <row r="135" spans="2:9" ht="43.5" x14ac:dyDescent="0.35">
      <c r="B135" s="10" t="s">
        <v>116</v>
      </c>
      <c r="C135" s="63" t="s">
        <v>27</v>
      </c>
      <c r="D135" s="11" t="s">
        <v>98</v>
      </c>
      <c r="E135" s="11" t="s">
        <v>82</v>
      </c>
      <c r="F135" s="11" t="s">
        <v>64</v>
      </c>
      <c r="G135" s="11" t="s">
        <v>83</v>
      </c>
      <c r="H135" s="11"/>
      <c r="I135" s="11" t="s">
        <v>66</v>
      </c>
    </row>
    <row r="136" spans="2:9" ht="14.5" x14ac:dyDescent="0.35">
      <c r="B136" s="64" t="s">
        <v>99</v>
      </c>
      <c r="C136" s="65"/>
      <c r="D136" s="65"/>
      <c r="E136" s="65"/>
      <c r="F136" s="65"/>
      <c r="G136" s="103"/>
      <c r="H136" s="103"/>
      <c r="I136" s="126">
        <f>SUM(I137:I142)</f>
        <v>0</v>
      </c>
    </row>
    <row r="137" spans="2:9" ht="24" x14ac:dyDescent="0.3">
      <c r="B137" s="122" t="s">
        <v>100</v>
      </c>
      <c r="C137" s="66" t="s">
        <v>101</v>
      </c>
      <c r="D137" s="91">
        <v>1</v>
      </c>
      <c r="E137" s="106"/>
      <c r="F137" s="23">
        <f>D137*E137</f>
        <v>0</v>
      </c>
      <c r="G137" s="233">
        <v>200</v>
      </c>
      <c r="H137" s="228"/>
      <c r="I137" s="23">
        <f>F137*G137</f>
        <v>0</v>
      </c>
    </row>
    <row r="138" spans="2:9" ht="24" x14ac:dyDescent="0.3">
      <c r="B138" s="67" t="s">
        <v>102</v>
      </c>
      <c r="C138" s="68" t="s">
        <v>103</v>
      </c>
      <c r="D138" s="92">
        <v>1</v>
      </c>
      <c r="E138" s="107"/>
      <c r="F138" s="27">
        <f>D138*E138</f>
        <v>0</v>
      </c>
      <c r="G138" s="233">
        <v>40</v>
      </c>
      <c r="H138" s="229"/>
      <c r="I138" s="27">
        <f>F138*G138</f>
        <v>0</v>
      </c>
    </row>
    <row r="139" spans="2:9" ht="14.5" x14ac:dyDescent="0.3">
      <c r="B139" s="70" t="s">
        <v>104</v>
      </c>
      <c r="C139" s="68" t="s">
        <v>105</v>
      </c>
      <c r="D139" s="92">
        <v>1</v>
      </c>
      <c r="E139" s="107"/>
      <c r="F139" s="27">
        <f t="shared" ref="F139:F142" si="18">D139*E139</f>
        <v>0</v>
      </c>
      <c r="G139" s="233">
        <v>40</v>
      </c>
      <c r="H139" s="229"/>
      <c r="I139" s="27">
        <f t="shared" ref="I139:I141" si="19">F139*G139</f>
        <v>0</v>
      </c>
    </row>
    <row r="140" spans="2:9" ht="14.5" x14ac:dyDescent="0.3">
      <c r="B140" s="70" t="s">
        <v>106</v>
      </c>
      <c r="C140" s="68" t="s">
        <v>105</v>
      </c>
      <c r="D140" s="92">
        <v>1</v>
      </c>
      <c r="E140" s="107"/>
      <c r="F140" s="27">
        <f t="shared" si="18"/>
        <v>0</v>
      </c>
      <c r="G140" s="233">
        <v>40</v>
      </c>
      <c r="H140" s="229"/>
      <c r="I140" s="27">
        <f t="shared" si="19"/>
        <v>0</v>
      </c>
    </row>
    <row r="141" spans="2:9" ht="14.5" x14ac:dyDescent="0.3">
      <c r="B141" s="70" t="s">
        <v>107</v>
      </c>
      <c r="C141" s="68" t="s">
        <v>108</v>
      </c>
      <c r="D141" s="92">
        <v>1</v>
      </c>
      <c r="E141" s="107"/>
      <c r="F141" s="27">
        <f t="shared" si="18"/>
        <v>0</v>
      </c>
      <c r="G141" s="233">
        <v>20</v>
      </c>
      <c r="H141" s="229"/>
      <c r="I141" s="27">
        <f t="shared" si="19"/>
        <v>0</v>
      </c>
    </row>
    <row r="142" spans="2:9" ht="14.5" x14ac:dyDescent="0.3">
      <c r="B142" s="73" t="s">
        <v>114</v>
      </c>
      <c r="C142" s="74" t="s">
        <v>110</v>
      </c>
      <c r="D142" s="94">
        <v>1</v>
      </c>
      <c r="E142" s="112"/>
      <c r="F142" s="61">
        <f t="shared" si="18"/>
        <v>0</v>
      </c>
      <c r="G142" s="234">
        <v>20</v>
      </c>
      <c r="H142" s="230"/>
      <c r="I142" s="32">
        <f>F142*G142</f>
        <v>0</v>
      </c>
    </row>
    <row r="143" spans="2:9" ht="14.5" x14ac:dyDescent="0.35">
      <c r="B143" s="64" t="s">
        <v>115</v>
      </c>
      <c r="C143" s="65"/>
      <c r="D143" s="65"/>
      <c r="E143" s="113"/>
      <c r="F143" s="113"/>
      <c r="G143" s="114"/>
      <c r="H143" s="114"/>
      <c r="I143" s="126">
        <f>SUM(I144:I149)</f>
        <v>0</v>
      </c>
    </row>
    <row r="144" spans="2:9" ht="24" x14ac:dyDescent="0.3">
      <c r="B144" s="122" t="s">
        <v>100</v>
      </c>
      <c r="C144" s="66" t="s">
        <v>101</v>
      </c>
      <c r="D144" s="91">
        <v>1</v>
      </c>
      <c r="E144" s="106"/>
      <c r="F144" s="23">
        <f>D144*E144</f>
        <v>0</v>
      </c>
      <c r="G144" s="233">
        <v>500</v>
      </c>
      <c r="H144" s="228"/>
      <c r="I144" s="23">
        <f>F144*G144</f>
        <v>0</v>
      </c>
    </row>
    <row r="145" spans="2:9" ht="24" x14ac:dyDescent="0.3">
      <c r="B145" s="67" t="s">
        <v>102</v>
      </c>
      <c r="C145" s="68" t="s">
        <v>103</v>
      </c>
      <c r="D145" s="92">
        <v>1</v>
      </c>
      <c r="E145" s="107"/>
      <c r="F145" s="27">
        <f>D145*E145</f>
        <v>0</v>
      </c>
      <c r="G145" s="233">
        <v>150</v>
      </c>
      <c r="H145" s="229"/>
      <c r="I145" s="27">
        <f>F145*G145</f>
        <v>0</v>
      </c>
    </row>
    <row r="146" spans="2:9" ht="14.5" x14ac:dyDescent="0.3">
      <c r="B146" s="70" t="s">
        <v>104</v>
      </c>
      <c r="C146" s="68" t="s">
        <v>105</v>
      </c>
      <c r="D146" s="92">
        <v>1</v>
      </c>
      <c r="E146" s="107"/>
      <c r="F146" s="27">
        <f t="shared" ref="F146:F149" si="20">D146*E146</f>
        <v>0</v>
      </c>
      <c r="G146" s="233">
        <v>40</v>
      </c>
      <c r="H146" s="229"/>
      <c r="I146" s="27">
        <f t="shared" ref="I146:I148" si="21">F146*G146</f>
        <v>0</v>
      </c>
    </row>
    <row r="147" spans="2:9" ht="14.5" x14ac:dyDescent="0.3">
      <c r="B147" s="70" t="s">
        <v>106</v>
      </c>
      <c r="C147" s="68" t="s">
        <v>105</v>
      </c>
      <c r="D147" s="92">
        <v>1</v>
      </c>
      <c r="E147" s="107"/>
      <c r="F147" s="27">
        <f t="shared" si="20"/>
        <v>0</v>
      </c>
      <c r="G147" s="233">
        <v>40</v>
      </c>
      <c r="H147" s="229"/>
      <c r="I147" s="27">
        <f t="shared" si="21"/>
        <v>0</v>
      </c>
    </row>
    <row r="148" spans="2:9" ht="14.5" x14ac:dyDescent="0.3">
      <c r="B148" s="70" t="s">
        <v>107</v>
      </c>
      <c r="C148" s="68" t="s">
        <v>108</v>
      </c>
      <c r="D148" s="92">
        <v>1</v>
      </c>
      <c r="E148" s="107"/>
      <c r="F148" s="27">
        <f t="shared" si="20"/>
        <v>0</v>
      </c>
      <c r="G148" s="233">
        <v>20</v>
      </c>
      <c r="H148" s="229"/>
      <c r="I148" s="27">
        <f t="shared" si="21"/>
        <v>0</v>
      </c>
    </row>
    <row r="149" spans="2:9" ht="14.5" x14ac:dyDescent="0.3">
      <c r="B149" s="73" t="s">
        <v>114</v>
      </c>
      <c r="C149" s="74" t="s">
        <v>110</v>
      </c>
      <c r="D149" s="94">
        <v>1</v>
      </c>
      <c r="E149" s="107"/>
      <c r="F149" s="61">
        <f t="shared" si="20"/>
        <v>0</v>
      </c>
      <c r="G149" s="234">
        <v>20</v>
      </c>
      <c r="H149" s="230"/>
      <c r="I149" s="32">
        <f>F149*G149</f>
        <v>0</v>
      </c>
    </row>
    <row r="150" spans="2:9" ht="14.5" x14ac:dyDescent="0.35">
      <c r="B150" s="64" t="s">
        <v>112</v>
      </c>
      <c r="C150" s="65"/>
      <c r="D150" s="65"/>
      <c r="E150" s="113"/>
      <c r="F150" s="113"/>
      <c r="G150" s="114"/>
      <c r="H150" s="114"/>
      <c r="I150" s="126">
        <f>SUM(I151:I156)</f>
        <v>0</v>
      </c>
    </row>
    <row r="151" spans="2:9" ht="24" x14ac:dyDescent="0.3">
      <c r="B151" s="122" t="s">
        <v>100</v>
      </c>
      <c r="C151" s="66" t="s">
        <v>101</v>
      </c>
      <c r="D151" s="91">
        <v>1</v>
      </c>
      <c r="E151" s="106"/>
      <c r="F151" s="23">
        <f>D151*E151</f>
        <v>0</v>
      </c>
      <c r="G151" s="233">
        <v>100</v>
      </c>
      <c r="H151" s="228"/>
      <c r="I151" s="23">
        <f>F151*G151</f>
        <v>0</v>
      </c>
    </row>
    <row r="152" spans="2:9" ht="24" x14ac:dyDescent="0.3">
      <c r="B152" s="67" t="s">
        <v>102</v>
      </c>
      <c r="C152" s="68" t="s">
        <v>103</v>
      </c>
      <c r="D152" s="92">
        <v>1</v>
      </c>
      <c r="E152" s="107"/>
      <c r="F152" s="27">
        <f>D152*E152</f>
        <v>0</v>
      </c>
      <c r="G152" s="233">
        <v>80</v>
      </c>
      <c r="H152" s="229"/>
      <c r="I152" s="27">
        <f>F152*G152</f>
        <v>0</v>
      </c>
    </row>
    <row r="153" spans="2:9" ht="14.5" x14ac:dyDescent="0.3">
      <c r="B153" s="70" t="s">
        <v>104</v>
      </c>
      <c r="C153" s="68" t="s">
        <v>105</v>
      </c>
      <c r="D153" s="92">
        <v>1</v>
      </c>
      <c r="E153" s="107"/>
      <c r="F153" s="27">
        <f t="shared" ref="F153:F156" si="22">D153*E153</f>
        <v>0</v>
      </c>
      <c r="G153" s="233">
        <v>40</v>
      </c>
      <c r="H153" s="229"/>
      <c r="I153" s="27">
        <f t="shared" ref="I153:I155" si="23">F153*G153</f>
        <v>0</v>
      </c>
    </row>
    <row r="154" spans="2:9" ht="14.5" x14ac:dyDescent="0.3">
      <c r="B154" s="70" t="s">
        <v>106</v>
      </c>
      <c r="C154" s="68" t="s">
        <v>105</v>
      </c>
      <c r="D154" s="92">
        <v>1</v>
      </c>
      <c r="E154" s="107"/>
      <c r="F154" s="27">
        <f t="shared" si="22"/>
        <v>0</v>
      </c>
      <c r="G154" s="233">
        <v>40</v>
      </c>
      <c r="H154" s="229"/>
      <c r="I154" s="27">
        <f t="shared" si="23"/>
        <v>0</v>
      </c>
    </row>
    <row r="155" spans="2:9" ht="14.5" x14ac:dyDescent="0.3">
      <c r="B155" s="70" t="s">
        <v>107</v>
      </c>
      <c r="C155" s="68" t="s">
        <v>108</v>
      </c>
      <c r="D155" s="92">
        <v>1</v>
      </c>
      <c r="E155" s="107"/>
      <c r="F155" s="27">
        <f t="shared" si="22"/>
        <v>0</v>
      </c>
      <c r="G155" s="233">
        <v>20</v>
      </c>
      <c r="H155" s="229"/>
      <c r="I155" s="27">
        <f t="shared" si="23"/>
        <v>0</v>
      </c>
    </row>
    <row r="156" spans="2:9" ht="14.5" x14ac:dyDescent="0.3">
      <c r="B156" s="73" t="s">
        <v>114</v>
      </c>
      <c r="C156" s="74" t="s">
        <v>110</v>
      </c>
      <c r="D156" s="94">
        <v>1</v>
      </c>
      <c r="E156" s="112"/>
      <c r="F156" s="61">
        <f t="shared" si="22"/>
        <v>0</v>
      </c>
      <c r="G156" s="234">
        <v>20</v>
      </c>
      <c r="H156" s="230"/>
      <c r="I156" s="32">
        <f>F156*G156</f>
        <v>0</v>
      </c>
    </row>
    <row r="157" spans="2:9" ht="43.5" x14ac:dyDescent="0.35">
      <c r="B157" s="10" t="s">
        <v>117</v>
      </c>
      <c r="C157" s="11" t="s">
        <v>27</v>
      </c>
      <c r="D157" s="11" t="s">
        <v>98</v>
      </c>
      <c r="E157" s="11" t="s">
        <v>82</v>
      </c>
      <c r="F157" s="11" t="s">
        <v>64</v>
      </c>
      <c r="G157" s="11" t="s">
        <v>83</v>
      </c>
      <c r="H157" s="11"/>
      <c r="I157" s="11" t="s">
        <v>66</v>
      </c>
    </row>
    <row r="158" spans="2:9" ht="14.5" x14ac:dyDescent="0.35">
      <c r="B158" s="85" t="s">
        <v>118</v>
      </c>
      <c r="C158" s="86" t="s">
        <v>119</v>
      </c>
      <c r="D158" s="95">
        <v>1</v>
      </c>
      <c r="E158" s="115"/>
      <c r="F158" s="87">
        <f>D158*E158</f>
        <v>0</v>
      </c>
      <c r="G158" s="222">
        <f>800*5.3</f>
        <v>4240</v>
      </c>
      <c r="H158" s="229"/>
      <c r="I158" s="87">
        <f>F158*G158</f>
        <v>0</v>
      </c>
    </row>
    <row r="159" spans="2:9" ht="14.5" x14ac:dyDescent="0.35">
      <c r="B159" s="70" t="s">
        <v>120</v>
      </c>
      <c r="C159" s="53"/>
      <c r="D159" s="92">
        <v>1</v>
      </c>
      <c r="E159" s="107"/>
      <c r="F159" s="87">
        <f t="shared" ref="F159:F161" si="24">D159*E159</f>
        <v>0</v>
      </c>
      <c r="G159" s="222">
        <v>50</v>
      </c>
      <c r="H159" s="229"/>
      <c r="I159" s="27">
        <f t="shared" ref="I159:I161" si="25">F159*G159</f>
        <v>0</v>
      </c>
    </row>
    <row r="160" spans="2:9" ht="14.5" x14ac:dyDescent="0.35">
      <c r="B160" s="70" t="s">
        <v>121</v>
      </c>
      <c r="C160" s="53"/>
      <c r="D160" s="92">
        <v>1</v>
      </c>
      <c r="E160" s="107"/>
      <c r="F160" s="87">
        <f t="shared" si="24"/>
        <v>0</v>
      </c>
      <c r="G160" s="222">
        <v>25</v>
      </c>
      <c r="H160" s="229"/>
      <c r="I160" s="27">
        <f t="shared" si="25"/>
        <v>0</v>
      </c>
    </row>
    <row r="161" spans="2:9" ht="14.5" x14ac:dyDescent="0.35">
      <c r="B161" s="70" t="s">
        <v>122</v>
      </c>
      <c r="C161" s="53"/>
      <c r="D161" s="92">
        <v>1</v>
      </c>
      <c r="E161" s="107"/>
      <c r="F161" s="87">
        <f t="shared" si="24"/>
        <v>0</v>
      </c>
      <c r="G161" s="222">
        <v>50</v>
      </c>
      <c r="H161" s="229"/>
      <c r="I161" s="27">
        <f t="shared" si="25"/>
        <v>0</v>
      </c>
    </row>
    <row r="162" spans="2:9" ht="58" x14ac:dyDescent="0.35">
      <c r="B162" s="10" t="s">
        <v>123</v>
      </c>
      <c r="C162" s="11" t="s">
        <v>27</v>
      </c>
      <c r="D162" s="11" t="s">
        <v>124</v>
      </c>
      <c r="E162" s="11" t="s">
        <v>125</v>
      </c>
      <c r="F162" s="11" t="s">
        <v>126</v>
      </c>
      <c r="G162" s="11" t="s">
        <v>83</v>
      </c>
      <c r="H162" s="11"/>
      <c r="I162" s="11" t="s">
        <v>126</v>
      </c>
    </row>
    <row r="163" spans="2:9" ht="14.5" x14ac:dyDescent="0.35">
      <c r="B163" s="71" t="s">
        <v>127</v>
      </c>
      <c r="C163" s="96" t="s">
        <v>128</v>
      </c>
      <c r="D163" s="136">
        <f>I92+I99+I106+I114+I121+I128+I136+I143+I150</f>
        <v>0</v>
      </c>
      <c r="E163" s="137"/>
      <c r="F163" s="138">
        <f>D163*E163</f>
        <v>0</v>
      </c>
      <c r="G163" s="222">
        <v>1</v>
      </c>
      <c r="H163" s="230"/>
      <c r="I163" s="32">
        <f>F163*G163</f>
        <v>0</v>
      </c>
    </row>
    <row r="164" spans="2:9" ht="14.5" x14ac:dyDescent="0.35">
      <c r="B164" s="245" t="s">
        <v>129</v>
      </c>
      <c r="C164" s="246"/>
      <c r="D164" s="116"/>
      <c r="E164" s="117"/>
      <c r="F164" s="118"/>
      <c r="G164" s="119"/>
      <c r="H164" s="119"/>
      <c r="I164" s="118"/>
    </row>
    <row r="165" spans="2:9" ht="14.5" x14ac:dyDescent="0.35">
      <c r="B165" s="243" t="s">
        <v>130</v>
      </c>
      <c r="C165" s="244"/>
      <c r="D165" s="120"/>
      <c r="E165" s="121"/>
      <c r="F165" s="118"/>
      <c r="G165" s="119"/>
      <c r="H165" s="119"/>
      <c r="I165" s="118"/>
    </row>
    <row r="166" spans="2:9" ht="14.5" x14ac:dyDescent="0.35">
      <c r="D166" s="5"/>
      <c r="E166" s="5"/>
    </row>
    <row r="167" spans="2:9" ht="14.5" x14ac:dyDescent="0.35">
      <c r="D167" s="7"/>
      <c r="E167" s="7"/>
    </row>
    <row r="168" spans="2:9" ht="14.5" x14ac:dyDescent="0.35">
      <c r="D168" s="7"/>
      <c r="E168" s="7"/>
    </row>
    <row r="169" spans="2:9" ht="14.5" x14ac:dyDescent="0.35">
      <c r="D169" s="7"/>
      <c r="E169" s="7"/>
    </row>
    <row r="170" spans="2:9" ht="14.5" x14ac:dyDescent="0.35">
      <c r="D170" s="7"/>
      <c r="E170" s="7"/>
    </row>
    <row r="171" spans="2:9" ht="14.5" x14ac:dyDescent="0.35">
      <c r="D171" s="7" t="s">
        <v>131</v>
      </c>
      <c r="E171" s="7"/>
    </row>
    <row r="172" spans="2:9" ht="14.5" x14ac:dyDescent="0.35">
      <c r="D172" s="7"/>
      <c r="E172" s="7"/>
    </row>
    <row r="173" spans="2:9" ht="14.5" x14ac:dyDescent="0.35">
      <c r="D173" s="7"/>
      <c r="E173" s="7"/>
    </row>
    <row r="174" spans="2:9" ht="14.5" x14ac:dyDescent="0.35">
      <c r="D174" s="7"/>
      <c r="E174" s="7"/>
    </row>
    <row r="175" spans="2:9" ht="14.5" x14ac:dyDescent="0.35">
      <c r="D175" s="7"/>
      <c r="E175" s="7"/>
    </row>
    <row r="176" spans="2:9" ht="14.5" x14ac:dyDescent="0.35">
      <c r="D176" s="7"/>
      <c r="E176" s="7"/>
    </row>
    <row r="177" spans="4:5" ht="14.5" x14ac:dyDescent="0.35">
      <c r="D177" s="7"/>
      <c r="E177" s="7"/>
    </row>
    <row r="178" spans="4:5" ht="14.5" x14ac:dyDescent="0.35">
      <c r="D178" s="7"/>
      <c r="E178" s="7"/>
    </row>
    <row r="179" spans="4:5" ht="14.5" x14ac:dyDescent="0.35">
      <c r="D179" s="7"/>
      <c r="E179" s="7"/>
    </row>
    <row r="180" spans="4:5" ht="14.5" x14ac:dyDescent="0.35">
      <c r="D180" s="7"/>
      <c r="E180" s="7"/>
    </row>
    <row r="181" spans="4:5" ht="14.5" x14ac:dyDescent="0.35">
      <c r="D181" s="7"/>
      <c r="E181" s="7"/>
    </row>
    <row r="182" spans="4:5" ht="14.5" x14ac:dyDescent="0.35">
      <c r="D182" s="7"/>
      <c r="E182" s="7"/>
    </row>
    <row r="183" spans="4:5" ht="14.5" x14ac:dyDescent="0.35">
      <c r="D183" s="7"/>
      <c r="E183" s="7"/>
    </row>
    <row r="184" spans="4:5" ht="14.5" x14ac:dyDescent="0.35">
      <c r="D184" s="7"/>
      <c r="E184" s="7"/>
    </row>
    <row r="185" spans="4:5" ht="14.5" x14ac:dyDescent="0.35">
      <c r="D185" s="7"/>
      <c r="E185" s="7"/>
    </row>
    <row r="186" spans="4:5" ht="14.5" x14ac:dyDescent="0.35">
      <c r="D186" s="7"/>
      <c r="E186" s="7"/>
    </row>
    <row r="187" spans="4:5" ht="14.5" x14ac:dyDescent="0.35">
      <c r="D187" s="7"/>
      <c r="E187" s="7"/>
    </row>
    <row r="188" spans="4:5" ht="14.5" x14ac:dyDescent="0.35">
      <c r="D188" s="7"/>
      <c r="E188" s="7"/>
    </row>
    <row r="189" spans="4:5" ht="14.5" x14ac:dyDescent="0.35">
      <c r="D189" s="7"/>
      <c r="E189" s="7"/>
    </row>
    <row r="190" spans="4:5" ht="14.5" x14ac:dyDescent="0.35">
      <c r="D190" s="7"/>
      <c r="E190" s="7"/>
    </row>
    <row r="191" spans="4:5" ht="14.5" x14ac:dyDescent="0.35">
      <c r="D191" s="7"/>
      <c r="E191" s="7"/>
    </row>
    <row r="192" spans="4:5" ht="14.5" x14ac:dyDescent="0.35">
      <c r="D192" s="7"/>
      <c r="E192" s="7"/>
    </row>
    <row r="193" spans="4:5" ht="14.5" x14ac:dyDescent="0.35">
      <c r="D193" s="7"/>
      <c r="E193" s="7"/>
    </row>
    <row r="194" spans="4:5" ht="14.5" x14ac:dyDescent="0.35">
      <c r="D194" s="7"/>
      <c r="E194" s="7"/>
    </row>
    <row r="195" spans="4:5" ht="14.5" x14ac:dyDescent="0.35">
      <c r="D195" s="7"/>
      <c r="E195" s="7"/>
    </row>
    <row r="196" spans="4:5" ht="14.5" x14ac:dyDescent="0.35">
      <c r="D196" s="7"/>
      <c r="E196" s="7"/>
    </row>
    <row r="197" spans="4:5" ht="14.5" x14ac:dyDescent="0.35">
      <c r="D197" s="7"/>
      <c r="E197" s="7"/>
    </row>
    <row r="198" spans="4:5" ht="14.5" x14ac:dyDescent="0.35">
      <c r="D198" s="7"/>
      <c r="E198" s="7"/>
    </row>
    <row r="199" spans="4:5" ht="14.5" x14ac:dyDescent="0.35">
      <c r="D199" s="7"/>
      <c r="E199" s="7"/>
    </row>
    <row r="200" spans="4:5" ht="14.5" x14ac:dyDescent="0.35">
      <c r="D200" s="7"/>
      <c r="E200" s="7"/>
    </row>
    <row r="201" spans="4:5" ht="14.5" x14ac:dyDescent="0.35">
      <c r="D201" s="7"/>
      <c r="E201" s="7"/>
    </row>
    <row r="202" spans="4:5" ht="14.5" x14ac:dyDescent="0.35">
      <c r="D202" s="7"/>
      <c r="E202" s="7"/>
    </row>
    <row r="203" spans="4:5" ht="14.5" x14ac:dyDescent="0.35">
      <c r="D203" s="7"/>
      <c r="E203" s="7"/>
    </row>
    <row r="204" spans="4:5" ht="14.5" x14ac:dyDescent="0.35">
      <c r="D204" s="7"/>
      <c r="E204" s="7"/>
    </row>
    <row r="205" spans="4:5" ht="14.5" x14ac:dyDescent="0.35">
      <c r="D205" s="7"/>
      <c r="E205" s="7"/>
    </row>
    <row r="206" spans="4:5" ht="14.5" x14ac:dyDescent="0.35">
      <c r="D206" s="7"/>
      <c r="E206" s="7"/>
    </row>
    <row r="207" spans="4:5" ht="14.5" x14ac:dyDescent="0.35">
      <c r="D207" s="7"/>
      <c r="E207" s="7"/>
    </row>
    <row r="208" spans="4:5" ht="14.5" x14ac:dyDescent="0.35">
      <c r="D208" s="7"/>
      <c r="E208" s="7"/>
    </row>
    <row r="209" spans="4:5" ht="14.5" x14ac:dyDescent="0.35">
      <c r="D209" s="7"/>
      <c r="E209" s="7"/>
    </row>
    <row r="210" spans="4:5" ht="14.5" x14ac:dyDescent="0.35">
      <c r="D210" s="7"/>
      <c r="E210" s="7"/>
    </row>
    <row r="211" spans="4:5" ht="14.5" x14ac:dyDescent="0.35">
      <c r="D211" s="7"/>
      <c r="E211" s="7"/>
    </row>
    <row r="212" spans="4:5" ht="14.5" x14ac:dyDescent="0.35">
      <c r="D212" s="7"/>
      <c r="E212" s="7"/>
    </row>
    <row r="213" spans="4:5" ht="14.5" x14ac:dyDescent="0.35">
      <c r="D213" s="7"/>
      <c r="E213" s="7"/>
    </row>
    <row r="214" spans="4:5" ht="14.5" x14ac:dyDescent="0.35">
      <c r="D214" s="7"/>
      <c r="E214" s="7"/>
    </row>
    <row r="215" spans="4:5" ht="14.5" x14ac:dyDescent="0.35">
      <c r="D215" s="7"/>
      <c r="E215" s="7"/>
    </row>
    <row r="216" spans="4:5" ht="14.5" x14ac:dyDescent="0.35">
      <c r="D216" s="7"/>
      <c r="E216" s="7"/>
    </row>
    <row r="217" spans="4:5" ht="14.5" x14ac:dyDescent="0.35">
      <c r="D217" s="7"/>
      <c r="E217" s="7"/>
    </row>
    <row r="218" spans="4:5" ht="14.5" x14ac:dyDescent="0.35">
      <c r="D218" s="7"/>
      <c r="E218" s="7"/>
    </row>
    <row r="219" spans="4:5" ht="14.5" x14ac:dyDescent="0.35">
      <c r="D219" s="7"/>
      <c r="E219" s="7"/>
    </row>
    <row r="220" spans="4:5" ht="14.5" x14ac:dyDescent="0.35">
      <c r="D220" s="7"/>
      <c r="E220" s="7"/>
    </row>
    <row r="221" spans="4:5" ht="14.5" x14ac:dyDescent="0.35">
      <c r="D221" s="7"/>
      <c r="E221" s="7"/>
    </row>
    <row r="222" spans="4:5" ht="14.5" x14ac:dyDescent="0.35">
      <c r="D222" s="7"/>
      <c r="E222" s="7"/>
    </row>
    <row r="223" spans="4:5" ht="14.5" x14ac:dyDescent="0.35">
      <c r="D223" s="7"/>
      <c r="E223" s="7"/>
    </row>
    <row r="224" spans="4:5" ht="14.5" x14ac:dyDescent="0.35">
      <c r="D224" s="7"/>
      <c r="E224" s="7"/>
    </row>
    <row r="225" spans="4:5" ht="14.5" x14ac:dyDescent="0.35">
      <c r="D225" s="7"/>
      <c r="E225" s="7"/>
    </row>
    <row r="226" spans="4:5" ht="14.5" x14ac:dyDescent="0.35">
      <c r="D226" s="7"/>
      <c r="E226" s="7"/>
    </row>
    <row r="227" spans="4:5" ht="14.5" x14ac:dyDescent="0.35">
      <c r="D227" s="7"/>
      <c r="E227" s="7"/>
    </row>
    <row r="228" spans="4:5" ht="14.5" x14ac:dyDescent="0.35">
      <c r="D228" s="7"/>
      <c r="E228" s="7"/>
    </row>
    <row r="229" spans="4:5" ht="14.5" x14ac:dyDescent="0.35">
      <c r="D229" s="7"/>
      <c r="E229" s="7"/>
    </row>
    <row r="230" spans="4:5" ht="14.5" x14ac:dyDescent="0.35">
      <c r="D230" s="7"/>
      <c r="E230" s="7"/>
    </row>
    <row r="231" spans="4:5" ht="14.5" x14ac:dyDescent="0.35">
      <c r="D231" s="7"/>
      <c r="E231" s="7"/>
    </row>
    <row r="232" spans="4:5" ht="14.5" x14ac:dyDescent="0.35">
      <c r="D232" s="7"/>
      <c r="E232" s="7"/>
    </row>
    <row r="233" spans="4:5" ht="14.5" x14ac:dyDescent="0.35">
      <c r="D233" s="7"/>
      <c r="E233" s="7"/>
    </row>
    <row r="234" spans="4:5" ht="14.5" x14ac:dyDescent="0.35">
      <c r="D234" s="7"/>
      <c r="E234" s="7"/>
    </row>
    <row r="235" spans="4:5" ht="14.5" x14ac:dyDescent="0.35">
      <c r="D235" s="7"/>
      <c r="E235" s="7"/>
    </row>
    <row r="236" spans="4:5" ht="14.5" x14ac:dyDescent="0.35">
      <c r="D236" s="7"/>
      <c r="E236" s="7"/>
    </row>
    <row r="237" spans="4:5" ht="14.5" x14ac:dyDescent="0.35">
      <c r="D237" s="7"/>
      <c r="E237" s="7"/>
    </row>
    <row r="238" spans="4:5" ht="14.5" x14ac:dyDescent="0.35">
      <c r="D238" s="7"/>
      <c r="E238" s="7"/>
    </row>
    <row r="239" spans="4:5" ht="14.5" x14ac:dyDescent="0.35">
      <c r="D239" s="7"/>
      <c r="E239" s="7"/>
    </row>
    <row r="240" spans="4:5" ht="14.5" x14ac:dyDescent="0.35">
      <c r="D240" s="7"/>
      <c r="E240" s="7"/>
    </row>
    <row r="241" spans="4:5" ht="14.5" x14ac:dyDescent="0.35">
      <c r="D241" s="7"/>
      <c r="E241" s="7"/>
    </row>
    <row r="242" spans="4:5" ht="14.5" x14ac:dyDescent="0.35">
      <c r="D242" s="7"/>
      <c r="E242" s="7"/>
    </row>
    <row r="243" spans="4:5" ht="14.5" x14ac:dyDescent="0.35">
      <c r="D243" s="7"/>
      <c r="E243" s="7"/>
    </row>
    <row r="244" spans="4:5" ht="14.5" x14ac:dyDescent="0.35">
      <c r="D244" s="7"/>
      <c r="E244" s="7"/>
    </row>
    <row r="245" spans="4:5" ht="14.5" x14ac:dyDescent="0.35">
      <c r="D245" s="7"/>
      <c r="E245" s="7"/>
    </row>
    <row r="246" spans="4:5" ht="14.5" x14ac:dyDescent="0.35">
      <c r="D246" s="7"/>
      <c r="E246" s="7"/>
    </row>
    <row r="247" spans="4:5" ht="14.5" x14ac:dyDescent="0.35">
      <c r="D247" s="7"/>
      <c r="E247" s="7"/>
    </row>
    <row r="248" spans="4:5" ht="14.5" x14ac:dyDescent="0.35">
      <c r="D248" s="7"/>
      <c r="E248" s="7"/>
    </row>
    <row r="249" spans="4:5" ht="14.5" x14ac:dyDescent="0.35">
      <c r="D249" s="7"/>
      <c r="E249" s="7"/>
    </row>
    <row r="250" spans="4:5" ht="14.5" x14ac:dyDescent="0.35">
      <c r="D250" s="7"/>
      <c r="E250" s="7"/>
    </row>
    <row r="251" spans="4:5" ht="14.5" x14ac:dyDescent="0.35">
      <c r="D251" s="7"/>
      <c r="E251" s="7"/>
    </row>
    <row r="252" spans="4:5" ht="14.5" x14ac:dyDescent="0.35">
      <c r="D252" s="7"/>
      <c r="E252" s="7"/>
    </row>
    <row r="253" spans="4:5" ht="14.5" x14ac:dyDescent="0.35">
      <c r="D253" s="7"/>
      <c r="E253" s="7"/>
    </row>
    <row r="254" spans="4:5" ht="14.5" x14ac:dyDescent="0.35">
      <c r="D254" s="7"/>
      <c r="E254" s="7"/>
    </row>
    <row r="255" spans="4:5" ht="14.5" x14ac:dyDescent="0.35">
      <c r="D255" s="7"/>
      <c r="E255" s="7"/>
    </row>
    <row r="256" spans="4:5" ht="14.5" x14ac:dyDescent="0.35">
      <c r="D256" s="7"/>
      <c r="E256" s="7"/>
    </row>
    <row r="257" spans="4:5" ht="14.5" x14ac:dyDescent="0.35">
      <c r="D257" s="7"/>
      <c r="E257" s="7"/>
    </row>
    <row r="258" spans="4:5" ht="14.5" x14ac:dyDescent="0.35">
      <c r="D258" s="7"/>
      <c r="E258" s="7"/>
    </row>
    <row r="259" spans="4:5" ht="14.5" x14ac:dyDescent="0.35">
      <c r="D259" s="7"/>
      <c r="E259" s="7"/>
    </row>
    <row r="260" spans="4:5" ht="14.5" x14ac:dyDescent="0.35">
      <c r="D260" s="7"/>
      <c r="E260" s="7"/>
    </row>
    <row r="261" spans="4:5" ht="14.5" x14ac:dyDescent="0.35">
      <c r="D261" s="7"/>
      <c r="E261" s="7"/>
    </row>
    <row r="262" spans="4:5" ht="14.5" x14ac:dyDescent="0.35">
      <c r="D262" s="7"/>
      <c r="E262" s="7"/>
    </row>
    <row r="263" spans="4:5" ht="14.5" x14ac:dyDescent="0.35">
      <c r="D263" s="7"/>
      <c r="E263" s="7"/>
    </row>
    <row r="264" spans="4:5" ht="14.5" x14ac:dyDescent="0.35">
      <c r="D264" s="7"/>
      <c r="E264" s="7"/>
    </row>
    <row r="265" spans="4:5" ht="14.5" x14ac:dyDescent="0.35">
      <c r="D265" s="7"/>
      <c r="E265" s="7"/>
    </row>
    <row r="266" spans="4:5" ht="14.5" x14ac:dyDescent="0.35">
      <c r="D266" s="7"/>
      <c r="E266" s="7"/>
    </row>
    <row r="267" spans="4:5" ht="14.5" x14ac:dyDescent="0.35">
      <c r="D267" s="7"/>
      <c r="E267" s="7"/>
    </row>
    <row r="268" spans="4:5" ht="14.5" x14ac:dyDescent="0.35">
      <c r="D268" s="7"/>
      <c r="E268" s="7"/>
    </row>
    <row r="269" spans="4:5" ht="14.5" x14ac:dyDescent="0.35">
      <c r="D269" s="7"/>
      <c r="E269" s="7"/>
    </row>
    <row r="270" spans="4:5" ht="14.5" x14ac:dyDescent="0.35">
      <c r="D270" s="7"/>
      <c r="E270" s="7"/>
    </row>
    <row r="271" spans="4:5" ht="14.5" x14ac:dyDescent="0.35">
      <c r="D271" s="7"/>
      <c r="E271" s="7"/>
    </row>
    <row r="272" spans="4:5" ht="14.5" x14ac:dyDescent="0.35">
      <c r="D272" s="7"/>
      <c r="E272" s="7"/>
    </row>
    <row r="273" spans="4:5" ht="14.5" x14ac:dyDescent="0.35">
      <c r="D273" s="7"/>
      <c r="E273" s="7"/>
    </row>
    <row r="274" spans="4:5" ht="14.5" x14ac:dyDescent="0.35">
      <c r="D274" s="7"/>
      <c r="E274" s="7"/>
    </row>
    <row r="275" spans="4:5" ht="14.5" x14ac:dyDescent="0.35">
      <c r="D275" s="7"/>
      <c r="E275" s="7"/>
    </row>
    <row r="276" spans="4:5" ht="14.5" x14ac:dyDescent="0.35">
      <c r="D276" s="7"/>
      <c r="E276" s="7"/>
    </row>
    <row r="277" spans="4:5" ht="14.5" x14ac:dyDescent="0.35">
      <c r="D277" s="7"/>
      <c r="E277" s="7"/>
    </row>
    <row r="278" spans="4:5" ht="14.5" x14ac:dyDescent="0.35">
      <c r="D278" s="7"/>
      <c r="E278" s="7"/>
    </row>
    <row r="279" spans="4:5" ht="14.5" x14ac:dyDescent="0.35">
      <c r="D279" s="7"/>
      <c r="E279" s="7"/>
    </row>
    <row r="280" spans="4:5" ht="14.5" x14ac:dyDescent="0.35">
      <c r="D280" s="7"/>
      <c r="E280" s="7"/>
    </row>
    <row r="281" spans="4:5" ht="14.5" x14ac:dyDescent="0.35">
      <c r="D281" s="7"/>
      <c r="E281" s="7"/>
    </row>
    <row r="282" spans="4:5" ht="14.5" x14ac:dyDescent="0.35">
      <c r="D282" s="7"/>
      <c r="E282" s="7"/>
    </row>
    <row r="283" spans="4:5" ht="14.5" x14ac:dyDescent="0.35">
      <c r="D283" s="7"/>
      <c r="E283" s="7"/>
    </row>
    <row r="284" spans="4:5" ht="14.5" x14ac:dyDescent="0.35">
      <c r="D284" s="7"/>
      <c r="E284" s="7"/>
    </row>
    <row r="285" spans="4:5" ht="14.5" x14ac:dyDescent="0.35">
      <c r="D285" s="7"/>
      <c r="E285" s="7"/>
    </row>
    <row r="286" spans="4:5" ht="14.5" x14ac:dyDescent="0.35">
      <c r="D286" s="7"/>
      <c r="E286" s="7"/>
    </row>
    <row r="287" spans="4:5" ht="14.5" x14ac:dyDescent="0.35">
      <c r="D287" s="7"/>
      <c r="E287" s="7"/>
    </row>
    <row r="288" spans="4:5" ht="14.5" x14ac:dyDescent="0.35">
      <c r="D288" s="7"/>
      <c r="E288" s="7"/>
    </row>
    <row r="289" spans="4:5" ht="14.5" x14ac:dyDescent="0.35">
      <c r="D289" s="7"/>
      <c r="E289" s="7"/>
    </row>
    <row r="290" spans="4:5" ht="14.5" x14ac:dyDescent="0.35">
      <c r="D290" s="7"/>
      <c r="E290" s="7"/>
    </row>
    <row r="291" spans="4:5" ht="14.5" x14ac:dyDescent="0.35">
      <c r="D291" s="7"/>
      <c r="E291" s="7"/>
    </row>
    <row r="292" spans="4:5" ht="14.5" x14ac:dyDescent="0.35">
      <c r="D292" s="7"/>
      <c r="E292" s="7"/>
    </row>
    <row r="293" spans="4:5" ht="14.5" x14ac:dyDescent="0.35">
      <c r="D293" s="7"/>
      <c r="E293" s="7"/>
    </row>
    <row r="294" spans="4:5" ht="14.5" x14ac:dyDescent="0.35">
      <c r="D294" s="7"/>
      <c r="E294" s="7"/>
    </row>
    <row r="295" spans="4:5" ht="14.5" x14ac:dyDescent="0.35">
      <c r="D295" s="7"/>
      <c r="E295" s="7"/>
    </row>
    <row r="296" spans="4:5" ht="14.5" x14ac:dyDescent="0.35">
      <c r="D296" s="7"/>
      <c r="E296" s="7"/>
    </row>
    <row r="297" spans="4:5" ht="14.5" x14ac:dyDescent="0.35">
      <c r="D297" s="7"/>
      <c r="E297" s="7"/>
    </row>
    <row r="298" spans="4:5" ht="14.5" x14ac:dyDescent="0.35">
      <c r="D298" s="7"/>
      <c r="E298" s="7"/>
    </row>
    <row r="299" spans="4:5" ht="14.5" x14ac:dyDescent="0.35">
      <c r="D299" s="7"/>
      <c r="E299" s="7"/>
    </row>
    <row r="300" spans="4:5" ht="14.5" x14ac:dyDescent="0.35">
      <c r="D300" s="7"/>
      <c r="E300" s="7"/>
    </row>
    <row r="301" spans="4:5" ht="14.5" x14ac:dyDescent="0.35">
      <c r="D301" s="7"/>
      <c r="E301" s="7"/>
    </row>
    <row r="302" spans="4:5" ht="14.5" x14ac:dyDescent="0.35">
      <c r="D302" s="7"/>
      <c r="E302" s="7"/>
    </row>
    <row r="303" spans="4:5" ht="14.5" x14ac:dyDescent="0.35">
      <c r="D303" s="7"/>
      <c r="E303" s="7"/>
    </row>
    <row r="304" spans="4:5" ht="14.5" x14ac:dyDescent="0.35">
      <c r="D304" s="7"/>
      <c r="E304" s="7"/>
    </row>
    <row r="305" spans="4:5" ht="14.5" x14ac:dyDescent="0.35">
      <c r="D305" s="7"/>
      <c r="E305" s="7"/>
    </row>
    <row r="306" spans="4:5" ht="14.5" x14ac:dyDescent="0.35">
      <c r="D306" s="7"/>
      <c r="E306" s="7"/>
    </row>
    <row r="307" spans="4:5" ht="14.5" x14ac:dyDescent="0.35">
      <c r="D307" s="7"/>
      <c r="E307" s="7"/>
    </row>
    <row r="308" spans="4:5" ht="14.5" x14ac:dyDescent="0.35">
      <c r="D308" s="7"/>
      <c r="E308" s="7"/>
    </row>
    <row r="309" spans="4:5" ht="14.5" x14ac:dyDescent="0.35">
      <c r="D309" s="7"/>
      <c r="E309" s="7"/>
    </row>
    <row r="310" spans="4:5" ht="14.5" x14ac:dyDescent="0.35">
      <c r="D310" s="7"/>
      <c r="E310" s="7"/>
    </row>
    <row r="311" spans="4:5" ht="14.5" x14ac:dyDescent="0.35">
      <c r="D311" s="7"/>
      <c r="E311" s="7"/>
    </row>
    <row r="312" spans="4:5" ht="14.5" x14ac:dyDescent="0.35">
      <c r="D312" s="7"/>
      <c r="E312" s="7"/>
    </row>
    <row r="313" spans="4:5" ht="14.5" x14ac:dyDescent="0.35">
      <c r="D313" s="7"/>
      <c r="E313" s="7"/>
    </row>
    <row r="314" spans="4:5" ht="14.5" x14ac:dyDescent="0.35">
      <c r="D314" s="7"/>
      <c r="E314" s="7"/>
    </row>
    <row r="315" spans="4:5" ht="14.5" x14ac:dyDescent="0.35">
      <c r="D315" s="7"/>
      <c r="E315" s="7"/>
    </row>
    <row r="316" spans="4:5" ht="14.5" x14ac:dyDescent="0.35">
      <c r="D316" s="7"/>
      <c r="E316" s="7"/>
    </row>
    <row r="317" spans="4:5" ht="14.5" x14ac:dyDescent="0.35">
      <c r="D317" s="7"/>
      <c r="E317" s="7"/>
    </row>
    <row r="318" spans="4:5" ht="14.5" x14ac:dyDescent="0.35">
      <c r="D318" s="7"/>
      <c r="E318" s="7"/>
    </row>
    <row r="319" spans="4:5" ht="14.5" x14ac:dyDescent="0.35">
      <c r="D319" s="7"/>
      <c r="E319" s="7"/>
    </row>
    <row r="320" spans="4:5" ht="14.5" x14ac:dyDescent="0.35">
      <c r="D320" s="7"/>
      <c r="E320" s="7"/>
    </row>
    <row r="321" spans="4:5" ht="14.5" x14ac:dyDescent="0.35">
      <c r="D321" s="7"/>
      <c r="E321" s="7"/>
    </row>
    <row r="322" spans="4:5" ht="14.5" x14ac:dyDescent="0.35">
      <c r="D322" s="7"/>
      <c r="E322" s="7"/>
    </row>
    <row r="323" spans="4:5" ht="14.5" x14ac:dyDescent="0.35">
      <c r="D323" s="7"/>
      <c r="E323" s="7"/>
    </row>
    <row r="324" spans="4:5" ht="14.5" x14ac:dyDescent="0.35">
      <c r="D324" s="7"/>
      <c r="E324" s="7"/>
    </row>
    <row r="325" spans="4:5" ht="14.5" x14ac:dyDescent="0.35">
      <c r="D325" s="7"/>
      <c r="E325" s="7"/>
    </row>
    <row r="326" spans="4:5" ht="14.5" x14ac:dyDescent="0.35">
      <c r="D326" s="7"/>
      <c r="E326" s="7"/>
    </row>
    <row r="327" spans="4:5" ht="14.5" x14ac:dyDescent="0.35">
      <c r="D327" s="7"/>
      <c r="E327" s="7"/>
    </row>
    <row r="328" spans="4:5" ht="14.5" x14ac:dyDescent="0.35">
      <c r="D328" s="7"/>
      <c r="E328" s="7"/>
    </row>
    <row r="329" spans="4:5" ht="14.5" x14ac:dyDescent="0.35">
      <c r="D329" s="7"/>
      <c r="E329" s="7"/>
    </row>
    <row r="330" spans="4:5" ht="14.5" x14ac:dyDescent="0.35">
      <c r="D330" s="7"/>
      <c r="E330" s="7"/>
    </row>
    <row r="331" spans="4:5" ht="14.5" x14ac:dyDescent="0.35">
      <c r="D331" s="7"/>
      <c r="E331" s="7"/>
    </row>
    <row r="332" spans="4:5" ht="14.5" x14ac:dyDescent="0.35">
      <c r="D332" s="7"/>
      <c r="E332" s="7"/>
    </row>
    <row r="333" spans="4:5" ht="14.5" x14ac:dyDescent="0.35">
      <c r="D333" s="7"/>
      <c r="E333" s="7"/>
    </row>
    <row r="334" spans="4:5" ht="14.5" x14ac:dyDescent="0.35">
      <c r="D334" s="7"/>
      <c r="E334" s="7"/>
    </row>
    <row r="335" spans="4:5" ht="14.5" x14ac:dyDescent="0.35">
      <c r="D335" s="7"/>
      <c r="E335" s="7"/>
    </row>
    <row r="336" spans="4:5" ht="14.5" x14ac:dyDescent="0.35">
      <c r="D336" s="7"/>
      <c r="E336" s="7"/>
    </row>
    <row r="337" spans="4:5" ht="14.5" x14ac:dyDescent="0.35">
      <c r="D337" s="7"/>
      <c r="E337" s="7"/>
    </row>
    <row r="338" spans="4:5" ht="14.5" x14ac:dyDescent="0.35">
      <c r="D338" s="7"/>
      <c r="E338" s="7"/>
    </row>
    <row r="339" spans="4:5" ht="14.5" x14ac:dyDescent="0.35">
      <c r="D339" s="7"/>
      <c r="E339" s="7"/>
    </row>
    <row r="340" spans="4:5" ht="14.5" x14ac:dyDescent="0.35">
      <c r="D340" s="7"/>
      <c r="E340" s="7"/>
    </row>
    <row r="341" spans="4:5" ht="14.5" x14ac:dyDescent="0.35">
      <c r="D341" s="7"/>
      <c r="E341" s="7"/>
    </row>
    <row r="342" spans="4:5" ht="14.5" x14ac:dyDescent="0.35">
      <c r="D342" s="7"/>
      <c r="E342" s="7"/>
    </row>
    <row r="343" spans="4:5" ht="14.5" x14ac:dyDescent="0.35">
      <c r="D343" s="7"/>
      <c r="E343" s="7"/>
    </row>
    <row r="344" spans="4:5" ht="14.5" x14ac:dyDescent="0.35">
      <c r="D344" s="7"/>
      <c r="E344" s="7"/>
    </row>
    <row r="345" spans="4:5" ht="14.5" x14ac:dyDescent="0.35">
      <c r="D345" s="7"/>
      <c r="E345" s="7"/>
    </row>
    <row r="346" spans="4:5" ht="14.5" x14ac:dyDescent="0.35">
      <c r="D346" s="7"/>
      <c r="E346" s="7"/>
    </row>
    <row r="347" spans="4:5" ht="14.5" x14ac:dyDescent="0.35">
      <c r="D347" s="7"/>
      <c r="E347" s="7"/>
    </row>
  </sheetData>
  <mergeCells count="9">
    <mergeCell ref="B2:F2"/>
    <mergeCell ref="B1:F1"/>
    <mergeCell ref="B80:F80"/>
    <mergeCell ref="B90:F90"/>
    <mergeCell ref="B165:C165"/>
    <mergeCell ref="B164:C164"/>
    <mergeCell ref="D4:E4"/>
    <mergeCell ref="B6:F6"/>
    <mergeCell ref="B37:F37"/>
  </mergeCells>
  <pageMargins left="0.70866141732283472" right="0.70866141732283472" top="0.74803149606299213" bottom="0.74803149606299213" header="0.31496062992125984" footer="0.31496062992125984"/>
  <pageSetup paperSize="9" scale="60" fitToHeight="6" orientation="landscape" r:id="rId1"/>
  <headerFooter>
    <oddHeader>&amp;CADEME</oddHeader>
    <oddFooter>&amp;L&amp;F&amp;RPage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8"/>
  <sheetViews>
    <sheetView zoomScale="85" zoomScaleNormal="85" workbookViewId="0">
      <selection activeCell="B9" sqref="B9"/>
    </sheetView>
  </sheetViews>
  <sheetFormatPr baseColWidth="10" defaultColWidth="11.453125" defaultRowHeight="14.5" x14ac:dyDescent="0.35"/>
  <cols>
    <col min="1" max="1" width="1.54296875" customWidth="1"/>
    <col min="2" max="2" width="81.453125" customWidth="1"/>
    <col min="3" max="3" width="44.7265625" customWidth="1"/>
    <col min="4" max="4" width="19.1796875" customWidth="1"/>
    <col min="5" max="5" width="10.453125" customWidth="1"/>
    <col min="6" max="6" width="7" customWidth="1"/>
    <col min="7" max="7" width="15.26953125" customWidth="1"/>
  </cols>
  <sheetData>
    <row r="1" spans="2:7" ht="9.75" customHeight="1" thickBot="1" x14ac:dyDescent="0.4"/>
    <row r="2" spans="2:7" ht="56.25" customHeight="1" x14ac:dyDescent="0.45">
      <c r="B2" s="264" t="s">
        <v>132</v>
      </c>
      <c r="C2" s="265"/>
      <c r="D2" s="265"/>
      <c r="E2" s="266"/>
      <c r="F2" s="97"/>
      <c r="G2" s="97"/>
    </row>
    <row r="3" spans="2:7" ht="19" thickBot="1" x14ac:dyDescent="0.5">
      <c r="B3" s="4"/>
      <c r="C3" s="4"/>
      <c r="D3" s="166"/>
      <c r="E3" s="166"/>
      <c r="F3" s="97"/>
      <c r="G3" s="97"/>
    </row>
    <row r="4" spans="2:7" ht="19" thickBot="1" x14ac:dyDescent="0.5">
      <c r="B4" s="167" t="s">
        <v>133</v>
      </c>
      <c r="C4" s="168" t="s">
        <v>27</v>
      </c>
      <c r="D4" s="169" t="s">
        <v>134</v>
      </c>
      <c r="E4" s="169" t="s">
        <v>135</v>
      </c>
      <c r="F4" s="97"/>
      <c r="G4" s="97"/>
    </row>
    <row r="5" spans="2:7" ht="29" x14ac:dyDescent="0.45">
      <c r="B5" s="170" t="str">
        <f>'3.Tarifs'!B6</f>
        <v>PRESTATION 1 : DROIT D'UTILISATION DE(S) OUTIL(S) DE FORMATIONS MULTIMODALES (licences/abonnement et services récurrents forfaitaires)</v>
      </c>
      <c r="C5" s="171" t="s">
        <v>136</v>
      </c>
      <c r="D5" s="172">
        <f>'1.Synthèse'!E11</f>
        <v>0</v>
      </c>
      <c r="E5" s="173" t="e">
        <f>D5/$D$14</f>
        <v>#DIV/0!</v>
      </c>
      <c r="F5" s="97"/>
      <c r="G5" s="97"/>
    </row>
    <row r="6" spans="2:7" ht="18.5" x14ac:dyDescent="0.45">
      <c r="B6" s="174" t="str">
        <f>'1.Synthèse'!B14</f>
        <v>PRESTATION 2 : MISE EN ŒUVRE DE LA SOLUTION et ACCOMPAGNEMENT À SON UTILISATION</v>
      </c>
      <c r="C6" s="171"/>
      <c r="D6" s="175">
        <f>'1.Synthèse'!E14</f>
        <v>0</v>
      </c>
      <c r="E6" s="176" t="e">
        <f t="shared" ref="E6:E11" si="0">D6/$D$14</f>
        <v>#DIV/0!</v>
      </c>
      <c r="F6" s="97"/>
      <c r="G6" s="97"/>
    </row>
    <row r="7" spans="2:7" ht="74.25" customHeight="1" x14ac:dyDescent="0.45">
      <c r="B7" s="177" t="str">
        <f>'1.Synthèse'!B15</f>
        <v>2.1 : Accompagnement technique ou humain en phase de projet : assistance à la configuration et au déploiement de la solution (BUILD) : Bon de commande d'accompagnement technique ou humain, incluant le droit d'utilisation et la maintenance/assistance de l'outil en phase de projet et démarrage (12 mois)</v>
      </c>
      <c r="C7" s="178" t="s">
        <v>137</v>
      </c>
      <c r="D7" s="179">
        <f>'1.Synthèse'!E15</f>
        <v>0</v>
      </c>
      <c r="E7" s="180" t="e">
        <f t="shared" si="0"/>
        <v>#DIV/0!</v>
      </c>
      <c r="F7" s="97"/>
      <c r="G7" s="97"/>
    </row>
    <row r="8" spans="2:7" ht="29" x14ac:dyDescent="0.45">
      <c r="B8" s="181" t="str">
        <f>'1.Synthèse'!B32</f>
        <v>2.2 : Accompagnement ponctuel à la mise en place d'interfaces personnalisées (BUILD ou RUN) : Bons de commande d'accompagnement</v>
      </c>
      <c r="C8" s="178" t="s">
        <v>138</v>
      </c>
      <c r="D8" s="179">
        <f>'1.Synthèse'!E32</f>
        <v>0</v>
      </c>
      <c r="E8" s="180" t="e">
        <f t="shared" si="0"/>
        <v>#DIV/0!</v>
      </c>
      <c r="F8" s="97"/>
      <c r="G8" s="97"/>
    </row>
    <row r="9" spans="2:7" ht="29" x14ac:dyDescent="0.45">
      <c r="B9" s="181" t="str">
        <f>'1.Synthèse'!B36</f>
        <v xml:space="preserve">2.3 Accompagnement à l'utilisation de la solution en mode récurrent (RUN) : Bons de commande d'accompagnement </v>
      </c>
      <c r="C9" s="178" t="s">
        <v>139</v>
      </c>
      <c r="D9" s="179">
        <f>'1.Synthèse'!E36</f>
        <v>0</v>
      </c>
      <c r="E9" s="180" t="e">
        <f t="shared" si="0"/>
        <v>#DIV/0!</v>
      </c>
      <c r="F9" s="97"/>
      <c r="G9" s="97"/>
    </row>
    <row r="10" spans="2:7" ht="29" x14ac:dyDescent="0.45">
      <c r="B10" s="181" t="str">
        <f>'1.Synthèse'!B45</f>
        <v>2.4 : Réversibilité : prestation ponctuelle (RUN) : Bons de commande d'accompagnement de réversibilité</v>
      </c>
      <c r="C10" s="178" t="s">
        <v>140</v>
      </c>
      <c r="D10" s="179">
        <f>'1.Synthèse'!E45</f>
        <v>0</v>
      </c>
      <c r="E10" s="180" t="e">
        <f t="shared" si="0"/>
        <v>#DIV/0!</v>
      </c>
      <c r="F10" s="97"/>
      <c r="G10" s="97"/>
    </row>
    <row r="11" spans="2:7" ht="29" x14ac:dyDescent="0.45">
      <c r="B11" s="181" t="str">
        <f>'1.Synthèse'!B47</f>
        <v>2.5 Déplacements : Bons de commande d'accompagnement</v>
      </c>
      <c r="C11" s="178" t="s">
        <v>138</v>
      </c>
      <c r="D11" s="179">
        <f>'1.Synthèse'!E47</f>
        <v>0</v>
      </c>
      <c r="E11" s="180" t="e">
        <f t="shared" si="0"/>
        <v>#DIV/0!</v>
      </c>
      <c r="F11" s="97"/>
      <c r="G11" s="97"/>
    </row>
    <row r="12" spans="2:7" ht="29" x14ac:dyDescent="0.45">
      <c r="B12" s="174" t="str">
        <f>'1.Synthèse'!B49</f>
        <v>PRESTATION 3 : SERVICE de GESTION OPERATIONNELLE DE L'ACTIVITE DE FORMATION</v>
      </c>
      <c r="C12" s="182" t="s">
        <v>139</v>
      </c>
      <c r="D12" s="175">
        <f>'1.Synthèse'!E49</f>
        <v>0</v>
      </c>
      <c r="E12" s="176" t="e">
        <f>D12/$D$14</f>
        <v>#DIV/0!</v>
      </c>
      <c r="F12" s="100"/>
      <c r="G12" s="97"/>
    </row>
    <row r="13" spans="2:7" ht="29.5" thickBot="1" x14ac:dyDescent="0.5">
      <c r="B13" s="183" t="str">
        <f>'1.Synthèse'!B57</f>
        <v>PRESTATION 4 : GESTION de la LOCATION DES SALLES DE FORMATION ET PRESTATIONS ASSOCIEES</v>
      </c>
      <c r="C13" s="184" t="s">
        <v>139</v>
      </c>
      <c r="D13" s="185">
        <f>'1.Synthèse'!E57</f>
        <v>0</v>
      </c>
      <c r="E13" s="186" t="e">
        <f>D13/$D$14</f>
        <v>#DIV/0!</v>
      </c>
      <c r="F13" s="97"/>
      <c r="G13" s="97"/>
    </row>
    <row r="14" spans="2:7" ht="19" thickBot="1" x14ac:dyDescent="0.5">
      <c r="B14" s="187" t="s">
        <v>141</v>
      </c>
      <c r="C14" s="188"/>
      <c r="D14" s="189">
        <f>D5+D6+D12+D13</f>
        <v>0</v>
      </c>
      <c r="E14" s="190" t="e">
        <f>D14/$D$14</f>
        <v>#DIV/0!</v>
      </c>
      <c r="F14" s="97"/>
      <c r="G14" s="97"/>
    </row>
    <row r="15" spans="2:7" ht="19" thickBot="1" x14ac:dyDescent="0.5">
      <c r="E15" s="191"/>
      <c r="F15" s="97"/>
      <c r="G15" s="97"/>
    </row>
    <row r="16" spans="2:7" ht="18.5" x14ac:dyDescent="0.45">
      <c r="B16" s="192" t="s">
        <v>142</v>
      </c>
      <c r="C16" s="193"/>
      <c r="D16" s="194">
        <f>D14*20%</f>
        <v>0</v>
      </c>
      <c r="E16" s="195"/>
      <c r="F16" s="97"/>
      <c r="G16" s="97"/>
    </row>
    <row r="17" spans="2:4" ht="15" thickBot="1" x14ac:dyDescent="0.4">
      <c r="B17" s="196" t="s">
        <v>143</v>
      </c>
      <c r="C17" s="197"/>
      <c r="D17" s="198">
        <f>SUM(D14:D16)</f>
        <v>0</v>
      </c>
    </row>
    <row r="18" spans="2:4" x14ac:dyDescent="0.35">
      <c r="B18" t="s">
        <v>144</v>
      </c>
    </row>
  </sheetData>
  <mergeCells count="1">
    <mergeCell ref="B2:E2"/>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98ce3bfb-fff1-481a-835b-0a342757958d}" enabled="1" method="Standard" siteId="{cb6c2492-4a85-4b15-85a1-ed94d47e584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1.Synthèse</vt:lpstr>
      <vt:lpstr>3.Tarifs</vt:lpstr>
      <vt:lpstr>SYNTHESE PRESTATIONS</vt:lpstr>
      <vt:lpstr>'3.Tarifs'!Zone_d_impression</vt:lpstr>
    </vt:vector>
  </TitlesOfParts>
  <Manager/>
  <Company>ADEME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RIBOT Estelle</dc:creator>
  <cp:keywords/>
  <dc:description/>
  <cp:lastModifiedBy>KEROMEN Mehdi</cp:lastModifiedBy>
  <cp:revision/>
  <dcterms:created xsi:type="dcterms:W3CDTF">2014-03-07T16:43:59Z</dcterms:created>
  <dcterms:modified xsi:type="dcterms:W3CDTF">2026-06-10T15:33:59Z</dcterms:modified>
  <cp:category/>
  <cp:contentStatus/>
</cp:coreProperties>
</file>