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T:\Marchés Publics\2026\LC07_2026_ Graphisme des espaces d'accueil de l'aile Louis XV\Version définitive\"/>
    </mc:Choice>
  </mc:AlternateContent>
  <xr:revisionPtr revIDLastSave="0" documentId="13_ncr:1_{75A7C393-779D-48EE-80B7-6DAE1726ED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 l="1"/>
  <c r="I13" i="1"/>
  <c r="I35" i="1"/>
  <c r="J35" i="1" s="1"/>
  <c r="I34" i="1"/>
  <c r="J34" i="1" s="1"/>
  <c r="I27" i="1"/>
  <c r="J27" i="1" s="1"/>
  <c r="I26" i="1"/>
  <c r="J26" i="1" s="1"/>
  <c r="F13" i="1"/>
  <c r="I25" i="1"/>
  <c r="I24" i="1"/>
  <c r="I23" i="1"/>
  <c r="I28" i="1" l="1"/>
  <c r="J13" i="1"/>
  <c r="J25" i="1"/>
  <c r="J24" i="1"/>
  <c r="J23" i="1"/>
  <c r="I33" i="1"/>
  <c r="J33" i="1" s="1"/>
  <c r="I32" i="1"/>
  <c r="J32" i="1" s="1"/>
  <c r="I31" i="1"/>
  <c r="J31" i="1" s="1"/>
  <c r="F6" i="1"/>
  <c r="I6" i="1" s="1"/>
  <c r="J6" i="1" s="1"/>
  <c r="I48" i="1"/>
  <c r="J48" i="1" s="1"/>
  <c r="I47" i="1"/>
  <c r="J47" i="1" s="1"/>
  <c r="F43" i="1"/>
  <c r="I43" i="1" s="1"/>
  <c r="J43" i="1" s="1"/>
  <c r="F42" i="1"/>
  <c r="I42" i="1" s="1"/>
  <c r="J42" i="1" s="1"/>
  <c r="F41" i="1"/>
  <c r="I41" i="1" s="1"/>
  <c r="J41" i="1" s="1"/>
  <c r="F40" i="1"/>
  <c r="I40" i="1" s="1"/>
  <c r="J40" i="1" s="1"/>
  <c r="F39" i="1"/>
  <c r="I39" i="1" s="1"/>
  <c r="J39" i="1" s="1"/>
  <c r="I20" i="1"/>
  <c r="J20" i="1" s="1"/>
  <c r="F19" i="1"/>
  <c r="I19" i="1" s="1"/>
  <c r="J19" i="1" s="1"/>
  <c r="F18" i="1"/>
  <c r="I18" i="1" s="1"/>
  <c r="J18" i="1" s="1"/>
  <c r="I17" i="1"/>
  <c r="J17" i="1" s="1"/>
  <c r="F16" i="1"/>
  <c r="I16" i="1" s="1"/>
  <c r="J16" i="1" s="1"/>
  <c r="F15" i="1"/>
  <c r="I15" i="1" s="1"/>
  <c r="J15" i="1" s="1"/>
  <c r="I14" i="1"/>
  <c r="J14" i="1" s="1"/>
  <c r="F12" i="1"/>
  <c r="F11" i="1"/>
  <c r="I11" i="1" s="1"/>
  <c r="J11" i="1" s="1"/>
  <c r="F10" i="1"/>
  <c r="I10" i="1" s="1"/>
  <c r="J10" i="1" s="1"/>
  <c r="I9" i="1"/>
  <c r="J9" i="1" s="1"/>
  <c r="F8" i="1"/>
  <c r="I8" i="1" s="1"/>
  <c r="J8" i="1" s="1"/>
  <c r="F7" i="1"/>
  <c r="I7" i="1" s="1"/>
  <c r="I5" i="1"/>
  <c r="I36" i="1" l="1"/>
  <c r="J12" i="1"/>
  <c r="J36" i="1"/>
  <c r="J28" i="1"/>
  <c r="I44" i="1"/>
  <c r="J44" i="1" s="1"/>
  <c r="I49" i="1"/>
  <c r="J49" i="1" s="1"/>
  <c r="J7" i="1"/>
  <c r="J5" i="1"/>
  <c r="I21" i="1" l="1"/>
  <c r="J21" i="1" s="1"/>
  <c r="I52" i="1" l="1"/>
  <c r="J52" i="1" s="1"/>
  <c r="I53" i="1"/>
  <c r="J53" i="1" s="1"/>
</calcChain>
</file>

<file path=xl/sharedStrings.xml><?xml version="1.0" encoding="utf-8"?>
<sst xmlns="http://schemas.openxmlformats.org/spreadsheetml/2006/main" count="181" uniqueCount="104">
  <si>
    <t>Nomenclature</t>
  </si>
  <si>
    <t>Supports</t>
  </si>
  <si>
    <t>Matériaux</t>
  </si>
  <si>
    <t>Dimensions</t>
  </si>
  <si>
    <t>Quantité</t>
  </si>
  <si>
    <t>Unité</t>
  </si>
  <si>
    <t xml:space="preserve">PU </t>
  </si>
  <si>
    <t>HT</t>
  </si>
  <si>
    <t>TTC</t>
  </si>
  <si>
    <t>Signalétique</t>
  </si>
  <si>
    <t>Impression sur support magnétique</t>
  </si>
  <si>
    <t>40*30 cm</t>
  </si>
  <si>
    <t>U</t>
  </si>
  <si>
    <t>D-3 / D-4 / D-5 / D-6 / D-7 / D-8</t>
  </si>
  <si>
    <t>6 Directionnels en imposte</t>
  </si>
  <si>
    <t>Impression sur Jet tex ou équivalent</t>
  </si>
  <si>
    <t>140*80 cm</t>
  </si>
  <si>
    <t>m2</t>
  </si>
  <si>
    <t>D-9 / D-10</t>
  </si>
  <si>
    <t>2 Directionnels "Sortie"</t>
  </si>
  <si>
    <t>D-11</t>
  </si>
  <si>
    <t>1 Directionnel PMR</t>
  </si>
  <si>
    <t>Impression sur adhésif mat</t>
  </si>
  <si>
    <t>25*15 cm</t>
  </si>
  <si>
    <t>ID-5</t>
  </si>
  <si>
    <t>1 Directionnels de la grande galerie</t>
  </si>
  <si>
    <t>40*60 cm</t>
  </si>
  <si>
    <t>ID-6</t>
  </si>
  <si>
    <t>22*40 cm</t>
  </si>
  <si>
    <t>ID-7</t>
  </si>
  <si>
    <t>Panneau billetterie</t>
  </si>
  <si>
    <t>Impression sur support MDF 19 mm peint et verni</t>
  </si>
  <si>
    <t>150*275 cm</t>
  </si>
  <si>
    <t>ID-8</t>
  </si>
  <si>
    <t>Panneau informations</t>
  </si>
  <si>
    <t>90*230 cm</t>
  </si>
  <si>
    <t>Toilettes</t>
  </si>
  <si>
    <t>Sérigraphie verticale sur site</t>
  </si>
  <si>
    <t>10,5*16,5 cm</t>
  </si>
  <si>
    <t>IF-1</t>
  </si>
  <si>
    <t xml:space="preserve">1 Règlement </t>
  </si>
  <si>
    <t>100*70 cm</t>
  </si>
  <si>
    <t>IF-2</t>
  </si>
  <si>
    <t xml:space="preserve">1 Plan </t>
  </si>
  <si>
    <t>370*280 cm</t>
  </si>
  <si>
    <t>IF-3 / IF-4</t>
  </si>
  <si>
    <t>2 panneaux Consignes + interdictions</t>
  </si>
  <si>
    <t>180*280 cm</t>
  </si>
  <si>
    <t>IF-5</t>
  </si>
  <si>
    <t>Mode d'emploi consignes</t>
  </si>
  <si>
    <t>A5</t>
  </si>
  <si>
    <t>Impression sur dibond</t>
  </si>
  <si>
    <t>IF-8</t>
  </si>
  <si>
    <t>Mécènes</t>
  </si>
  <si>
    <t>150*200 cm</t>
  </si>
  <si>
    <t>IF-9</t>
  </si>
  <si>
    <t>Panneau bienvenu</t>
  </si>
  <si>
    <t>Sérigraphie verticale sur site / 4 couleurs</t>
  </si>
  <si>
    <t>50*165 cm</t>
  </si>
  <si>
    <t>IF-10</t>
  </si>
  <si>
    <t xml:space="preserve">1 Panneau « gratuités » </t>
  </si>
  <si>
    <t>IF-11</t>
  </si>
  <si>
    <t>AR</t>
  </si>
  <si>
    <t>Accès réservés</t>
  </si>
  <si>
    <t>28*20 cm</t>
  </si>
  <si>
    <t>Graphisme d’exposition</t>
  </si>
  <si>
    <t>TS-1 / TS-2</t>
  </si>
  <si>
    <t>Panneaux introductifs</t>
  </si>
  <si>
    <t>140*265 cm</t>
  </si>
  <si>
    <t>TE-1</t>
  </si>
  <si>
    <t>Titres écran 1</t>
  </si>
  <si>
    <t>175*265 cm</t>
  </si>
  <si>
    <t>TE-2</t>
  </si>
  <si>
    <t>Titres écran 2</t>
  </si>
  <si>
    <t>175*270 cm</t>
  </si>
  <si>
    <t>CH-1 / CH-3</t>
  </si>
  <si>
    <t>Chronologie #1 et #3</t>
  </si>
  <si>
    <t>CH-2</t>
  </si>
  <si>
    <t>Chronologie #2</t>
  </si>
  <si>
    <t>165*265 cm</t>
  </si>
  <si>
    <t>Pose et dépose</t>
  </si>
  <si>
    <t>Dépose</t>
  </si>
  <si>
    <t>jour homme</t>
  </si>
  <si>
    <t>Pose</t>
  </si>
  <si>
    <t>Impression sur support MDF 5 mm peint et verni</t>
  </si>
  <si>
    <t>DIP-2 / DIP-4 / DIP-6 / DIP-7</t>
  </si>
  <si>
    <t>DIP-5</t>
  </si>
  <si>
    <t>1 Directionel potelet-lame</t>
  </si>
  <si>
    <t>30*40 cm</t>
  </si>
  <si>
    <t>ID-1 / ID-2 / ID-3 / ID-4 / ID-11 / ID-12</t>
  </si>
  <si>
    <t>6 Directionnels de la grande galerie</t>
  </si>
  <si>
    <t>4 Directionels/Identifications pour potelets</t>
  </si>
  <si>
    <t>PRESTATION SUPPLEMENTAIRE 1</t>
  </si>
  <si>
    <t>PRESTATION SUPPLEMENTAIRE 2</t>
  </si>
  <si>
    <t>TOTAL PSE 1</t>
  </si>
  <si>
    <t>TOTAL PSE 2</t>
  </si>
  <si>
    <t>ID-9 / ID-10 / ID-13</t>
  </si>
  <si>
    <t>ID-14</t>
  </si>
  <si>
    <t>20*16,5 cm</t>
  </si>
  <si>
    <t>50*70 cm</t>
  </si>
  <si>
    <t>Totaux PSE1</t>
  </si>
  <si>
    <t>Totaux PSE2</t>
  </si>
  <si>
    <t>LC07_2026_DPGF</t>
  </si>
  <si>
    <t xml:space="preserve">Signalétique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</si>
</sst>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color indexed="8"/>
      <name val="Helvetica Neue"/>
    </font>
    <font>
      <sz val="12"/>
      <color indexed="8"/>
      <name val="Helvetica Neue"/>
      <family val="2"/>
    </font>
    <font>
      <b/>
      <sz val="10"/>
      <color indexed="8"/>
      <name val="Helvetica Neue"/>
      <family val="2"/>
    </font>
    <font>
      <sz val="12"/>
      <color indexed="8"/>
      <name val="Helvetica"/>
      <family val="2"/>
    </font>
    <font>
      <b/>
      <sz val="12"/>
      <color indexed="8"/>
      <name val="Helvetica"/>
      <family val="2"/>
    </font>
    <font>
      <b/>
      <sz val="9"/>
      <color indexed="8"/>
      <name val="Helvetica"/>
      <family val="2"/>
    </font>
    <font>
      <sz val="9"/>
      <color indexed="8"/>
      <name val="Helvetica"/>
      <family val="2"/>
    </font>
    <font>
      <sz val="9"/>
      <color indexed="8"/>
      <name val="Helvetica Neue"/>
      <family val="2"/>
    </font>
    <font>
      <i/>
      <sz val="9"/>
      <color indexed="16"/>
      <name val="Helvetica Neue"/>
      <family val="2"/>
    </font>
    <font>
      <b/>
      <sz val="9"/>
      <color indexed="8"/>
      <name val="Helvetica Neue"/>
      <family val="2"/>
    </font>
    <font>
      <i/>
      <sz val="9"/>
      <color indexed="17"/>
      <name val="Helvetica Neue"/>
      <family val="2"/>
    </font>
    <font>
      <sz val="9"/>
      <color indexed="16"/>
      <name val="Helvetica Neue"/>
      <family val="2"/>
    </font>
    <font>
      <sz val="9"/>
      <name val="Helvetica Neue"/>
      <family val="2"/>
    </font>
    <font>
      <b/>
      <sz val="11"/>
      <color indexed="8"/>
      <name val="Helvetica"/>
      <family val="2"/>
    </font>
    <font>
      <b/>
      <sz val="10"/>
      <name val="Helvetica Neue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9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11"/>
      </bottom>
      <diagonal/>
    </border>
    <border>
      <left/>
      <right/>
      <top style="thin">
        <color indexed="10"/>
      </top>
      <bottom style="thin">
        <color indexed="11"/>
      </bottom>
      <diagonal/>
    </border>
    <border>
      <left/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3"/>
      </bottom>
      <diagonal/>
    </border>
    <border>
      <left style="thin">
        <color indexed="11"/>
      </left>
      <right style="thin">
        <color indexed="13"/>
      </right>
      <top style="thin">
        <color indexed="13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thin">
        <color indexed="13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3"/>
      </top>
      <bottom style="thin">
        <color indexed="11"/>
      </bottom>
      <diagonal/>
    </border>
    <border>
      <left style="thin">
        <color indexed="11"/>
      </left>
      <right style="thin">
        <color indexed="13"/>
      </right>
      <top style="thin">
        <color indexed="11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62">
    <xf numFmtId="0" fontId="0" fillId="0" borderId="0" xfId="0">
      <alignment vertical="top" wrapText="1"/>
    </xf>
    <xf numFmtId="0" fontId="0" fillId="0" borderId="0" xfId="0" applyNumberFormat="1">
      <alignment vertical="top" wrapText="1"/>
    </xf>
    <xf numFmtId="0" fontId="1" fillId="2" borderId="3" xfId="0" applyFont="1" applyFill="1" applyBorder="1" applyAlignment="1">
      <alignment horizontal="center" vertical="center"/>
    </xf>
    <xf numFmtId="49" fontId="2" fillId="3" borderId="4" xfId="0" applyNumberFormat="1" applyFont="1" applyFill="1" applyBorder="1">
      <alignment vertical="top" wrapText="1"/>
    </xf>
    <xf numFmtId="0" fontId="2" fillId="3" borderId="4" xfId="0" applyFont="1" applyFill="1" applyBorder="1">
      <alignment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left" vertical="center" wrapText="1"/>
    </xf>
    <xf numFmtId="0" fontId="0" fillId="2" borderId="6" xfId="0" applyFill="1" applyBorder="1">
      <alignment vertical="top" wrapText="1"/>
    </xf>
    <xf numFmtId="0" fontId="0" fillId="2" borderId="7" xfId="0" applyFill="1" applyBorder="1">
      <alignment vertical="top" wrapText="1"/>
    </xf>
    <xf numFmtId="0" fontId="0" fillId="2" borderId="7" xfId="0" applyFill="1" applyBorder="1" applyAlignment="1">
      <alignment horizontal="center" vertical="top" wrapText="1"/>
    </xf>
    <xf numFmtId="0" fontId="3" fillId="5" borderId="8" xfId="0" applyFont="1" applyFill="1" applyBorder="1" applyAlignment="1">
      <alignment horizontal="left" vertical="center" wrapText="1" readingOrder="1"/>
    </xf>
    <xf numFmtId="49" fontId="4" fillId="5" borderId="9" xfId="0" applyNumberFormat="1" applyFont="1" applyFill="1" applyBorder="1" applyAlignment="1">
      <alignment horizontal="left" vertical="center" wrapText="1" readingOrder="1"/>
    </xf>
    <xf numFmtId="0" fontId="0" fillId="5" borderId="10" xfId="0" applyFill="1" applyBorder="1" applyAlignment="1">
      <alignment vertical="center" wrapText="1"/>
    </xf>
    <xf numFmtId="0" fontId="0" fillId="5" borderId="10" xfId="0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49" fontId="5" fillId="4" borderId="8" xfId="0" applyNumberFormat="1" applyFont="1" applyFill="1" applyBorder="1" applyAlignment="1">
      <alignment horizontal="left" vertical="center" wrapText="1" readingOrder="1"/>
    </xf>
    <xf numFmtId="49" fontId="6" fillId="2" borderId="9" xfId="0" applyNumberFormat="1" applyFont="1" applyFill="1" applyBorder="1" applyAlignment="1">
      <alignment horizontal="left" vertical="top" wrapText="1" readingOrder="1"/>
    </xf>
    <xf numFmtId="49" fontId="7" fillId="2" borderId="10" xfId="0" applyNumberFormat="1" applyFont="1" applyFill="1" applyBorder="1" applyAlignment="1">
      <alignment horizontal="left" vertical="top" wrapText="1"/>
    </xf>
    <xf numFmtId="49" fontId="8" fillId="2" borderId="10" xfId="0" applyNumberFormat="1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top" wrapText="1"/>
    </xf>
    <xf numFmtId="0" fontId="7" fillId="2" borderId="10" xfId="0" applyNumberFormat="1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top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7" fillId="2" borderId="9" xfId="0" applyNumberFormat="1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49" fontId="10" fillId="2" borderId="10" xfId="0" applyNumberFormat="1" applyFont="1" applyFill="1" applyBorder="1" applyAlignment="1">
      <alignment horizontal="center" vertical="top" wrapText="1"/>
    </xf>
    <xf numFmtId="0" fontId="9" fillId="4" borderId="8" xfId="0" applyFont="1" applyFill="1" applyBorder="1" applyAlignment="1">
      <alignment horizontal="left" vertical="center" wrapText="1"/>
    </xf>
    <xf numFmtId="49" fontId="8" fillId="2" borderId="9" xfId="0" applyNumberFormat="1" applyFont="1" applyFill="1" applyBorder="1" applyAlignment="1">
      <alignment horizontal="left" vertical="top" wrapText="1"/>
    </xf>
    <xf numFmtId="49" fontId="8" fillId="2" borderId="10" xfId="0" applyNumberFormat="1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top" wrapText="1"/>
    </xf>
    <xf numFmtId="0" fontId="11" fillId="2" borderId="10" xfId="0" applyFont="1" applyFill="1" applyBorder="1" applyAlignment="1">
      <alignment horizontal="center" vertical="top" wrapText="1"/>
    </xf>
    <xf numFmtId="0" fontId="11" fillId="2" borderId="10" xfId="0" applyNumberFormat="1" applyFont="1" applyFill="1" applyBorder="1" applyAlignment="1">
      <alignment horizontal="center" vertical="top" wrapText="1"/>
    </xf>
    <xf numFmtId="0" fontId="3" fillId="6" borderId="8" xfId="0" applyFont="1" applyFill="1" applyBorder="1" applyAlignment="1">
      <alignment horizontal="left" vertical="center" wrapText="1" readingOrder="1"/>
    </xf>
    <xf numFmtId="49" fontId="4" fillId="6" borderId="9" xfId="0" applyNumberFormat="1" applyFont="1" applyFill="1" applyBorder="1" applyAlignment="1">
      <alignment horizontal="left" vertical="center" wrapText="1" readingOrder="1"/>
    </xf>
    <xf numFmtId="0" fontId="0" fillId="6" borderId="10" xfId="0" applyFill="1" applyBorder="1" applyAlignment="1">
      <alignment vertical="center" wrapText="1"/>
    </xf>
    <xf numFmtId="0" fontId="0" fillId="6" borderId="10" xfId="0" applyFill="1" applyBorder="1" applyAlignment="1">
      <alignment horizontal="center" vertical="center" wrapText="1"/>
    </xf>
    <xf numFmtId="2" fontId="2" fillId="6" borderId="10" xfId="0" applyNumberFormat="1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top" wrapText="1"/>
    </xf>
    <xf numFmtId="0" fontId="2" fillId="6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left" vertical="center" wrapText="1"/>
    </xf>
    <xf numFmtId="2" fontId="2" fillId="5" borderId="10" xfId="0" applyNumberFormat="1" applyFont="1" applyFill="1" applyBorder="1" applyAlignment="1">
      <alignment horizontal="left" vertical="center" wrapText="1"/>
    </xf>
    <xf numFmtId="2" fontId="2" fillId="5" borderId="10" xfId="0" applyNumberFormat="1" applyFont="1" applyFill="1" applyBorder="1" applyAlignment="1">
      <alignment horizontal="center" vertical="center" wrapText="1"/>
    </xf>
    <xf numFmtId="49" fontId="12" fillId="2" borderId="10" xfId="0" applyNumberFormat="1" applyFont="1" applyFill="1" applyBorder="1" applyAlignment="1">
      <alignment horizontal="center" vertical="top" wrapText="1"/>
    </xf>
    <xf numFmtId="49" fontId="6" fillId="7" borderId="9" xfId="0" applyNumberFormat="1" applyFont="1" applyFill="1" applyBorder="1" applyAlignment="1">
      <alignment horizontal="left" vertical="center" wrapText="1" readingOrder="1"/>
    </xf>
    <xf numFmtId="49" fontId="7" fillId="7" borderId="10" xfId="0" applyNumberFormat="1" applyFont="1" applyFill="1" applyBorder="1" applyAlignment="1">
      <alignment horizontal="left" vertical="center" wrapText="1"/>
    </xf>
    <xf numFmtId="49" fontId="7" fillId="7" borderId="10" xfId="0" applyNumberFormat="1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 wrapText="1"/>
    </xf>
    <xf numFmtId="0" fontId="9" fillId="8" borderId="8" xfId="0" applyFont="1" applyFill="1" applyBorder="1" applyAlignment="1">
      <alignment horizontal="left" vertical="center" wrapText="1"/>
    </xf>
    <xf numFmtId="49" fontId="8" fillId="8" borderId="10" xfId="0" applyNumberFormat="1" applyFont="1" applyFill="1" applyBorder="1" applyAlignment="1">
      <alignment horizontal="left" vertical="top" wrapText="1"/>
    </xf>
    <xf numFmtId="49" fontId="8" fillId="8" borderId="10" xfId="0" applyNumberFormat="1" applyFont="1" applyFill="1" applyBorder="1" applyAlignment="1">
      <alignment horizontal="center" vertical="top" wrapText="1"/>
    </xf>
    <xf numFmtId="0" fontId="8" fillId="8" borderId="10" xfId="0" applyFont="1" applyFill="1" applyBorder="1" applyAlignment="1">
      <alignment horizontal="center" vertical="top" wrapText="1"/>
    </xf>
    <xf numFmtId="0" fontId="11" fillId="8" borderId="10" xfId="0" applyFont="1" applyFill="1" applyBorder="1" applyAlignment="1">
      <alignment horizontal="center" vertical="top" wrapText="1"/>
    </xf>
    <xf numFmtId="49" fontId="13" fillId="7" borderId="8" xfId="0" applyNumberFormat="1" applyFont="1" applyFill="1" applyBorder="1" applyAlignment="1">
      <alignment horizontal="left" vertical="center" readingOrder="1"/>
    </xf>
    <xf numFmtId="49" fontId="13" fillId="8" borderId="9" xfId="0" applyNumberFormat="1" applyFont="1" applyFill="1" applyBorder="1" applyAlignment="1">
      <alignment horizontal="left" vertical="center" wrapText="1" readingOrder="1"/>
    </xf>
    <xf numFmtId="0" fontId="14" fillId="8" borderId="10" xfId="0" applyFont="1" applyFill="1" applyBorder="1" applyAlignment="1">
      <alignment horizontal="center" vertical="center" wrapText="1"/>
    </xf>
    <xf numFmtId="0" fontId="14" fillId="8" borderId="10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2" borderId="2" xfId="0" applyFill="1" applyBorder="1">
      <alignment vertical="top" wrapText="1"/>
    </xf>
    <xf numFmtId="49" fontId="4" fillId="6" borderId="9" xfId="0" applyNumberFormat="1" applyFont="1" applyFill="1" applyBorder="1" applyAlignment="1">
      <alignment horizontal="left" vertical="center" wrapText="1" readingOrder="1"/>
    </xf>
    <xf numFmtId="0" fontId="0" fillId="2" borderId="10" xfId="0" applyFill="1" applyBorder="1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A5A5A5"/>
      <rgbColor rgb="FFBDC0BF"/>
      <rgbColor rgb="FF3F3F3F"/>
      <rgbColor rgb="FFDBDBDB"/>
      <rgbColor rgb="FF56C1FE"/>
      <rgbColor rgb="FF7030A0"/>
      <rgbColor rgb="FFFF84FF"/>
      <rgbColor rgb="FF8AF3E7"/>
      <rgbColor rgb="FFCBECFF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3"/>
  <sheetViews>
    <sheetView showGridLines="0" tabSelected="1" topLeftCell="A17" workbookViewId="0">
      <selection activeCell="B21" sqref="B21:C21"/>
    </sheetView>
  </sheetViews>
  <sheetFormatPr baseColWidth="10" defaultColWidth="16.28515625" defaultRowHeight="20.100000000000001" customHeight="1"/>
  <cols>
    <col min="1" max="1" width="16.28515625" style="1" customWidth="1"/>
    <col min="2" max="2" width="25.28515625" style="1" customWidth="1"/>
    <col min="3" max="3" width="36.7109375" style="1" customWidth="1"/>
    <col min="4" max="4" width="23.28515625" style="1" customWidth="1"/>
    <col min="5" max="5" width="11" style="1" customWidth="1"/>
    <col min="6" max="11" width="9.140625" style="1" customWidth="1"/>
    <col min="12" max="12" width="16.28515625" style="1" customWidth="1"/>
    <col min="13" max="16384" width="16.28515625" style="1"/>
  </cols>
  <sheetData>
    <row r="1" spans="1:11" ht="27.75" customHeight="1">
      <c r="A1" s="57" t="s">
        <v>102</v>
      </c>
      <c r="B1" s="58"/>
      <c r="C1" s="58"/>
      <c r="D1" s="59"/>
      <c r="E1" s="58"/>
      <c r="F1" s="58"/>
      <c r="G1" s="58"/>
      <c r="H1" s="58"/>
      <c r="I1" s="58"/>
      <c r="J1" s="58"/>
      <c r="K1" s="2"/>
    </row>
    <row r="2" spans="1:11" ht="20.25" customHeight="1">
      <c r="A2" s="3" t="s">
        <v>0</v>
      </c>
      <c r="B2" s="3" t="s">
        <v>1</v>
      </c>
      <c r="C2" s="3" t="s">
        <v>2</v>
      </c>
      <c r="D2" s="4"/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/>
    </row>
    <row r="3" spans="1:11" ht="27" customHeight="1">
      <c r="A3" s="6"/>
      <c r="B3" s="7"/>
      <c r="C3" s="8"/>
      <c r="D3" s="8"/>
      <c r="E3" s="9"/>
      <c r="F3" s="9"/>
      <c r="G3" s="9"/>
      <c r="H3" s="9"/>
      <c r="I3" s="9"/>
      <c r="J3" s="9"/>
      <c r="K3" s="9"/>
    </row>
    <row r="4" spans="1:11" ht="27" customHeight="1">
      <c r="A4" s="10"/>
      <c r="B4" s="11" t="s">
        <v>9</v>
      </c>
      <c r="C4" s="12"/>
      <c r="D4" s="12"/>
      <c r="E4" s="13"/>
      <c r="F4" s="13"/>
      <c r="G4" s="13"/>
      <c r="H4" s="13"/>
      <c r="I4" s="14"/>
      <c r="J4" s="14"/>
      <c r="K4" s="14"/>
    </row>
    <row r="5" spans="1:11" ht="36" customHeight="1">
      <c r="A5" s="15" t="s">
        <v>85</v>
      </c>
      <c r="B5" s="16" t="s">
        <v>91</v>
      </c>
      <c r="C5" s="17" t="s">
        <v>10</v>
      </c>
      <c r="D5" s="18"/>
      <c r="E5" s="19" t="s">
        <v>11</v>
      </c>
      <c r="F5" s="20">
        <v>4</v>
      </c>
      <c r="G5" s="19" t="s">
        <v>12</v>
      </c>
      <c r="H5" s="20">
        <v>0</v>
      </c>
      <c r="I5" s="20">
        <f t="shared" ref="I5:I20" si="0">F5*H5</f>
        <v>0</v>
      </c>
      <c r="J5" s="20">
        <f t="shared" ref="J5:J20" si="1">I5*1.2</f>
        <v>0</v>
      </c>
      <c r="K5" s="21"/>
    </row>
    <row r="6" spans="1:11" ht="36" customHeight="1">
      <c r="A6" s="15" t="s">
        <v>86</v>
      </c>
      <c r="B6" s="16" t="s">
        <v>87</v>
      </c>
      <c r="C6" s="17" t="s">
        <v>37</v>
      </c>
      <c r="D6" s="18"/>
      <c r="E6" s="43" t="s">
        <v>88</v>
      </c>
      <c r="F6" s="20">
        <f>0.3*0.4</f>
        <v>0.12</v>
      </c>
      <c r="G6" s="19" t="s">
        <v>17</v>
      </c>
      <c r="H6" s="20">
        <v>0</v>
      </c>
      <c r="I6" s="20">
        <f t="shared" ref="I6" si="2">F6*H6</f>
        <v>0</v>
      </c>
      <c r="J6" s="20">
        <f t="shared" ref="J6" si="3">I6*1.2</f>
        <v>0</v>
      </c>
      <c r="K6" s="21"/>
    </row>
    <row r="7" spans="1:11" ht="27" customHeight="1">
      <c r="A7" s="15" t="s">
        <v>13</v>
      </c>
      <c r="B7" s="16" t="s">
        <v>14</v>
      </c>
      <c r="C7" s="17" t="s">
        <v>15</v>
      </c>
      <c r="D7" s="18"/>
      <c r="E7" s="19" t="s">
        <v>16</v>
      </c>
      <c r="F7" s="20">
        <f>(1.4*0.8)*6</f>
        <v>6.7199999999999989</v>
      </c>
      <c r="G7" s="19" t="s">
        <v>17</v>
      </c>
      <c r="H7" s="20">
        <v>0</v>
      </c>
      <c r="I7" s="20">
        <f t="shared" si="0"/>
        <v>0</v>
      </c>
      <c r="J7" s="20">
        <f t="shared" si="1"/>
        <v>0</v>
      </c>
      <c r="K7" s="21"/>
    </row>
    <row r="8" spans="1:11" ht="27" customHeight="1">
      <c r="A8" s="15" t="s">
        <v>18</v>
      </c>
      <c r="B8" s="16" t="s">
        <v>19</v>
      </c>
      <c r="C8" s="17" t="s">
        <v>15</v>
      </c>
      <c r="D8" s="18"/>
      <c r="E8" s="19" t="s">
        <v>16</v>
      </c>
      <c r="F8" s="20">
        <f>(1.4*0.8)*2</f>
        <v>2.2399999999999998</v>
      </c>
      <c r="G8" s="19" t="s">
        <v>17</v>
      </c>
      <c r="H8" s="20">
        <v>0</v>
      </c>
      <c r="I8" s="20">
        <f t="shared" si="0"/>
        <v>0</v>
      </c>
      <c r="J8" s="20">
        <f t="shared" si="1"/>
        <v>0</v>
      </c>
      <c r="K8" s="21"/>
    </row>
    <row r="9" spans="1:11" ht="27" customHeight="1">
      <c r="A9" s="15" t="s">
        <v>20</v>
      </c>
      <c r="B9" s="16" t="s">
        <v>21</v>
      </c>
      <c r="C9" s="17" t="s">
        <v>22</v>
      </c>
      <c r="D9" s="17"/>
      <c r="E9" s="19" t="s">
        <v>23</v>
      </c>
      <c r="F9" s="20">
        <v>1</v>
      </c>
      <c r="G9" s="19" t="s">
        <v>12</v>
      </c>
      <c r="H9" s="20">
        <v>0</v>
      </c>
      <c r="I9" s="20">
        <f t="shared" si="0"/>
        <v>0</v>
      </c>
      <c r="J9" s="20">
        <f t="shared" si="1"/>
        <v>0</v>
      </c>
      <c r="K9" s="21"/>
    </row>
    <row r="10" spans="1:11" ht="27" customHeight="1">
      <c r="A10" s="22" t="s">
        <v>29</v>
      </c>
      <c r="B10" s="23" t="s">
        <v>30</v>
      </c>
      <c r="C10" s="17" t="s">
        <v>31</v>
      </c>
      <c r="D10" s="18"/>
      <c r="E10" s="19" t="s">
        <v>32</v>
      </c>
      <c r="F10" s="20">
        <f>(1.5*2.75)</f>
        <v>4.125</v>
      </c>
      <c r="G10" s="19" t="s">
        <v>17</v>
      </c>
      <c r="H10" s="20">
        <v>0</v>
      </c>
      <c r="I10" s="20">
        <f t="shared" si="0"/>
        <v>0</v>
      </c>
      <c r="J10" s="20">
        <f t="shared" si="1"/>
        <v>0</v>
      </c>
      <c r="K10" s="21"/>
    </row>
    <row r="11" spans="1:11" ht="27" customHeight="1">
      <c r="A11" s="22" t="s">
        <v>33</v>
      </c>
      <c r="B11" s="23" t="s">
        <v>34</v>
      </c>
      <c r="C11" s="17" t="s">
        <v>31</v>
      </c>
      <c r="D11" s="18"/>
      <c r="E11" s="19" t="s">
        <v>35</v>
      </c>
      <c r="F11" s="20">
        <f>(0.9*2.3)</f>
        <v>2.0699999999999998</v>
      </c>
      <c r="G11" s="19" t="s">
        <v>17</v>
      </c>
      <c r="H11" s="20">
        <v>0</v>
      </c>
      <c r="I11" s="20">
        <f t="shared" si="0"/>
        <v>0</v>
      </c>
      <c r="J11" s="20">
        <f t="shared" si="1"/>
        <v>0</v>
      </c>
      <c r="K11" s="21"/>
    </row>
    <row r="12" spans="1:11" ht="27" customHeight="1">
      <c r="A12" s="22" t="s">
        <v>96</v>
      </c>
      <c r="B12" s="16" t="s">
        <v>36</v>
      </c>
      <c r="C12" s="17" t="s">
        <v>37</v>
      </c>
      <c r="D12" s="17"/>
      <c r="E12" s="19" t="s">
        <v>38</v>
      </c>
      <c r="F12" s="20">
        <f>(0.105*0.165)*2</f>
        <v>3.465E-2</v>
      </c>
      <c r="G12" s="19" t="s">
        <v>17</v>
      </c>
      <c r="H12" s="20">
        <v>0</v>
      </c>
      <c r="I12" s="20">
        <f t="shared" si="0"/>
        <v>0</v>
      </c>
      <c r="J12" s="20">
        <f t="shared" si="1"/>
        <v>0</v>
      </c>
      <c r="K12" s="21"/>
    </row>
    <row r="13" spans="1:11" ht="27" customHeight="1">
      <c r="A13" s="22" t="s">
        <v>97</v>
      </c>
      <c r="B13" s="16" t="s">
        <v>36</v>
      </c>
      <c r="C13" s="17" t="s">
        <v>37</v>
      </c>
      <c r="D13" s="17"/>
      <c r="E13" s="19" t="s">
        <v>98</v>
      </c>
      <c r="F13" s="20">
        <f>(0.2*0.165)*2</f>
        <v>6.6000000000000003E-2</v>
      </c>
      <c r="G13" s="19" t="s">
        <v>17</v>
      </c>
      <c r="H13" s="20">
        <v>0</v>
      </c>
      <c r="I13" s="20">
        <f t="shared" si="0"/>
        <v>0</v>
      </c>
      <c r="J13" s="20">
        <f t="shared" ref="J13" si="4">I13*1.2</f>
        <v>0</v>
      </c>
      <c r="K13" s="21"/>
    </row>
    <row r="14" spans="1:11" ht="27" customHeight="1">
      <c r="A14" s="22" t="s">
        <v>39</v>
      </c>
      <c r="B14" s="23" t="s">
        <v>40</v>
      </c>
      <c r="C14" s="17" t="s">
        <v>10</v>
      </c>
      <c r="D14" s="17"/>
      <c r="E14" s="19" t="s">
        <v>41</v>
      </c>
      <c r="F14" s="20">
        <v>1</v>
      </c>
      <c r="G14" s="19" t="s">
        <v>12</v>
      </c>
      <c r="H14" s="20">
        <v>0</v>
      </c>
      <c r="I14" s="20">
        <f t="shared" si="0"/>
        <v>0</v>
      </c>
      <c r="J14" s="20">
        <f t="shared" si="1"/>
        <v>0</v>
      </c>
      <c r="K14" s="21"/>
    </row>
    <row r="15" spans="1:11" ht="27" customHeight="1">
      <c r="A15" s="22" t="s">
        <v>42</v>
      </c>
      <c r="B15" s="23" t="s">
        <v>43</v>
      </c>
      <c r="C15" s="17" t="s">
        <v>15</v>
      </c>
      <c r="D15" s="17"/>
      <c r="E15" s="19" t="s">
        <v>44</v>
      </c>
      <c r="F15" s="20">
        <f>(3.7*2.8)</f>
        <v>10.36</v>
      </c>
      <c r="G15" s="19" t="s">
        <v>17</v>
      </c>
      <c r="H15" s="20">
        <v>0</v>
      </c>
      <c r="I15" s="20">
        <f t="shared" si="0"/>
        <v>0</v>
      </c>
      <c r="J15" s="20">
        <f t="shared" si="1"/>
        <v>0</v>
      </c>
      <c r="K15" s="21"/>
    </row>
    <row r="16" spans="1:11" ht="27" customHeight="1">
      <c r="A16" s="22" t="s">
        <v>45</v>
      </c>
      <c r="B16" s="23" t="s">
        <v>46</v>
      </c>
      <c r="C16" s="17" t="s">
        <v>37</v>
      </c>
      <c r="D16" s="24"/>
      <c r="E16" s="19" t="s">
        <v>47</v>
      </c>
      <c r="F16" s="20">
        <f>(1.8*2.8)*2</f>
        <v>10.08</v>
      </c>
      <c r="G16" s="19" t="s">
        <v>12</v>
      </c>
      <c r="H16" s="20">
        <v>0</v>
      </c>
      <c r="I16" s="20">
        <f t="shared" si="0"/>
        <v>0</v>
      </c>
      <c r="J16" s="20">
        <f t="shared" si="1"/>
        <v>0</v>
      </c>
      <c r="K16" s="21"/>
    </row>
    <row r="17" spans="1:11" ht="27" customHeight="1">
      <c r="A17" s="22" t="s">
        <v>48</v>
      </c>
      <c r="B17" s="23" t="s">
        <v>49</v>
      </c>
      <c r="C17" s="17" t="s">
        <v>22</v>
      </c>
      <c r="D17" s="24"/>
      <c r="E17" s="19" t="s">
        <v>50</v>
      </c>
      <c r="F17" s="20">
        <v>100</v>
      </c>
      <c r="G17" s="19" t="s">
        <v>12</v>
      </c>
      <c r="H17" s="20">
        <v>0</v>
      </c>
      <c r="I17" s="20">
        <f t="shared" si="0"/>
        <v>0</v>
      </c>
      <c r="J17" s="20">
        <f t="shared" si="1"/>
        <v>0</v>
      </c>
      <c r="K17" s="21"/>
    </row>
    <row r="18" spans="1:11" ht="27" customHeight="1">
      <c r="A18" s="22" t="s">
        <v>52</v>
      </c>
      <c r="B18" s="23" t="s">
        <v>53</v>
      </c>
      <c r="C18" s="17" t="s">
        <v>37</v>
      </c>
      <c r="D18" s="17"/>
      <c r="E18" s="25" t="s">
        <v>54</v>
      </c>
      <c r="F18" s="20">
        <f>(1.5*2)</f>
        <v>3</v>
      </c>
      <c r="G18" s="19" t="s">
        <v>17</v>
      </c>
      <c r="H18" s="20">
        <v>0</v>
      </c>
      <c r="I18" s="20">
        <f t="shared" si="0"/>
        <v>0</v>
      </c>
      <c r="J18" s="20">
        <f t="shared" si="1"/>
        <v>0</v>
      </c>
      <c r="K18" s="21"/>
    </row>
    <row r="19" spans="1:11" ht="27" customHeight="1">
      <c r="A19" s="22" t="s">
        <v>55</v>
      </c>
      <c r="B19" s="23" t="s">
        <v>56</v>
      </c>
      <c r="C19" s="17" t="s">
        <v>57</v>
      </c>
      <c r="D19" s="17"/>
      <c r="E19" s="19" t="s">
        <v>58</v>
      </c>
      <c r="F19" s="20">
        <f>(0.5*1.65)</f>
        <v>0.82499999999999996</v>
      </c>
      <c r="G19" s="19" t="s">
        <v>17</v>
      </c>
      <c r="H19" s="20">
        <v>0</v>
      </c>
      <c r="I19" s="20">
        <f t="shared" si="0"/>
        <v>0</v>
      </c>
      <c r="J19" s="20">
        <f t="shared" si="1"/>
        <v>0</v>
      </c>
      <c r="K19" s="21"/>
    </row>
    <row r="20" spans="1:11" ht="27" customHeight="1">
      <c r="A20" s="22" t="s">
        <v>62</v>
      </c>
      <c r="B20" s="23" t="s">
        <v>63</v>
      </c>
      <c r="C20" s="17" t="s">
        <v>51</v>
      </c>
      <c r="D20" s="17"/>
      <c r="E20" s="19" t="s">
        <v>64</v>
      </c>
      <c r="F20" s="20">
        <v>7</v>
      </c>
      <c r="G20" s="19" t="s">
        <v>12</v>
      </c>
      <c r="H20" s="20">
        <v>0</v>
      </c>
      <c r="I20" s="20">
        <f t="shared" si="0"/>
        <v>0</v>
      </c>
      <c r="J20" s="20">
        <f t="shared" si="1"/>
        <v>0</v>
      </c>
      <c r="K20" s="21"/>
    </row>
    <row r="21" spans="1:11" ht="27" customHeight="1">
      <c r="A21" s="32"/>
      <c r="B21" s="60" t="s">
        <v>103</v>
      </c>
      <c r="C21" s="61"/>
      <c r="D21" s="34"/>
      <c r="E21" s="35"/>
      <c r="F21" s="35"/>
      <c r="G21" s="35"/>
      <c r="H21" s="35"/>
      <c r="I21" s="36">
        <f>SUM(I5:I20)</f>
        <v>0</v>
      </c>
      <c r="J21" s="36">
        <f t="shared" ref="J21" si="5">I21*1.2</f>
        <v>0</v>
      </c>
      <c r="K21" s="37"/>
    </row>
    <row r="22" spans="1:11" ht="27" customHeight="1">
      <c r="A22" s="53" t="s">
        <v>92</v>
      </c>
      <c r="B22" s="44"/>
      <c r="C22" s="45"/>
      <c r="D22" s="45"/>
      <c r="E22" s="46"/>
      <c r="F22" s="47"/>
      <c r="G22" s="46"/>
      <c r="H22" s="47"/>
      <c r="I22" s="47"/>
      <c r="J22" s="47"/>
      <c r="K22" s="47"/>
    </row>
    <row r="23" spans="1:11" ht="27" customHeight="1">
      <c r="A23" s="15" t="s">
        <v>89</v>
      </c>
      <c r="B23" s="16" t="s">
        <v>90</v>
      </c>
      <c r="C23" s="17" t="s">
        <v>10</v>
      </c>
      <c r="D23" s="17"/>
      <c r="E23" s="19" t="s">
        <v>11</v>
      </c>
      <c r="F23" s="20">
        <v>6</v>
      </c>
      <c r="G23" s="19" t="s">
        <v>12</v>
      </c>
      <c r="H23" s="20">
        <v>0</v>
      </c>
      <c r="I23" s="20">
        <f t="shared" ref="I23:I27" si="6">F23*H23</f>
        <v>0</v>
      </c>
      <c r="J23" s="20">
        <f t="shared" ref="J23:J27" si="7">I23*1.2</f>
        <v>0</v>
      </c>
      <c r="K23" s="21"/>
    </row>
    <row r="24" spans="1:11" ht="27" customHeight="1">
      <c r="A24" s="15" t="s">
        <v>24</v>
      </c>
      <c r="B24" s="16" t="s">
        <v>25</v>
      </c>
      <c r="C24" s="17" t="s">
        <v>10</v>
      </c>
      <c r="D24" s="17"/>
      <c r="E24" s="19" t="s">
        <v>26</v>
      </c>
      <c r="F24" s="20">
        <v>1</v>
      </c>
      <c r="G24" s="19" t="s">
        <v>12</v>
      </c>
      <c r="H24" s="20">
        <v>0</v>
      </c>
      <c r="I24" s="20">
        <f t="shared" si="6"/>
        <v>0</v>
      </c>
      <c r="J24" s="20">
        <f t="shared" si="7"/>
        <v>0</v>
      </c>
      <c r="K24" s="21"/>
    </row>
    <row r="25" spans="1:11" ht="27" customHeight="1">
      <c r="A25" s="15" t="s">
        <v>27</v>
      </c>
      <c r="B25" s="16" t="s">
        <v>25</v>
      </c>
      <c r="C25" s="17" t="s">
        <v>10</v>
      </c>
      <c r="D25" s="17"/>
      <c r="E25" s="19" t="s">
        <v>28</v>
      </c>
      <c r="F25" s="20">
        <v>1</v>
      </c>
      <c r="G25" s="19" t="s">
        <v>12</v>
      </c>
      <c r="H25" s="20">
        <v>0</v>
      </c>
      <c r="I25" s="20">
        <f t="shared" si="6"/>
        <v>0</v>
      </c>
      <c r="J25" s="20">
        <f t="shared" si="7"/>
        <v>0</v>
      </c>
      <c r="K25" s="21"/>
    </row>
    <row r="26" spans="1:11" ht="27" customHeight="1">
      <c r="A26" s="22" t="s">
        <v>59</v>
      </c>
      <c r="B26" s="23" t="s">
        <v>60</v>
      </c>
      <c r="C26" s="17" t="s">
        <v>10</v>
      </c>
      <c r="D26" s="17"/>
      <c r="E26" s="19" t="s">
        <v>99</v>
      </c>
      <c r="F26" s="20">
        <v>1</v>
      </c>
      <c r="G26" s="19" t="s">
        <v>12</v>
      </c>
      <c r="H26" s="20">
        <v>0</v>
      </c>
      <c r="I26" s="20">
        <f t="shared" si="6"/>
        <v>0</v>
      </c>
      <c r="J26" s="20">
        <f t="shared" si="7"/>
        <v>0</v>
      </c>
      <c r="K26" s="21"/>
    </row>
    <row r="27" spans="1:11" ht="27" customHeight="1">
      <c r="A27" s="22" t="s">
        <v>61</v>
      </c>
      <c r="B27" s="23" t="s">
        <v>40</v>
      </c>
      <c r="C27" s="17" t="s">
        <v>10</v>
      </c>
      <c r="D27" s="17"/>
      <c r="E27" s="19" t="s">
        <v>41</v>
      </c>
      <c r="F27" s="20">
        <v>1</v>
      </c>
      <c r="G27" s="19" t="s">
        <v>12</v>
      </c>
      <c r="H27" s="20">
        <v>0</v>
      </c>
      <c r="I27" s="20">
        <f t="shared" si="6"/>
        <v>0</v>
      </c>
      <c r="J27" s="20">
        <f t="shared" si="7"/>
        <v>0</v>
      </c>
      <c r="K27" s="21"/>
    </row>
    <row r="28" spans="1:11" ht="27" customHeight="1">
      <c r="A28" s="48"/>
      <c r="B28" s="54" t="s">
        <v>94</v>
      </c>
      <c r="C28" s="49"/>
      <c r="D28" s="49"/>
      <c r="E28" s="50"/>
      <c r="F28" s="51"/>
      <c r="G28" s="50"/>
      <c r="H28" s="51"/>
      <c r="I28" s="55">
        <f>SUM(I23:I27)</f>
        <v>0</v>
      </c>
      <c r="J28" s="56">
        <f t="shared" ref="J28" si="8">I28*1.2</f>
        <v>0</v>
      </c>
      <c r="K28" s="52"/>
    </row>
    <row r="29" spans="1:11" ht="27" customHeight="1">
      <c r="A29" s="26"/>
      <c r="B29" s="27"/>
      <c r="C29" s="18"/>
      <c r="D29" s="18"/>
      <c r="E29" s="28"/>
      <c r="F29" s="29"/>
      <c r="G29" s="28"/>
      <c r="H29" s="29"/>
      <c r="I29" s="29"/>
      <c r="J29" s="31"/>
      <c r="K29" s="30"/>
    </row>
    <row r="30" spans="1:11" ht="27" customHeight="1">
      <c r="A30" s="53" t="s">
        <v>93</v>
      </c>
      <c r="B30" s="44"/>
      <c r="C30" s="45"/>
      <c r="D30" s="45"/>
      <c r="E30" s="46"/>
      <c r="F30" s="47"/>
      <c r="G30" s="46"/>
      <c r="H30" s="47"/>
      <c r="I30" s="47"/>
      <c r="J30" s="47"/>
      <c r="K30" s="47"/>
    </row>
    <row r="31" spans="1:11" ht="27" customHeight="1">
      <c r="A31" s="15" t="s">
        <v>89</v>
      </c>
      <c r="B31" s="16" t="s">
        <v>90</v>
      </c>
      <c r="C31" s="17" t="s">
        <v>51</v>
      </c>
      <c r="D31" s="17"/>
      <c r="E31" s="19" t="s">
        <v>11</v>
      </c>
      <c r="F31" s="20">
        <v>6</v>
      </c>
      <c r="G31" s="19" t="s">
        <v>12</v>
      </c>
      <c r="H31" s="20">
        <v>0</v>
      </c>
      <c r="I31" s="20">
        <f>F31*H31</f>
        <v>0</v>
      </c>
      <c r="J31" s="20">
        <f t="shared" ref="J31:J36" si="9">I31*1.2</f>
        <v>0</v>
      </c>
      <c r="K31" s="21"/>
    </row>
    <row r="32" spans="1:11" ht="27" customHeight="1">
      <c r="A32" s="15" t="s">
        <v>24</v>
      </c>
      <c r="B32" s="16" t="s">
        <v>25</v>
      </c>
      <c r="C32" s="17" t="s">
        <v>51</v>
      </c>
      <c r="D32" s="17"/>
      <c r="E32" s="19" t="s">
        <v>26</v>
      </c>
      <c r="F32" s="20">
        <v>1</v>
      </c>
      <c r="G32" s="19" t="s">
        <v>12</v>
      </c>
      <c r="H32" s="20">
        <v>0</v>
      </c>
      <c r="I32" s="20">
        <f>F32*H32</f>
        <v>0</v>
      </c>
      <c r="J32" s="20">
        <f t="shared" si="9"/>
        <v>0</v>
      </c>
      <c r="K32" s="21"/>
    </row>
    <row r="33" spans="1:11" ht="27" customHeight="1">
      <c r="A33" s="15" t="s">
        <v>27</v>
      </c>
      <c r="B33" s="16" t="s">
        <v>25</v>
      </c>
      <c r="C33" s="17" t="s">
        <v>51</v>
      </c>
      <c r="D33" s="17"/>
      <c r="E33" s="19" t="s">
        <v>28</v>
      </c>
      <c r="F33" s="20">
        <v>1</v>
      </c>
      <c r="G33" s="19" t="s">
        <v>12</v>
      </c>
      <c r="H33" s="20">
        <v>0</v>
      </c>
      <c r="I33" s="20">
        <f>F33*H33</f>
        <v>0</v>
      </c>
      <c r="J33" s="20">
        <f t="shared" si="9"/>
        <v>0</v>
      </c>
      <c r="K33" s="21"/>
    </row>
    <row r="34" spans="1:11" ht="27" customHeight="1">
      <c r="A34" s="22" t="s">
        <v>59</v>
      </c>
      <c r="B34" s="23" t="s">
        <v>60</v>
      </c>
      <c r="C34" s="17" t="s">
        <v>51</v>
      </c>
      <c r="D34" s="17"/>
      <c r="E34" s="19" t="s">
        <v>99</v>
      </c>
      <c r="F34" s="20">
        <v>1</v>
      </c>
      <c r="G34" s="19" t="s">
        <v>12</v>
      </c>
      <c r="H34" s="20">
        <v>0</v>
      </c>
      <c r="I34" s="20">
        <f t="shared" ref="I34:I35" si="10">F34*H34</f>
        <v>0</v>
      </c>
      <c r="J34" s="20">
        <f t="shared" si="9"/>
        <v>0</v>
      </c>
      <c r="K34" s="21"/>
    </row>
    <row r="35" spans="1:11" ht="27" customHeight="1">
      <c r="A35" s="22" t="s">
        <v>61</v>
      </c>
      <c r="B35" s="23" t="s">
        <v>40</v>
      </c>
      <c r="C35" s="17" t="s">
        <v>51</v>
      </c>
      <c r="D35" s="17"/>
      <c r="E35" s="19" t="s">
        <v>41</v>
      </c>
      <c r="F35" s="20">
        <v>1</v>
      </c>
      <c r="G35" s="19" t="s">
        <v>12</v>
      </c>
      <c r="H35" s="20">
        <v>0</v>
      </c>
      <c r="I35" s="20">
        <f t="shared" si="10"/>
        <v>0</v>
      </c>
      <c r="J35" s="20">
        <f t="shared" ref="J35" si="11">I35*1.2</f>
        <v>0</v>
      </c>
      <c r="K35" s="21"/>
    </row>
    <row r="36" spans="1:11" ht="27" customHeight="1">
      <c r="A36" s="48"/>
      <c r="B36" s="54" t="s">
        <v>95</v>
      </c>
      <c r="C36" s="49"/>
      <c r="D36" s="49"/>
      <c r="E36" s="50"/>
      <c r="F36" s="51"/>
      <c r="G36" s="50"/>
      <c r="H36" s="51"/>
      <c r="I36" s="55">
        <f>SUM(I31:I35)</f>
        <v>0</v>
      </c>
      <c r="J36" s="55">
        <f t="shared" si="9"/>
        <v>0</v>
      </c>
      <c r="K36" s="52"/>
    </row>
    <row r="37" spans="1:11" ht="27" customHeight="1">
      <c r="A37" s="26"/>
      <c r="B37" s="38"/>
      <c r="C37" s="24"/>
      <c r="D37" s="24"/>
      <c r="E37" s="21"/>
      <c r="F37" s="21"/>
      <c r="G37" s="21"/>
      <c r="H37" s="21"/>
      <c r="I37" s="21"/>
      <c r="J37" s="21"/>
      <c r="K37" s="21"/>
    </row>
    <row r="38" spans="1:11" ht="27" customHeight="1">
      <c r="A38" s="10"/>
      <c r="B38" s="11" t="s">
        <v>65</v>
      </c>
      <c r="C38" s="12"/>
      <c r="D38" s="12"/>
      <c r="E38" s="13"/>
      <c r="F38" s="13"/>
      <c r="G38" s="13"/>
      <c r="H38" s="13"/>
      <c r="I38" s="14"/>
      <c r="J38" s="14"/>
      <c r="K38" s="14"/>
    </row>
    <row r="39" spans="1:11" ht="27" customHeight="1">
      <c r="A39" s="22" t="s">
        <v>66</v>
      </c>
      <c r="B39" s="23" t="s">
        <v>67</v>
      </c>
      <c r="C39" s="17" t="s">
        <v>31</v>
      </c>
      <c r="D39" s="18"/>
      <c r="E39" s="19" t="s">
        <v>68</v>
      </c>
      <c r="F39" s="20">
        <f t="shared" ref="F39:F42" si="12">(1.4*2.65)*2</f>
        <v>7.419999999999999</v>
      </c>
      <c r="G39" s="19" t="s">
        <v>17</v>
      </c>
      <c r="H39" s="20">
        <v>0</v>
      </c>
      <c r="I39" s="20">
        <f>F39*H39</f>
        <v>0</v>
      </c>
      <c r="J39" s="20">
        <f t="shared" ref="J39:J43" si="13">I39*1.2</f>
        <v>0</v>
      </c>
      <c r="K39" s="21"/>
    </row>
    <row r="40" spans="1:11" ht="27" customHeight="1">
      <c r="A40" s="22" t="s">
        <v>69</v>
      </c>
      <c r="B40" s="23" t="s">
        <v>70</v>
      </c>
      <c r="C40" s="17" t="s">
        <v>31</v>
      </c>
      <c r="D40" s="18"/>
      <c r="E40" s="19" t="s">
        <v>71</v>
      </c>
      <c r="F40" s="20">
        <f>(1.75*2.65)</f>
        <v>4.6375000000000002</v>
      </c>
      <c r="G40" s="19" t="s">
        <v>17</v>
      </c>
      <c r="H40" s="20">
        <v>0</v>
      </c>
      <c r="I40" s="20">
        <f>F40*H40</f>
        <v>0</v>
      </c>
      <c r="J40" s="20">
        <f t="shared" si="13"/>
        <v>0</v>
      </c>
      <c r="K40" s="21"/>
    </row>
    <row r="41" spans="1:11" ht="27" customHeight="1">
      <c r="A41" s="22" t="s">
        <v>72</v>
      </c>
      <c r="B41" s="23" t="s">
        <v>73</v>
      </c>
      <c r="C41" s="17" t="s">
        <v>31</v>
      </c>
      <c r="D41" s="18"/>
      <c r="E41" s="19" t="s">
        <v>74</v>
      </c>
      <c r="F41" s="20">
        <f>(1.75*2.7)</f>
        <v>4.7250000000000005</v>
      </c>
      <c r="G41" s="19" t="s">
        <v>17</v>
      </c>
      <c r="H41" s="20">
        <v>0</v>
      </c>
      <c r="I41" s="20">
        <f>F41*H41</f>
        <v>0</v>
      </c>
      <c r="J41" s="20">
        <f t="shared" si="13"/>
        <v>0</v>
      </c>
      <c r="K41" s="21"/>
    </row>
    <row r="42" spans="1:11" ht="27" customHeight="1">
      <c r="A42" s="22" t="s">
        <v>75</v>
      </c>
      <c r="B42" s="23" t="s">
        <v>76</v>
      </c>
      <c r="C42" s="17" t="s">
        <v>84</v>
      </c>
      <c r="D42" s="18"/>
      <c r="E42" s="19" t="s">
        <v>68</v>
      </c>
      <c r="F42" s="20">
        <f t="shared" si="12"/>
        <v>7.419999999999999</v>
      </c>
      <c r="G42" s="19" t="s">
        <v>17</v>
      </c>
      <c r="H42" s="20">
        <v>0</v>
      </c>
      <c r="I42" s="20">
        <f>F42*H42</f>
        <v>0</v>
      </c>
      <c r="J42" s="20">
        <f t="shared" si="13"/>
        <v>0</v>
      </c>
      <c r="K42" s="21"/>
    </row>
    <row r="43" spans="1:11" ht="27" customHeight="1">
      <c r="A43" s="22" t="s">
        <v>77</v>
      </c>
      <c r="B43" s="23" t="s">
        <v>78</v>
      </c>
      <c r="C43" s="17" t="s">
        <v>84</v>
      </c>
      <c r="D43" s="18"/>
      <c r="E43" s="19" t="s">
        <v>79</v>
      </c>
      <c r="F43" s="20">
        <f>(1.65*2.65)</f>
        <v>4.3724999999999996</v>
      </c>
      <c r="G43" s="19" t="s">
        <v>17</v>
      </c>
      <c r="H43" s="20">
        <v>0</v>
      </c>
      <c r="I43" s="20">
        <f>F43*H43</f>
        <v>0</v>
      </c>
      <c r="J43" s="20">
        <f t="shared" si="13"/>
        <v>0</v>
      </c>
      <c r="K43" s="21"/>
    </row>
    <row r="44" spans="1:11" ht="27" customHeight="1">
      <c r="A44" s="32"/>
      <c r="B44" s="33" t="s">
        <v>65</v>
      </c>
      <c r="C44" s="34"/>
      <c r="D44" s="34"/>
      <c r="E44" s="35"/>
      <c r="F44" s="35"/>
      <c r="G44" s="35"/>
      <c r="H44" s="35"/>
      <c r="I44" s="39">
        <f>SUM(I39:I43)</f>
        <v>0</v>
      </c>
      <c r="J44" s="39">
        <f>I44*1.2</f>
        <v>0</v>
      </c>
      <c r="K44" s="37"/>
    </row>
    <row r="45" spans="1:11" ht="27" customHeight="1">
      <c r="A45" s="26"/>
      <c r="B45" s="38"/>
      <c r="C45" s="24"/>
      <c r="D45" s="24"/>
      <c r="E45" s="21"/>
      <c r="F45" s="21"/>
      <c r="G45" s="21"/>
      <c r="H45" s="21"/>
      <c r="I45" s="21"/>
      <c r="J45" s="21"/>
      <c r="K45" s="21"/>
    </row>
    <row r="46" spans="1:11" ht="27" customHeight="1">
      <c r="A46" s="10"/>
      <c r="B46" s="11" t="s">
        <v>80</v>
      </c>
      <c r="C46" s="12"/>
      <c r="D46" s="12"/>
      <c r="E46" s="13"/>
      <c r="F46" s="13"/>
      <c r="G46" s="13"/>
      <c r="H46" s="13"/>
      <c r="I46" s="14"/>
      <c r="J46" s="14"/>
      <c r="K46" s="14"/>
    </row>
    <row r="47" spans="1:11" ht="27" customHeight="1">
      <c r="A47" s="26"/>
      <c r="B47" s="23" t="s">
        <v>81</v>
      </c>
      <c r="C47" s="24"/>
      <c r="D47" s="24"/>
      <c r="E47" s="21"/>
      <c r="F47" s="20">
        <v>2</v>
      </c>
      <c r="G47" s="19" t="s">
        <v>82</v>
      </c>
      <c r="H47" s="20">
        <v>0</v>
      </c>
      <c r="I47" s="20">
        <f>F47*H47</f>
        <v>0</v>
      </c>
      <c r="J47" s="20">
        <f t="shared" ref="J47:J48" si="14">I47*1.2</f>
        <v>0</v>
      </c>
      <c r="K47" s="21"/>
    </row>
    <row r="48" spans="1:11" ht="27" customHeight="1">
      <c r="A48" s="26"/>
      <c r="B48" s="23" t="s">
        <v>83</v>
      </c>
      <c r="C48" s="24"/>
      <c r="D48" s="24"/>
      <c r="E48" s="21"/>
      <c r="F48" s="20">
        <v>8</v>
      </c>
      <c r="G48" s="19" t="s">
        <v>82</v>
      </c>
      <c r="H48" s="20">
        <v>0</v>
      </c>
      <c r="I48" s="20">
        <f>F48*H48</f>
        <v>0</v>
      </c>
      <c r="J48" s="20">
        <f t="shared" si="14"/>
        <v>0</v>
      </c>
      <c r="K48" s="21"/>
    </row>
    <row r="49" spans="1:11" ht="27" customHeight="1">
      <c r="A49" s="32"/>
      <c r="B49" s="33" t="s">
        <v>80</v>
      </c>
      <c r="C49" s="34"/>
      <c r="D49" s="34"/>
      <c r="E49" s="35"/>
      <c r="F49" s="35"/>
      <c r="G49" s="35"/>
      <c r="H49" s="35"/>
      <c r="I49" s="39">
        <f>I47+I48</f>
        <v>0</v>
      </c>
      <c r="J49" s="39">
        <f>I49*1.2</f>
        <v>0</v>
      </c>
      <c r="K49" s="37"/>
    </row>
    <row r="50" spans="1:11" ht="12.95" customHeight="1">
      <c r="A50" s="26"/>
      <c r="B50" s="38"/>
      <c r="C50" s="24"/>
      <c r="D50" s="24"/>
      <c r="E50" s="21"/>
      <c r="F50" s="21"/>
      <c r="G50" s="21"/>
      <c r="H50" s="21"/>
      <c r="I50" s="21"/>
      <c r="J50" s="21"/>
      <c r="K50" s="21"/>
    </row>
    <row r="51" spans="1:11" ht="12.95" customHeight="1">
      <c r="A51" s="26"/>
      <c r="B51" s="38"/>
      <c r="C51" s="24"/>
      <c r="D51" s="24"/>
      <c r="E51" s="21"/>
      <c r="F51" s="21"/>
      <c r="G51" s="21"/>
      <c r="H51" s="21"/>
      <c r="I51" s="21"/>
      <c r="J51" s="21"/>
      <c r="K51" s="21"/>
    </row>
    <row r="52" spans="1:11" ht="33.950000000000003" customHeight="1">
      <c r="A52" s="10"/>
      <c r="B52" s="11" t="s">
        <v>100</v>
      </c>
      <c r="C52" s="40"/>
      <c r="D52" s="40"/>
      <c r="E52" s="40"/>
      <c r="F52" s="40"/>
      <c r="G52" s="40"/>
      <c r="H52" s="40"/>
      <c r="I52" s="41">
        <f>I49+I44+I21+I28</f>
        <v>0</v>
      </c>
      <c r="J52" s="42">
        <f>I52*1.2</f>
        <v>0</v>
      </c>
      <c r="K52" s="14"/>
    </row>
    <row r="53" spans="1:11" ht="15.75">
      <c r="A53" s="10"/>
      <c r="B53" s="11" t="s">
        <v>101</v>
      </c>
      <c r="C53" s="40"/>
      <c r="D53" s="40"/>
      <c r="E53" s="40"/>
      <c r="F53" s="40"/>
      <c r="G53" s="40"/>
      <c r="H53" s="40"/>
      <c r="I53" s="41">
        <f>I49+I44+I21+I36</f>
        <v>0</v>
      </c>
      <c r="J53" s="42">
        <f>I53*1.2</f>
        <v>0</v>
      </c>
      <c r="K53" s="14"/>
    </row>
  </sheetData>
  <mergeCells count="2">
    <mergeCell ref="A1:J1"/>
    <mergeCell ref="B21:C21"/>
  </mergeCells>
  <pageMargins left="0.5" right="0.5" top="0.75" bottom="0.75" header="0.27777800000000002" footer="0.27777800000000002"/>
  <pageSetup orientation="portrait"/>
  <headerFooter>
    <oddFooter>&amp;C&amp;"Helvetica Neue,Regular"&amp;12&amp;K000000&amp;P_x000D_&amp;1#&amp;"Aptos"&amp;8&amp;K000000 Document classé Interne – Toute reproduction ou transmission en dehors des destinataires autorisés est strictement interdite. © Château de Fontainebleau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CASTELLO</dc:creator>
  <cp:lastModifiedBy>Stéphanie GUIMBARD</cp:lastModifiedBy>
  <dcterms:created xsi:type="dcterms:W3CDTF">2026-01-27T16:24:54Z</dcterms:created>
  <dcterms:modified xsi:type="dcterms:W3CDTF">2026-02-23T16:01:22Z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a42909d-86b6-4ee5-84df-83c726b5cb27_Enabled">
    <vt:lpwstr>true</vt:lpwstr>
  </property>
  <property fmtid="{D5CDD505-2E9C-101B-9397-08002B2CF9AE}" pid="3" name="MSIP_Label_fa42909d-86b6-4ee5-84df-83c726b5cb27_SetDate">
    <vt:lpwstr>2026-02-18T14:47:56Z</vt:lpwstr>
  </property>
  <property fmtid="{D5CDD505-2E9C-101B-9397-08002B2CF9AE}" pid="4" name="MSIP_Label_fa42909d-86b6-4ee5-84df-83c726b5cb27_Method">
    <vt:lpwstr>Standard</vt:lpwstr>
  </property>
  <property fmtid="{D5CDD505-2E9C-101B-9397-08002B2CF9AE}" pid="5" name="MSIP_Label_fa42909d-86b6-4ee5-84df-83c726b5cb27_Name">
    <vt:lpwstr>C1 - Données internes</vt:lpwstr>
  </property>
  <property fmtid="{D5CDD505-2E9C-101B-9397-08002B2CF9AE}" pid="6" name="MSIP_Label_fa42909d-86b6-4ee5-84df-83c726b5cb27_SiteId">
    <vt:lpwstr>4bd98bac-7b51-472d-8396-489ca55c12c4</vt:lpwstr>
  </property>
  <property fmtid="{D5CDD505-2E9C-101B-9397-08002B2CF9AE}" pid="7" name="MSIP_Label_fa42909d-86b6-4ee5-84df-83c726b5cb27_ActionId">
    <vt:lpwstr>d865494c-8af5-4696-9172-3be785041f90</vt:lpwstr>
  </property>
  <property fmtid="{D5CDD505-2E9C-101B-9397-08002B2CF9AE}" pid="8" name="MSIP_Label_fa42909d-86b6-4ee5-84df-83c726b5cb27_ContentBits">
    <vt:lpwstr>2</vt:lpwstr>
  </property>
  <property fmtid="{D5CDD505-2E9C-101B-9397-08002B2CF9AE}" pid="9" name="MSIP_Label_fa42909d-86b6-4ee5-84df-83c726b5cb27_Tag">
    <vt:lpwstr>10, 3, 0, 1</vt:lpwstr>
  </property>
</Properties>
</file>