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3-transversal\1-marches-publics\DBE\PROCEDURES HA\signa_evenements_2025\dce\"/>
    </mc:Choice>
  </mc:AlternateContent>
  <xr:revisionPtr revIDLastSave="0" documentId="13_ncr:1_{28E55181-FCF4-4D33-9931-9E3D06A319BB}" xr6:coauthVersionLast="36" xr6:coauthVersionMax="36" xr10:uidLastSave="{00000000-0000-0000-0000-000000000000}"/>
  <bookViews>
    <workbookView xWindow="0" yWindow="0" windowWidth="19200" windowHeight="7310" tabRatio="500" xr2:uid="{00000000-000D-0000-FFFF-FFFF00000000}"/>
  </bookViews>
  <sheets>
    <sheet name="BPU" sheetId="1" r:id="rId1"/>
  </sheets>
  <definedNames>
    <definedName name="_xlnm.Print_Titles" localSheetId="0">BPU!$1:$1</definedName>
    <definedName name="_xlnm.Print_Area" localSheetId="0">BPU!$B$1:$M$242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78" i="1" l="1"/>
  <c r="O213" i="1"/>
  <c r="O142" i="1"/>
  <c r="O99" i="1"/>
  <c r="G226" i="1"/>
  <c r="G225" i="1"/>
  <c r="G224" i="1"/>
  <c r="G111" i="1"/>
  <c r="G168" i="1"/>
  <c r="G167" i="1"/>
  <c r="G118" i="1"/>
  <c r="G40" i="1"/>
  <c r="G58" i="1"/>
  <c r="G117" i="1"/>
  <c r="G114" i="1"/>
  <c r="G116" i="1"/>
  <c r="G115" i="1"/>
  <c r="G113" i="1"/>
  <c r="G112" i="1"/>
  <c r="G110" i="1"/>
  <c r="G103" i="1"/>
  <c r="G106" i="1"/>
  <c r="G109" i="1"/>
  <c r="G59" i="1"/>
  <c r="G47" i="1"/>
  <c r="G4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119" i="1"/>
  <c r="G84" i="1"/>
  <c r="G85" i="1"/>
  <c r="G86" i="1"/>
  <c r="G87" i="1"/>
  <c r="G88" i="1"/>
  <c r="G89" i="1"/>
  <c r="G90" i="1"/>
  <c r="G91" i="1"/>
  <c r="G92" i="1"/>
  <c r="G50" i="1"/>
  <c r="G24" i="1"/>
  <c r="G25" i="1"/>
  <c r="G26" i="1"/>
  <c r="G27" i="1"/>
  <c r="G23" i="1"/>
  <c r="G137" i="1"/>
  <c r="G138" i="1"/>
  <c r="G139" i="1"/>
  <c r="G140" i="1"/>
  <c r="G141" i="1"/>
  <c r="G122" i="1"/>
  <c r="G123" i="1"/>
  <c r="G124" i="1"/>
  <c r="G125" i="1"/>
  <c r="G126" i="1"/>
  <c r="G127" i="1"/>
  <c r="G128" i="1"/>
  <c r="G129" i="1"/>
  <c r="G130" i="1"/>
  <c r="G131" i="1"/>
  <c r="G132" i="1"/>
  <c r="G135" i="1"/>
  <c r="G136" i="1"/>
  <c r="G121" i="1"/>
  <c r="G46" i="1"/>
  <c r="G36" i="1"/>
  <c r="G97" i="1"/>
  <c r="G96" i="1"/>
  <c r="G57" i="1"/>
  <c r="G55" i="1"/>
  <c r="G56" i="1"/>
  <c r="G54" i="1"/>
  <c r="G45" i="1"/>
  <c r="G38" i="1"/>
  <c r="G12" i="1"/>
  <c r="G11" i="1"/>
  <c r="G155" i="1"/>
  <c r="G154" i="1"/>
  <c r="G153" i="1"/>
  <c r="G152" i="1"/>
  <c r="G145" i="1"/>
  <c r="G149" i="1"/>
  <c r="G148" i="1"/>
  <c r="G99" i="1"/>
  <c r="G223" i="1"/>
  <c r="G53" i="1"/>
  <c r="G52" i="1"/>
  <c r="G51" i="1"/>
  <c r="G35" i="1"/>
  <c r="G44" i="1"/>
  <c r="G108" i="1"/>
  <c r="G107" i="1"/>
  <c r="G105" i="1"/>
  <c r="G104" i="1"/>
  <c r="G102" i="1"/>
  <c r="G101" i="1"/>
  <c r="G32" i="1"/>
  <c r="G31" i="1"/>
  <c r="G30" i="1"/>
  <c r="G20" i="1"/>
  <c r="G22" i="1"/>
  <c r="G21" i="1"/>
  <c r="G19" i="1"/>
  <c r="G18" i="1"/>
  <c r="G17" i="1"/>
  <c r="G16" i="1"/>
  <c r="G15" i="1"/>
</calcChain>
</file>

<file path=xl/sharedStrings.xml><?xml version="1.0" encoding="utf-8"?>
<sst xmlns="http://schemas.openxmlformats.org/spreadsheetml/2006/main" count="756" uniqueCount="508">
  <si>
    <t>PRESTATIONS CONFORMEMENT AUX DISPOSITIONS DU CCTP</t>
  </si>
  <si>
    <t>Unité</t>
  </si>
  <si>
    <t>m2</t>
  </si>
  <si>
    <t>Entrée Vieux Port</t>
  </si>
  <si>
    <t>Entrée Esplanade J4</t>
  </si>
  <si>
    <t>Panneaux "Billetterie"</t>
  </si>
  <si>
    <t>Billetterie du Mucem, J4 </t>
  </si>
  <si>
    <t>Impression par sublimation (deux faces) sur textile opaque M1</t>
  </si>
  <si>
    <t>Cadres pour mise en place tissus montés sur jonc cousu 100% recyclable</t>
  </si>
  <si>
    <t>Impression par sublimation (une face) sur textile opaque M1 montage sur jonc cousu 100% recyclable</t>
  </si>
  <si>
    <t>Impression haute résolution sur adhésif repositionnable</t>
  </si>
  <si>
    <t>épaisseur 6 mm</t>
  </si>
  <si>
    <t>épaisseur 3 mm</t>
  </si>
  <si>
    <t>épaisseur 5 mm</t>
  </si>
  <si>
    <t>Recto seul</t>
  </si>
  <si>
    <t>Recto / Verso</t>
  </si>
  <si>
    <t>Impression sur bâche</t>
  </si>
  <si>
    <t>Impression numérique sur bâche adhésive M1 pour utilisation intérieure</t>
  </si>
  <si>
    <t>Impression numérique sur bâche grille pour utilisation extérieure</t>
  </si>
  <si>
    <t>Impression numérique sur bâche laminée recto seul avec finition à œillets sans ourlet</t>
  </si>
  <si>
    <t>Impression numérique sur bâche laminée recto / verso avec finition à œillets sans ourlet</t>
  </si>
  <si>
    <t>1/2 journée</t>
  </si>
  <si>
    <t>BORDEREAU DES PRIX UNITAIRES</t>
  </si>
  <si>
    <t>Impression numérique sur bâche enduite recto seul avec finition à œillets - fortes sollicitations</t>
  </si>
  <si>
    <t>Ensemble</t>
  </si>
  <si>
    <t>Graphisme exécution</t>
  </si>
  <si>
    <t>Format (Longueur x largeur)</t>
  </si>
  <si>
    <t>PRESTATIONS PARTICULIÈRES</t>
  </si>
  <si>
    <t>1 journée</t>
  </si>
  <si>
    <t>3.1.1</t>
  </si>
  <si>
    <t>3.1</t>
  </si>
  <si>
    <t>Lames Institutionnelles Entrées</t>
  </si>
  <si>
    <t>Signalétique d'orientation contre-marches</t>
  </si>
  <si>
    <t>Quantité</t>
  </si>
  <si>
    <t>0 à 10 m2</t>
  </si>
  <si>
    <t>0 à 5 m2</t>
  </si>
  <si>
    <t>Film solaire extérieur</t>
  </si>
  <si>
    <t>Film solaire intérieur</t>
  </si>
  <si>
    <t>10 à 50 m2</t>
  </si>
  <si>
    <t>0 à 50 m2</t>
  </si>
  <si>
    <t>Coefficient</t>
  </si>
  <si>
    <t>Coefficient multiplicateur de majoration pour travail de nuit</t>
  </si>
  <si>
    <t>Coefficient multiplicateur de majoration pour travail dimanche et jour férié</t>
  </si>
  <si>
    <t>Coefficients multiplicateurs applicables sur les coûts de main d'œuvre</t>
  </si>
  <si>
    <t xml:space="preserve"> PRESTATIONS COURANTES (par type de signalétique)</t>
  </si>
  <si>
    <t>Prix global par type de signalétique</t>
  </si>
  <si>
    <t>Prix unitaire / m2</t>
  </si>
  <si>
    <t>Prix par demi-journée</t>
  </si>
  <si>
    <r>
      <t xml:space="preserve">Pose seule </t>
    </r>
    <r>
      <rPr>
        <i/>
        <sz val="9"/>
        <rFont val="Arial"/>
        <family val="2"/>
      </rPr>
      <t>(main d'œuvre et déplacement)</t>
    </r>
  </si>
  <si>
    <t>Eléments de signalétique en façade (Est du J4)</t>
  </si>
  <si>
    <t>Article du CCTP</t>
  </si>
  <si>
    <t>Lames extérieures aux entrées des sites</t>
  </si>
  <si>
    <t>3.2.1</t>
  </si>
  <si>
    <t>3.1.2</t>
  </si>
  <si>
    <t>3.1.3</t>
  </si>
  <si>
    <t>3.1.4</t>
  </si>
  <si>
    <t>3.2</t>
  </si>
  <si>
    <t>Impression directe sur support rigide type Dibond®</t>
  </si>
  <si>
    <t>3.2.2</t>
  </si>
  <si>
    <r>
      <t xml:space="preserve">PRESTATIONS ANNEXES POUR TRAVAUX EN HAUTEUR </t>
    </r>
    <r>
      <rPr>
        <i/>
        <sz val="10"/>
        <rFont val="Arial"/>
        <family val="2"/>
      </rPr>
      <t>(prix unitaires isolés pouvant être inclus dans les prix unitaires ci-dessus)</t>
    </r>
  </si>
  <si>
    <t>Prix unitaire</t>
  </si>
  <si>
    <t>3.2.3</t>
  </si>
  <si>
    <t>3.2.4</t>
  </si>
  <si>
    <t>3.2.5</t>
  </si>
  <si>
    <t>3.2.6</t>
  </si>
  <si>
    <t>Film sur surface vitrée</t>
  </si>
  <si>
    <t>PRESTATIONS SPECIFIQUES</t>
  </si>
  <si>
    <t>Location de nacelle de type automotrice à pneus non marquants, hauteur de travail jusqu'à 10m + 2 personnes détentrices du CACES</t>
  </si>
  <si>
    <t>Voir CCTP</t>
  </si>
  <si>
    <t>3.2.7</t>
  </si>
  <si>
    <t>Film dépoli seul</t>
  </si>
  <si>
    <t>Film dépoli imprimé</t>
  </si>
  <si>
    <t>5 à 20 m2</t>
  </si>
  <si>
    <t>plus de 5m2</t>
  </si>
  <si>
    <t>plus de 10 m2</t>
  </si>
  <si>
    <t>Signalétique sur support de type Corian®</t>
  </si>
  <si>
    <t>Impression haute résolution sur film adhésif pour mur béton</t>
  </si>
  <si>
    <t>Paroi non vitrée -Support adhérent par micro-succion ou micro-ventouse (sans adhésif)</t>
  </si>
  <si>
    <t>Impression numérique en intérieur</t>
  </si>
  <si>
    <t>Paroi vitrée - Support adhérent par micro-ventouse (sans colle)</t>
  </si>
  <si>
    <t>Impression haute résolution sur film adhésif pour surfaces planes intérieures</t>
  </si>
  <si>
    <t>Paroi non vitrées - Impression numérique sur support adhésif</t>
  </si>
  <si>
    <t>1.2.2</t>
  </si>
  <si>
    <t xml:space="preserve">LIVRABLES PRESTATIONS COURANTES </t>
  </si>
  <si>
    <t>Caoutchouc magnétique pour recouvrir différents supports métalliques - épaisseur 0,7 mm minimum</t>
  </si>
  <si>
    <t>3.1.5</t>
  </si>
  <si>
    <t>3.1.6</t>
  </si>
  <si>
    <t>3.1.7</t>
  </si>
  <si>
    <t>3.1.9</t>
  </si>
  <si>
    <r>
      <t xml:space="preserve">Impression directe sur support rigide opaque </t>
    </r>
    <r>
      <rPr>
        <b/>
        <sz val="10"/>
        <color rgb="FF00B050"/>
        <rFont val="Arial"/>
        <family val="2"/>
      </rPr>
      <t>(plastique sans PVC)</t>
    </r>
  </si>
  <si>
    <t>Prix unitaire (€HT)</t>
  </si>
  <si>
    <t>3.1.8</t>
  </si>
  <si>
    <t xml:space="preserve">Entrée Panier </t>
  </si>
  <si>
    <t xml:space="preserve">Film dépoli seul </t>
  </si>
  <si>
    <t xml:space="preserve">épaisseur 3 mm </t>
  </si>
  <si>
    <t xml:space="preserve">BPU </t>
  </si>
  <si>
    <t>Lames GHR</t>
  </si>
  <si>
    <t>Esplanade J4 - sortie parking Indigo</t>
  </si>
  <si>
    <t>Lame place d' Armes - (face entière, demi-face ou bande avec nom d'exposition)</t>
  </si>
  <si>
    <t>Face des totem cube Mucemlab</t>
  </si>
  <si>
    <t>Entrée CCR - rue Guibal</t>
  </si>
  <si>
    <t xml:space="preserve">Face totem lesté FSJ place d'armes et cour de la commande - 1 face </t>
  </si>
  <si>
    <t xml:space="preserve">Règlement de visite </t>
  </si>
  <si>
    <t>Lame concept store - 1 face</t>
  </si>
  <si>
    <t>Panneau suspendu concept store - 1 face</t>
  </si>
  <si>
    <t>Film micro-perforé</t>
  </si>
  <si>
    <t>Terrasse J4 – garde-corps vitré</t>
  </si>
  <si>
    <t>Terrasse J4 - sortie ascenseurs publics</t>
  </si>
  <si>
    <t>Bandeau nom exposition - J4</t>
  </si>
  <si>
    <t xml:space="preserve">Totems autoportants </t>
  </si>
  <si>
    <t>Lame fabuleux terrier</t>
  </si>
  <si>
    <t xml:space="preserve">Programme détaillé </t>
  </si>
  <si>
    <t>Supports popstar</t>
  </si>
  <si>
    <t>Supports souples pour impression numérique - Tricotex</t>
  </si>
  <si>
    <t>Pictogrammes</t>
  </si>
  <si>
    <t xml:space="preserve">Lettres échenillées </t>
  </si>
  <si>
    <t>Inférieur 1 m2</t>
  </si>
  <si>
    <t>1 à 10 m2</t>
  </si>
  <si>
    <t>2x (630 x 100)</t>
  </si>
  <si>
    <r>
      <t xml:space="preserve">Format (hauteur) </t>
    </r>
    <r>
      <rPr>
        <b/>
        <u/>
        <sz val="10"/>
        <rFont val="Arial"/>
        <family val="2"/>
      </rPr>
      <t>en cm</t>
    </r>
  </si>
  <si>
    <r>
      <t xml:space="preserve">Format (Longueur) 
</t>
    </r>
    <r>
      <rPr>
        <b/>
        <u/>
        <sz val="10"/>
        <rFont val="Arial"/>
        <family val="2"/>
      </rPr>
      <t>en cm</t>
    </r>
  </si>
  <si>
    <t>3.1.5.2</t>
  </si>
  <si>
    <t>3.1.5.1</t>
  </si>
  <si>
    <t>3.1.6.1</t>
  </si>
  <si>
    <t>3.1.7.1</t>
  </si>
  <si>
    <t>3.1.7.2</t>
  </si>
  <si>
    <t>3.1.8.2</t>
  </si>
  <si>
    <t>3.1.8.1</t>
  </si>
  <si>
    <t>3.1.8.3</t>
  </si>
  <si>
    <r>
      <t>Entrée Panier (lame entière ou demi-lame)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- Actuel</t>
    </r>
  </si>
  <si>
    <t>Entrée Vieux Port (lame entière ou demi-lame) - Actuel</t>
  </si>
  <si>
    <t>Entrée Esplanade J4- Actuel</t>
  </si>
  <si>
    <t xml:space="preserve">T1.1 </t>
  </si>
  <si>
    <t>T1.2</t>
  </si>
  <si>
    <t>T1.3</t>
  </si>
  <si>
    <t>T1.4</t>
  </si>
  <si>
    <t>T1.5</t>
  </si>
  <si>
    <t xml:space="preserve">Totem billetterie </t>
  </si>
  <si>
    <t>Girouette - face 1</t>
  </si>
  <si>
    <t>Girouette - face 2</t>
  </si>
  <si>
    <t>Panneau vertical mur - format M</t>
  </si>
  <si>
    <t>Panneau vertical mur - format L</t>
  </si>
  <si>
    <t>Panneau vertical mur - Format XL</t>
  </si>
  <si>
    <t>Panneau vertical mur - format XXL</t>
  </si>
  <si>
    <t>T2</t>
  </si>
  <si>
    <t>T3a</t>
  </si>
  <si>
    <t>T3b</t>
  </si>
  <si>
    <t>T4.1</t>
  </si>
  <si>
    <t>T4.2</t>
  </si>
  <si>
    <t>T4.3</t>
  </si>
  <si>
    <t>T4.4</t>
  </si>
  <si>
    <t>T4.5</t>
  </si>
  <si>
    <t>T4.7</t>
  </si>
  <si>
    <t xml:space="preserve">Panneau horizontal mur - petit format </t>
  </si>
  <si>
    <t>T4.8</t>
  </si>
  <si>
    <t xml:space="preserve">Panneau horizontal mur - grand format </t>
  </si>
  <si>
    <t>T4.9</t>
  </si>
  <si>
    <t>Panneau vertical mur grand message - format S</t>
  </si>
  <si>
    <t>T4.10</t>
  </si>
  <si>
    <t>Panneau vertical mur grand message - format M</t>
  </si>
  <si>
    <t>T4.11</t>
  </si>
  <si>
    <t>Panneau vertical mur grand message - format L</t>
  </si>
  <si>
    <t>T5</t>
  </si>
  <si>
    <t>T6.1</t>
  </si>
  <si>
    <t>Panneau sol - petit format</t>
  </si>
  <si>
    <t>T6.2</t>
  </si>
  <si>
    <t>Panneau sol - grand format</t>
  </si>
  <si>
    <t>T7.1</t>
  </si>
  <si>
    <t>Panneau mât - format S</t>
  </si>
  <si>
    <t>T7.2</t>
  </si>
  <si>
    <t>Panneau mât - format M</t>
  </si>
  <si>
    <t>T7.3</t>
  </si>
  <si>
    <t>Panneau mât - format L</t>
  </si>
  <si>
    <t>T8</t>
  </si>
  <si>
    <t>Panneau câbles Terrasse J4</t>
  </si>
  <si>
    <t>T11</t>
  </si>
  <si>
    <t xml:space="preserve">Panneau orientation plafond </t>
  </si>
  <si>
    <t>T13</t>
  </si>
  <si>
    <t>Comptoir accueil mobile - face 1</t>
  </si>
  <si>
    <t>Comptoir accueil mobile - face 2</t>
  </si>
  <si>
    <t xml:space="preserve">T17.1 </t>
  </si>
  <si>
    <t>Plaque sécurité - issue de secours</t>
  </si>
  <si>
    <t>T17.2</t>
  </si>
  <si>
    <t>Plaque sécurité - Règlement intérieur</t>
  </si>
  <si>
    <t>T18.1</t>
  </si>
  <si>
    <t>Plaque mécénat - permanent</t>
  </si>
  <si>
    <t>T18.2</t>
  </si>
  <si>
    <t>Plaque mécénat - temporaire</t>
  </si>
  <si>
    <t>T19.1</t>
  </si>
  <si>
    <t>T19.2</t>
  </si>
  <si>
    <t>T19.3</t>
  </si>
  <si>
    <t>T20.1 et .3</t>
  </si>
  <si>
    <t>Plaque patrimoniale - petit format</t>
  </si>
  <si>
    <t>T20.2 et .4</t>
  </si>
  <si>
    <t>Plaque patrimoniale - grand format</t>
  </si>
  <si>
    <t xml:space="preserve">T21 </t>
  </si>
  <si>
    <t>Cartel plantes</t>
  </si>
  <si>
    <t>T22a</t>
  </si>
  <si>
    <t>Maquette tactile - zone renouvelable 1</t>
  </si>
  <si>
    <t>T22b</t>
  </si>
  <si>
    <t>Maquette tactile - zone renouvelable 2</t>
  </si>
  <si>
    <t>T23</t>
  </si>
  <si>
    <t>Maquette tactile zone 3</t>
  </si>
  <si>
    <t>Adhésif ascenseurs publics</t>
  </si>
  <si>
    <t>Lame Ghaut</t>
  </si>
  <si>
    <t>Adhésifs intérieurs</t>
  </si>
  <si>
    <t>T4.6</t>
  </si>
  <si>
    <t>T10.1</t>
  </si>
  <si>
    <t xml:space="preserve">Ruban lumineux </t>
  </si>
  <si>
    <t>T10.2</t>
  </si>
  <si>
    <t xml:space="preserve">Ruban non-lumineux </t>
  </si>
  <si>
    <t>T12</t>
  </si>
  <si>
    <t>Comptoir accueil fixe</t>
  </si>
  <si>
    <t>T14</t>
  </si>
  <si>
    <t>Plaque menu ascenseur</t>
  </si>
  <si>
    <t>T15</t>
  </si>
  <si>
    <t>T16</t>
  </si>
  <si>
    <t>Plaque tarif billetterie Vieux Port</t>
  </si>
  <si>
    <t xml:space="preserve">Pictogramme - Entre 1 et 15 pictogrammes
Le prix "fourniture" est un prix unitaire/m2
Les prix globaux "pose" et "dépose" concernent la pose de 1 à 15 pictogrammes </t>
  </si>
  <si>
    <t xml:space="preserve">Pictogramme - Entre 15 et 30 pictogrammes 
Le prix "fourniture" est un prix unitaire/m2
Les prix globaux "pose" et "dépose" concernent la pose de plus de 15 pictogrammes </t>
  </si>
  <si>
    <t>Bandes de vigilance - moins de 10m linéaire</t>
  </si>
  <si>
    <t>Bandes de vigilance - plus de 10m linéaire</t>
  </si>
  <si>
    <t xml:space="preserve">mètre linéaire </t>
  </si>
  <si>
    <t>Longueur jusqu'à 50 cm</t>
  </si>
  <si>
    <t>Longueur comprise entre 50cm et 1m50</t>
  </si>
  <si>
    <t xml:space="preserve">Longueur comprise entre 1m50 et 4m </t>
  </si>
  <si>
    <t>3.1.10</t>
  </si>
  <si>
    <t>Porte entrée exposition - logos - dimensions approximatives</t>
  </si>
  <si>
    <t xml:space="preserve">Sortie exposition - signalétique catalogue - dimensions approximatives </t>
  </si>
  <si>
    <t>Plaque 1 mécène J4 hall</t>
  </si>
  <si>
    <t>Plaque 1 mécène terrasse J4</t>
  </si>
  <si>
    <t>Conteneur CCR - 1 face</t>
  </si>
  <si>
    <t>Conteneur CCR - 2 faces</t>
  </si>
  <si>
    <t>2x(245 x 300)</t>
  </si>
  <si>
    <t>Autre dimension signalétique dos bleu</t>
  </si>
  <si>
    <t>Transmission des livrables relatifs aux déchets générés par les activités de signalétique</t>
  </si>
  <si>
    <t>2 fois par an</t>
  </si>
  <si>
    <t>Forfait déplacement complémentaire</t>
  </si>
  <si>
    <t>3.2.8</t>
  </si>
  <si>
    <t xml:space="preserve">Autre type de signalétique </t>
  </si>
  <si>
    <t xml:space="preserve">Enseigne extérieure J4 </t>
  </si>
  <si>
    <t xml:space="preserve">Enseigne extérieure Vieux Port petit format </t>
  </si>
  <si>
    <t xml:space="preserve">Enseigne extérieure Vieux Port grand format </t>
  </si>
  <si>
    <t>Enseigne extérieure Panier petit format</t>
  </si>
  <si>
    <t>Enseigne extérieure Panier grand format</t>
  </si>
  <si>
    <t>Signalétique en extérieur - dos bleu</t>
  </si>
  <si>
    <t>Signalétique en extérieur</t>
  </si>
  <si>
    <t>Entrée salle d'exposition Bâtiment E</t>
  </si>
  <si>
    <t>Panneau vertical mur - format S</t>
  </si>
  <si>
    <t>Panneau équerre</t>
  </si>
  <si>
    <t>Message fermeture exceptionnelle - Vieux port</t>
  </si>
  <si>
    <t>Message fermeture exceptionnelle - Panier</t>
  </si>
  <si>
    <t>Impression haute résolution sur support adhésif à micro succion sans colle ni PVC - Memento</t>
  </si>
  <si>
    <t xml:space="preserve">Panneau vertical mur - Mémentos </t>
  </si>
  <si>
    <t>Plaques documentation MucemLab</t>
  </si>
  <si>
    <t>Adhésifs pour service COM</t>
  </si>
  <si>
    <t>Impression numérique sur matériau magnétique</t>
  </si>
  <si>
    <t>épaisseur du support 10 mm</t>
  </si>
  <si>
    <t>Adhésif pour mur béton</t>
  </si>
  <si>
    <t>Impression haute résolution sur papier intissé préencollé</t>
  </si>
  <si>
    <t>3.2.10</t>
  </si>
  <si>
    <t>3.2.11</t>
  </si>
  <si>
    <t>3.2.9</t>
  </si>
  <si>
    <t>Taille A3</t>
  </si>
  <si>
    <t>Message fermeture exceptionnelle - Musée J4</t>
  </si>
  <si>
    <t>Billetterie du Mucem, Fort Saint-Jean (Panier)</t>
  </si>
  <si>
    <t>Bandeau nom exposition - Panier</t>
  </si>
  <si>
    <t>Billetterie du Mucem, Fort Saint-Jean (bâtiment MucemLab - Vieux Port) </t>
  </si>
  <si>
    <t>Bandeau nom exposition - Vieux Port</t>
  </si>
  <si>
    <t>3.1.11</t>
  </si>
  <si>
    <t>3.1.12</t>
  </si>
  <si>
    <t>3.1.13</t>
  </si>
  <si>
    <t>3.1.14</t>
  </si>
  <si>
    <t>Film micro perforé noir imprimé</t>
  </si>
  <si>
    <r>
      <t xml:space="preserve">Pose seule
</t>
    </r>
    <r>
      <rPr>
        <i/>
        <sz val="10"/>
        <rFont val="Arial"/>
        <family val="2"/>
      </rPr>
      <t>(y compris frais de déplacement, main d'œuvre et moyens d'accès)</t>
    </r>
  </si>
  <si>
    <r>
      <t xml:space="preserve">Fourniture + Pose 
</t>
    </r>
    <r>
      <rPr>
        <i/>
        <sz val="10"/>
        <rFont val="Arial"/>
        <family val="2"/>
      </rPr>
      <t>(y compris frais de déplacement, main d'œuvre et moyen d'accès)</t>
    </r>
  </si>
  <si>
    <r>
      <t xml:space="preserve">Lame GHR (Entrée salle d'exposition place d'armes) - Réalisation d'une lame. </t>
    </r>
    <r>
      <rPr>
        <sz val="10"/>
        <color rgb="FFFF0000"/>
        <rFont val="Arial"/>
        <family val="2"/>
      </rPr>
      <t>Moyen d'accès grande hauteur nécessaire</t>
    </r>
  </si>
  <si>
    <r>
      <t xml:space="preserve">Lame GHR (Entrée salle d'exposition place d'armes) - Réalisation des deux lames </t>
    </r>
    <r>
      <rPr>
        <sz val="10"/>
        <color rgb="FFFF0000"/>
        <rFont val="Arial"/>
        <family val="2"/>
      </rPr>
      <t>Moyen d'accès grande hauteur nécessaire</t>
    </r>
  </si>
  <si>
    <r>
      <t xml:space="preserve">Dépose seule 
</t>
    </r>
    <r>
      <rPr>
        <i/>
        <sz val="10"/>
        <rFont val="Arial"/>
        <family val="2"/>
      </rPr>
      <t>(y compris frais de déplacement, main d'œuvre, moyen d'accès et gestion déchets)</t>
    </r>
  </si>
  <si>
    <r>
      <t xml:space="preserve">Dépose+ Fourniture + Pose
</t>
    </r>
    <r>
      <rPr>
        <i/>
        <sz val="10"/>
        <rFont val="Arial"/>
        <family val="2"/>
      </rPr>
      <t>(y compris frais de déplacement, main d'œuvre moyen d'accès et gestion déchets)</t>
    </r>
    <r>
      <rPr>
        <i/>
        <sz val="10"/>
        <color rgb="FF0070C0"/>
        <rFont val="Arial"/>
        <family val="2"/>
      </rPr>
      <t xml:space="preserve">
</t>
    </r>
  </si>
  <si>
    <t xml:space="preserve">Totem roulant </t>
  </si>
  <si>
    <t>3.1.8.4</t>
  </si>
  <si>
    <t>3.1.8.5</t>
  </si>
  <si>
    <t>3.1.8.6</t>
  </si>
  <si>
    <t>3.1.8.7</t>
  </si>
  <si>
    <t>3.1.8.8</t>
  </si>
  <si>
    <t>3.1.8.9</t>
  </si>
  <si>
    <t>3.1.8.10</t>
  </si>
  <si>
    <t>3.1.8.11</t>
  </si>
  <si>
    <t>3.1.8.13</t>
  </si>
  <si>
    <t>Impression sur textile</t>
  </si>
  <si>
    <t>Kakemono</t>
  </si>
  <si>
    <t>Oriflamme avec pied</t>
  </si>
  <si>
    <t>en fonction du besoin</t>
  </si>
  <si>
    <t>Adhésif intérieur - autres dimensions</t>
  </si>
  <si>
    <r>
      <t xml:space="preserve">Dépose seule 
</t>
    </r>
    <r>
      <rPr>
        <i/>
        <sz val="9"/>
        <rFont val="Arial"/>
        <family val="2"/>
      </rPr>
      <t>(main d'œuvre,  déplacement et gestion des déchets)</t>
    </r>
  </si>
  <si>
    <t>3.2.12</t>
  </si>
  <si>
    <t>3.2.13</t>
  </si>
  <si>
    <t>Pose seule</t>
  </si>
  <si>
    <t>Fourniture seule</t>
  </si>
  <si>
    <t>Dépose seule</t>
  </si>
  <si>
    <t>Dépose + Fourniture + pose</t>
  </si>
  <si>
    <t xml:space="preserve">Bandeaux "Exposition terminée "ou  "Prochainement"  </t>
  </si>
  <si>
    <t>quantité commandée</t>
  </si>
  <si>
    <t>unité commandée (m2 ou mL suivant ligne)</t>
  </si>
  <si>
    <t>Prix unitaire / unité (m2 ou mL)</t>
  </si>
  <si>
    <t>Fourniture et pose</t>
  </si>
  <si>
    <t>Film micro perforé noir</t>
  </si>
  <si>
    <t>Adhésif extérieur - Autres dimensions</t>
  </si>
  <si>
    <r>
      <t xml:space="preserve">Fourniture seule
</t>
    </r>
    <r>
      <rPr>
        <i/>
        <sz val="9"/>
        <rFont val="Arial"/>
        <family val="2"/>
      </rPr>
      <t>(hors main d'œuvre et moyens d'accès éventuels)</t>
    </r>
  </si>
  <si>
    <r>
      <t xml:space="preserve">Fourniture seule
</t>
    </r>
    <r>
      <rPr>
        <i/>
        <sz val="10"/>
        <rFont val="Arial"/>
        <family val="2"/>
      </rPr>
      <t>(hors main d'œuvre et moyens d'accès éventuels)</t>
    </r>
  </si>
  <si>
    <t>3.1.1.1</t>
  </si>
  <si>
    <t>3.1.1.2</t>
  </si>
  <si>
    <t>3.1.1.3</t>
  </si>
  <si>
    <t>3.1.5.3</t>
  </si>
  <si>
    <t>3.1.6.2</t>
  </si>
  <si>
    <t>Autres totems ou signalétique en extérieur</t>
  </si>
  <si>
    <t>Adhésifs ascenseurs personnel J4</t>
  </si>
  <si>
    <t>Panneau bois hall J4 derrière ascenseur public</t>
  </si>
  <si>
    <t>3.1.8.12</t>
  </si>
  <si>
    <t xml:space="preserve">Panneaux intérieurs suite refonte signalétique </t>
  </si>
  <si>
    <t>3.1.14.1</t>
  </si>
  <si>
    <t>3.1.14.2</t>
  </si>
  <si>
    <t>Fourniture, impression, pose, dépose de marquages et supports de signalétique
CCAP valant acte d'engagement - annexe financière (annexe 1)
Bordereau des Prix Unitaires (BPU)</t>
  </si>
  <si>
    <t>QUANTITE COMMANDEE ANNEE 2025 pour information (hors prestations sur mesure sur devis)</t>
  </si>
  <si>
    <t xml:space="preserve">Cases à completer par candidats : </t>
  </si>
  <si>
    <t>Nom du candidat</t>
  </si>
  <si>
    <t>Date et signature du Titulaire :</t>
  </si>
  <si>
    <t>Nom et qualité du signataire :</t>
  </si>
  <si>
    <r>
      <t xml:space="preserve">Texte découpé grand format - </t>
    </r>
    <r>
      <rPr>
        <sz val="10"/>
        <color rgb="FFFF0000"/>
        <rFont val="Arial"/>
        <family val="2"/>
      </rPr>
      <t>Moyen d'accès grande hauteur nécessaire</t>
    </r>
  </si>
  <si>
    <r>
      <t>Texte découpé petit format -</t>
    </r>
    <r>
      <rPr>
        <sz val="10"/>
        <color rgb="FFFF0000"/>
        <rFont val="Arial"/>
        <family val="2"/>
      </rPr>
      <t xml:space="preserve"> Moyen d'accès grande hauteur nécessaire</t>
    </r>
  </si>
  <si>
    <r>
      <t>Texte découpé autre format -</t>
    </r>
    <r>
      <rPr>
        <sz val="10"/>
        <color rgb="FFFF0000"/>
        <rFont val="Arial"/>
        <family val="2"/>
      </rPr>
      <t xml:space="preserve"> Moyen d'accès grande hauteur nécessaire</t>
    </r>
  </si>
  <si>
    <t>Référence prix</t>
  </si>
  <si>
    <t>SIGNA 1</t>
  </si>
  <si>
    <t>SIGNA 2</t>
  </si>
  <si>
    <t>SIGNA 3</t>
  </si>
  <si>
    <t>SIGNA 4</t>
  </si>
  <si>
    <t>SIGNA 5</t>
  </si>
  <si>
    <t>SIGNA 6</t>
  </si>
  <si>
    <t>SIGNA 7</t>
  </si>
  <si>
    <t>SIGNA 8</t>
  </si>
  <si>
    <t>SIGNA 9</t>
  </si>
  <si>
    <t>SIGNA 10</t>
  </si>
  <si>
    <t>SIGNA 11</t>
  </si>
  <si>
    <t>SIGNA 12</t>
  </si>
  <si>
    <t>SIGNA 13</t>
  </si>
  <si>
    <t>SIGNA 14</t>
  </si>
  <si>
    <t>SIGNA 15</t>
  </si>
  <si>
    <t>SIGNA 16</t>
  </si>
  <si>
    <t>SIGNA 17</t>
  </si>
  <si>
    <t>SIGNA 19</t>
  </si>
  <si>
    <t>SIGNA 20</t>
  </si>
  <si>
    <t>SIGNA 21</t>
  </si>
  <si>
    <t>SIGNA 22</t>
  </si>
  <si>
    <t>SIGNA 23</t>
  </si>
  <si>
    <t>SIGNA 24</t>
  </si>
  <si>
    <t>SIGNA 25</t>
  </si>
  <si>
    <t>SIGNA 26</t>
  </si>
  <si>
    <t>SIGNA 27</t>
  </si>
  <si>
    <t>SIGNA 28</t>
  </si>
  <si>
    <t>SIGNA 29</t>
  </si>
  <si>
    <t>SIGNA 30</t>
  </si>
  <si>
    <t>SIGNA 31</t>
  </si>
  <si>
    <t>SIGNA 32</t>
  </si>
  <si>
    <t>SIGNA 33</t>
  </si>
  <si>
    <t>SIGNA 34</t>
  </si>
  <si>
    <t>SIGNA 35</t>
  </si>
  <si>
    <t>SIGNA 36</t>
  </si>
  <si>
    <t>SIGNA 37</t>
  </si>
  <si>
    <t>SIGNA 38</t>
  </si>
  <si>
    <t>SIGNA 39</t>
  </si>
  <si>
    <t>SIGNA 40</t>
  </si>
  <si>
    <t>SIGNA 41</t>
  </si>
  <si>
    <t>SIGNA 42</t>
  </si>
  <si>
    <t>SIGNA 43</t>
  </si>
  <si>
    <t>SIGNA 44</t>
  </si>
  <si>
    <t>SIGNA 45</t>
  </si>
  <si>
    <t>SIGNA 46</t>
  </si>
  <si>
    <t>SIGNA 47</t>
  </si>
  <si>
    <t>SIGNA 48</t>
  </si>
  <si>
    <t>SIGNA 49</t>
  </si>
  <si>
    <t>SIGNA 50</t>
  </si>
  <si>
    <t>SIGNA 51</t>
  </si>
  <si>
    <t>SIGNA 52</t>
  </si>
  <si>
    <t>SIGNA 53</t>
  </si>
  <si>
    <t>SIGNA 54</t>
  </si>
  <si>
    <t>SIGNA 55</t>
  </si>
  <si>
    <t>SIGNA 56</t>
  </si>
  <si>
    <t>SIGNA 57</t>
  </si>
  <si>
    <t>SIGNA 58</t>
  </si>
  <si>
    <t>SIGNA 59</t>
  </si>
  <si>
    <t>SIGNA 60</t>
  </si>
  <si>
    <t>SIGNA 61</t>
  </si>
  <si>
    <t>SIGNA 62</t>
  </si>
  <si>
    <t>SIGNA 63</t>
  </si>
  <si>
    <t>SIGNA 64</t>
  </si>
  <si>
    <t>SIGNA 65</t>
  </si>
  <si>
    <t>SIGNA 66</t>
  </si>
  <si>
    <t>SIGNA 67</t>
  </si>
  <si>
    <t>SIGNA 68</t>
  </si>
  <si>
    <t>SIGNA 69</t>
  </si>
  <si>
    <t>SIGNA 70</t>
  </si>
  <si>
    <t>SIGNA 71</t>
  </si>
  <si>
    <t>SIGNA 72</t>
  </si>
  <si>
    <t>SIGNA 73</t>
  </si>
  <si>
    <t>SIGNA 74</t>
  </si>
  <si>
    <t>SIGNA 75</t>
  </si>
  <si>
    <t>SIGNA 76</t>
  </si>
  <si>
    <t>SIGNA 77</t>
  </si>
  <si>
    <t>SIGNA 78</t>
  </si>
  <si>
    <t>SIGNA 79</t>
  </si>
  <si>
    <t>SIGNA 80</t>
  </si>
  <si>
    <t>SIGNA 81</t>
  </si>
  <si>
    <t>SIGNA 82</t>
  </si>
  <si>
    <t>SIGNA 83</t>
  </si>
  <si>
    <t>SIGNA 84</t>
  </si>
  <si>
    <t>SIGNA 85</t>
  </si>
  <si>
    <t>SIGNA 86</t>
  </si>
  <si>
    <t>SIGNA 87</t>
  </si>
  <si>
    <t>SIGNA 88</t>
  </si>
  <si>
    <t>SIGNA 89</t>
  </si>
  <si>
    <t>SIGNA 90</t>
  </si>
  <si>
    <t>SIGNA 91</t>
  </si>
  <si>
    <t>SIGNA 92</t>
  </si>
  <si>
    <t>SIGNA 93</t>
  </si>
  <si>
    <t>SIGNA 94</t>
  </si>
  <si>
    <t>SIGNA 95</t>
  </si>
  <si>
    <t>SIGNA 96</t>
  </si>
  <si>
    <t>SIGNA 97</t>
  </si>
  <si>
    <t>SIGNA 98</t>
  </si>
  <si>
    <t>SIGNA 99</t>
  </si>
  <si>
    <t>SIGNA 100</t>
  </si>
  <si>
    <t>SIGNA 101</t>
  </si>
  <si>
    <t>SIGNA 102</t>
  </si>
  <si>
    <t>SIGNA 103</t>
  </si>
  <si>
    <t>SIGNA 104</t>
  </si>
  <si>
    <t>SIGNA 105</t>
  </si>
  <si>
    <t>SIGNA 106</t>
  </si>
  <si>
    <t>SIGNA 107</t>
  </si>
  <si>
    <t>SIGNA 108</t>
  </si>
  <si>
    <t>SIGNA 109</t>
  </si>
  <si>
    <t>SIGNA 110</t>
  </si>
  <si>
    <t>SIGNA 111</t>
  </si>
  <si>
    <t>SIGNA 112</t>
  </si>
  <si>
    <t>SIGNA 113</t>
  </si>
  <si>
    <t>SIGNA 114</t>
  </si>
  <si>
    <t>SIGNA 115</t>
  </si>
  <si>
    <t>SIGNA 116</t>
  </si>
  <si>
    <t>SIGNA 117</t>
  </si>
  <si>
    <t>SIGNA 118</t>
  </si>
  <si>
    <t>SIGNA 119</t>
  </si>
  <si>
    <t>SIGNA 120</t>
  </si>
  <si>
    <t>SIGNA 121</t>
  </si>
  <si>
    <t>SIGNA 122</t>
  </si>
  <si>
    <t>SIGNA 123</t>
  </si>
  <si>
    <t>SIGNA 124</t>
  </si>
  <si>
    <t>SIGNA 125</t>
  </si>
  <si>
    <t>SIGNA 126</t>
  </si>
  <si>
    <t>SIGNA 127</t>
  </si>
  <si>
    <t>SIGNA 128</t>
  </si>
  <si>
    <t>SIGNA 129</t>
  </si>
  <si>
    <t>SIGNA 130</t>
  </si>
  <si>
    <t>SIGNA 131</t>
  </si>
  <si>
    <t>SIGNA 132</t>
  </si>
  <si>
    <t>SIGNA 133</t>
  </si>
  <si>
    <t>SIGNA 134</t>
  </si>
  <si>
    <t>SIGNA 135</t>
  </si>
  <si>
    <t>Référance prix</t>
  </si>
  <si>
    <t>SIGNA 136</t>
  </si>
  <si>
    <t>SIGNA 137</t>
  </si>
  <si>
    <t>SIGNA 138</t>
  </si>
  <si>
    <t>SIGNA 139</t>
  </si>
  <si>
    <t>SIGNA 140</t>
  </si>
  <si>
    <t>SIGNA 141</t>
  </si>
  <si>
    <t>SIGNA 142</t>
  </si>
  <si>
    <t>SIGNA 143</t>
  </si>
  <si>
    <t>SIGNA 144</t>
  </si>
  <si>
    <t>SIGNA 145</t>
  </si>
  <si>
    <t>SIGNA 146</t>
  </si>
  <si>
    <t>SIGNA 147</t>
  </si>
  <si>
    <t>SIGNA 148</t>
  </si>
  <si>
    <t>SIGNA 149</t>
  </si>
  <si>
    <t>SIGNA 150</t>
  </si>
  <si>
    <t>SIGNA 151</t>
  </si>
  <si>
    <t>SIGNA 152</t>
  </si>
  <si>
    <t>SIGNA 153</t>
  </si>
  <si>
    <t>SIGNA 154</t>
  </si>
  <si>
    <t>SIGNA 155</t>
  </si>
  <si>
    <t>SIGNA 156</t>
  </si>
  <si>
    <t>SIGNA 157</t>
  </si>
  <si>
    <t>SIGNA 158</t>
  </si>
  <si>
    <t>SIGNA 159</t>
  </si>
  <si>
    <t>SIGNA 160</t>
  </si>
  <si>
    <t>SIGNA 161</t>
  </si>
  <si>
    <t>SIGNA 162</t>
  </si>
  <si>
    <t>SIGNA 163</t>
  </si>
  <si>
    <t>SIGNA 164</t>
  </si>
  <si>
    <t>SIGNA 165</t>
  </si>
  <si>
    <t>SIGNA 166</t>
  </si>
  <si>
    <t>SIGNA 167</t>
  </si>
  <si>
    <t>SIGNA 168</t>
  </si>
  <si>
    <t>SIGNA 169</t>
  </si>
  <si>
    <t>SIGNA 170</t>
  </si>
  <si>
    <t>SIGNA 171</t>
  </si>
  <si>
    <t>SIGNA 172</t>
  </si>
  <si>
    <t>SIGNA 173</t>
  </si>
  <si>
    <t>SIGNA 174</t>
  </si>
  <si>
    <t>SIGNA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</si>
</sst>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#,##0\ &quot;€&quot;"/>
    <numFmt numFmtId="166" formatCode="#,##0.0_ &quot;m2&quot;"/>
    <numFmt numFmtId="167" formatCode="#,##0.00_ &quot;m2&quot;"/>
  </numFmts>
  <fonts count="4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color rgb="FFFF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sz val="10"/>
      <color theme="9" tint="-0.249977111117893"/>
      <name val="Arial"/>
      <family val="2"/>
    </font>
    <font>
      <i/>
      <sz val="10"/>
      <color theme="9" tint="-0.249977111117893"/>
      <name val="Arial"/>
      <family val="2"/>
    </font>
    <font>
      <sz val="12"/>
      <color theme="9" tint="-0.249977111117893"/>
      <name val="Arial"/>
      <family val="2"/>
    </font>
    <font>
      <i/>
      <sz val="12"/>
      <color theme="9" tint="-0.249977111117893"/>
      <name val="Arial"/>
      <family val="2"/>
    </font>
    <font>
      <i/>
      <sz val="10"/>
      <color rgb="FF0070C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0070C0"/>
      <name val="Arial"/>
      <family val="2"/>
    </font>
    <font>
      <sz val="11"/>
      <name val="Arial"/>
      <family val="2"/>
    </font>
    <font>
      <sz val="11"/>
      <color theme="9" tint="-0.249977111117893"/>
      <name val="Arial"/>
      <family val="2"/>
    </font>
    <font>
      <i/>
      <sz val="11"/>
      <color theme="9" tint="-0.249977111117893"/>
      <name val="Arial"/>
      <family val="2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9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theme="1" tint="0.34998626667073579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>
      <left style="thin">
        <color auto="1"/>
      </left>
      <right/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medium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theme="1" tint="0.34998626667073579"/>
      </right>
      <top/>
      <bottom style="medium">
        <color auto="1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1" tint="0.34998626667073579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theme="1" tint="0.34998626667073579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>
      <left style="medium">
        <color theme="1" tint="0.34998626667073579"/>
      </left>
      <right style="thin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auto="1"/>
      </bottom>
      <diagonal/>
    </border>
    <border>
      <left style="medium">
        <color theme="1" tint="0.34998626667073579"/>
      </left>
      <right style="thin">
        <color auto="1"/>
      </right>
      <top style="medium">
        <color auto="1"/>
      </top>
      <bottom/>
      <diagonal/>
    </border>
    <border>
      <left/>
      <right style="medium">
        <color theme="1" tint="0.34998626667073579"/>
      </right>
      <top style="medium">
        <color auto="1"/>
      </top>
      <bottom/>
      <diagonal/>
    </border>
    <border diagonalUp="1">
      <left style="medium">
        <color theme="1" tint="0.34998626667073579"/>
      </left>
      <right style="thin">
        <color auto="1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 diagonalUp="1">
      <left style="medium">
        <color theme="1" tint="0.34998626667073579"/>
      </left>
      <right style="thin">
        <color auto="1"/>
      </right>
      <top style="thin">
        <color auto="1"/>
      </top>
      <bottom style="medium">
        <color theme="1" tint="0.34998626667073579"/>
      </bottom>
      <diagonal style="thin">
        <color theme="1" tint="0.34998626667073579"/>
      </diagonal>
    </border>
    <border>
      <left/>
      <right style="thin">
        <color auto="1"/>
      </right>
      <top/>
      <bottom style="medium">
        <color theme="1" tint="0.34998626667073579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theme="1" tint="0.34998626667073579"/>
      </bottom>
      <diagonal style="thin">
        <color theme="1" tint="0.34998626667073579"/>
      </diagonal>
    </border>
    <border diagonalUp="1">
      <left style="thin">
        <color auto="1"/>
      </left>
      <right/>
      <top style="thin">
        <color auto="1"/>
      </top>
      <bottom style="medium">
        <color theme="1" tint="0.34998626667073579"/>
      </bottom>
      <diagonal style="thin">
        <color theme="1" tint="0.34998626667073579"/>
      </diagonal>
    </border>
    <border diagonalUp="1">
      <left style="thin">
        <color auto="1"/>
      </left>
      <right style="medium">
        <color theme="1" tint="0.34998626667073579"/>
      </right>
      <top style="thin">
        <color auto="1"/>
      </top>
      <bottom style="medium">
        <color theme="1" tint="0.34998626667073579"/>
      </bottom>
      <diagonal style="thin">
        <color theme="1" tint="0.34998626667073579"/>
      </diagonal>
    </border>
    <border>
      <left style="medium">
        <color theme="1" tint="0.34998626667073579"/>
      </left>
      <right/>
      <top style="medium">
        <color theme="1" tint="0.34998626667073579"/>
      </top>
      <bottom style="medium">
        <color auto="1"/>
      </bottom>
      <diagonal/>
    </border>
    <border>
      <left/>
      <right/>
      <top style="medium">
        <color theme="1" tint="0.34998626667073579"/>
      </top>
      <bottom style="medium">
        <color auto="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 style="thin">
        <color auto="1"/>
      </left>
      <right style="thin">
        <color theme="1" tint="0.34998626667073579"/>
      </right>
      <top style="thin">
        <color auto="1"/>
      </top>
      <bottom style="thin">
        <color auto="1"/>
      </bottom>
      <diagonal/>
    </border>
    <border diagonalUp="1">
      <left style="thin">
        <color theme="1" tint="0.34998626667073579"/>
      </left>
      <right style="thin">
        <color theme="1" tint="0.34998626667073579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 diagonalUp="1">
      <left/>
      <right style="medium">
        <color theme="1" tint="0.34998626667073579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 diagonalUp="1">
      <left style="thin">
        <color auto="1"/>
      </left>
      <right style="medium">
        <color indexed="64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indexed="64"/>
      </right>
      <top/>
      <bottom style="medium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medium">
        <color indexed="64"/>
      </bottom>
      <diagonal style="thin">
        <color theme="1" tint="0.34998626667073579"/>
      </diagonal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theme="1" tint="0.34998626667073579"/>
      </diagonal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2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2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4" borderId="23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164" fontId="14" fillId="4" borderId="19" xfId="0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8" fillId="0" borderId="45" xfId="0" applyFont="1" applyBorder="1" applyAlignment="1">
      <alignment horizontal="center" vertical="center"/>
    </xf>
    <xf numFmtId="0" fontId="13" fillId="4" borderId="23" xfId="0" applyFont="1" applyFill="1" applyBorder="1" applyAlignment="1">
      <alignment horizontal="left" vertical="center" wrapText="1"/>
    </xf>
    <xf numFmtId="165" fontId="8" fillId="0" borderId="56" xfId="0" applyNumberFormat="1" applyFont="1" applyBorder="1" applyAlignment="1">
      <alignment horizontal="center" vertical="center"/>
    </xf>
    <xf numFmtId="4" fontId="8" fillId="5" borderId="10" xfId="0" applyNumberFormat="1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8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13" fillId="4" borderId="17" xfId="0" applyFont="1" applyFill="1" applyBorder="1" applyAlignment="1">
      <alignment horizontal="left" vertical="center"/>
    </xf>
    <xf numFmtId="0" fontId="7" fillId="4" borderId="44" xfId="0" applyFont="1" applyFill="1" applyBorder="1" applyAlignment="1">
      <alignment horizontal="center" vertical="center"/>
    </xf>
    <xf numFmtId="164" fontId="7" fillId="4" borderId="45" xfId="0" applyNumberFormat="1" applyFont="1" applyFill="1" applyBorder="1" applyAlignment="1">
      <alignment horizontal="center" vertical="center"/>
    </xf>
    <xf numFmtId="164" fontId="22" fillId="0" borderId="8" xfId="0" applyNumberFormat="1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 wrapText="1"/>
    </xf>
    <xf numFmtId="0" fontId="17" fillId="2" borderId="1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17" fillId="2" borderId="18" xfId="0" applyFont="1" applyFill="1" applyBorder="1" applyAlignment="1">
      <alignment vertical="center"/>
    </xf>
    <xf numFmtId="0" fontId="16" fillId="0" borderId="18" xfId="0" applyFont="1" applyFill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164" fontId="7" fillId="5" borderId="30" xfId="0" applyNumberFormat="1" applyFont="1" applyFill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30" xfId="0" applyNumberFormat="1" applyFont="1" applyFill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7" fillId="0" borderId="65" xfId="0" applyFont="1" applyFill="1" applyBorder="1" applyAlignment="1">
      <alignment vertical="center" wrapText="1"/>
    </xf>
    <xf numFmtId="0" fontId="7" fillId="0" borderId="6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5" borderId="70" xfId="0" applyNumberFormat="1" applyFont="1" applyFill="1" applyBorder="1" applyAlignment="1">
      <alignment horizontal="center" vertical="center"/>
    </xf>
    <xf numFmtId="164" fontId="4" fillId="0" borderId="68" xfId="0" applyNumberFormat="1" applyFont="1" applyBorder="1" applyAlignment="1">
      <alignment vertical="center"/>
    </xf>
    <xf numFmtId="164" fontId="14" fillId="4" borderId="74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 vertical="center"/>
    </xf>
    <xf numFmtId="164" fontId="8" fillId="0" borderId="78" xfId="0" applyNumberFormat="1" applyFont="1" applyBorder="1" applyAlignment="1">
      <alignment horizontal="center" vertical="center"/>
    </xf>
    <xf numFmtId="164" fontId="8" fillId="0" borderId="79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7" fillId="0" borderId="3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164" fontId="17" fillId="0" borderId="24" xfId="0" applyNumberFormat="1" applyFont="1" applyFill="1" applyBorder="1" applyAlignment="1">
      <alignment horizontal="center" vertical="center" wrapText="1"/>
    </xf>
    <xf numFmtId="164" fontId="18" fillId="0" borderId="61" xfId="0" applyNumberFormat="1" applyFont="1" applyFill="1" applyBorder="1" applyAlignment="1">
      <alignment horizontal="center" vertical="center" wrapText="1"/>
    </xf>
    <xf numFmtId="164" fontId="18" fillId="0" borderId="62" xfId="0" applyNumberFormat="1" applyFont="1" applyFill="1" applyBorder="1" applyAlignment="1">
      <alignment horizontal="center" vertical="center" wrapText="1"/>
    </xf>
    <xf numFmtId="164" fontId="7" fillId="4" borderId="44" xfId="0" applyNumberFormat="1" applyFont="1" applyFill="1" applyBorder="1" applyAlignment="1">
      <alignment horizontal="center" vertical="center"/>
    </xf>
    <xf numFmtId="164" fontId="7" fillId="4" borderId="63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30" xfId="0" applyNumberFormat="1" applyFont="1" applyFill="1" applyBorder="1" applyAlignment="1">
      <alignment horizontal="center" vertical="center"/>
    </xf>
    <xf numFmtId="164" fontId="8" fillId="0" borderId="40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30" xfId="0" applyNumberFormat="1" applyFont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164" fontId="8" fillId="0" borderId="30" xfId="0" applyNumberFormat="1" applyFont="1" applyFill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5" borderId="8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44" xfId="0" applyNumberFormat="1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 vertical="center"/>
    </xf>
    <xf numFmtId="164" fontId="21" fillId="0" borderId="8" xfId="0" applyNumberFormat="1" applyFont="1" applyFill="1" applyBorder="1" applyAlignment="1">
      <alignment horizontal="center" vertical="center"/>
    </xf>
    <xf numFmtId="164" fontId="23" fillId="0" borderId="8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164" fontId="14" fillId="4" borderId="8" xfId="0" applyNumberFormat="1" applyFont="1" applyFill="1" applyBorder="1" applyAlignment="1">
      <alignment horizontal="center" vertical="center"/>
    </xf>
    <xf numFmtId="164" fontId="14" fillId="4" borderId="30" xfId="0" applyNumberFormat="1" applyFont="1" applyFill="1" applyBorder="1" applyAlignment="1">
      <alignment horizontal="center" vertical="center"/>
    </xf>
    <xf numFmtId="164" fontId="8" fillId="0" borderId="42" xfId="0" applyNumberFormat="1" applyFont="1" applyBorder="1" applyAlignment="1">
      <alignment horizontal="center" vertical="center"/>
    </xf>
    <xf numFmtId="164" fontId="8" fillId="0" borderId="41" xfId="0" applyNumberFormat="1" applyFont="1" applyBorder="1" applyAlignment="1">
      <alignment horizontal="center" vertical="center"/>
    </xf>
    <xf numFmtId="164" fontId="8" fillId="0" borderId="72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164" fontId="14" fillId="4" borderId="75" xfId="0" applyNumberFormat="1" applyFont="1" applyFill="1" applyBorder="1" applyAlignment="1">
      <alignment horizontal="center" vertical="center"/>
    </xf>
    <xf numFmtId="164" fontId="14" fillId="4" borderId="71" xfId="0" applyNumberFormat="1" applyFont="1" applyFill="1" applyBorder="1" applyAlignment="1">
      <alignment horizontal="center" vertical="center"/>
    </xf>
    <xf numFmtId="164" fontId="8" fillId="0" borderId="81" xfId="0" applyNumberFormat="1" applyFont="1" applyBorder="1" applyAlignment="1">
      <alignment horizontal="center" vertical="center"/>
    </xf>
    <xf numFmtId="164" fontId="8" fillId="0" borderId="82" xfId="0" applyNumberFormat="1" applyFont="1" applyBorder="1" applyAlignment="1">
      <alignment horizontal="center" vertical="center"/>
    </xf>
    <xf numFmtId="164" fontId="8" fillId="0" borderId="83" xfId="0" applyNumberFormat="1" applyFont="1" applyBorder="1" applyAlignment="1">
      <alignment horizontal="center" vertical="center"/>
    </xf>
    <xf numFmtId="164" fontId="8" fillId="0" borderId="88" xfId="0" applyNumberFormat="1" applyFont="1" applyBorder="1" applyAlignment="1">
      <alignment horizontal="center" vertical="center"/>
    </xf>
    <xf numFmtId="164" fontId="8" fillId="0" borderId="89" xfId="0" applyNumberFormat="1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4" fontId="8" fillId="0" borderId="40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164" fontId="22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165" fontId="8" fillId="0" borderId="4" xfId="0" applyNumberFormat="1" applyFont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164" fontId="8" fillId="8" borderId="8" xfId="0" applyNumberFormat="1" applyFont="1" applyFill="1" applyBorder="1" applyAlignment="1">
      <alignment horizontal="center" vertical="center"/>
    </xf>
    <xf numFmtId="164" fontId="8" fillId="8" borderId="30" xfId="0" applyNumberFormat="1" applyFont="1" applyFill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164" fontId="7" fillId="8" borderId="10" xfId="0" applyNumberFormat="1" applyFont="1" applyFill="1" applyBorder="1" applyAlignment="1">
      <alignment horizontal="center" vertical="center"/>
    </xf>
    <xf numFmtId="0" fontId="8" fillId="0" borderId="8" xfId="0" applyFont="1" applyBorder="1"/>
    <xf numFmtId="164" fontId="7" fillId="0" borderId="3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vertical="center" wrapText="1"/>
    </xf>
    <xf numFmtId="0" fontId="31" fillId="0" borderId="0" xfId="0" applyFont="1" applyAlignment="1">
      <alignment vertical="center"/>
    </xf>
    <xf numFmtId="0" fontId="32" fillId="4" borderId="23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33" fillId="0" borderId="26" xfId="0" applyFont="1" applyFill="1" applyBorder="1" applyAlignment="1">
      <alignment vertical="center"/>
    </xf>
    <xf numFmtId="0" fontId="31" fillId="0" borderId="26" xfId="0" applyFont="1" applyFill="1" applyBorder="1" applyAlignment="1">
      <alignment vertical="center"/>
    </xf>
    <xf numFmtId="0" fontId="31" fillId="0" borderId="36" xfId="0" applyFont="1" applyBorder="1" applyAlignment="1">
      <alignment vertical="center"/>
    </xf>
    <xf numFmtId="0" fontId="31" fillId="0" borderId="26" xfId="0" applyFont="1" applyBorder="1" applyAlignment="1">
      <alignment vertical="center"/>
    </xf>
    <xf numFmtId="0" fontId="28" fillId="0" borderId="26" xfId="0" applyFont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36" xfId="0" applyFont="1" applyBorder="1" applyAlignment="1">
      <alignment vertical="center"/>
    </xf>
    <xf numFmtId="0" fontId="33" fillId="0" borderId="36" xfId="0" applyFont="1" applyFill="1" applyBorder="1" applyAlignment="1">
      <alignment vertical="center"/>
    </xf>
    <xf numFmtId="0" fontId="33" fillId="0" borderId="26" xfId="0" applyFont="1" applyBorder="1" applyAlignment="1">
      <alignment vertical="center"/>
    </xf>
    <xf numFmtId="0" fontId="32" fillId="4" borderId="36" xfId="0" applyFont="1" applyFill="1" applyBorder="1" applyAlignment="1">
      <alignment horizontal="center" vertical="center"/>
    </xf>
    <xf numFmtId="0" fontId="31" fillId="0" borderId="38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35" fillId="0" borderId="38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35" fillId="0" borderId="26" xfId="0" applyFont="1" applyBorder="1" applyAlignment="1">
      <alignment vertical="center"/>
    </xf>
    <xf numFmtId="0" fontId="34" fillId="0" borderId="38" xfId="0" applyFont="1" applyBorder="1" applyAlignment="1">
      <alignment vertical="center"/>
    </xf>
    <xf numFmtId="0" fontId="36" fillId="0" borderId="26" xfId="0" applyFont="1" applyBorder="1" applyAlignment="1">
      <alignment vertical="center"/>
    </xf>
    <xf numFmtId="0" fontId="36" fillId="0" borderId="26" xfId="0" applyFont="1" applyFill="1" applyBorder="1" applyAlignment="1">
      <alignment vertical="center"/>
    </xf>
    <xf numFmtId="0" fontId="36" fillId="0" borderId="36" xfId="0" applyFont="1" applyBorder="1" applyAlignment="1">
      <alignment vertical="center"/>
    </xf>
    <xf numFmtId="0" fontId="36" fillId="0" borderId="43" xfId="0" applyFont="1" applyBorder="1" applyAlignment="1">
      <alignment vertical="center"/>
    </xf>
    <xf numFmtId="0" fontId="31" fillId="0" borderId="46" xfId="0" applyFont="1" applyBorder="1" applyAlignment="1">
      <alignment vertical="center"/>
    </xf>
    <xf numFmtId="0" fontId="8" fillId="0" borderId="8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33" fillId="7" borderId="26" xfId="0" applyFont="1" applyFill="1" applyBorder="1" applyAlignment="1">
      <alignment vertical="center"/>
    </xf>
    <xf numFmtId="164" fontId="7" fillId="8" borderId="8" xfId="0" applyNumberFormat="1" applyFont="1" applyFill="1" applyBorder="1" applyAlignment="1">
      <alignment horizontal="center" vertical="center"/>
    </xf>
    <xf numFmtId="49" fontId="17" fillId="0" borderId="49" xfId="0" applyNumberFormat="1" applyFont="1" applyFill="1" applyBorder="1" applyAlignment="1">
      <alignment horizontal="center" vertical="center" wrapText="1"/>
    </xf>
    <xf numFmtId="49" fontId="17" fillId="0" borderId="53" xfId="0" applyNumberFormat="1" applyFont="1" applyFill="1" applyBorder="1" applyAlignment="1">
      <alignment horizontal="center" vertical="center" wrapText="1"/>
    </xf>
    <xf numFmtId="49" fontId="17" fillId="0" borderId="3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2" borderId="6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38" xfId="0" applyFont="1" applyFill="1" applyBorder="1" applyAlignment="1">
      <alignment vertical="center"/>
    </xf>
    <xf numFmtId="0" fontId="36" fillId="0" borderId="2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166" fontId="7" fillId="0" borderId="0" xfId="0" applyNumberFormat="1" applyFont="1" applyFill="1" applyBorder="1" applyAlignment="1">
      <alignment horizontal="center" vertical="center"/>
    </xf>
    <xf numFmtId="164" fontId="7" fillId="0" borderId="68" xfId="0" applyNumberFormat="1" applyFont="1" applyFill="1" applyBorder="1" applyAlignment="1">
      <alignment horizontal="center" vertical="center"/>
    </xf>
    <xf numFmtId="164" fontId="7" fillId="0" borderId="69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164" fontId="7" fillId="4" borderId="28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0" fontId="7" fillId="4" borderId="90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167" fontId="7" fillId="0" borderId="51" xfId="0" applyNumberFormat="1" applyFont="1" applyFill="1" applyBorder="1" applyAlignment="1">
      <alignment horizontal="center" vertical="center"/>
    </xf>
    <xf numFmtId="167" fontId="8" fillId="2" borderId="51" xfId="0" applyNumberFormat="1" applyFont="1" applyFill="1" applyBorder="1" applyAlignment="1">
      <alignment horizontal="center" vertical="center"/>
    </xf>
    <xf numFmtId="167" fontId="8" fillId="0" borderId="51" xfId="0" applyNumberFormat="1" applyFont="1" applyBorder="1" applyAlignment="1">
      <alignment horizontal="center" vertical="center"/>
    </xf>
    <xf numFmtId="167" fontId="7" fillId="0" borderId="51" xfId="0" applyNumberFormat="1" applyFont="1" applyBorder="1" applyAlignment="1">
      <alignment horizontal="center" vertical="center"/>
    </xf>
    <xf numFmtId="167" fontId="7" fillId="2" borderId="51" xfId="0" applyNumberFormat="1" applyFont="1" applyFill="1" applyBorder="1" applyAlignment="1">
      <alignment horizontal="center" vertical="center"/>
    </xf>
    <xf numFmtId="167" fontId="7" fillId="0" borderId="91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167" fontId="8" fillId="8" borderId="51" xfId="0" applyNumberFormat="1" applyFont="1" applyFill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166" fontId="7" fillId="0" borderId="51" xfId="0" applyNumberFormat="1" applyFont="1" applyFill="1" applyBorder="1" applyAlignment="1">
      <alignment horizontal="center" vertical="center"/>
    </xf>
    <xf numFmtId="166" fontId="7" fillId="0" borderId="51" xfId="0" applyNumberFormat="1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64" fontId="14" fillId="4" borderId="4" xfId="0" applyNumberFormat="1" applyFont="1" applyFill="1" applyBorder="1" applyAlignment="1">
      <alignment horizontal="center" vertical="center"/>
    </xf>
    <xf numFmtId="164" fontId="23" fillId="0" borderId="3" xfId="0" applyNumberFormat="1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0" fontId="14" fillId="4" borderId="52" xfId="0" applyFont="1" applyFill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2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2" borderId="52" xfId="0" applyFont="1" applyFill="1" applyBorder="1" applyAlignment="1">
      <alignment horizontal="center" vertical="center"/>
    </xf>
    <xf numFmtId="167" fontId="7" fillId="0" borderId="10" xfId="0" applyNumberFormat="1" applyFont="1" applyFill="1" applyBorder="1" applyAlignment="1">
      <alignment horizontal="center" vertical="center"/>
    </xf>
    <xf numFmtId="0" fontId="33" fillId="0" borderId="46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 wrapText="1"/>
    </xf>
    <xf numFmtId="167" fontId="7" fillId="0" borderId="13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164" fontId="22" fillId="5" borderId="8" xfId="0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8" fillId="5" borderId="8" xfId="0" applyNumberFormat="1" applyFont="1" applyFill="1" applyBorder="1" applyAlignment="1">
      <alignment horizontal="center" vertical="center"/>
    </xf>
    <xf numFmtId="164" fontId="8" fillId="5" borderId="30" xfId="0" applyNumberFormat="1" applyFont="1" applyFill="1" applyBorder="1" applyAlignment="1">
      <alignment horizontal="center" vertical="center"/>
    </xf>
    <xf numFmtId="164" fontId="22" fillId="5" borderId="3" xfId="0" applyNumberFormat="1" applyFont="1" applyFill="1" applyBorder="1" applyAlignment="1">
      <alignment horizontal="center" vertical="center"/>
    </xf>
    <xf numFmtId="164" fontId="22" fillId="5" borderId="30" xfId="0" applyNumberFormat="1" applyFont="1" applyFill="1" applyBorder="1" applyAlignment="1">
      <alignment horizontal="center" vertical="center"/>
    </xf>
    <xf numFmtId="164" fontId="22" fillId="5" borderId="2" xfId="0" applyNumberFormat="1" applyFont="1" applyFill="1" applyBorder="1" applyAlignment="1">
      <alignment horizontal="center" vertical="center"/>
    </xf>
    <xf numFmtId="164" fontId="8" fillId="5" borderId="2" xfId="0" applyNumberFormat="1" applyFont="1" applyFill="1" applyBorder="1" applyAlignment="1">
      <alignment horizontal="center" vertical="center"/>
    </xf>
    <xf numFmtId="164" fontId="7" fillId="5" borderId="60" xfId="0" applyNumberFormat="1" applyFont="1" applyFill="1" applyBorder="1" applyAlignment="1">
      <alignment horizontal="center" vertical="center"/>
    </xf>
    <xf numFmtId="164" fontId="7" fillId="5" borderId="62" xfId="0" applyNumberFormat="1" applyFont="1" applyFill="1" applyBorder="1" applyAlignment="1">
      <alignment horizontal="center" vertical="center"/>
    </xf>
    <xf numFmtId="164" fontId="7" fillId="5" borderId="64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8" fillId="0" borderId="32" xfId="0" applyNumberFormat="1" applyFont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164" fontId="8" fillId="5" borderId="10" xfId="0" applyNumberFormat="1" applyFont="1" applyFill="1" applyBorder="1" applyAlignment="1">
      <alignment horizontal="center" vertical="center"/>
    </xf>
    <xf numFmtId="164" fontId="7" fillId="5" borderId="10" xfId="0" applyNumberFormat="1" applyFont="1" applyFill="1" applyBorder="1" applyAlignment="1">
      <alignment horizontal="center" vertical="center"/>
    </xf>
    <xf numFmtId="164" fontId="7" fillId="5" borderId="22" xfId="0" applyNumberFormat="1" applyFont="1" applyFill="1" applyBorder="1" applyAlignment="1">
      <alignment horizontal="center" vertical="center"/>
    </xf>
    <xf numFmtId="164" fontId="8" fillId="0" borderId="93" xfId="0" applyNumberFormat="1" applyFont="1" applyBorder="1" applyAlignment="1">
      <alignment horizontal="center" vertical="center"/>
    </xf>
    <xf numFmtId="164" fontId="8" fillId="8" borderId="10" xfId="0" applyNumberFormat="1" applyFont="1" applyFill="1" applyBorder="1" applyAlignment="1">
      <alignment horizontal="center" vertical="center"/>
    </xf>
    <xf numFmtId="164" fontId="4" fillId="0" borderId="32" xfId="0" applyNumberFormat="1" applyFont="1" applyBorder="1" applyAlignment="1">
      <alignment vertical="center"/>
    </xf>
    <xf numFmtId="164" fontId="8" fillId="0" borderId="93" xfId="0" applyNumberFormat="1" applyFont="1" applyFill="1" applyBorder="1" applyAlignment="1">
      <alignment horizontal="center" vertical="center"/>
    </xf>
    <xf numFmtId="164" fontId="8" fillId="0" borderId="96" xfId="0" applyNumberFormat="1" applyFont="1" applyBorder="1" applyAlignment="1">
      <alignment horizontal="center" vertical="center"/>
    </xf>
    <xf numFmtId="164" fontId="7" fillId="5" borderId="12" xfId="0" applyNumberFormat="1" applyFont="1" applyFill="1" applyBorder="1" applyAlignment="1">
      <alignment horizontal="center" vertical="center"/>
    </xf>
    <xf numFmtId="164" fontId="8" fillId="0" borderId="97" xfId="0" applyNumberFormat="1" applyFont="1" applyBorder="1" applyAlignment="1">
      <alignment horizontal="center" vertical="center"/>
    </xf>
    <xf numFmtId="0" fontId="7" fillId="4" borderId="92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37" fillId="3" borderId="35" xfId="0" applyFont="1" applyFill="1" applyBorder="1" applyAlignment="1">
      <alignment horizontal="center" vertical="center" wrapText="1"/>
    </xf>
    <xf numFmtId="0" fontId="7" fillId="4" borderId="6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0" borderId="98" xfId="0" applyFont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 wrapText="1"/>
    </xf>
    <xf numFmtId="0" fontId="7" fillId="7" borderId="30" xfId="0" applyFont="1" applyFill="1" applyBorder="1" applyAlignment="1">
      <alignment horizontal="center" vertical="center"/>
    </xf>
    <xf numFmtId="164" fontId="8" fillId="5" borderId="87" xfId="0" applyNumberFormat="1" applyFont="1" applyFill="1" applyBorder="1" applyAlignment="1">
      <alignment horizontal="center" vertical="center"/>
    </xf>
    <xf numFmtId="164" fontId="8" fillId="5" borderId="80" xfId="0" applyNumberFormat="1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vertical="center" wrapText="1"/>
    </xf>
    <xf numFmtId="0" fontId="9" fillId="8" borderId="8" xfId="0" applyFont="1" applyFill="1" applyBorder="1" applyAlignment="1">
      <alignment horizontal="center" vertical="center"/>
    </xf>
    <xf numFmtId="167" fontId="7" fillId="8" borderId="51" xfId="0" applyNumberFormat="1" applyFont="1" applyFill="1" applyBorder="1" applyAlignment="1">
      <alignment horizontal="center" vertical="center"/>
    </xf>
    <xf numFmtId="164" fontId="7" fillId="8" borderId="3" xfId="0" applyNumberFormat="1" applyFont="1" applyFill="1" applyBorder="1" applyAlignment="1">
      <alignment horizontal="center" vertical="center"/>
    </xf>
    <xf numFmtId="164" fontId="7" fillId="8" borderId="30" xfId="0" applyNumberFormat="1" applyFont="1" applyFill="1" applyBorder="1" applyAlignment="1">
      <alignment horizontal="center" vertical="center"/>
    </xf>
    <xf numFmtId="164" fontId="7" fillId="8" borderId="0" xfId="0" applyNumberFormat="1" applyFont="1" applyFill="1" applyBorder="1" applyAlignment="1">
      <alignment horizontal="center" vertical="center"/>
    </xf>
    <xf numFmtId="0" fontId="27" fillId="8" borderId="0" xfId="0" applyFont="1" applyFill="1" applyAlignment="1">
      <alignment vertical="center"/>
    </xf>
    <xf numFmtId="0" fontId="38" fillId="0" borderId="26" xfId="0" applyFont="1" applyFill="1" applyBorder="1" applyAlignment="1">
      <alignment horizontal="right" vertical="center"/>
    </xf>
    <xf numFmtId="0" fontId="38" fillId="0" borderId="26" xfId="0" applyFont="1" applyBorder="1" applyAlignment="1">
      <alignment horizontal="right" vertical="center"/>
    </xf>
    <xf numFmtId="0" fontId="30" fillId="0" borderId="31" xfId="0" applyFont="1" applyBorder="1" applyAlignment="1">
      <alignment vertical="center"/>
    </xf>
    <xf numFmtId="0" fontId="17" fillId="3" borderId="44" xfId="0" applyFont="1" applyFill="1" applyBorder="1" applyAlignment="1">
      <alignment horizontal="center" vertical="center" wrapText="1"/>
    </xf>
    <xf numFmtId="0" fontId="17" fillId="3" borderId="63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9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9" fillId="0" borderId="43" xfId="0" applyFont="1" applyBorder="1"/>
    <xf numFmtId="0" fontId="0" fillId="0" borderId="31" xfId="0" applyFont="1" applyBorder="1" applyAlignment="1">
      <alignment horizontal="center" vertical="center"/>
    </xf>
    <xf numFmtId="0" fontId="0" fillId="0" borderId="31" xfId="0" applyFont="1" applyBorder="1"/>
    <xf numFmtId="0" fontId="0" fillId="0" borderId="54" xfId="0" applyFont="1" applyBorder="1"/>
    <xf numFmtId="0" fontId="0" fillId="0" borderId="26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32" xfId="0" applyFont="1" applyBorder="1"/>
    <xf numFmtId="0" fontId="0" fillId="0" borderId="46" xfId="0" applyFont="1" applyBorder="1"/>
    <xf numFmtId="0" fontId="0" fillId="0" borderId="47" xfId="0" applyFont="1" applyBorder="1" applyAlignment="1">
      <alignment horizontal="center" vertical="center"/>
    </xf>
    <xf numFmtId="0" fontId="0" fillId="0" borderId="47" xfId="0" applyFont="1" applyBorder="1"/>
    <xf numFmtId="0" fontId="0" fillId="0" borderId="55" xfId="0" applyFont="1" applyBorder="1"/>
    <xf numFmtId="0" fontId="31" fillId="0" borderId="35" xfId="0" applyFont="1" applyBorder="1" applyAlignment="1">
      <alignment horizontal="center" vertical="center" textRotation="90"/>
    </xf>
    <xf numFmtId="0" fontId="31" fillId="0" borderId="38" xfId="0" applyFont="1" applyBorder="1" applyAlignment="1">
      <alignment horizontal="center" vertical="center" textRotation="90"/>
    </xf>
    <xf numFmtId="0" fontId="31" fillId="0" borderId="39" xfId="0" applyFont="1" applyBorder="1" applyAlignment="1">
      <alignment horizontal="center" vertical="center" textRotation="90"/>
    </xf>
    <xf numFmtId="0" fontId="8" fillId="0" borderId="33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49" fontId="17" fillId="0" borderId="49" xfId="0" applyNumberFormat="1" applyFont="1" applyFill="1" applyBorder="1" applyAlignment="1">
      <alignment horizontal="center" vertical="center" wrapText="1"/>
    </xf>
    <xf numFmtId="49" fontId="17" fillId="0" borderId="53" xfId="0" applyNumberFormat="1" applyFont="1" applyFill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49" fontId="17" fillId="0" borderId="34" xfId="0" applyNumberFormat="1" applyFont="1" applyFill="1" applyBorder="1" applyAlignment="1">
      <alignment horizontal="center" vertical="center" wrapText="1"/>
    </xf>
    <xf numFmtId="164" fontId="17" fillId="2" borderId="54" xfId="0" applyNumberFormat="1" applyFont="1" applyFill="1" applyBorder="1" applyAlignment="1">
      <alignment horizontal="center" vertical="center" wrapText="1"/>
    </xf>
    <xf numFmtId="164" fontId="17" fillId="2" borderId="32" xfId="0" applyNumberFormat="1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textRotation="90" wrapText="1"/>
    </xf>
    <xf numFmtId="0" fontId="31" fillId="0" borderId="39" xfId="0" applyFont="1" applyBorder="1" applyAlignment="1">
      <alignment horizontal="center" vertical="center" textRotation="90" wrapText="1"/>
    </xf>
    <xf numFmtId="0" fontId="7" fillId="0" borderId="2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164" fontId="5" fillId="5" borderId="84" xfId="0" applyNumberFormat="1" applyFont="1" applyFill="1" applyBorder="1" applyAlignment="1">
      <alignment horizontal="center" vertical="center" wrapText="1"/>
    </xf>
    <xf numFmtId="164" fontId="5" fillId="5" borderId="85" xfId="0" applyNumberFormat="1" applyFont="1" applyFill="1" applyBorder="1" applyAlignment="1">
      <alignment horizontal="center" vertical="center" wrapText="1"/>
    </xf>
    <xf numFmtId="164" fontId="5" fillId="5" borderId="86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49" fontId="17" fillId="0" borderId="44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Border="1" applyAlignment="1">
      <alignment horizontal="center" vertical="center"/>
    </xf>
    <xf numFmtId="164" fontId="6" fillId="0" borderId="31" xfId="0" applyNumberFormat="1" applyFont="1" applyBorder="1" applyAlignment="1">
      <alignment horizontal="center" vertical="center"/>
    </xf>
    <xf numFmtId="164" fontId="6" fillId="0" borderId="77" xfId="0" applyNumberFormat="1" applyFont="1" applyBorder="1" applyAlignment="1">
      <alignment horizontal="center" vertical="center"/>
    </xf>
    <xf numFmtId="164" fontId="6" fillId="0" borderId="57" xfId="0" applyNumberFormat="1" applyFont="1" applyBorder="1" applyAlignment="1">
      <alignment horizontal="center" vertical="center"/>
    </xf>
    <xf numFmtId="164" fontId="6" fillId="0" borderId="47" xfId="0" applyNumberFormat="1" applyFont="1" applyBorder="1" applyAlignment="1">
      <alignment horizontal="center" vertical="center"/>
    </xf>
    <xf numFmtId="164" fontId="6" fillId="0" borderId="67" xfId="0" applyNumberFormat="1" applyFont="1" applyBorder="1" applyAlignment="1">
      <alignment horizontal="center" vertical="center"/>
    </xf>
    <xf numFmtId="164" fontId="6" fillId="0" borderId="76" xfId="0" applyNumberFormat="1" applyFont="1" applyBorder="1" applyAlignment="1">
      <alignment horizontal="center" vertical="center"/>
    </xf>
    <xf numFmtId="164" fontId="6" fillId="0" borderId="73" xfId="0" applyNumberFormat="1" applyFont="1" applyBorder="1" applyAlignment="1">
      <alignment horizontal="center" vertical="center"/>
    </xf>
    <xf numFmtId="164" fontId="18" fillId="0" borderId="49" xfId="0" applyNumberFormat="1" applyFont="1" applyFill="1" applyBorder="1" applyAlignment="1">
      <alignment horizontal="center" vertical="center" wrapText="1"/>
    </xf>
    <xf numFmtId="164" fontId="18" fillId="0" borderId="53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7" fillId="3" borderId="9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164" fontId="7" fillId="0" borderId="58" xfId="0" applyNumberFormat="1" applyFont="1" applyFill="1" applyBorder="1" applyAlignment="1">
      <alignment horizontal="center" vertical="center" wrapText="1"/>
    </xf>
    <xf numFmtId="164" fontId="7" fillId="0" borderId="59" xfId="0" applyNumberFormat="1" applyFont="1" applyFill="1" applyBorder="1" applyAlignment="1">
      <alignment horizontal="center" vertical="center" wrapText="1"/>
    </xf>
    <xf numFmtId="164" fontId="17" fillId="0" borderId="94" xfId="0" applyNumberFormat="1" applyFont="1" applyFill="1" applyBorder="1" applyAlignment="1">
      <alignment horizontal="center" vertical="center" wrapText="1"/>
    </xf>
    <xf numFmtId="164" fontId="17" fillId="0" borderId="95" xfId="0" applyNumberFormat="1" applyFont="1" applyFill="1" applyBorder="1" applyAlignment="1">
      <alignment horizontal="center" vertical="center" wrapText="1"/>
    </xf>
    <xf numFmtId="0" fontId="28" fillId="3" borderId="92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8" fillId="3" borderId="49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64" fontId="8" fillId="5" borderId="8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164" fontId="5" fillId="6" borderId="15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7" xfId="0" applyNumberFormat="1" applyFont="1" applyFill="1" applyBorder="1" applyAlignment="1">
      <alignment horizontal="center" vertical="center"/>
    </xf>
    <xf numFmtId="164" fontId="5" fillId="6" borderId="90" xfId="0" applyNumberFormat="1" applyFont="1" applyFill="1" applyBorder="1" applyAlignment="1">
      <alignment horizontal="center" vertical="center"/>
    </xf>
    <xf numFmtId="0" fontId="30" fillId="8" borderId="14" xfId="0" applyFont="1" applyFill="1" applyBorder="1" applyAlignment="1">
      <alignment horizontal="center" vertical="center" wrapText="1"/>
    </xf>
    <xf numFmtId="0" fontId="30" fillId="8" borderId="15" xfId="0" applyFont="1" applyFill="1" applyBorder="1" applyAlignment="1">
      <alignment horizontal="center" vertical="center" wrapText="1"/>
    </xf>
    <xf numFmtId="0" fontId="30" fillId="8" borderId="16" xfId="0" applyFont="1" applyFill="1" applyBorder="1" applyAlignment="1">
      <alignment horizontal="center" vertical="center" wrapText="1"/>
    </xf>
    <xf numFmtId="0" fontId="5" fillId="9" borderId="35" xfId="0" applyFont="1" applyFill="1" applyBorder="1" applyAlignment="1">
      <alignment horizontal="center" vertical="center" wrapText="1"/>
    </xf>
    <xf numFmtId="0" fontId="5" fillId="9" borderId="38" xfId="0" applyFont="1" applyFill="1" applyBorder="1" applyAlignment="1">
      <alignment horizontal="center" vertical="center" wrapText="1"/>
    </xf>
    <xf numFmtId="0" fontId="5" fillId="9" borderId="39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1" fillId="0" borderId="3" xfId="0" applyFont="1" applyBorder="1"/>
    <xf numFmtId="0" fontId="31" fillId="0" borderId="3" xfId="0" applyFont="1" applyBorder="1"/>
    <xf numFmtId="0" fontId="31" fillId="0" borderId="0" xfId="0" applyFont="1" applyBorder="1" applyAlignment="1">
      <alignment vertical="center"/>
    </xf>
    <xf numFmtId="0" fontId="12" fillId="9" borderId="91" xfId="0" applyFont="1" applyFill="1" applyBorder="1" applyAlignment="1">
      <alignment horizontal="center" vertical="center"/>
    </xf>
    <xf numFmtId="0" fontId="12" fillId="9" borderId="32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</cellXfs>
  <cellStyles count="20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9"/>
  <sheetViews>
    <sheetView showGridLines="0" tabSelected="1" zoomScale="64" zoomScaleNormal="90" zoomScalePageLayoutView="110" workbookViewId="0">
      <pane xSplit="7" ySplit="8" topLeftCell="H9" activePane="bottomRight" state="frozen"/>
      <selection pane="topRight" activeCell="F1" sqref="F1"/>
      <selection pane="bottomLeft" activeCell="A8" sqref="A8"/>
      <selection pane="bottomRight" activeCell="C247" sqref="C247"/>
    </sheetView>
  </sheetViews>
  <sheetFormatPr baseColWidth="10" defaultColWidth="10.58203125" defaultRowHeight="15.5" outlineLevelCol="1" x14ac:dyDescent="0.35"/>
  <cols>
    <col min="1" max="1" width="10.58203125" style="1" customWidth="1"/>
    <col min="2" max="2" width="8.33203125" style="149" customWidth="1"/>
    <col min="3" max="3" width="42" style="11" customWidth="1"/>
    <col min="4" max="5" width="12.08203125" style="3" customWidth="1"/>
    <col min="6" max="6" width="10.58203125" style="3"/>
    <col min="7" max="7" width="10.08203125" style="3" customWidth="1"/>
    <col min="8" max="8" width="12" style="84" customWidth="1"/>
    <col min="9" max="9" width="13" style="84" customWidth="1"/>
    <col min="10" max="10" width="12.33203125" style="84" customWidth="1"/>
    <col min="11" max="11" width="13.33203125" style="84" customWidth="1"/>
    <col min="12" max="12" width="15.25" style="84" customWidth="1"/>
    <col min="13" max="13" width="4.58203125" style="9" customWidth="1"/>
    <col min="14" max="18" width="14.08203125" style="3" customWidth="1" outlineLevel="1"/>
    <col min="19" max="19" width="4.58203125" style="188" customWidth="1" outlineLevel="1"/>
    <col min="20" max="20" width="4.08203125" style="9" customWidth="1"/>
    <col min="21" max="16384" width="10.58203125" style="1"/>
  </cols>
  <sheetData>
    <row r="1" spans="1:20" ht="56.15" customHeight="1" thickBot="1" x14ac:dyDescent="0.4">
      <c r="B1" s="405" t="s">
        <v>323</v>
      </c>
      <c r="C1" s="406"/>
      <c r="D1" s="406"/>
      <c r="E1" s="406"/>
      <c r="F1" s="406"/>
      <c r="G1" s="407"/>
      <c r="H1" s="1"/>
      <c r="I1" s="396" t="s">
        <v>326</v>
      </c>
      <c r="J1" s="396"/>
      <c r="K1" s="399"/>
      <c r="L1" s="399"/>
      <c r="M1" s="329"/>
      <c r="N1" s="396" t="s">
        <v>325</v>
      </c>
      <c r="O1" s="396"/>
      <c r="P1" s="258"/>
      <c r="Q1" s="322"/>
      <c r="R1" s="1"/>
      <c r="S1" s="1"/>
      <c r="T1" s="133"/>
    </row>
    <row r="2" spans="1:20" s="9" customFormat="1" ht="14.25" customHeight="1" thickBot="1" x14ac:dyDescent="0.4">
      <c r="B2" s="330"/>
      <c r="C2" s="331"/>
      <c r="D2" s="331"/>
      <c r="E2" s="331"/>
      <c r="F2" s="331"/>
      <c r="G2" s="331"/>
      <c r="H2" s="331"/>
      <c r="I2" s="332"/>
      <c r="J2" s="332"/>
      <c r="K2" s="332"/>
      <c r="L2" s="332"/>
      <c r="M2" s="333"/>
      <c r="N2" s="331"/>
      <c r="O2" s="331"/>
      <c r="P2" s="191"/>
      <c r="Q2" s="333"/>
      <c r="R2" s="331"/>
      <c r="S2" s="331"/>
      <c r="T2" s="133"/>
    </row>
    <row r="3" spans="1:20" ht="16.5" customHeight="1" thickBot="1" x14ac:dyDescent="0.4">
      <c r="D3" s="2"/>
      <c r="E3" s="2"/>
      <c r="F3" s="2"/>
      <c r="G3" s="2"/>
      <c r="H3" s="363" t="s">
        <v>95</v>
      </c>
      <c r="I3" s="364"/>
      <c r="J3" s="364"/>
      <c r="K3" s="364"/>
      <c r="L3" s="365"/>
      <c r="N3" s="2"/>
      <c r="O3" s="2"/>
      <c r="P3" s="2"/>
      <c r="Q3" s="2"/>
      <c r="R3" s="2"/>
      <c r="T3" s="133"/>
    </row>
    <row r="4" spans="1:20" ht="31.5" customHeight="1" thickBot="1" x14ac:dyDescent="0.4">
      <c r="A4" s="408" t="s">
        <v>332</v>
      </c>
      <c r="B4" s="346" t="s">
        <v>50</v>
      </c>
      <c r="C4" s="369" t="s">
        <v>0</v>
      </c>
      <c r="D4" s="351" t="s">
        <v>120</v>
      </c>
      <c r="E4" s="177"/>
      <c r="F4" s="351" t="s">
        <v>1</v>
      </c>
      <c r="G4" s="356" t="s">
        <v>33</v>
      </c>
      <c r="H4" s="401" t="s">
        <v>22</v>
      </c>
      <c r="I4" s="401"/>
      <c r="J4" s="401"/>
      <c r="K4" s="401"/>
      <c r="L4" s="402"/>
      <c r="N4" s="366" t="s">
        <v>324</v>
      </c>
      <c r="O4" s="366"/>
      <c r="P4" s="366"/>
      <c r="Q4" s="366"/>
      <c r="R4" s="366"/>
      <c r="S4" s="190"/>
    </row>
    <row r="5" spans="1:20" ht="13.5" customHeight="1" thickBot="1" x14ac:dyDescent="0.4">
      <c r="A5" s="409"/>
      <c r="B5" s="347"/>
      <c r="C5" s="370"/>
      <c r="D5" s="355"/>
      <c r="E5" s="179"/>
      <c r="F5" s="355"/>
      <c r="G5" s="357"/>
      <c r="H5" s="85"/>
      <c r="I5" s="85"/>
      <c r="J5" s="85"/>
      <c r="K5" s="85"/>
      <c r="L5" s="269"/>
      <c r="N5" s="2"/>
      <c r="O5" s="2"/>
      <c r="P5" s="2"/>
      <c r="Q5" s="2"/>
      <c r="R5" s="2"/>
    </row>
    <row r="6" spans="1:20" ht="13.5" customHeight="1" x14ac:dyDescent="0.35">
      <c r="A6" s="409"/>
      <c r="B6" s="347"/>
      <c r="C6" s="370"/>
      <c r="D6" s="355"/>
      <c r="E6" s="179"/>
      <c r="F6" s="355"/>
      <c r="G6" s="357"/>
      <c r="H6" s="403" t="s">
        <v>90</v>
      </c>
      <c r="I6" s="403"/>
      <c r="J6" s="403"/>
      <c r="K6" s="403"/>
      <c r="L6" s="404"/>
      <c r="N6" s="367" t="s">
        <v>298</v>
      </c>
      <c r="O6" s="367" t="s">
        <v>299</v>
      </c>
      <c r="P6" s="367" t="s">
        <v>300</v>
      </c>
      <c r="Q6" s="367" t="s">
        <v>306</v>
      </c>
      <c r="R6" s="367" t="s">
        <v>301</v>
      </c>
      <c r="S6" s="189"/>
    </row>
    <row r="7" spans="1:20" ht="117" customHeight="1" thickBot="1" x14ac:dyDescent="0.4">
      <c r="A7" s="409"/>
      <c r="B7" s="347"/>
      <c r="C7" s="370"/>
      <c r="D7" s="355"/>
      <c r="E7" s="179" t="s">
        <v>119</v>
      </c>
      <c r="F7" s="355"/>
      <c r="G7" s="357"/>
      <c r="H7" s="86" t="s">
        <v>274</v>
      </c>
      <c r="I7" s="87" t="s">
        <v>310</v>
      </c>
      <c r="J7" s="86" t="s">
        <v>278</v>
      </c>
      <c r="K7" s="88" t="s">
        <v>275</v>
      </c>
      <c r="L7" s="270" t="s">
        <v>279</v>
      </c>
      <c r="N7" s="368"/>
      <c r="O7" s="368"/>
      <c r="P7" s="368"/>
      <c r="Q7" s="394"/>
      <c r="R7" s="368"/>
      <c r="S7" s="189"/>
    </row>
    <row r="8" spans="1:20" ht="39.5" thickBot="1" x14ac:dyDescent="0.4">
      <c r="A8" s="410"/>
      <c r="B8" s="348"/>
      <c r="C8" s="370"/>
      <c r="D8" s="355"/>
      <c r="E8" s="179"/>
      <c r="F8" s="355"/>
      <c r="G8" s="357"/>
      <c r="H8" s="89" t="s">
        <v>45</v>
      </c>
      <c r="I8" s="90" t="s">
        <v>305</v>
      </c>
      <c r="J8" s="90" t="s">
        <v>45</v>
      </c>
      <c r="K8" s="89" t="s">
        <v>45</v>
      </c>
      <c r="L8" s="271" t="s">
        <v>45</v>
      </c>
      <c r="N8" s="298" t="s">
        <v>303</v>
      </c>
      <c r="O8" s="298" t="s">
        <v>304</v>
      </c>
      <c r="P8" s="298" t="s">
        <v>303</v>
      </c>
      <c r="Q8" s="298" t="s">
        <v>303</v>
      </c>
      <c r="R8" s="298" t="s">
        <v>303</v>
      </c>
      <c r="S8" s="189"/>
    </row>
    <row r="9" spans="1:20" x14ac:dyDescent="0.35">
      <c r="B9" s="150" t="s">
        <v>30</v>
      </c>
      <c r="C9" s="45" t="s">
        <v>44</v>
      </c>
      <c r="D9" s="46"/>
      <c r="E9" s="46"/>
      <c r="F9" s="46"/>
      <c r="G9" s="214"/>
      <c r="H9" s="207"/>
      <c r="I9" s="91"/>
      <c r="J9" s="91"/>
      <c r="K9" s="92"/>
      <c r="L9" s="47"/>
      <c r="N9" s="282"/>
      <c r="O9" s="46"/>
      <c r="P9" s="46"/>
      <c r="Q9" s="299"/>
      <c r="R9" s="283"/>
      <c r="S9" s="137"/>
    </row>
    <row r="10" spans="1:20" ht="30" customHeight="1" x14ac:dyDescent="0.35">
      <c r="B10" s="151" t="s">
        <v>29</v>
      </c>
      <c r="C10" s="12" t="s">
        <v>49</v>
      </c>
      <c r="D10" s="5"/>
      <c r="E10" s="5"/>
      <c r="F10" s="5"/>
      <c r="G10" s="215"/>
      <c r="H10" s="208"/>
      <c r="I10" s="93"/>
      <c r="J10" s="93"/>
      <c r="K10" s="94"/>
      <c r="L10" s="14"/>
      <c r="N10" s="251"/>
      <c r="O10" s="60"/>
      <c r="P10" s="60"/>
      <c r="Q10" s="300"/>
      <c r="R10" s="228"/>
      <c r="S10" s="191"/>
    </row>
    <row r="11" spans="1:20" s="9" customFormat="1" ht="25" x14ac:dyDescent="0.35">
      <c r="A11" s="412" t="s">
        <v>333</v>
      </c>
      <c r="B11" s="411" t="s">
        <v>311</v>
      </c>
      <c r="C11" s="131" t="s">
        <v>329</v>
      </c>
      <c r="D11" s="6">
        <v>900</v>
      </c>
      <c r="E11" s="6">
        <v>500</v>
      </c>
      <c r="F11" s="6" t="s">
        <v>2</v>
      </c>
      <c r="G11" s="216">
        <f>9*5</f>
        <v>45</v>
      </c>
      <c r="H11" s="257"/>
      <c r="I11" s="258"/>
      <c r="J11" s="257"/>
      <c r="K11" s="259"/>
      <c r="L11" s="272"/>
      <c r="N11" s="252"/>
      <c r="O11" s="55"/>
      <c r="P11" s="55"/>
      <c r="Q11" s="301"/>
      <c r="R11" s="284"/>
      <c r="S11" s="137"/>
    </row>
    <row r="12" spans="1:20" s="9" customFormat="1" ht="25" x14ac:dyDescent="0.35">
      <c r="A12" s="412" t="s">
        <v>334</v>
      </c>
      <c r="B12" s="411" t="s">
        <v>312</v>
      </c>
      <c r="C12" s="131" t="s">
        <v>330</v>
      </c>
      <c r="D12" s="6">
        <v>750</v>
      </c>
      <c r="E12" s="6">
        <v>250</v>
      </c>
      <c r="F12" s="6" t="s">
        <v>2</v>
      </c>
      <c r="G12" s="216">
        <f>7.5*2.5</f>
        <v>18.75</v>
      </c>
      <c r="H12" s="257"/>
      <c r="I12" s="258"/>
      <c r="J12" s="257"/>
      <c r="K12" s="259"/>
      <c r="L12" s="272"/>
      <c r="N12" s="252"/>
      <c r="O12" s="55"/>
      <c r="P12" s="55">
        <v>1</v>
      </c>
      <c r="Q12" s="301"/>
      <c r="R12" s="284">
        <v>5</v>
      </c>
      <c r="S12" s="137"/>
    </row>
    <row r="13" spans="1:20" s="9" customFormat="1" ht="25" x14ac:dyDescent="0.35">
      <c r="A13" s="412" t="s">
        <v>335</v>
      </c>
      <c r="B13" s="411" t="s">
        <v>313</v>
      </c>
      <c r="C13" s="131" t="s">
        <v>331</v>
      </c>
      <c r="D13" s="5"/>
      <c r="E13" s="5"/>
      <c r="F13" s="6" t="s">
        <v>2</v>
      </c>
      <c r="G13" s="216">
        <v>1</v>
      </c>
      <c r="H13" s="257"/>
      <c r="I13" s="258"/>
      <c r="J13" s="257"/>
      <c r="K13" s="95"/>
      <c r="L13" s="275"/>
      <c r="N13" s="252">
        <v>1</v>
      </c>
      <c r="O13" s="55">
        <v>3</v>
      </c>
      <c r="P13" s="55"/>
      <c r="Q13" s="301"/>
      <c r="R13" s="284"/>
      <c r="S13" s="137"/>
    </row>
    <row r="14" spans="1:20" x14ac:dyDescent="0.35">
      <c r="B14" s="151" t="s">
        <v>53</v>
      </c>
      <c r="C14" s="12" t="s">
        <v>51</v>
      </c>
      <c r="D14" s="5"/>
      <c r="E14" s="5"/>
      <c r="F14" s="5"/>
      <c r="G14" s="217"/>
      <c r="H14" s="208"/>
      <c r="I14" s="93"/>
      <c r="J14" s="93"/>
      <c r="K14" s="94"/>
      <c r="L14" s="14"/>
      <c r="N14" s="251"/>
      <c r="O14" s="60"/>
      <c r="P14" s="60"/>
      <c r="Q14" s="300"/>
      <c r="R14" s="228"/>
      <c r="S14" s="137"/>
    </row>
    <row r="15" spans="1:20" s="9" customFormat="1" x14ac:dyDescent="0.35">
      <c r="A15" s="412" t="s">
        <v>336</v>
      </c>
      <c r="B15" s="413"/>
      <c r="C15" s="371" t="s">
        <v>129</v>
      </c>
      <c r="D15" s="55">
        <v>39.5</v>
      </c>
      <c r="E15" s="55">
        <v>170</v>
      </c>
      <c r="F15" s="55" t="s">
        <v>2</v>
      </c>
      <c r="G15" s="216">
        <f>0.395*1.7</f>
        <v>0.67149999999999999</v>
      </c>
      <c r="H15" s="257"/>
      <c r="I15" s="258"/>
      <c r="J15" s="258"/>
      <c r="K15" s="259"/>
      <c r="L15" s="272"/>
      <c r="N15" s="252"/>
      <c r="O15" s="55"/>
      <c r="P15" s="55"/>
      <c r="Q15" s="301"/>
      <c r="R15" s="284"/>
      <c r="S15" s="137"/>
    </row>
    <row r="16" spans="1:20" s="9" customFormat="1" x14ac:dyDescent="0.35">
      <c r="A16" s="412" t="s">
        <v>337</v>
      </c>
      <c r="B16" s="413"/>
      <c r="C16" s="372"/>
      <c r="D16" s="55">
        <v>39.5</v>
      </c>
      <c r="E16" s="55">
        <v>90</v>
      </c>
      <c r="F16" s="55" t="s">
        <v>2</v>
      </c>
      <c r="G16" s="216">
        <f>0.395*0.9</f>
        <v>0.35550000000000004</v>
      </c>
      <c r="H16" s="260"/>
      <c r="I16" s="249"/>
      <c r="J16" s="249"/>
      <c r="K16" s="261"/>
      <c r="L16" s="272"/>
      <c r="N16" s="252"/>
      <c r="O16" s="55"/>
      <c r="P16" s="55"/>
      <c r="Q16" s="301"/>
      <c r="R16" s="284">
        <v>8</v>
      </c>
      <c r="S16" s="137"/>
    </row>
    <row r="17" spans="1:19" s="9" customFormat="1" x14ac:dyDescent="0.35">
      <c r="A17" s="412" t="s">
        <v>338</v>
      </c>
      <c r="B17" s="413"/>
      <c r="C17" s="371" t="s">
        <v>130</v>
      </c>
      <c r="D17" s="55">
        <v>45</v>
      </c>
      <c r="E17" s="55">
        <v>170</v>
      </c>
      <c r="F17" s="55" t="s">
        <v>2</v>
      </c>
      <c r="G17" s="216">
        <f>0.45*1.7</f>
        <v>0.76500000000000001</v>
      </c>
      <c r="H17" s="257"/>
      <c r="I17" s="258"/>
      <c r="J17" s="258"/>
      <c r="K17" s="259"/>
      <c r="L17" s="272"/>
      <c r="N17" s="252"/>
      <c r="O17" s="55"/>
      <c r="P17" s="55"/>
      <c r="Q17" s="301"/>
      <c r="R17" s="284"/>
      <c r="S17" s="137"/>
    </row>
    <row r="18" spans="1:19" s="9" customFormat="1" x14ac:dyDescent="0.35">
      <c r="A18" s="412" t="s">
        <v>339</v>
      </c>
      <c r="B18" s="413"/>
      <c r="C18" s="372"/>
      <c r="D18" s="55">
        <v>45</v>
      </c>
      <c r="E18" s="55">
        <v>90</v>
      </c>
      <c r="F18" s="55" t="s">
        <v>2</v>
      </c>
      <c r="G18" s="216">
        <f>0.49*0.9</f>
        <v>0.441</v>
      </c>
      <c r="H18" s="260"/>
      <c r="I18" s="260"/>
      <c r="J18" s="260"/>
      <c r="K18" s="262"/>
      <c r="L18" s="272"/>
      <c r="N18" s="252"/>
      <c r="O18" s="55"/>
      <c r="P18" s="55"/>
      <c r="Q18" s="301"/>
      <c r="R18" s="284">
        <v>8</v>
      </c>
      <c r="S18" s="137"/>
    </row>
    <row r="19" spans="1:19" s="9" customFormat="1" x14ac:dyDescent="0.35">
      <c r="A19" s="412" t="s">
        <v>340</v>
      </c>
      <c r="B19" s="413"/>
      <c r="C19" s="371" t="s">
        <v>131</v>
      </c>
      <c r="D19" s="77">
        <v>56</v>
      </c>
      <c r="E19" s="77">
        <v>252.5</v>
      </c>
      <c r="F19" s="55" t="s">
        <v>2</v>
      </c>
      <c r="G19" s="216">
        <f>0.56*2.525</f>
        <v>1.4140000000000001</v>
      </c>
      <c r="H19" s="257"/>
      <c r="I19" s="257"/>
      <c r="J19" s="257"/>
      <c r="K19" s="257"/>
      <c r="L19" s="272"/>
      <c r="N19" s="252"/>
      <c r="O19" s="55"/>
      <c r="P19" s="55"/>
      <c r="Q19" s="301"/>
      <c r="R19" s="284">
        <v>3</v>
      </c>
      <c r="S19" s="137"/>
    </row>
    <row r="20" spans="1:19" s="9" customFormat="1" x14ac:dyDescent="0.35">
      <c r="A20" s="412" t="s">
        <v>341</v>
      </c>
      <c r="B20" s="413"/>
      <c r="C20" s="400"/>
      <c r="D20" s="77">
        <v>56</v>
      </c>
      <c r="E20" s="77">
        <v>260</v>
      </c>
      <c r="F20" s="55" t="s">
        <v>2</v>
      </c>
      <c r="G20" s="216">
        <f>0.56*2.6</f>
        <v>1.4560000000000002</v>
      </c>
      <c r="H20" s="257"/>
      <c r="I20" s="257"/>
      <c r="J20" s="257"/>
      <c r="K20" s="257"/>
      <c r="L20" s="272"/>
      <c r="N20" s="252"/>
      <c r="O20" s="55"/>
      <c r="P20" s="55"/>
      <c r="Q20" s="301"/>
      <c r="R20" s="284">
        <v>2</v>
      </c>
      <c r="S20" s="137"/>
    </row>
    <row r="21" spans="1:19" s="9" customFormat="1" x14ac:dyDescent="0.35">
      <c r="A21" s="412" t="s">
        <v>342</v>
      </c>
      <c r="B21" s="413"/>
      <c r="C21" s="400"/>
      <c r="D21" s="77">
        <v>56</v>
      </c>
      <c r="E21" s="77">
        <v>268.5</v>
      </c>
      <c r="F21" s="55" t="s">
        <v>2</v>
      </c>
      <c r="G21" s="216">
        <f>0.56*2.685</f>
        <v>1.5036000000000003</v>
      </c>
      <c r="H21" s="257"/>
      <c r="I21" s="257"/>
      <c r="J21" s="257"/>
      <c r="K21" s="257"/>
      <c r="L21" s="272"/>
      <c r="N21" s="252"/>
      <c r="O21" s="55"/>
      <c r="P21" s="55"/>
      <c r="Q21" s="301"/>
      <c r="R21" s="284">
        <v>1</v>
      </c>
      <c r="S21" s="137"/>
    </row>
    <row r="22" spans="1:19" s="9" customFormat="1" x14ac:dyDescent="0.35">
      <c r="A22" s="412" t="s">
        <v>343</v>
      </c>
      <c r="B22" s="413"/>
      <c r="C22" s="372"/>
      <c r="D22" s="77">
        <v>56</v>
      </c>
      <c r="E22" s="77">
        <v>276.3</v>
      </c>
      <c r="F22" s="55" t="s">
        <v>2</v>
      </c>
      <c r="G22" s="216">
        <f>0.56*2.763</f>
        <v>1.54728</v>
      </c>
      <c r="H22" s="257"/>
      <c r="I22" s="257"/>
      <c r="J22" s="257"/>
      <c r="K22" s="257"/>
      <c r="L22" s="272"/>
      <c r="N22" s="252"/>
      <c r="O22" s="55"/>
      <c r="P22" s="55"/>
      <c r="Q22" s="301"/>
      <c r="R22" s="284">
        <v>1</v>
      </c>
      <c r="S22" s="137"/>
    </row>
    <row r="23" spans="1:19" s="9" customFormat="1" x14ac:dyDescent="0.35">
      <c r="A23" s="412" t="s">
        <v>344</v>
      </c>
      <c r="B23" s="414" t="s">
        <v>132</v>
      </c>
      <c r="C23" s="145" t="s">
        <v>240</v>
      </c>
      <c r="D23" s="77">
        <v>100</v>
      </c>
      <c r="E23" s="77">
        <v>300</v>
      </c>
      <c r="F23" s="23" t="s">
        <v>2</v>
      </c>
      <c r="G23" s="216">
        <f>D23*E23/10000</f>
        <v>3</v>
      </c>
      <c r="H23" s="257"/>
      <c r="I23" s="257"/>
      <c r="J23" s="257"/>
      <c r="K23" s="263"/>
      <c r="L23" s="272"/>
      <c r="N23" s="252"/>
      <c r="O23" s="55"/>
      <c r="P23" s="55"/>
      <c r="Q23" s="301"/>
      <c r="R23" s="284"/>
      <c r="S23" s="137"/>
    </row>
    <row r="24" spans="1:19" s="9" customFormat="1" x14ac:dyDescent="0.3">
      <c r="A24" s="412" t="s">
        <v>345</v>
      </c>
      <c r="B24" s="415" t="s">
        <v>133</v>
      </c>
      <c r="C24" s="145" t="s">
        <v>241</v>
      </c>
      <c r="D24" s="77">
        <v>80</v>
      </c>
      <c r="E24" s="77">
        <v>240</v>
      </c>
      <c r="F24" s="23" t="s">
        <v>2</v>
      </c>
      <c r="G24" s="216">
        <f t="shared" ref="G24:G27" si="0">D24*E24/10000</f>
        <v>1.92</v>
      </c>
      <c r="H24" s="257"/>
      <c r="I24" s="257"/>
      <c r="J24" s="257"/>
      <c r="K24" s="263"/>
      <c r="L24" s="272"/>
      <c r="N24" s="252"/>
      <c r="O24" s="55"/>
      <c r="P24" s="55"/>
      <c r="Q24" s="301"/>
      <c r="R24" s="284"/>
      <c r="S24" s="137"/>
    </row>
    <row r="25" spans="1:19" s="9" customFormat="1" x14ac:dyDescent="0.3">
      <c r="A25" s="412" t="s">
        <v>346</v>
      </c>
      <c r="B25" s="415" t="s">
        <v>134</v>
      </c>
      <c r="C25" s="145" t="s">
        <v>242</v>
      </c>
      <c r="D25" s="77">
        <v>160</v>
      </c>
      <c r="E25" s="77">
        <v>240</v>
      </c>
      <c r="F25" s="23" t="s">
        <v>2</v>
      </c>
      <c r="G25" s="216">
        <f t="shared" si="0"/>
        <v>3.84</v>
      </c>
      <c r="H25" s="257"/>
      <c r="I25" s="257"/>
      <c r="J25" s="257"/>
      <c r="K25" s="263"/>
      <c r="L25" s="272"/>
      <c r="N25" s="252"/>
      <c r="O25" s="55"/>
      <c r="P25" s="55"/>
      <c r="Q25" s="301"/>
      <c r="R25" s="284"/>
      <c r="S25" s="137"/>
    </row>
    <row r="26" spans="1:19" s="9" customFormat="1" x14ac:dyDescent="0.3">
      <c r="A26" s="412" t="s">
        <v>347</v>
      </c>
      <c r="B26" s="415" t="s">
        <v>135</v>
      </c>
      <c r="C26" s="145" t="s">
        <v>243</v>
      </c>
      <c r="D26" s="77">
        <v>50</v>
      </c>
      <c r="E26" s="77">
        <v>150</v>
      </c>
      <c r="F26" s="23" t="s">
        <v>2</v>
      </c>
      <c r="G26" s="216">
        <f t="shared" si="0"/>
        <v>0.75</v>
      </c>
      <c r="H26" s="257"/>
      <c r="I26" s="257"/>
      <c r="J26" s="257"/>
      <c r="K26" s="263"/>
      <c r="L26" s="272"/>
      <c r="N26" s="252"/>
      <c r="O26" s="55"/>
      <c r="P26" s="55"/>
      <c r="Q26" s="301"/>
      <c r="R26" s="284"/>
      <c r="S26" s="137"/>
    </row>
    <row r="27" spans="1:19" s="9" customFormat="1" x14ac:dyDescent="0.3">
      <c r="A27" s="412" t="s">
        <v>348</v>
      </c>
      <c r="B27" s="415" t="s">
        <v>136</v>
      </c>
      <c r="C27" s="145" t="s">
        <v>244</v>
      </c>
      <c r="D27" s="77">
        <v>100</v>
      </c>
      <c r="E27" s="77">
        <v>150</v>
      </c>
      <c r="F27" s="23" t="s">
        <v>2</v>
      </c>
      <c r="G27" s="216">
        <f t="shared" si="0"/>
        <v>1.5</v>
      </c>
      <c r="H27" s="257"/>
      <c r="I27" s="257"/>
      <c r="J27" s="257"/>
      <c r="K27" s="263"/>
      <c r="L27" s="272"/>
      <c r="N27" s="252"/>
      <c r="O27" s="55"/>
      <c r="P27" s="55"/>
      <c r="Q27" s="301"/>
      <c r="R27" s="284"/>
      <c r="S27" s="137"/>
    </row>
    <row r="28" spans="1:19" ht="5.25" customHeight="1" x14ac:dyDescent="0.35">
      <c r="A28" s="412"/>
      <c r="B28" s="154"/>
      <c r="C28" s="13"/>
      <c r="D28" s="4"/>
      <c r="E28" s="4"/>
      <c r="F28" s="4"/>
      <c r="G28" s="218"/>
      <c r="H28" s="257"/>
      <c r="I28" s="258"/>
      <c r="J28" s="258"/>
      <c r="K28" s="259"/>
      <c r="L28" s="272"/>
      <c r="N28" s="253"/>
      <c r="O28" s="51"/>
      <c r="P28" s="51"/>
      <c r="Q28" s="302"/>
      <c r="R28" s="285"/>
      <c r="S28" s="137"/>
    </row>
    <row r="29" spans="1:19" x14ac:dyDescent="0.35">
      <c r="A29" s="412" t="s">
        <v>349</v>
      </c>
      <c r="B29" s="151" t="s">
        <v>54</v>
      </c>
      <c r="C29" s="12" t="s">
        <v>31</v>
      </c>
      <c r="D29" s="5"/>
      <c r="E29" s="5"/>
      <c r="F29" s="5"/>
      <c r="G29" s="217"/>
      <c r="H29" s="208"/>
      <c r="I29" s="93"/>
      <c r="J29" s="93"/>
      <c r="K29" s="94"/>
      <c r="L29" s="14"/>
      <c r="N29" s="251"/>
      <c r="O29" s="60"/>
      <c r="P29" s="60"/>
      <c r="Q29" s="300"/>
      <c r="R29" s="228"/>
      <c r="S29" s="137"/>
    </row>
    <row r="30" spans="1:19" x14ac:dyDescent="0.35">
      <c r="A30" s="412" t="s">
        <v>350</v>
      </c>
      <c r="B30" s="416"/>
      <c r="C30" s="13" t="s">
        <v>92</v>
      </c>
      <c r="D30" s="4">
        <v>39.5</v>
      </c>
      <c r="E30" s="4">
        <v>170</v>
      </c>
      <c r="F30" s="23" t="s">
        <v>2</v>
      </c>
      <c r="G30" s="219">
        <f>0.395*1.7</f>
        <v>0.67149999999999999</v>
      </c>
      <c r="H30" s="257"/>
      <c r="I30" s="258"/>
      <c r="J30" s="258"/>
      <c r="K30" s="259"/>
      <c r="L30" s="272"/>
      <c r="N30" s="253">
        <v>1</v>
      </c>
      <c r="O30" s="51">
        <v>1.64</v>
      </c>
      <c r="P30" s="51"/>
      <c r="Q30" s="302"/>
      <c r="R30" s="285"/>
      <c r="S30" s="137"/>
    </row>
    <row r="31" spans="1:19" x14ac:dyDescent="0.35">
      <c r="A31" s="412" t="s">
        <v>351</v>
      </c>
      <c r="B31" s="155"/>
      <c r="C31" s="13" t="s">
        <v>3</v>
      </c>
      <c r="D31" s="4">
        <v>45</v>
      </c>
      <c r="E31" s="4">
        <v>170</v>
      </c>
      <c r="F31" s="23" t="s">
        <v>2</v>
      </c>
      <c r="G31" s="219">
        <f>0.45*1.7</f>
        <v>0.76500000000000001</v>
      </c>
      <c r="H31" s="257"/>
      <c r="I31" s="258"/>
      <c r="J31" s="258"/>
      <c r="K31" s="259"/>
      <c r="L31" s="272"/>
      <c r="N31" s="253"/>
      <c r="O31" s="51"/>
      <c r="P31" s="51"/>
      <c r="Q31" s="302"/>
      <c r="R31" s="285"/>
      <c r="S31" s="137"/>
    </row>
    <row r="32" spans="1:19" x14ac:dyDescent="0.35">
      <c r="A32" s="412" t="s">
        <v>352</v>
      </c>
      <c r="B32" s="155"/>
      <c r="C32" s="13" t="s">
        <v>4</v>
      </c>
      <c r="D32" s="4">
        <v>55</v>
      </c>
      <c r="E32" s="4">
        <v>179.5</v>
      </c>
      <c r="F32" s="23" t="s">
        <v>2</v>
      </c>
      <c r="G32" s="219">
        <f>0.55*1.795</f>
        <v>0.98725000000000007</v>
      </c>
      <c r="H32" s="257"/>
      <c r="I32" s="258"/>
      <c r="J32" s="258"/>
      <c r="K32" s="259"/>
      <c r="L32" s="272"/>
      <c r="N32" s="253"/>
      <c r="O32" s="51"/>
      <c r="P32" s="51"/>
      <c r="Q32" s="302"/>
      <c r="R32" s="285"/>
      <c r="S32" s="137"/>
    </row>
    <row r="33" spans="1:20" ht="5.25" customHeight="1" x14ac:dyDescent="0.35">
      <c r="B33" s="154"/>
      <c r="C33" s="13"/>
      <c r="D33" s="4"/>
      <c r="E33" s="4"/>
      <c r="F33" s="4"/>
      <c r="G33" s="218"/>
      <c r="H33" s="209"/>
      <c r="I33" s="96"/>
      <c r="J33" s="96"/>
      <c r="K33" s="97"/>
      <c r="L33" s="15"/>
      <c r="N33" s="253"/>
      <c r="O33" s="51"/>
      <c r="P33" s="51"/>
      <c r="Q33" s="302"/>
      <c r="R33" s="285"/>
      <c r="S33" s="137"/>
    </row>
    <row r="34" spans="1:20" x14ac:dyDescent="0.35">
      <c r="B34" s="151" t="s">
        <v>55</v>
      </c>
      <c r="C34" s="12" t="s">
        <v>96</v>
      </c>
      <c r="D34" s="5"/>
      <c r="E34" s="5"/>
      <c r="F34" s="5"/>
      <c r="G34" s="217"/>
      <c r="H34" s="208"/>
      <c r="I34" s="93"/>
      <c r="J34" s="93"/>
      <c r="K34" s="94"/>
      <c r="L34" s="14"/>
      <c r="N34" s="251"/>
      <c r="O34" s="60"/>
      <c r="P34" s="60"/>
      <c r="Q34" s="300"/>
      <c r="R34" s="228"/>
      <c r="S34" s="137"/>
    </row>
    <row r="35" spans="1:20" s="74" customFormat="1" ht="37.5" x14ac:dyDescent="0.35">
      <c r="A35" s="412" t="s">
        <v>351</v>
      </c>
      <c r="B35" s="152"/>
      <c r="C35" s="58" t="s">
        <v>276</v>
      </c>
      <c r="D35" s="55">
        <v>630</v>
      </c>
      <c r="E35" s="55">
        <v>100</v>
      </c>
      <c r="F35" s="55" t="s">
        <v>2</v>
      </c>
      <c r="G35" s="216">
        <f>6.3*1</f>
        <v>6.3</v>
      </c>
      <c r="H35" s="213"/>
      <c r="I35" s="101"/>
      <c r="J35" s="101"/>
      <c r="K35" s="65"/>
      <c r="L35" s="273"/>
      <c r="M35" s="9"/>
      <c r="N35" s="252"/>
      <c r="O35" s="55"/>
      <c r="P35" s="55"/>
      <c r="Q35" s="301"/>
      <c r="R35" s="284"/>
      <c r="S35" s="137"/>
    </row>
    <row r="36" spans="1:20" s="74" customFormat="1" ht="37.5" x14ac:dyDescent="0.35">
      <c r="A36" s="412" t="s">
        <v>352</v>
      </c>
      <c r="B36" s="152"/>
      <c r="C36" s="58" t="s">
        <v>277</v>
      </c>
      <c r="D36" s="55" t="s">
        <v>118</v>
      </c>
      <c r="E36" s="55"/>
      <c r="F36" s="55" t="s">
        <v>2</v>
      </c>
      <c r="G36" s="216">
        <f>6.3*1*2</f>
        <v>12.6</v>
      </c>
      <c r="H36" s="213"/>
      <c r="I36" s="101"/>
      <c r="J36" s="101"/>
      <c r="K36" s="65"/>
      <c r="L36" s="273"/>
      <c r="M36" s="9"/>
      <c r="N36" s="252"/>
      <c r="O36" s="55"/>
      <c r="P36" s="55"/>
      <c r="Q36" s="301"/>
      <c r="R36" s="284">
        <v>2</v>
      </c>
      <c r="S36" s="137"/>
    </row>
    <row r="37" spans="1:20" s="71" customFormat="1" x14ac:dyDescent="0.35">
      <c r="B37" s="156" t="s">
        <v>85</v>
      </c>
      <c r="C37" s="59" t="s">
        <v>245</v>
      </c>
      <c r="D37" s="60"/>
      <c r="E37" s="60"/>
      <c r="F37" s="60"/>
      <c r="G37" s="220"/>
      <c r="H37" s="210"/>
      <c r="I37" s="102"/>
      <c r="J37" s="102"/>
      <c r="K37" s="69"/>
      <c r="L37" s="70"/>
      <c r="M37" s="9"/>
      <c r="N37" s="251"/>
      <c r="O37" s="60"/>
      <c r="P37" s="60"/>
      <c r="Q37" s="300"/>
      <c r="R37" s="228"/>
      <c r="S37" s="137"/>
      <c r="T37" s="74"/>
    </row>
    <row r="38" spans="1:20" s="74" customFormat="1" x14ac:dyDescent="0.35">
      <c r="A38" s="412" t="s">
        <v>353</v>
      </c>
      <c r="B38" s="320" t="s">
        <v>122</v>
      </c>
      <c r="C38" s="75" t="s">
        <v>97</v>
      </c>
      <c r="D38" s="76">
        <v>375</v>
      </c>
      <c r="E38" s="76">
        <v>250</v>
      </c>
      <c r="F38" s="76" t="s">
        <v>2</v>
      </c>
      <c r="G38" s="221">
        <f>3.75*2.5</f>
        <v>9.375</v>
      </c>
      <c r="H38" s="264"/>
      <c r="I38" s="265"/>
      <c r="J38" s="265"/>
      <c r="K38" s="266"/>
      <c r="L38" s="274"/>
      <c r="M38" s="9"/>
      <c r="N38" s="252"/>
      <c r="O38" s="55"/>
      <c r="P38" s="55"/>
      <c r="Q38" s="301">
        <v>1</v>
      </c>
      <c r="R38" s="284"/>
      <c r="S38" s="137"/>
    </row>
    <row r="39" spans="1:20" s="74" customFormat="1" x14ac:dyDescent="0.35">
      <c r="A39" s="412" t="s">
        <v>354</v>
      </c>
      <c r="B39" s="320" t="s">
        <v>121</v>
      </c>
      <c r="C39" s="75" t="s">
        <v>231</v>
      </c>
      <c r="D39" s="76">
        <v>245</v>
      </c>
      <c r="E39" s="76">
        <v>300</v>
      </c>
      <c r="F39" s="76" t="s">
        <v>2</v>
      </c>
      <c r="G39" s="221">
        <v>14.700000000000001</v>
      </c>
      <c r="H39" s="264"/>
      <c r="I39" s="265"/>
      <c r="J39" s="265"/>
      <c r="K39" s="266"/>
      <c r="L39" s="274"/>
      <c r="M39" s="9"/>
      <c r="N39" s="252"/>
      <c r="O39" s="55"/>
      <c r="P39" s="55"/>
      <c r="Q39" s="301"/>
      <c r="R39" s="284"/>
      <c r="S39" s="137"/>
    </row>
    <row r="40" spans="1:20" s="74" customFormat="1" x14ac:dyDescent="0.35">
      <c r="A40" s="412" t="s">
        <v>355</v>
      </c>
      <c r="B40" s="320" t="s">
        <v>121</v>
      </c>
      <c r="C40" s="75" t="s">
        <v>232</v>
      </c>
      <c r="D40" s="76" t="s">
        <v>233</v>
      </c>
      <c r="E40" s="76"/>
      <c r="F40" s="76" t="s">
        <v>2</v>
      </c>
      <c r="G40" s="221">
        <f>14.7*2</f>
        <v>29.4</v>
      </c>
      <c r="H40" s="264"/>
      <c r="I40" s="265"/>
      <c r="J40" s="265"/>
      <c r="K40" s="266"/>
      <c r="L40" s="274"/>
      <c r="M40" s="9"/>
      <c r="N40" s="252"/>
      <c r="O40" s="55"/>
      <c r="P40" s="55"/>
      <c r="Q40" s="301"/>
      <c r="R40" s="284">
        <v>1</v>
      </c>
      <c r="S40" s="137"/>
    </row>
    <row r="41" spans="1:20" s="74" customFormat="1" x14ac:dyDescent="0.35">
      <c r="A41" s="412" t="s">
        <v>356</v>
      </c>
      <c r="B41" s="320" t="s">
        <v>314</v>
      </c>
      <c r="C41" s="75" t="s">
        <v>234</v>
      </c>
      <c r="D41" s="185"/>
      <c r="E41" s="185"/>
      <c r="F41" s="76" t="s">
        <v>2</v>
      </c>
      <c r="G41" s="222"/>
      <c r="H41" s="264"/>
      <c r="I41" s="265"/>
      <c r="J41" s="265"/>
      <c r="K41" s="266"/>
      <c r="L41" s="274"/>
      <c r="M41" s="9"/>
      <c r="N41" s="252"/>
      <c r="O41" s="55"/>
      <c r="P41" s="55"/>
      <c r="Q41" s="301"/>
      <c r="R41" s="284"/>
      <c r="S41" s="137"/>
    </row>
    <row r="42" spans="1:20" s="71" customFormat="1" ht="6.75" customHeight="1" x14ac:dyDescent="0.35">
      <c r="B42" s="158"/>
      <c r="C42" s="61"/>
      <c r="D42" s="51"/>
      <c r="E42" s="51"/>
      <c r="F42" s="51"/>
      <c r="G42" s="219"/>
      <c r="H42" s="211"/>
      <c r="I42" s="100"/>
      <c r="J42" s="100"/>
      <c r="K42" s="68"/>
      <c r="L42" s="66"/>
      <c r="M42" s="9"/>
      <c r="N42" s="253"/>
      <c r="O42" s="51"/>
      <c r="P42" s="51"/>
      <c r="Q42" s="302"/>
      <c r="R42" s="285"/>
      <c r="S42" s="137"/>
      <c r="T42" s="74"/>
    </row>
    <row r="43" spans="1:20" s="71" customFormat="1" x14ac:dyDescent="0.35">
      <c r="B43" s="156" t="s">
        <v>86</v>
      </c>
      <c r="C43" s="59" t="s">
        <v>246</v>
      </c>
      <c r="D43" s="60"/>
      <c r="E43" s="60"/>
      <c r="F43" s="60"/>
      <c r="G43" s="220"/>
      <c r="H43" s="210"/>
      <c r="I43" s="102"/>
      <c r="J43" s="102"/>
      <c r="K43" s="69"/>
      <c r="L43" s="70"/>
      <c r="M43" s="9"/>
      <c r="N43" s="251"/>
      <c r="O43" s="60"/>
      <c r="P43" s="60"/>
      <c r="Q43" s="300"/>
      <c r="R43" s="228"/>
      <c r="S43" s="137"/>
      <c r="T43" s="74"/>
    </row>
    <row r="44" spans="1:20" s="74" customFormat="1" ht="25.5" customHeight="1" x14ac:dyDescent="0.35">
      <c r="A44" s="412" t="s">
        <v>357</v>
      </c>
      <c r="B44" s="320" t="s">
        <v>123</v>
      </c>
      <c r="C44" s="360" t="s">
        <v>98</v>
      </c>
      <c r="D44" s="55">
        <v>55</v>
      </c>
      <c r="E44" s="55">
        <v>178</v>
      </c>
      <c r="F44" s="55" t="s">
        <v>2</v>
      </c>
      <c r="G44" s="216">
        <f>0.55*1.78</f>
        <v>0.97900000000000009</v>
      </c>
      <c r="H44" s="213"/>
      <c r="I44" s="101"/>
      <c r="J44" s="101"/>
      <c r="K44" s="65"/>
      <c r="L44" s="273"/>
      <c r="N44" s="252"/>
      <c r="O44" s="55"/>
      <c r="P44" s="55"/>
      <c r="Q44" s="301"/>
      <c r="R44" s="284">
        <v>4</v>
      </c>
      <c r="S44" s="137"/>
    </row>
    <row r="45" spans="1:20" s="74" customFormat="1" ht="25.5" customHeight="1" x14ac:dyDescent="0.35">
      <c r="A45" s="412" t="s">
        <v>358</v>
      </c>
      <c r="B45" s="152"/>
      <c r="C45" s="361"/>
      <c r="D45" s="55">
        <v>55</v>
      </c>
      <c r="E45" s="55">
        <v>90</v>
      </c>
      <c r="F45" s="55" t="s">
        <v>2</v>
      </c>
      <c r="G45" s="216">
        <f>0.55*0.9</f>
        <v>0.49500000000000005</v>
      </c>
      <c r="H45" s="213"/>
      <c r="I45" s="101"/>
      <c r="J45" s="101"/>
      <c r="K45" s="65"/>
      <c r="L45" s="273"/>
      <c r="M45" s="9"/>
      <c r="N45" s="252"/>
      <c r="O45" s="55"/>
      <c r="P45" s="55"/>
      <c r="Q45" s="301"/>
      <c r="R45" s="284"/>
      <c r="S45" s="137"/>
    </row>
    <row r="46" spans="1:20" s="74" customFormat="1" ht="45.75" customHeight="1" x14ac:dyDescent="0.35">
      <c r="A46" s="412" t="s">
        <v>359</v>
      </c>
      <c r="B46" s="152"/>
      <c r="C46" s="362"/>
      <c r="D46" s="55">
        <v>55</v>
      </c>
      <c r="E46" s="55">
        <v>55</v>
      </c>
      <c r="F46" s="55" t="s">
        <v>2</v>
      </c>
      <c r="G46" s="216">
        <f>0.55*0.08</f>
        <v>4.4000000000000004E-2</v>
      </c>
      <c r="H46" s="213"/>
      <c r="I46" s="101"/>
      <c r="J46" s="101"/>
      <c r="K46" s="65"/>
      <c r="L46" s="273"/>
      <c r="M46" s="9"/>
      <c r="N46" s="252"/>
      <c r="O46" s="55"/>
      <c r="P46" s="55"/>
      <c r="Q46" s="301"/>
      <c r="R46" s="284"/>
      <c r="S46" s="137"/>
    </row>
    <row r="47" spans="1:20" s="74" customFormat="1" x14ac:dyDescent="0.35">
      <c r="A47" s="412" t="s">
        <v>360</v>
      </c>
      <c r="B47" s="152" t="s">
        <v>145</v>
      </c>
      <c r="C47" s="58" t="s">
        <v>138</v>
      </c>
      <c r="D47" s="55">
        <v>79.8</v>
      </c>
      <c r="E47" s="55">
        <v>220</v>
      </c>
      <c r="F47" s="23" t="s">
        <v>2</v>
      </c>
      <c r="G47" s="216">
        <f>D47*E47/10000</f>
        <v>1.7556</v>
      </c>
      <c r="H47" s="213"/>
      <c r="I47" s="101"/>
      <c r="J47" s="101"/>
      <c r="K47" s="65"/>
      <c r="L47" s="273"/>
      <c r="M47" s="9"/>
      <c r="N47" s="252"/>
      <c r="O47" s="55"/>
      <c r="P47" s="55"/>
      <c r="Q47" s="301"/>
      <c r="R47" s="284"/>
      <c r="S47" s="137"/>
    </row>
    <row r="48" spans="1:20" s="74" customFormat="1" x14ac:dyDescent="0.35">
      <c r="A48" s="412" t="s">
        <v>361</v>
      </c>
      <c r="B48" s="152" t="s">
        <v>146</v>
      </c>
      <c r="C48" s="58" t="s">
        <v>139</v>
      </c>
      <c r="D48" s="55">
        <v>20</v>
      </c>
      <c r="E48" s="55">
        <v>220</v>
      </c>
      <c r="F48" s="23" t="s">
        <v>2</v>
      </c>
      <c r="G48" s="216">
        <f>D48*E48/10000</f>
        <v>0.44</v>
      </c>
      <c r="H48" s="213"/>
      <c r="I48" s="101"/>
      <c r="J48" s="101"/>
      <c r="K48" s="65"/>
      <c r="L48" s="273"/>
      <c r="M48" s="9"/>
      <c r="N48" s="252"/>
      <c r="O48" s="55"/>
      <c r="P48" s="55"/>
      <c r="Q48" s="301"/>
      <c r="R48" s="284"/>
      <c r="S48" s="137"/>
    </row>
    <row r="49" spans="1:19" s="319" customFormat="1" x14ac:dyDescent="0.35">
      <c r="B49" s="320" t="s">
        <v>315</v>
      </c>
      <c r="C49" s="313" t="s">
        <v>316</v>
      </c>
      <c r="D49" s="248"/>
      <c r="E49" s="248"/>
      <c r="F49" s="314"/>
      <c r="G49" s="315"/>
      <c r="H49" s="316"/>
      <c r="I49" s="176"/>
      <c r="J49" s="176"/>
      <c r="K49" s="317"/>
      <c r="L49" s="144"/>
      <c r="M49" s="143"/>
      <c r="N49" s="254"/>
      <c r="O49" s="248"/>
      <c r="P49" s="248"/>
      <c r="Q49" s="303"/>
      <c r="R49" s="286"/>
      <c r="S49" s="318"/>
    </row>
    <row r="50" spans="1:19" s="74" customFormat="1" x14ac:dyDescent="0.35">
      <c r="A50" s="412" t="s">
        <v>362</v>
      </c>
      <c r="B50" s="152"/>
      <c r="C50" s="58" t="s">
        <v>204</v>
      </c>
      <c r="D50" s="55">
        <v>36</v>
      </c>
      <c r="E50" s="55">
        <v>141.5</v>
      </c>
      <c r="F50" s="129" t="s">
        <v>2</v>
      </c>
      <c r="G50" s="216">
        <f>D50*E50/10000</f>
        <v>0.50939999999999996</v>
      </c>
      <c r="H50" s="213"/>
      <c r="I50" s="101"/>
      <c r="J50" s="101"/>
      <c r="K50" s="65"/>
      <c r="L50" s="273"/>
      <c r="M50" s="9"/>
      <c r="N50" s="252"/>
      <c r="O50" s="55"/>
      <c r="P50" s="55"/>
      <c r="Q50" s="301"/>
      <c r="R50" s="284">
        <v>1</v>
      </c>
      <c r="S50" s="137"/>
    </row>
    <row r="51" spans="1:19" s="74" customFormat="1" x14ac:dyDescent="0.35">
      <c r="A51" s="412" t="s">
        <v>363</v>
      </c>
      <c r="B51" s="152"/>
      <c r="C51" s="58" t="s">
        <v>247</v>
      </c>
      <c r="D51" s="55">
        <v>37.200000000000003</v>
      </c>
      <c r="E51" s="55">
        <v>121</v>
      </c>
      <c r="F51" s="55" t="s">
        <v>2</v>
      </c>
      <c r="G51" s="216">
        <f>0.372*1.21</f>
        <v>0.45011999999999996</v>
      </c>
      <c r="H51" s="213"/>
      <c r="I51" s="101"/>
      <c r="J51" s="101"/>
      <c r="K51" s="65"/>
      <c r="L51" s="273"/>
      <c r="M51" s="9"/>
      <c r="N51" s="252"/>
      <c r="O51" s="55"/>
      <c r="P51" s="55"/>
      <c r="Q51" s="301"/>
      <c r="R51" s="284"/>
      <c r="S51" s="137"/>
    </row>
    <row r="52" spans="1:19" s="74" customFormat="1" x14ac:dyDescent="0.35">
      <c r="A52" s="412" t="s">
        <v>364</v>
      </c>
      <c r="B52" s="152"/>
      <c r="C52" s="58" t="s">
        <v>100</v>
      </c>
      <c r="D52" s="55">
        <v>170</v>
      </c>
      <c r="E52" s="55">
        <v>280</v>
      </c>
      <c r="F52" s="55" t="s">
        <v>2</v>
      </c>
      <c r="G52" s="216">
        <f>(1.7*2.8)</f>
        <v>4.76</v>
      </c>
      <c r="H52" s="213"/>
      <c r="I52" s="101"/>
      <c r="J52" s="101"/>
      <c r="K52" s="65"/>
      <c r="L52" s="273"/>
      <c r="M52" s="9"/>
      <c r="N52" s="252"/>
      <c r="O52" s="55"/>
      <c r="P52" s="55"/>
      <c r="Q52" s="301"/>
      <c r="R52" s="284">
        <v>1</v>
      </c>
      <c r="S52" s="137"/>
    </row>
    <row r="53" spans="1:19" s="74" customFormat="1" x14ac:dyDescent="0.35">
      <c r="A53" s="412" t="s">
        <v>365</v>
      </c>
      <c r="B53" s="152"/>
      <c r="C53" s="58" t="s">
        <v>99</v>
      </c>
      <c r="D53" s="55">
        <v>80</v>
      </c>
      <c r="E53" s="55">
        <v>80</v>
      </c>
      <c r="F53" s="55" t="s">
        <v>2</v>
      </c>
      <c r="G53" s="216">
        <f xml:space="preserve"> 0.8*0.8</f>
        <v>0.64000000000000012</v>
      </c>
      <c r="H53" s="213"/>
      <c r="I53" s="101"/>
      <c r="J53" s="101"/>
      <c r="K53" s="65"/>
      <c r="L53" s="273"/>
      <c r="M53" s="9"/>
      <c r="N53" s="252"/>
      <c r="O53" s="55"/>
      <c r="P53" s="55"/>
      <c r="Q53" s="301">
        <v>1</v>
      </c>
      <c r="R53" s="284"/>
      <c r="S53" s="137"/>
    </row>
    <row r="54" spans="1:19" s="74" customFormat="1" ht="25" x14ac:dyDescent="0.35">
      <c r="A54" s="412" t="s">
        <v>366</v>
      </c>
      <c r="B54" s="152"/>
      <c r="C54" s="58" t="s">
        <v>101</v>
      </c>
      <c r="D54" s="55">
        <v>110</v>
      </c>
      <c r="E54" s="55">
        <v>220</v>
      </c>
      <c r="F54" s="55" t="s">
        <v>2</v>
      </c>
      <c r="G54" s="216">
        <f>2.2*1.1</f>
        <v>2.4200000000000004</v>
      </c>
      <c r="H54" s="213"/>
      <c r="I54" s="101"/>
      <c r="J54" s="101"/>
      <c r="K54" s="65"/>
      <c r="L54" s="273"/>
      <c r="M54" s="9"/>
      <c r="N54" s="252"/>
      <c r="O54" s="55"/>
      <c r="P54" s="55"/>
      <c r="Q54" s="301"/>
      <c r="R54" s="284">
        <v>20</v>
      </c>
      <c r="S54" s="137"/>
    </row>
    <row r="55" spans="1:19" s="74" customFormat="1" x14ac:dyDescent="0.35">
      <c r="A55" s="412" t="s">
        <v>367</v>
      </c>
      <c r="B55" s="152"/>
      <c r="C55" s="58" t="s">
        <v>103</v>
      </c>
      <c r="D55" s="55">
        <v>35</v>
      </c>
      <c r="E55" s="55">
        <v>150</v>
      </c>
      <c r="F55" s="55" t="s">
        <v>2</v>
      </c>
      <c r="G55" s="216">
        <f>0.35*1.5</f>
        <v>0.52499999999999991</v>
      </c>
      <c r="H55" s="213"/>
      <c r="I55" s="101"/>
      <c r="J55" s="101"/>
      <c r="K55" s="65"/>
      <c r="L55" s="273"/>
      <c r="M55" s="9"/>
      <c r="N55" s="252"/>
      <c r="O55" s="55"/>
      <c r="P55" s="55"/>
      <c r="Q55" s="301"/>
      <c r="R55" s="284">
        <v>1</v>
      </c>
      <c r="S55" s="137"/>
    </row>
    <row r="56" spans="1:19" s="74" customFormat="1" x14ac:dyDescent="0.35">
      <c r="A56" s="412" t="s">
        <v>368</v>
      </c>
      <c r="B56" s="152"/>
      <c r="C56" s="58" t="s">
        <v>104</v>
      </c>
      <c r="D56" s="55">
        <v>120.5</v>
      </c>
      <c r="E56" s="55">
        <v>30</v>
      </c>
      <c r="F56" s="55" t="s">
        <v>2</v>
      </c>
      <c r="G56" s="216">
        <f>1.2*0.3</f>
        <v>0.36</v>
      </c>
      <c r="H56" s="213"/>
      <c r="I56" s="101"/>
      <c r="J56" s="101"/>
      <c r="K56" s="65"/>
      <c r="L56" s="273"/>
      <c r="M56" s="9"/>
      <c r="N56" s="252"/>
      <c r="O56" s="55"/>
      <c r="P56" s="55"/>
      <c r="Q56" s="301"/>
      <c r="R56" s="284">
        <v>1</v>
      </c>
      <c r="S56" s="137"/>
    </row>
    <row r="57" spans="1:19" s="74" customFormat="1" x14ac:dyDescent="0.35">
      <c r="A57" s="412" t="s">
        <v>369</v>
      </c>
      <c r="B57" s="152"/>
      <c r="C57" s="58" t="s">
        <v>102</v>
      </c>
      <c r="D57" s="55">
        <v>33</v>
      </c>
      <c r="E57" s="55">
        <v>84</v>
      </c>
      <c r="F57" s="55" t="s">
        <v>2</v>
      </c>
      <c r="G57" s="216">
        <f>0.3*0.84</f>
        <v>0.252</v>
      </c>
      <c r="H57" s="213"/>
      <c r="I57" s="101"/>
      <c r="J57" s="101"/>
      <c r="K57" s="65"/>
      <c r="L57" s="273"/>
      <c r="M57" s="9"/>
      <c r="N57" s="252"/>
      <c r="O57" s="55"/>
      <c r="P57" s="55"/>
      <c r="Q57" s="301"/>
      <c r="R57" s="284">
        <v>3</v>
      </c>
      <c r="S57" s="137"/>
    </row>
    <row r="58" spans="1:19" s="74" customFormat="1" x14ac:dyDescent="0.35">
      <c r="A58" s="412" t="s">
        <v>370</v>
      </c>
      <c r="B58" s="152"/>
      <c r="C58" s="58" t="s">
        <v>230</v>
      </c>
      <c r="D58" s="55">
        <v>70</v>
      </c>
      <c r="E58" s="55">
        <v>10.5</v>
      </c>
      <c r="F58" s="129" t="s">
        <v>2</v>
      </c>
      <c r="G58" s="216">
        <f>D58*E58/10000</f>
        <v>7.3499999999999996E-2</v>
      </c>
      <c r="H58" s="213"/>
      <c r="I58" s="101"/>
      <c r="J58" s="101"/>
      <c r="K58" s="65"/>
      <c r="L58" s="273"/>
      <c r="M58" s="9"/>
      <c r="N58" s="252"/>
      <c r="O58" s="55"/>
      <c r="P58" s="55"/>
      <c r="Q58" s="301"/>
      <c r="R58" s="284">
        <v>3</v>
      </c>
      <c r="S58" s="137"/>
    </row>
    <row r="59" spans="1:19" s="74" customFormat="1" x14ac:dyDescent="0.35">
      <c r="A59" s="412" t="s">
        <v>371</v>
      </c>
      <c r="B59" s="152" t="s">
        <v>144</v>
      </c>
      <c r="C59" s="58" t="s">
        <v>137</v>
      </c>
      <c r="D59" s="55">
        <v>30</v>
      </c>
      <c r="E59" s="55">
        <v>400</v>
      </c>
      <c r="F59" s="23" t="s">
        <v>2</v>
      </c>
      <c r="G59" s="216">
        <f t="shared" ref="G59:G92" si="1">D59*E59/10000</f>
        <v>1.2</v>
      </c>
      <c r="H59" s="213"/>
      <c r="I59" s="101"/>
      <c r="J59" s="101"/>
      <c r="K59" s="65"/>
      <c r="L59" s="273"/>
      <c r="M59" s="9"/>
      <c r="N59" s="252"/>
      <c r="O59" s="55"/>
      <c r="P59" s="55"/>
      <c r="Q59" s="301"/>
      <c r="R59" s="284"/>
      <c r="S59" s="137"/>
    </row>
    <row r="60" spans="1:19" s="74" customFormat="1" x14ac:dyDescent="0.35">
      <c r="A60" s="412" t="s">
        <v>372</v>
      </c>
      <c r="B60" s="152" t="s">
        <v>147</v>
      </c>
      <c r="C60" s="58" t="s">
        <v>248</v>
      </c>
      <c r="D60" s="55">
        <v>20</v>
      </c>
      <c r="E60" s="55">
        <v>20</v>
      </c>
      <c r="F60" s="23" t="s">
        <v>2</v>
      </c>
      <c r="G60" s="216">
        <f t="shared" si="1"/>
        <v>0.04</v>
      </c>
      <c r="H60" s="213"/>
      <c r="I60" s="101"/>
      <c r="J60" s="101"/>
      <c r="K60" s="65"/>
      <c r="L60" s="273"/>
      <c r="M60" s="9"/>
      <c r="N60" s="252"/>
      <c r="O60" s="55"/>
      <c r="P60" s="55"/>
      <c r="Q60" s="301"/>
      <c r="R60" s="284"/>
      <c r="S60" s="137"/>
    </row>
    <row r="61" spans="1:19" s="74" customFormat="1" x14ac:dyDescent="0.35">
      <c r="A61" s="412" t="s">
        <v>373</v>
      </c>
      <c r="B61" s="152" t="s">
        <v>148</v>
      </c>
      <c r="C61" s="58" t="s">
        <v>140</v>
      </c>
      <c r="D61" s="55">
        <v>20</v>
      </c>
      <c r="E61" s="55">
        <v>40</v>
      </c>
      <c r="F61" s="23" t="s">
        <v>2</v>
      </c>
      <c r="G61" s="216">
        <f t="shared" si="1"/>
        <v>0.08</v>
      </c>
      <c r="H61" s="213"/>
      <c r="I61" s="101"/>
      <c r="J61" s="101"/>
      <c r="K61" s="65"/>
      <c r="L61" s="273"/>
      <c r="M61" s="9"/>
      <c r="N61" s="252"/>
      <c r="O61" s="55"/>
      <c r="P61" s="55"/>
      <c r="Q61" s="301"/>
      <c r="R61" s="284"/>
      <c r="S61" s="137"/>
    </row>
    <row r="62" spans="1:19" s="74" customFormat="1" x14ac:dyDescent="0.35">
      <c r="A62" s="412" t="s">
        <v>374</v>
      </c>
      <c r="B62" s="152" t="s">
        <v>149</v>
      </c>
      <c r="C62" s="58" t="s">
        <v>141</v>
      </c>
      <c r="D62" s="55">
        <v>20</v>
      </c>
      <c r="E62" s="55">
        <v>60</v>
      </c>
      <c r="F62" s="23" t="s">
        <v>2</v>
      </c>
      <c r="G62" s="216">
        <f t="shared" si="1"/>
        <v>0.12</v>
      </c>
      <c r="H62" s="213"/>
      <c r="I62" s="101"/>
      <c r="J62" s="101"/>
      <c r="K62" s="65"/>
      <c r="L62" s="273"/>
      <c r="M62" s="9"/>
      <c r="N62" s="252"/>
      <c r="O62" s="55"/>
      <c r="P62" s="55"/>
      <c r="Q62" s="301"/>
      <c r="R62" s="284"/>
      <c r="S62" s="137"/>
    </row>
    <row r="63" spans="1:19" s="74" customFormat="1" x14ac:dyDescent="0.35">
      <c r="A63" s="412" t="s">
        <v>375</v>
      </c>
      <c r="B63" s="152" t="s">
        <v>150</v>
      </c>
      <c r="C63" s="58" t="s">
        <v>142</v>
      </c>
      <c r="D63" s="55">
        <v>40</v>
      </c>
      <c r="E63" s="55">
        <v>80</v>
      </c>
      <c r="F63" s="23" t="s">
        <v>2</v>
      </c>
      <c r="G63" s="216">
        <f t="shared" si="1"/>
        <v>0.32</v>
      </c>
      <c r="H63" s="213"/>
      <c r="I63" s="101"/>
      <c r="J63" s="101"/>
      <c r="K63" s="65"/>
      <c r="L63" s="273"/>
      <c r="M63" s="9"/>
      <c r="N63" s="252"/>
      <c r="O63" s="55"/>
      <c r="P63" s="55"/>
      <c r="Q63" s="301"/>
      <c r="R63" s="284"/>
      <c r="S63" s="137"/>
    </row>
    <row r="64" spans="1:19" s="74" customFormat="1" x14ac:dyDescent="0.35">
      <c r="A64" s="412" t="s">
        <v>376</v>
      </c>
      <c r="B64" s="152" t="s">
        <v>151</v>
      </c>
      <c r="C64" s="58" t="s">
        <v>143</v>
      </c>
      <c r="D64" s="55">
        <v>50</v>
      </c>
      <c r="E64" s="55">
        <v>150</v>
      </c>
      <c r="F64" s="23" t="s">
        <v>2</v>
      </c>
      <c r="G64" s="216">
        <f t="shared" si="1"/>
        <v>0.75</v>
      </c>
      <c r="H64" s="213"/>
      <c r="I64" s="101"/>
      <c r="J64" s="101"/>
      <c r="K64" s="65"/>
      <c r="L64" s="273"/>
      <c r="M64" s="9"/>
      <c r="N64" s="252"/>
      <c r="O64" s="55"/>
      <c r="P64" s="55"/>
      <c r="Q64" s="301"/>
      <c r="R64" s="284"/>
      <c r="S64" s="137"/>
    </row>
    <row r="65" spans="1:19" s="74" customFormat="1" x14ac:dyDescent="0.35">
      <c r="A65" s="412" t="s">
        <v>377</v>
      </c>
      <c r="B65" s="152" t="s">
        <v>152</v>
      </c>
      <c r="C65" s="58" t="s">
        <v>153</v>
      </c>
      <c r="D65" s="55">
        <v>40</v>
      </c>
      <c r="E65" s="55">
        <v>20</v>
      </c>
      <c r="F65" s="23" t="s">
        <v>2</v>
      </c>
      <c r="G65" s="216">
        <f t="shared" si="1"/>
        <v>0.08</v>
      </c>
      <c r="H65" s="213"/>
      <c r="I65" s="101"/>
      <c r="J65" s="101"/>
      <c r="K65" s="65"/>
      <c r="L65" s="273"/>
      <c r="M65" s="9"/>
      <c r="N65" s="252"/>
      <c r="O65" s="55"/>
      <c r="P65" s="55"/>
      <c r="Q65" s="301"/>
      <c r="R65" s="284"/>
      <c r="S65" s="137"/>
    </row>
    <row r="66" spans="1:19" s="74" customFormat="1" x14ac:dyDescent="0.35">
      <c r="A66" s="412" t="s">
        <v>378</v>
      </c>
      <c r="B66" s="152" t="s">
        <v>154</v>
      </c>
      <c r="C66" s="58" t="s">
        <v>155</v>
      </c>
      <c r="D66" s="55">
        <v>60</v>
      </c>
      <c r="E66" s="55">
        <v>20</v>
      </c>
      <c r="F66" s="23" t="s">
        <v>2</v>
      </c>
      <c r="G66" s="216">
        <f t="shared" si="1"/>
        <v>0.12</v>
      </c>
      <c r="H66" s="213"/>
      <c r="I66" s="101"/>
      <c r="J66" s="101"/>
      <c r="K66" s="65"/>
      <c r="L66" s="273"/>
      <c r="M66" s="9"/>
      <c r="N66" s="252"/>
      <c r="O66" s="55"/>
      <c r="P66" s="55"/>
      <c r="Q66" s="301"/>
      <c r="R66" s="284"/>
      <c r="S66" s="137"/>
    </row>
    <row r="67" spans="1:19" s="74" customFormat="1" x14ac:dyDescent="0.35">
      <c r="A67" s="412" t="s">
        <v>379</v>
      </c>
      <c r="B67" s="152" t="s">
        <v>156</v>
      </c>
      <c r="C67" s="58" t="s">
        <v>157</v>
      </c>
      <c r="D67" s="55">
        <v>80</v>
      </c>
      <c r="E67" s="55">
        <v>240</v>
      </c>
      <c r="F67" s="23" t="s">
        <v>2</v>
      </c>
      <c r="G67" s="216">
        <f t="shared" si="1"/>
        <v>1.92</v>
      </c>
      <c r="H67" s="213"/>
      <c r="I67" s="101"/>
      <c r="J67" s="101"/>
      <c r="K67" s="65"/>
      <c r="L67" s="273"/>
      <c r="M67" s="9"/>
      <c r="N67" s="252"/>
      <c r="O67" s="55"/>
      <c r="P67" s="55"/>
      <c r="Q67" s="301"/>
      <c r="R67" s="284"/>
      <c r="S67" s="137"/>
    </row>
    <row r="68" spans="1:19" s="74" customFormat="1" x14ac:dyDescent="0.35">
      <c r="A68" s="412" t="s">
        <v>380</v>
      </c>
      <c r="B68" s="152" t="s">
        <v>158</v>
      </c>
      <c r="C68" s="58" t="s">
        <v>159</v>
      </c>
      <c r="D68" s="55">
        <v>160</v>
      </c>
      <c r="E68" s="55">
        <v>240</v>
      </c>
      <c r="F68" s="23" t="s">
        <v>2</v>
      </c>
      <c r="G68" s="216">
        <f t="shared" si="1"/>
        <v>3.84</v>
      </c>
      <c r="H68" s="213"/>
      <c r="I68" s="101"/>
      <c r="J68" s="101"/>
      <c r="K68" s="65"/>
      <c r="L68" s="273"/>
      <c r="M68" s="9"/>
      <c r="N68" s="252"/>
      <c r="O68" s="55"/>
      <c r="P68" s="55"/>
      <c r="Q68" s="301"/>
      <c r="R68" s="284"/>
      <c r="S68" s="137"/>
    </row>
    <row r="69" spans="1:19" s="74" customFormat="1" x14ac:dyDescent="0.35">
      <c r="A69" s="412" t="s">
        <v>381</v>
      </c>
      <c r="B69" s="152" t="s">
        <v>160</v>
      </c>
      <c r="C69" s="58" t="s">
        <v>161</v>
      </c>
      <c r="D69" s="55">
        <v>47</v>
      </c>
      <c r="E69" s="55">
        <v>430</v>
      </c>
      <c r="F69" s="23" t="s">
        <v>2</v>
      </c>
      <c r="G69" s="216">
        <f t="shared" si="1"/>
        <v>2.0209999999999999</v>
      </c>
      <c r="H69" s="213"/>
      <c r="I69" s="101"/>
      <c r="J69" s="101"/>
      <c r="K69" s="65"/>
      <c r="L69" s="273"/>
      <c r="M69" s="9"/>
      <c r="N69" s="252"/>
      <c r="O69" s="55"/>
      <c r="P69" s="55"/>
      <c r="Q69" s="301"/>
      <c r="R69" s="284"/>
      <c r="S69" s="137"/>
    </row>
    <row r="70" spans="1:19" s="74" customFormat="1" x14ac:dyDescent="0.35">
      <c r="A70" s="412" t="s">
        <v>382</v>
      </c>
      <c r="B70" s="152" t="s">
        <v>162</v>
      </c>
      <c r="C70" s="58" t="s">
        <v>249</v>
      </c>
      <c r="D70" s="55">
        <v>20</v>
      </c>
      <c r="E70" s="55">
        <v>20</v>
      </c>
      <c r="F70" s="23" t="s">
        <v>2</v>
      </c>
      <c r="G70" s="216">
        <f t="shared" si="1"/>
        <v>0.04</v>
      </c>
      <c r="H70" s="213"/>
      <c r="I70" s="101"/>
      <c r="J70" s="101"/>
      <c r="K70" s="65"/>
      <c r="L70" s="273"/>
      <c r="M70" s="9"/>
      <c r="N70" s="252"/>
      <c r="O70" s="55"/>
      <c r="P70" s="55"/>
      <c r="Q70" s="301"/>
      <c r="R70" s="284"/>
      <c r="S70" s="137"/>
    </row>
    <row r="71" spans="1:19" s="74" customFormat="1" x14ac:dyDescent="0.35">
      <c r="A71" s="412" t="s">
        <v>383</v>
      </c>
      <c r="B71" s="152" t="s">
        <v>163</v>
      </c>
      <c r="C71" s="58" t="s">
        <v>164</v>
      </c>
      <c r="D71" s="55">
        <v>20</v>
      </c>
      <c r="E71" s="55">
        <v>80</v>
      </c>
      <c r="F71" s="23" t="s">
        <v>2</v>
      </c>
      <c r="G71" s="216">
        <f t="shared" si="1"/>
        <v>0.16</v>
      </c>
      <c r="H71" s="213"/>
      <c r="I71" s="101"/>
      <c r="J71" s="101"/>
      <c r="K71" s="65"/>
      <c r="L71" s="273"/>
      <c r="M71" s="9"/>
      <c r="N71" s="252"/>
      <c r="O71" s="55"/>
      <c r="P71" s="55"/>
      <c r="Q71" s="301"/>
      <c r="R71" s="284"/>
      <c r="S71" s="137"/>
    </row>
    <row r="72" spans="1:19" s="74" customFormat="1" x14ac:dyDescent="0.35">
      <c r="A72" s="412" t="s">
        <v>384</v>
      </c>
      <c r="B72" s="152" t="s">
        <v>165</v>
      </c>
      <c r="C72" s="58" t="s">
        <v>166</v>
      </c>
      <c r="D72" s="55">
        <v>20</v>
      </c>
      <c r="E72" s="55">
        <v>160</v>
      </c>
      <c r="F72" s="23" t="s">
        <v>2</v>
      </c>
      <c r="G72" s="216">
        <f t="shared" si="1"/>
        <v>0.32</v>
      </c>
      <c r="H72" s="213"/>
      <c r="I72" s="101"/>
      <c r="J72" s="101"/>
      <c r="K72" s="65"/>
      <c r="L72" s="273"/>
      <c r="M72" s="9"/>
      <c r="N72" s="252"/>
      <c r="O72" s="55"/>
      <c r="P72" s="55"/>
      <c r="Q72" s="301"/>
      <c r="R72" s="284"/>
      <c r="S72" s="137"/>
    </row>
    <row r="73" spans="1:19" s="74" customFormat="1" x14ac:dyDescent="0.35">
      <c r="A73" s="412" t="s">
        <v>385</v>
      </c>
      <c r="B73" s="152" t="s">
        <v>167</v>
      </c>
      <c r="C73" s="58" t="s">
        <v>168</v>
      </c>
      <c r="D73" s="55">
        <v>85</v>
      </c>
      <c r="E73" s="55">
        <v>175</v>
      </c>
      <c r="F73" s="23" t="s">
        <v>2</v>
      </c>
      <c r="G73" s="216">
        <f t="shared" si="1"/>
        <v>1.4875</v>
      </c>
      <c r="H73" s="213"/>
      <c r="I73" s="101"/>
      <c r="J73" s="101"/>
      <c r="K73" s="65"/>
      <c r="L73" s="273"/>
      <c r="M73" s="9"/>
      <c r="N73" s="252"/>
      <c r="O73" s="55"/>
      <c r="P73" s="55"/>
      <c r="Q73" s="301"/>
      <c r="R73" s="284"/>
      <c r="S73" s="137"/>
    </row>
    <row r="74" spans="1:19" s="74" customFormat="1" x14ac:dyDescent="0.35">
      <c r="A74" s="412" t="s">
        <v>386</v>
      </c>
      <c r="B74" s="152" t="s">
        <v>169</v>
      </c>
      <c r="C74" s="58" t="s">
        <v>170</v>
      </c>
      <c r="D74" s="55">
        <v>80</v>
      </c>
      <c r="E74" s="55">
        <v>240</v>
      </c>
      <c r="F74" s="23" t="s">
        <v>2</v>
      </c>
      <c r="G74" s="216">
        <f t="shared" si="1"/>
        <v>1.92</v>
      </c>
      <c r="H74" s="213"/>
      <c r="I74" s="101"/>
      <c r="J74" s="101"/>
      <c r="K74" s="65"/>
      <c r="L74" s="273"/>
      <c r="M74" s="9"/>
      <c r="N74" s="252"/>
      <c r="O74" s="55"/>
      <c r="P74" s="55"/>
      <c r="Q74" s="301"/>
      <c r="R74" s="284"/>
      <c r="S74" s="137"/>
    </row>
    <row r="75" spans="1:19" s="74" customFormat="1" x14ac:dyDescent="0.35">
      <c r="A75" s="412" t="s">
        <v>387</v>
      </c>
      <c r="B75" s="152" t="s">
        <v>171</v>
      </c>
      <c r="C75" s="58" t="s">
        <v>172</v>
      </c>
      <c r="D75" s="55">
        <v>240</v>
      </c>
      <c r="E75" s="55">
        <v>240</v>
      </c>
      <c r="F75" s="23" t="s">
        <v>2</v>
      </c>
      <c r="G75" s="216">
        <f t="shared" si="1"/>
        <v>5.76</v>
      </c>
      <c r="H75" s="213"/>
      <c r="I75" s="101"/>
      <c r="J75" s="101"/>
      <c r="K75" s="65"/>
      <c r="L75" s="273"/>
      <c r="M75" s="9"/>
      <c r="N75" s="252"/>
      <c r="O75" s="55"/>
      <c r="P75" s="55"/>
      <c r="Q75" s="301"/>
      <c r="R75" s="284"/>
      <c r="S75" s="137"/>
    </row>
    <row r="76" spans="1:19" s="74" customFormat="1" x14ac:dyDescent="0.35">
      <c r="A76" s="412" t="s">
        <v>388</v>
      </c>
      <c r="B76" s="152" t="s">
        <v>173</v>
      </c>
      <c r="C76" s="58" t="s">
        <v>174</v>
      </c>
      <c r="D76" s="55">
        <v>60</v>
      </c>
      <c r="E76" s="55">
        <v>180</v>
      </c>
      <c r="F76" s="23" t="s">
        <v>2</v>
      </c>
      <c r="G76" s="216">
        <f t="shared" si="1"/>
        <v>1.08</v>
      </c>
      <c r="H76" s="213"/>
      <c r="I76" s="101"/>
      <c r="J76" s="101"/>
      <c r="K76" s="65"/>
      <c r="L76" s="273"/>
      <c r="M76" s="9"/>
      <c r="N76" s="252"/>
      <c r="O76" s="55"/>
      <c r="P76" s="55"/>
      <c r="Q76" s="301"/>
      <c r="R76" s="284"/>
      <c r="S76" s="137"/>
    </row>
    <row r="77" spans="1:19" s="74" customFormat="1" x14ac:dyDescent="0.35">
      <c r="A77" s="412" t="s">
        <v>389</v>
      </c>
      <c r="B77" s="152" t="s">
        <v>175</v>
      </c>
      <c r="C77" s="58" t="s">
        <v>176</v>
      </c>
      <c r="D77" s="55">
        <v>150</v>
      </c>
      <c r="E77" s="55">
        <v>40</v>
      </c>
      <c r="F77" s="23" t="s">
        <v>2</v>
      </c>
      <c r="G77" s="216">
        <f t="shared" si="1"/>
        <v>0.6</v>
      </c>
      <c r="H77" s="213"/>
      <c r="I77" s="101"/>
      <c r="J77" s="101"/>
      <c r="K77" s="65"/>
      <c r="L77" s="273"/>
      <c r="M77" s="9"/>
      <c r="N77" s="252"/>
      <c r="O77" s="55"/>
      <c r="P77" s="55"/>
      <c r="Q77" s="301"/>
      <c r="R77" s="284"/>
      <c r="S77" s="137"/>
    </row>
    <row r="78" spans="1:19" s="74" customFormat="1" x14ac:dyDescent="0.35">
      <c r="A78" s="412" t="s">
        <v>390</v>
      </c>
      <c r="B78" s="152" t="s">
        <v>177</v>
      </c>
      <c r="C78" s="58" t="s">
        <v>178</v>
      </c>
      <c r="D78" s="55">
        <v>101.5</v>
      </c>
      <c r="E78" s="55">
        <v>90</v>
      </c>
      <c r="F78" s="23" t="s">
        <v>2</v>
      </c>
      <c r="G78" s="216">
        <f t="shared" si="1"/>
        <v>0.91349999999999998</v>
      </c>
      <c r="H78" s="213"/>
      <c r="I78" s="101"/>
      <c r="J78" s="101"/>
      <c r="K78" s="65"/>
      <c r="L78" s="273"/>
      <c r="M78" s="9"/>
      <c r="N78" s="252"/>
      <c r="O78" s="55"/>
      <c r="P78" s="55"/>
      <c r="Q78" s="301"/>
      <c r="R78" s="284"/>
      <c r="S78" s="137"/>
    </row>
    <row r="79" spans="1:19" s="74" customFormat="1" x14ac:dyDescent="0.35">
      <c r="A79" s="412" t="s">
        <v>391</v>
      </c>
      <c r="B79" s="152" t="s">
        <v>177</v>
      </c>
      <c r="C79" s="58" t="s">
        <v>179</v>
      </c>
      <c r="D79" s="55">
        <v>60</v>
      </c>
      <c r="E79" s="55">
        <v>90</v>
      </c>
      <c r="F79" s="23" t="s">
        <v>2</v>
      </c>
      <c r="G79" s="216">
        <f t="shared" si="1"/>
        <v>0.54</v>
      </c>
      <c r="H79" s="213"/>
      <c r="I79" s="101"/>
      <c r="J79" s="101"/>
      <c r="K79" s="65"/>
      <c r="L79" s="273"/>
      <c r="M79" s="9"/>
      <c r="N79" s="252"/>
      <c r="O79" s="55"/>
      <c r="P79" s="55"/>
      <c r="Q79" s="301"/>
      <c r="R79" s="284"/>
      <c r="S79" s="137"/>
    </row>
    <row r="80" spans="1:19" s="74" customFormat="1" x14ac:dyDescent="0.35">
      <c r="A80" s="412" t="s">
        <v>392</v>
      </c>
      <c r="B80" s="152" t="s">
        <v>180</v>
      </c>
      <c r="C80" s="58" t="s">
        <v>181</v>
      </c>
      <c r="D80" s="55">
        <v>72</v>
      </c>
      <c r="E80" s="55">
        <v>10</v>
      </c>
      <c r="F80" s="23" t="s">
        <v>2</v>
      </c>
      <c r="G80" s="216">
        <f t="shared" si="1"/>
        <v>7.1999999999999995E-2</v>
      </c>
      <c r="H80" s="213"/>
      <c r="I80" s="101"/>
      <c r="J80" s="101"/>
      <c r="K80" s="65"/>
      <c r="L80" s="273"/>
      <c r="M80" s="9"/>
      <c r="N80" s="252"/>
      <c r="O80" s="55"/>
      <c r="P80" s="55"/>
      <c r="Q80" s="301"/>
      <c r="R80" s="284"/>
      <c r="S80" s="137"/>
    </row>
    <row r="81" spans="1:20" s="74" customFormat="1" x14ac:dyDescent="0.35">
      <c r="A81" s="412" t="s">
        <v>393</v>
      </c>
      <c r="B81" s="152" t="s">
        <v>182</v>
      </c>
      <c r="C81" s="58" t="s">
        <v>183</v>
      </c>
      <c r="D81" s="55">
        <v>25</v>
      </c>
      <c r="E81" s="55">
        <v>60</v>
      </c>
      <c r="F81" s="23" t="s">
        <v>2</v>
      </c>
      <c r="G81" s="216">
        <f t="shared" si="1"/>
        <v>0.15</v>
      </c>
      <c r="H81" s="213"/>
      <c r="I81" s="101"/>
      <c r="J81" s="101"/>
      <c r="K81" s="65"/>
      <c r="L81" s="273"/>
      <c r="M81" s="9"/>
      <c r="N81" s="252"/>
      <c r="O81" s="55"/>
      <c r="P81" s="55"/>
      <c r="Q81" s="301"/>
      <c r="R81" s="284"/>
      <c r="S81" s="137"/>
    </row>
    <row r="82" spans="1:20" s="74" customFormat="1" x14ac:dyDescent="0.35">
      <c r="A82" s="412" t="s">
        <v>394</v>
      </c>
      <c r="B82" s="152" t="s">
        <v>184</v>
      </c>
      <c r="C82" s="58" t="s">
        <v>185</v>
      </c>
      <c r="D82" s="55">
        <v>100</v>
      </c>
      <c r="E82" s="55">
        <v>100</v>
      </c>
      <c r="F82" s="23" t="s">
        <v>2</v>
      </c>
      <c r="G82" s="216">
        <f t="shared" si="1"/>
        <v>1</v>
      </c>
      <c r="H82" s="213"/>
      <c r="I82" s="101"/>
      <c r="J82" s="101"/>
      <c r="K82" s="65"/>
      <c r="L82" s="273"/>
      <c r="M82" s="9"/>
      <c r="N82" s="252"/>
      <c r="O82" s="55"/>
      <c r="P82" s="55"/>
      <c r="Q82" s="301"/>
      <c r="R82" s="284"/>
      <c r="S82" s="137"/>
    </row>
    <row r="83" spans="1:20" s="74" customFormat="1" x14ac:dyDescent="0.35">
      <c r="A83" s="412" t="s">
        <v>395</v>
      </c>
      <c r="B83" s="152" t="s">
        <v>186</v>
      </c>
      <c r="C83" s="58" t="s">
        <v>187</v>
      </c>
      <c r="D83" s="55">
        <v>40</v>
      </c>
      <c r="E83" s="55">
        <v>50</v>
      </c>
      <c r="F83" s="23" t="s">
        <v>2</v>
      </c>
      <c r="G83" s="216">
        <f t="shared" si="1"/>
        <v>0.2</v>
      </c>
      <c r="H83" s="213"/>
      <c r="I83" s="101"/>
      <c r="J83" s="101"/>
      <c r="K83" s="65"/>
      <c r="L83" s="273"/>
      <c r="M83" s="9"/>
      <c r="N83" s="252"/>
      <c r="O83" s="55"/>
      <c r="P83" s="55"/>
      <c r="Q83" s="301"/>
      <c r="R83" s="284"/>
      <c r="S83" s="137"/>
    </row>
    <row r="84" spans="1:20" s="74" customFormat="1" x14ac:dyDescent="0.35">
      <c r="A84" s="412" t="s">
        <v>396</v>
      </c>
      <c r="B84" s="152" t="s">
        <v>188</v>
      </c>
      <c r="C84" s="58" t="s">
        <v>264</v>
      </c>
      <c r="D84" s="55">
        <v>100</v>
      </c>
      <c r="E84" s="55">
        <v>40</v>
      </c>
      <c r="F84" s="23" t="s">
        <v>2</v>
      </c>
      <c r="G84" s="216">
        <f t="shared" si="1"/>
        <v>0.4</v>
      </c>
      <c r="H84" s="213"/>
      <c r="I84" s="101"/>
      <c r="J84" s="101"/>
      <c r="K84" s="65"/>
      <c r="L84" s="273"/>
      <c r="M84" s="9"/>
      <c r="N84" s="252"/>
      <c r="O84" s="55"/>
      <c r="P84" s="55"/>
      <c r="Q84" s="301"/>
      <c r="R84" s="284"/>
      <c r="S84" s="137"/>
    </row>
    <row r="85" spans="1:20" s="74" customFormat="1" x14ac:dyDescent="0.35">
      <c r="A85" s="412" t="s">
        <v>397</v>
      </c>
      <c r="B85" s="152" t="s">
        <v>189</v>
      </c>
      <c r="C85" s="58" t="s">
        <v>250</v>
      </c>
      <c r="D85" s="55">
        <v>80</v>
      </c>
      <c r="E85" s="55">
        <v>30</v>
      </c>
      <c r="F85" s="23" t="s">
        <v>2</v>
      </c>
      <c r="G85" s="216">
        <f t="shared" si="1"/>
        <v>0.24</v>
      </c>
      <c r="H85" s="213"/>
      <c r="I85" s="101"/>
      <c r="J85" s="101"/>
      <c r="K85" s="65"/>
      <c r="L85" s="273"/>
      <c r="M85" s="9"/>
      <c r="N85" s="252"/>
      <c r="O85" s="55"/>
      <c r="P85" s="55"/>
      <c r="Q85" s="301"/>
      <c r="R85" s="284"/>
      <c r="S85" s="137"/>
    </row>
    <row r="86" spans="1:20" s="74" customFormat="1" x14ac:dyDescent="0.35">
      <c r="A86" s="412" t="s">
        <v>398</v>
      </c>
      <c r="B86" s="152" t="s">
        <v>190</v>
      </c>
      <c r="C86" s="58" t="s">
        <v>251</v>
      </c>
      <c r="D86" s="55">
        <v>50</v>
      </c>
      <c r="E86" s="55">
        <v>20</v>
      </c>
      <c r="F86" s="23" t="s">
        <v>2</v>
      </c>
      <c r="G86" s="216">
        <f t="shared" si="1"/>
        <v>0.1</v>
      </c>
      <c r="H86" s="213"/>
      <c r="I86" s="101"/>
      <c r="J86" s="101"/>
      <c r="K86" s="65"/>
      <c r="L86" s="273"/>
      <c r="M86" s="9"/>
      <c r="N86" s="252"/>
      <c r="O86" s="55"/>
      <c r="P86" s="55"/>
      <c r="Q86" s="301"/>
      <c r="R86" s="284"/>
      <c r="S86" s="137"/>
    </row>
    <row r="87" spans="1:20" s="74" customFormat="1" x14ac:dyDescent="0.35">
      <c r="A87" s="412" t="s">
        <v>399</v>
      </c>
      <c r="B87" s="152" t="s">
        <v>191</v>
      </c>
      <c r="C87" s="58" t="s">
        <v>192</v>
      </c>
      <c r="D87" s="55">
        <v>25</v>
      </c>
      <c r="E87" s="55">
        <v>60</v>
      </c>
      <c r="F87" s="23" t="s">
        <v>2</v>
      </c>
      <c r="G87" s="216">
        <f t="shared" si="1"/>
        <v>0.15</v>
      </c>
      <c r="H87" s="213"/>
      <c r="I87" s="101"/>
      <c r="J87" s="101"/>
      <c r="K87" s="65"/>
      <c r="L87" s="273"/>
      <c r="M87" s="9"/>
      <c r="N87" s="252"/>
      <c r="O87" s="55"/>
      <c r="P87" s="55"/>
      <c r="Q87" s="301"/>
      <c r="R87" s="284"/>
      <c r="S87" s="137"/>
    </row>
    <row r="88" spans="1:20" s="74" customFormat="1" x14ac:dyDescent="0.35">
      <c r="A88" s="412" t="s">
        <v>400</v>
      </c>
      <c r="B88" s="152" t="s">
        <v>193</v>
      </c>
      <c r="C88" s="58" t="s">
        <v>194</v>
      </c>
      <c r="D88" s="55">
        <v>40</v>
      </c>
      <c r="E88" s="55">
        <v>120</v>
      </c>
      <c r="F88" s="23" t="s">
        <v>2</v>
      </c>
      <c r="G88" s="216">
        <f t="shared" si="1"/>
        <v>0.48</v>
      </c>
      <c r="H88" s="213"/>
      <c r="I88" s="101"/>
      <c r="J88" s="101"/>
      <c r="K88" s="65"/>
      <c r="L88" s="273"/>
      <c r="M88" s="9"/>
      <c r="N88" s="252"/>
      <c r="O88" s="55"/>
      <c r="P88" s="55"/>
      <c r="Q88" s="301"/>
      <c r="R88" s="284"/>
      <c r="S88" s="137"/>
    </row>
    <row r="89" spans="1:20" s="74" customFormat="1" x14ac:dyDescent="0.35">
      <c r="A89" s="412" t="s">
        <v>401</v>
      </c>
      <c r="B89" s="152" t="s">
        <v>195</v>
      </c>
      <c r="C89" s="58" t="s">
        <v>196</v>
      </c>
      <c r="D89" s="55">
        <v>15</v>
      </c>
      <c r="E89" s="55">
        <v>10</v>
      </c>
      <c r="F89" s="23" t="s">
        <v>2</v>
      </c>
      <c r="G89" s="216">
        <f t="shared" si="1"/>
        <v>1.4999999999999999E-2</v>
      </c>
      <c r="H89" s="213"/>
      <c r="I89" s="101"/>
      <c r="J89" s="101"/>
      <c r="K89" s="65"/>
      <c r="L89" s="273"/>
      <c r="M89" s="9"/>
      <c r="N89" s="252"/>
      <c r="O89" s="55"/>
      <c r="P89" s="55"/>
      <c r="Q89" s="301"/>
      <c r="R89" s="284"/>
      <c r="S89" s="137"/>
    </row>
    <row r="90" spans="1:20" s="74" customFormat="1" x14ac:dyDescent="0.35">
      <c r="A90" s="412" t="s">
        <v>402</v>
      </c>
      <c r="B90" s="152" t="s">
        <v>197</v>
      </c>
      <c r="C90" s="58" t="s">
        <v>198</v>
      </c>
      <c r="D90" s="55">
        <v>80</v>
      </c>
      <c r="E90" s="55">
        <v>80</v>
      </c>
      <c r="F90" s="23" t="s">
        <v>2</v>
      </c>
      <c r="G90" s="216">
        <f t="shared" si="1"/>
        <v>0.64</v>
      </c>
      <c r="H90" s="213"/>
      <c r="I90" s="101"/>
      <c r="J90" s="101"/>
      <c r="K90" s="65"/>
      <c r="L90" s="273"/>
      <c r="M90" s="9"/>
      <c r="N90" s="252"/>
      <c r="O90" s="55"/>
      <c r="P90" s="55"/>
      <c r="Q90" s="301"/>
      <c r="R90" s="284"/>
      <c r="S90" s="137"/>
    </row>
    <row r="91" spans="1:20" s="74" customFormat="1" x14ac:dyDescent="0.35">
      <c r="A91" s="412" t="s">
        <v>403</v>
      </c>
      <c r="B91" s="152" t="s">
        <v>199</v>
      </c>
      <c r="C91" s="58" t="s">
        <v>200</v>
      </c>
      <c r="D91" s="55">
        <v>12.5</v>
      </c>
      <c r="E91" s="55">
        <v>10</v>
      </c>
      <c r="F91" s="23" t="s">
        <v>2</v>
      </c>
      <c r="G91" s="216">
        <f t="shared" si="1"/>
        <v>1.2500000000000001E-2</v>
      </c>
      <c r="H91" s="213"/>
      <c r="I91" s="101"/>
      <c r="J91" s="101"/>
      <c r="K91" s="65"/>
      <c r="L91" s="273"/>
      <c r="M91" s="9"/>
      <c r="N91" s="252"/>
      <c r="O91" s="55"/>
      <c r="P91" s="55"/>
      <c r="Q91" s="301"/>
      <c r="R91" s="284"/>
      <c r="S91" s="137"/>
    </row>
    <row r="92" spans="1:20" s="74" customFormat="1" x14ac:dyDescent="0.35">
      <c r="A92" s="412" t="s">
        <v>404</v>
      </c>
      <c r="B92" s="152" t="s">
        <v>201</v>
      </c>
      <c r="C92" s="58" t="s">
        <v>202</v>
      </c>
      <c r="D92" s="55">
        <v>40</v>
      </c>
      <c r="E92" s="55">
        <v>80</v>
      </c>
      <c r="F92" s="23" t="s">
        <v>2</v>
      </c>
      <c r="G92" s="216">
        <f t="shared" si="1"/>
        <v>0.32</v>
      </c>
      <c r="H92" s="213"/>
      <c r="I92" s="101"/>
      <c r="J92" s="101"/>
      <c r="K92" s="65"/>
      <c r="L92" s="273"/>
      <c r="M92" s="9"/>
      <c r="N92" s="252"/>
      <c r="O92" s="55"/>
      <c r="P92" s="55"/>
      <c r="Q92" s="301"/>
      <c r="R92" s="284"/>
      <c r="S92" s="137"/>
    </row>
    <row r="93" spans="1:20" s="74" customFormat="1" x14ac:dyDescent="0.35">
      <c r="A93" s="412" t="s">
        <v>405</v>
      </c>
      <c r="B93" s="152"/>
      <c r="C93" s="58" t="s">
        <v>308</v>
      </c>
      <c r="D93" s="55"/>
      <c r="E93" s="55"/>
      <c r="F93" s="23" t="s">
        <v>2</v>
      </c>
      <c r="G93" s="216"/>
      <c r="H93" s="213"/>
      <c r="I93" s="101"/>
      <c r="J93" s="101"/>
      <c r="K93" s="95"/>
      <c r="L93" s="275"/>
      <c r="M93" s="9"/>
      <c r="N93" s="252">
        <v>1</v>
      </c>
      <c r="O93" s="55">
        <v>1</v>
      </c>
      <c r="P93" s="55">
        <v>1</v>
      </c>
      <c r="Q93" s="301"/>
      <c r="R93" s="284"/>
      <c r="S93" s="137"/>
    </row>
    <row r="94" spans="1:20" s="74" customFormat="1" ht="6.75" customHeight="1" x14ac:dyDescent="0.35">
      <c r="B94" s="159"/>
      <c r="C94" s="58"/>
      <c r="D94" s="55"/>
      <c r="E94" s="55"/>
      <c r="F94" s="55"/>
      <c r="G94" s="216"/>
      <c r="H94" s="146"/>
      <c r="I94" s="103"/>
      <c r="J94" s="103"/>
      <c r="K94" s="67"/>
      <c r="L94" s="73"/>
      <c r="M94" s="9"/>
      <c r="N94" s="252"/>
      <c r="O94" s="252"/>
      <c r="P94" s="55"/>
      <c r="Q94" s="301"/>
      <c r="R94" s="284"/>
      <c r="S94" s="137"/>
    </row>
    <row r="95" spans="1:20" s="71" customFormat="1" x14ac:dyDescent="0.35">
      <c r="B95" s="156" t="s">
        <v>87</v>
      </c>
      <c r="C95" s="59" t="s">
        <v>105</v>
      </c>
      <c r="D95" s="60"/>
      <c r="E95" s="60"/>
      <c r="F95" s="60"/>
      <c r="G95" s="220"/>
      <c r="H95" s="210"/>
      <c r="I95" s="102"/>
      <c r="J95" s="102"/>
      <c r="K95" s="69"/>
      <c r="L95" s="70"/>
      <c r="M95" s="9"/>
      <c r="N95" s="251"/>
      <c r="O95" s="60"/>
      <c r="P95" s="60"/>
      <c r="Q95" s="300"/>
      <c r="R95" s="228"/>
      <c r="S95" s="137"/>
      <c r="T95" s="74"/>
    </row>
    <row r="96" spans="1:20" s="74" customFormat="1" ht="26.15" customHeight="1" x14ac:dyDescent="0.35">
      <c r="A96" s="412" t="s">
        <v>406</v>
      </c>
      <c r="B96" s="320" t="s">
        <v>124</v>
      </c>
      <c r="C96" s="58" t="s">
        <v>107</v>
      </c>
      <c r="D96" s="55">
        <v>97.5</v>
      </c>
      <c r="E96" s="55">
        <v>125</v>
      </c>
      <c r="F96" s="55" t="s">
        <v>2</v>
      </c>
      <c r="G96" s="216">
        <f>0.975*1.25</f>
        <v>1.21875</v>
      </c>
      <c r="H96" s="213"/>
      <c r="I96" s="101"/>
      <c r="J96" s="101"/>
      <c r="K96" s="65"/>
      <c r="L96" s="273"/>
      <c r="M96" s="9"/>
      <c r="N96" s="252"/>
      <c r="O96" s="55"/>
      <c r="P96" s="55"/>
      <c r="Q96" s="301"/>
      <c r="R96" s="284">
        <v>3</v>
      </c>
      <c r="S96" s="137"/>
    </row>
    <row r="97" spans="1:20" s="74" customFormat="1" ht="26.15" customHeight="1" x14ac:dyDescent="0.35">
      <c r="A97" s="412" t="s">
        <v>407</v>
      </c>
      <c r="B97" s="320" t="s">
        <v>125</v>
      </c>
      <c r="C97" s="58" t="s">
        <v>106</v>
      </c>
      <c r="D97" s="51">
        <v>240</v>
      </c>
      <c r="E97" s="51">
        <v>88</v>
      </c>
      <c r="F97" s="55" t="s">
        <v>2</v>
      </c>
      <c r="G97" s="216">
        <f>2.4*0.88</f>
        <v>2.1120000000000001</v>
      </c>
      <c r="H97" s="213"/>
      <c r="I97" s="101"/>
      <c r="J97" s="101"/>
      <c r="K97" s="65"/>
      <c r="L97" s="273"/>
      <c r="M97" s="9"/>
      <c r="N97" s="252"/>
      <c r="O97" s="55"/>
      <c r="P97" s="55">
        <v>1</v>
      </c>
      <c r="Q97" s="301">
        <v>1</v>
      </c>
      <c r="R97" s="284"/>
      <c r="S97" s="137"/>
    </row>
    <row r="98" spans="1:20" s="71" customFormat="1" x14ac:dyDescent="0.35">
      <c r="B98" s="156" t="s">
        <v>91</v>
      </c>
      <c r="C98" s="59" t="s">
        <v>205</v>
      </c>
      <c r="D98" s="60"/>
      <c r="E98" s="60"/>
      <c r="F98" s="60"/>
      <c r="G98" s="220"/>
      <c r="H98" s="210"/>
      <c r="I98" s="102"/>
      <c r="J98" s="102"/>
      <c r="K98" s="69"/>
      <c r="L98" s="70"/>
      <c r="M98" s="9"/>
      <c r="N98" s="251"/>
      <c r="O98" s="60"/>
      <c r="P98" s="60"/>
      <c r="Q98" s="300"/>
      <c r="R98" s="228"/>
      <c r="S98" s="137"/>
      <c r="T98" s="74"/>
    </row>
    <row r="99" spans="1:20" s="74" customFormat="1" ht="25" x14ac:dyDescent="0.35">
      <c r="A99" s="412" t="s">
        <v>408</v>
      </c>
      <c r="B99" s="320" t="s">
        <v>127</v>
      </c>
      <c r="C99" s="58" t="s">
        <v>252</v>
      </c>
      <c r="D99" s="55">
        <v>140</v>
      </c>
      <c r="E99" s="55">
        <v>210</v>
      </c>
      <c r="F99" s="55" t="s">
        <v>2</v>
      </c>
      <c r="G99" s="216">
        <f>1.4*2.1</f>
        <v>2.94</v>
      </c>
      <c r="H99" s="267"/>
      <c r="I99" s="65"/>
      <c r="J99" s="65"/>
      <c r="K99" s="65"/>
      <c r="L99" s="273"/>
      <c r="M99" s="9"/>
      <c r="N99" s="252">
        <v>2</v>
      </c>
      <c r="O99" s="55">
        <f>7.25+1.21</f>
        <v>8.4600000000000009</v>
      </c>
      <c r="P99" s="55">
        <v>4</v>
      </c>
      <c r="Q99" s="301">
        <v>1</v>
      </c>
      <c r="R99" s="284">
        <v>7</v>
      </c>
      <c r="S99" s="137"/>
    </row>
    <row r="100" spans="1:20" s="143" customFormat="1" x14ac:dyDescent="0.35">
      <c r="B100" s="320" t="s">
        <v>126</v>
      </c>
      <c r="C100" s="148" t="s">
        <v>5</v>
      </c>
      <c r="D100" s="140"/>
      <c r="E100" s="140"/>
      <c r="F100" s="140"/>
      <c r="G100" s="223"/>
      <c r="H100" s="212"/>
      <c r="I100" s="141"/>
      <c r="J100" s="141"/>
      <c r="K100" s="142"/>
      <c r="L100" s="276"/>
      <c r="M100" s="9"/>
      <c r="N100" s="254"/>
      <c r="O100" s="248"/>
      <c r="P100" s="248"/>
      <c r="Q100" s="303"/>
      <c r="R100" s="286"/>
      <c r="S100" s="137"/>
    </row>
    <row r="101" spans="1:20" s="71" customFormat="1" x14ac:dyDescent="0.35">
      <c r="A101" s="412" t="s">
        <v>409</v>
      </c>
      <c r="B101" s="321"/>
      <c r="C101" s="360" t="s">
        <v>6</v>
      </c>
      <c r="D101" s="51">
        <v>120</v>
      </c>
      <c r="E101" s="51">
        <v>165</v>
      </c>
      <c r="F101" s="51" t="s">
        <v>2</v>
      </c>
      <c r="G101" s="219">
        <f>1.2*1.65</f>
        <v>1.9799999999999998</v>
      </c>
      <c r="H101" s="213"/>
      <c r="I101" s="101"/>
      <c r="J101" s="101"/>
      <c r="K101" s="65"/>
      <c r="L101" s="273"/>
      <c r="M101" s="9"/>
      <c r="N101" s="253"/>
      <c r="O101" s="51"/>
      <c r="P101" s="51"/>
      <c r="Q101" s="302"/>
      <c r="R101" s="285">
        <v>1</v>
      </c>
      <c r="S101" s="137"/>
      <c r="T101" s="74"/>
    </row>
    <row r="102" spans="1:20" s="71" customFormat="1" x14ac:dyDescent="0.35">
      <c r="A102" s="412" t="s">
        <v>410</v>
      </c>
      <c r="B102" s="160"/>
      <c r="C102" s="362"/>
      <c r="D102" s="51">
        <v>240</v>
      </c>
      <c r="E102" s="51">
        <v>165</v>
      </c>
      <c r="F102" s="51" t="s">
        <v>2</v>
      </c>
      <c r="G102" s="219">
        <f>2.4*1.65</f>
        <v>3.9599999999999995</v>
      </c>
      <c r="H102" s="213"/>
      <c r="I102" s="101"/>
      <c r="J102" s="101"/>
      <c r="K102" s="65"/>
      <c r="L102" s="273"/>
      <c r="M102" s="9"/>
      <c r="N102" s="253"/>
      <c r="O102" s="51"/>
      <c r="P102" s="51"/>
      <c r="Q102" s="302"/>
      <c r="R102" s="285"/>
      <c r="S102" s="137"/>
      <c r="T102" s="74"/>
    </row>
    <row r="103" spans="1:20" s="74" customFormat="1" ht="24.75" customHeight="1" x14ac:dyDescent="0.35">
      <c r="A103" s="412" t="s">
        <v>411</v>
      </c>
      <c r="B103" s="152"/>
      <c r="C103" s="58" t="s">
        <v>108</v>
      </c>
      <c r="D103" s="147">
        <v>108</v>
      </c>
      <c r="E103" s="147">
        <v>23.5</v>
      </c>
      <c r="F103" s="129" t="s">
        <v>2</v>
      </c>
      <c r="G103" s="216">
        <f>D103*E103/10000</f>
        <v>0.25380000000000003</v>
      </c>
      <c r="H103" s="213"/>
      <c r="I103" s="101"/>
      <c r="J103" s="101"/>
      <c r="K103" s="65"/>
      <c r="L103" s="273"/>
      <c r="M103" s="9"/>
      <c r="N103" s="252"/>
      <c r="O103" s="55"/>
      <c r="P103" s="55"/>
      <c r="Q103" s="301"/>
      <c r="R103" s="284">
        <v>5</v>
      </c>
      <c r="S103" s="137"/>
    </row>
    <row r="104" spans="1:20" s="71" customFormat="1" ht="25.5" customHeight="1" x14ac:dyDescent="0.35">
      <c r="A104" s="412" t="s">
        <v>412</v>
      </c>
      <c r="B104" s="160"/>
      <c r="C104" s="360" t="s">
        <v>265</v>
      </c>
      <c r="D104" s="51">
        <v>119.5</v>
      </c>
      <c r="E104" s="51">
        <v>182</v>
      </c>
      <c r="F104" s="51" t="s">
        <v>2</v>
      </c>
      <c r="G104" s="219">
        <f>1.195*1.82</f>
        <v>2.1749000000000001</v>
      </c>
      <c r="H104" s="213"/>
      <c r="I104" s="101"/>
      <c r="J104" s="101"/>
      <c r="K104" s="65"/>
      <c r="L104" s="273"/>
      <c r="M104" s="9"/>
      <c r="N104" s="253"/>
      <c r="O104" s="51"/>
      <c r="P104" s="51"/>
      <c r="Q104" s="302"/>
      <c r="R104" s="285">
        <v>1</v>
      </c>
      <c r="S104" s="137"/>
      <c r="T104" s="74"/>
    </row>
    <row r="105" spans="1:20" s="71" customFormat="1" ht="21.75" customHeight="1" x14ac:dyDescent="0.35">
      <c r="A105" s="412" t="s">
        <v>413</v>
      </c>
      <c r="B105" s="160"/>
      <c r="C105" s="362"/>
      <c r="D105" s="51">
        <v>4830</v>
      </c>
      <c r="E105" s="51">
        <v>182</v>
      </c>
      <c r="F105" s="51" t="s">
        <v>2</v>
      </c>
      <c r="G105" s="219">
        <f>4.83*1.82</f>
        <v>8.7906000000000013</v>
      </c>
      <c r="H105" s="213"/>
      <c r="I105" s="101"/>
      <c r="J105" s="101"/>
      <c r="K105" s="65"/>
      <c r="L105" s="273"/>
      <c r="M105" s="9"/>
      <c r="N105" s="253"/>
      <c r="O105" s="51"/>
      <c r="P105" s="51"/>
      <c r="Q105" s="302"/>
      <c r="R105" s="285"/>
      <c r="S105" s="137"/>
      <c r="T105" s="74"/>
    </row>
    <row r="106" spans="1:20" s="74" customFormat="1" ht="27.75" customHeight="1" x14ac:dyDescent="0.35">
      <c r="A106" s="412" t="s">
        <v>414</v>
      </c>
      <c r="B106" s="152"/>
      <c r="C106" s="58" t="s">
        <v>266</v>
      </c>
      <c r="D106" s="147">
        <v>111</v>
      </c>
      <c r="E106" s="147">
        <v>22.5</v>
      </c>
      <c r="F106" s="23" t="s">
        <v>2</v>
      </c>
      <c r="G106" s="216">
        <f>D106*E106/10000</f>
        <v>0.24975</v>
      </c>
      <c r="H106" s="213"/>
      <c r="I106" s="101"/>
      <c r="J106" s="101"/>
      <c r="K106" s="65"/>
      <c r="L106" s="273"/>
      <c r="M106" s="9"/>
      <c r="N106" s="252"/>
      <c r="O106" s="55"/>
      <c r="P106" s="55"/>
      <c r="Q106" s="301"/>
      <c r="R106" s="284">
        <v>5</v>
      </c>
      <c r="S106" s="137"/>
    </row>
    <row r="107" spans="1:20" s="71" customFormat="1" ht="18.75" customHeight="1" x14ac:dyDescent="0.35">
      <c r="A107" s="412" t="s">
        <v>415</v>
      </c>
      <c r="B107" s="160"/>
      <c r="C107" s="360" t="s">
        <v>267</v>
      </c>
      <c r="D107" s="51">
        <v>57</v>
      </c>
      <c r="E107" s="51">
        <v>82.5</v>
      </c>
      <c r="F107" s="51" t="s">
        <v>2</v>
      </c>
      <c r="G107" s="219">
        <f>0.57*0.825</f>
        <v>0.47024999999999995</v>
      </c>
      <c r="H107" s="213"/>
      <c r="I107" s="101"/>
      <c r="J107" s="101"/>
      <c r="K107" s="65"/>
      <c r="L107" s="273"/>
      <c r="M107" s="9"/>
      <c r="N107" s="253"/>
      <c r="O107" s="51"/>
      <c r="P107" s="51"/>
      <c r="Q107" s="302"/>
      <c r="R107" s="285">
        <v>1</v>
      </c>
      <c r="S107" s="137"/>
      <c r="T107" s="74"/>
    </row>
    <row r="108" spans="1:20" s="71" customFormat="1" ht="19.5" customHeight="1" x14ac:dyDescent="0.35">
      <c r="A108" s="412" t="s">
        <v>416</v>
      </c>
      <c r="B108" s="160"/>
      <c r="C108" s="362"/>
      <c r="D108" s="51">
        <v>114</v>
      </c>
      <c r="E108" s="51">
        <v>82.5</v>
      </c>
      <c r="F108" s="51" t="s">
        <v>2</v>
      </c>
      <c r="G108" s="219">
        <f>1.14*0.825</f>
        <v>0.94049999999999989</v>
      </c>
      <c r="H108" s="213"/>
      <c r="I108" s="101"/>
      <c r="J108" s="101"/>
      <c r="K108" s="65"/>
      <c r="L108" s="273"/>
      <c r="M108" s="9"/>
      <c r="N108" s="253">
        <v>1</v>
      </c>
      <c r="O108" s="51">
        <v>2.38</v>
      </c>
      <c r="P108" s="51">
        <v>1</v>
      </c>
      <c r="Q108" s="302"/>
      <c r="R108" s="285"/>
      <c r="S108" s="137"/>
      <c r="T108" s="74"/>
    </row>
    <row r="109" spans="1:20" s="74" customFormat="1" ht="24" customHeight="1" x14ac:dyDescent="0.35">
      <c r="A109" s="412" t="s">
        <v>417</v>
      </c>
      <c r="B109" s="159"/>
      <c r="C109" s="58" t="s">
        <v>268</v>
      </c>
      <c r="D109" s="147">
        <v>51</v>
      </c>
      <c r="E109" s="147">
        <v>11.5</v>
      </c>
      <c r="F109" s="129" t="s">
        <v>2</v>
      </c>
      <c r="G109" s="216">
        <f t="shared" ref="G109:G121" si="2">D109*E109/10000</f>
        <v>5.8650000000000001E-2</v>
      </c>
      <c r="H109" s="213"/>
      <c r="I109" s="101"/>
      <c r="J109" s="101"/>
      <c r="K109" s="65"/>
      <c r="L109" s="273"/>
      <c r="M109" s="9"/>
      <c r="N109" s="252"/>
      <c r="O109" s="55"/>
      <c r="P109" s="55"/>
      <c r="Q109" s="301"/>
      <c r="R109" s="284">
        <v>5</v>
      </c>
      <c r="S109" s="137"/>
    </row>
    <row r="110" spans="1:20" s="74" customFormat="1" ht="19.5" customHeight="1" x14ac:dyDescent="0.35">
      <c r="A110" s="412" t="s">
        <v>418</v>
      </c>
      <c r="B110" s="320" t="s">
        <v>128</v>
      </c>
      <c r="C110" s="173" t="s">
        <v>109</v>
      </c>
      <c r="D110" s="55">
        <v>61</v>
      </c>
      <c r="E110" s="55">
        <v>214.5</v>
      </c>
      <c r="F110" s="129" t="s">
        <v>2</v>
      </c>
      <c r="G110" s="216">
        <f t="shared" si="2"/>
        <v>1.3084499999999999</v>
      </c>
      <c r="H110" s="213"/>
      <c r="I110" s="101"/>
      <c r="J110" s="101"/>
      <c r="K110" s="65"/>
      <c r="L110" s="273"/>
      <c r="M110" s="9"/>
      <c r="N110" s="252"/>
      <c r="O110" s="55"/>
      <c r="P110" s="55"/>
      <c r="Q110" s="301"/>
      <c r="R110" s="284">
        <v>9</v>
      </c>
      <c r="S110" s="137"/>
    </row>
    <row r="111" spans="1:20" s="74" customFormat="1" ht="19.5" customHeight="1" x14ac:dyDescent="0.35">
      <c r="A111" s="412" t="s">
        <v>419</v>
      </c>
      <c r="B111" s="320" t="s">
        <v>281</v>
      </c>
      <c r="C111" s="173" t="s">
        <v>280</v>
      </c>
      <c r="D111" s="55">
        <v>50</v>
      </c>
      <c r="E111" s="55">
        <v>177</v>
      </c>
      <c r="F111" s="129" t="s">
        <v>2</v>
      </c>
      <c r="G111" s="216">
        <f t="shared" si="2"/>
        <v>0.88500000000000001</v>
      </c>
      <c r="H111" s="213"/>
      <c r="I111" s="213"/>
      <c r="J111" s="101"/>
      <c r="K111" s="65"/>
      <c r="L111" s="273"/>
      <c r="M111" s="9"/>
      <c r="N111" s="252"/>
      <c r="O111" s="55"/>
      <c r="P111" s="55"/>
      <c r="Q111" s="301"/>
      <c r="R111" s="284"/>
      <c r="S111" s="137"/>
    </row>
    <row r="112" spans="1:20" s="71" customFormat="1" ht="19.5" customHeight="1" x14ac:dyDescent="0.35">
      <c r="A112" s="412" t="s">
        <v>420</v>
      </c>
      <c r="B112" s="320" t="s">
        <v>282</v>
      </c>
      <c r="C112" s="173" t="s">
        <v>317</v>
      </c>
      <c r="D112" s="147">
        <v>25</v>
      </c>
      <c r="E112" s="147">
        <v>57.5</v>
      </c>
      <c r="F112" s="129" t="s">
        <v>2</v>
      </c>
      <c r="G112" s="216">
        <f t="shared" si="2"/>
        <v>0.14374999999999999</v>
      </c>
      <c r="H112" s="213"/>
      <c r="I112" s="213"/>
      <c r="J112" s="101"/>
      <c r="K112" s="65"/>
      <c r="L112" s="273"/>
      <c r="M112" s="9"/>
      <c r="N112" s="253"/>
      <c r="O112" s="51"/>
      <c r="P112" s="51"/>
      <c r="Q112" s="302"/>
      <c r="R112" s="285">
        <v>2</v>
      </c>
      <c r="S112" s="137"/>
      <c r="T112" s="74"/>
    </row>
    <row r="113" spans="1:20" s="71" customFormat="1" ht="19.5" customHeight="1" x14ac:dyDescent="0.35">
      <c r="A113" s="412" t="s">
        <v>421</v>
      </c>
      <c r="B113" s="320" t="s">
        <v>283</v>
      </c>
      <c r="C113" s="138" t="s">
        <v>203</v>
      </c>
      <c r="D113" s="147">
        <v>90</v>
      </c>
      <c r="E113" s="147">
        <v>59.7</v>
      </c>
      <c r="F113" s="129" t="s">
        <v>2</v>
      </c>
      <c r="G113" s="216">
        <f t="shared" si="2"/>
        <v>0.5373</v>
      </c>
      <c r="H113" s="213"/>
      <c r="I113" s="78"/>
      <c r="J113" s="101"/>
      <c r="K113" s="65"/>
      <c r="L113" s="273"/>
      <c r="M113" s="9"/>
      <c r="N113" s="253"/>
      <c r="O113" s="51"/>
      <c r="P113" s="51"/>
      <c r="Q113" s="302">
        <v>2</v>
      </c>
      <c r="R113" s="285">
        <v>2</v>
      </c>
      <c r="S113" s="137"/>
      <c r="T113" s="74"/>
    </row>
    <row r="114" spans="1:20" s="71" customFormat="1" ht="19.5" customHeight="1" x14ac:dyDescent="0.35">
      <c r="A114" s="412" t="s">
        <v>422</v>
      </c>
      <c r="B114" s="320" t="s">
        <v>284</v>
      </c>
      <c r="C114" s="138" t="s">
        <v>110</v>
      </c>
      <c r="D114" s="55">
        <v>49.6</v>
      </c>
      <c r="E114" s="55">
        <v>180</v>
      </c>
      <c r="F114" s="129" t="s">
        <v>2</v>
      </c>
      <c r="G114" s="216">
        <f t="shared" si="2"/>
        <v>0.89280000000000004</v>
      </c>
      <c r="H114" s="213"/>
      <c r="I114" s="101"/>
      <c r="J114" s="101"/>
      <c r="K114" s="65"/>
      <c r="L114" s="273"/>
      <c r="M114" s="9"/>
      <c r="N114" s="253"/>
      <c r="O114" s="51"/>
      <c r="P114" s="51"/>
      <c r="Q114" s="302"/>
      <c r="R114" s="285">
        <v>1</v>
      </c>
      <c r="S114" s="137"/>
      <c r="T114" s="74"/>
    </row>
    <row r="115" spans="1:20" s="74" customFormat="1" ht="19.5" customHeight="1" x14ac:dyDescent="0.35">
      <c r="A115" s="412" t="s">
        <v>423</v>
      </c>
      <c r="B115" s="320" t="s">
        <v>285</v>
      </c>
      <c r="C115" s="173" t="s">
        <v>318</v>
      </c>
      <c r="D115" s="55">
        <v>115</v>
      </c>
      <c r="E115" s="55">
        <v>212.5</v>
      </c>
      <c r="F115" s="129" t="s">
        <v>2</v>
      </c>
      <c r="G115" s="216">
        <f t="shared" si="2"/>
        <v>2.4437500000000001</v>
      </c>
      <c r="H115" s="213"/>
      <c r="I115" s="101"/>
      <c r="J115" s="101"/>
      <c r="K115" s="65"/>
      <c r="L115" s="273"/>
      <c r="M115" s="9"/>
      <c r="N115" s="252"/>
      <c r="O115" s="55"/>
      <c r="P115" s="55"/>
      <c r="Q115" s="301"/>
      <c r="R115" s="284">
        <v>2</v>
      </c>
      <c r="S115" s="137"/>
    </row>
    <row r="116" spans="1:20" s="71" customFormat="1" ht="19.5" customHeight="1" x14ac:dyDescent="0.35">
      <c r="A116" s="412" t="s">
        <v>424</v>
      </c>
      <c r="B116" s="320" t="s">
        <v>286</v>
      </c>
      <c r="C116" s="138" t="s">
        <v>111</v>
      </c>
      <c r="D116" s="55">
        <v>164</v>
      </c>
      <c r="E116" s="55">
        <v>243</v>
      </c>
      <c r="F116" s="129" t="s">
        <v>2</v>
      </c>
      <c r="G116" s="216">
        <f t="shared" si="2"/>
        <v>3.9851999999999999</v>
      </c>
      <c r="H116" s="213"/>
      <c r="I116" s="101"/>
      <c r="J116" s="101"/>
      <c r="K116" s="65"/>
      <c r="L116" s="273"/>
      <c r="M116" s="9"/>
      <c r="N116" s="253"/>
      <c r="O116" s="51"/>
      <c r="P116" s="51"/>
      <c r="Q116" s="302">
        <v>1</v>
      </c>
      <c r="R116" s="285"/>
      <c r="S116" s="137"/>
      <c r="T116" s="74"/>
    </row>
    <row r="117" spans="1:20" s="74" customFormat="1" ht="19.5" customHeight="1" x14ac:dyDescent="0.35">
      <c r="A117" s="412" t="s">
        <v>425</v>
      </c>
      <c r="B117" s="320" t="s">
        <v>287</v>
      </c>
      <c r="C117" s="173" t="s">
        <v>112</v>
      </c>
      <c r="D117" s="55">
        <v>200</v>
      </c>
      <c r="E117" s="55">
        <v>140</v>
      </c>
      <c r="F117" s="129" t="s">
        <v>2</v>
      </c>
      <c r="G117" s="216">
        <f t="shared" si="2"/>
        <v>2.8</v>
      </c>
      <c r="H117" s="213"/>
      <c r="I117" s="101"/>
      <c r="J117" s="101"/>
      <c r="K117" s="65"/>
      <c r="L117" s="273"/>
      <c r="M117" s="9"/>
      <c r="N117" s="252"/>
      <c r="O117" s="55"/>
      <c r="P117" s="55"/>
      <c r="Q117" s="301"/>
      <c r="R117" s="284">
        <v>4</v>
      </c>
      <c r="S117" s="137"/>
    </row>
    <row r="118" spans="1:20" s="74" customFormat="1" ht="19.5" customHeight="1" x14ac:dyDescent="0.35">
      <c r="A118" s="412" t="s">
        <v>426</v>
      </c>
      <c r="B118" s="320" t="s">
        <v>288</v>
      </c>
      <c r="C118" s="173" t="s">
        <v>263</v>
      </c>
      <c r="D118" s="55">
        <v>29.7</v>
      </c>
      <c r="E118" s="55">
        <v>42</v>
      </c>
      <c r="F118" s="129" t="s">
        <v>2</v>
      </c>
      <c r="G118" s="216">
        <f t="shared" si="2"/>
        <v>0.12473999999999999</v>
      </c>
      <c r="H118" s="213"/>
      <c r="I118" s="101"/>
      <c r="J118" s="101"/>
      <c r="K118" s="65"/>
      <c r="L118" s="273"/>
      <c r="M118" s="9"/>
      <c r="N118" s="252"/>
      <c r="O118" s="55"/>
      <c r="P118" s="55"/>
      <c r="Q118" s="301"/>
      <c r="R118" s="284"/>
      <c r="S118" s="137"/>
    </row>
    <row r="119" spans="1:20" s="74" customFormat="1" x14ac:dyDescent="0.35">
      <c r="A119" s="412" t="s">
        <v>427</v>
      </c>
      <c r="B119" s="320" t="s">
        <v>319</v>
      </c>
      <c r="C119" s="58" t="s">
        <v>229</v>
      </c>
      <c r="D119" s="55">
        <v>60</v>
      </c>
      <c r="E119" s="55">
        <v>20</v>
      </c>
      <c r="F119" s="129" t="s">
        <v>2</v>
      </c>
      <c r="G119" s="216">
        <f>D119*E119/10000</f>
        <v>0.12</v>
      </c>
      <c r="H119" s="213"/>
      <c r="I119" s="101"/>
      <c r="J119" s="101"/>
      <c r="K119" s="65"/>
      <c r="L119" s="273"/>
      <c r="M119" s="9"/>
      <c r="N119" s="252"/>
      <c r="O119" s="55"/>
      <c r="P119" s="55"/>
      <c r="Q119" s="301"/>
      <c r="R119" s="284">
        <v>3</v>
      </c>
      <c r="S119" s="137"/>
    </row>
    <row r="120" spans="1:20" s="319" customFormat="1" x14ac:dyDescent="0.35">
      <c r="B120" s="320" t="s">
        <v>289</v>
      </c>
      <c r="C120" s="148" t="s">
        <v>320</v>
      </c>
      <c r="D120" s="248"/>
      <c r="E120" s="248"/>
      <c r="F120" s="314"/>
      <c r="G120" s="315"/>
      <c r="H120" s="316"/>
      <c r="I120" s="176"/>
      <c r="J120" s="176"/>
      <c r="K120" s="317"/>
      <c r="L120" s="144"/>
      <c r="M120" s="143"/>
      <c r="N120" s="254"/>
      <c r="O120" s="248"/>
      <c r="P120" s="248"/>
      <c r="Q120" s="303"/>
      <c r="R120" s="286"/>
      <c r="S120" s="318"/>
    </row>
    <row r="121" spans="1:20" s="74" customFormat="1" ht="24" customHeight="1" x14ac:dyDescent="0.35">
      <c r="A121" s="412" t="s">
        <v>428</v>
      </c>
      <c r="B121" s="159" t="s">
        <v>147</v>
      </c>
      <c r="C121" s="58" t="s">
        <v>248</v>
      </c>
      <c r="D121" s="147">
        <v>20</v>
      </c>
      <c r="E121" s="147">
        <v>20</v>
      </c>
      <c r="F121" s="23" t="s">
        <v>2</v>
      </c>
      <c r="G121" s="216">
        <f t="shared" si="2"/>
        <v>0.04</v>
      </c>
      <c r="H121" s="213"/>
      <c r="I121" s="101"/>
      <c r="J121" s="101"/>
      <c r="K121" s="65"/>
      <c r="L121" s="273"/>
      <c r="M121" s="9"/>
      <c r="N121" s="252"/>
      <c r="O121" s="55"/>
      <c r="P121" s="55"/>
      <c r="Q121" s="301"/>
      <c r="R121" s="284"/>
      <c r="S121" s="137"/>
    </row>
    <row r="122" spans="1:20" s="74" customFormat="1" ht="24" customHeight="1" x14ac:dyDescent="0.35">
      <c r="A122" s="412" t="s">
        <v>429</v>
      </c>
      <c r="B122" s="159" t="s">
        <v>148</v>
      </c>
      <c r="C122" s="58" t="s">
        <v>140</v>
      </c>
      <c r="D122" s="147">
        <v>20</v>
      </c>
      <c r="E122" s="147">
        <v>40</v>
      </c>
      <c r="F122" s="23" t="s">
        <v>2</v>
      </c>
      <c r="G122" s="216">
        <f t="shared" ref="G122:G141" si="3">D122*E122/10000</f>
        <v>0.08</v>
      </c>
      <c r="H122" s="213"/>
      <c r="I122" s="101"/>
      <c r="J122" s="101"/>
      <c r="K122" s="65"/>
      <c r="L122" s="273"/>
      <c r="M122" s="9"/>
      <c r="N122" s="252"/>
      <c r="O122" s="55"/>
      <c r="P122" s="55"/>
      <c r="Q122" s="301"/>
      <c r="R122" s="284"/>
      <c r="S122" s="137"/>
    </row>
    <row r="123" spans="1:20" s="74" customFormat="1" ht="24" customHeight="1" x14ac:dyDescent="0.35">
      <c r="A123" s="412" t="s">
        <v>430</v>
      </c>
      <c r="B123" s="159" t="s">
        <v>149</v>
      </c>
      <c r="C123" s="58" t="s">
        <v>141</v>
      </c>
      <c r="D123" s="147">
        <v>20</v>
      </c>
      <c r="E123" s="147">
        <v>60</v>
      </c>
      <c r="F123" s="23" t="s">
        <v>2</v>
      </c>
      <c r="G123" s="216">
        <f t="shared" si="3"/>
        <v>0.12</v>
      </c>
      <c r="H123" s="213"/>
      <c r="I123" s="101"/>
      <c r="J123" s="101"/>
      <c r="K123" s="65"/>
      <c r="L123" s="273"/>
      <c r="M123" s="9"/>
      <c r="N123" s="252"/>
      <c r="O123" s="55"/>
      <c r="P123" s="55"/>
      <c r="Q123" s="301"/>
      <c r="R123" s="284"/>
      <c r="S123" s="137"/>
    </row>
    <row r="124" spans="1:20" s="74" customFormat="1" ht="24" customHeight="1" x14ac:dyDescent="0.35">
      <c r="A124" s="412" t="s">
        <v>431</v>
      </c>
      <c r="B124" s="159" t="s">
        <v>150</v>
      </c>
      <c r="C124" s="58" t="s">
        <v>142</v>
      </c>
      <c r="D124" s="147">
        <v>40</v>
      </c>
      <c r="E124" s="147">
        <v>80</v>
      </c>
      <c r="F124" s="23" t="s">
        <v>2</v>
      </c>
      <c r="G124" s="216">
        <f t="shared" si="3"/>
        <v>0.32</v>
      </c>
      <c r="H124" s="213"/>
      <c r="I124" s="101"/>
      <c r="J124" s="101"/>
      <c r="K124" s="65"/>
      <c r="L124" s="273"/>
      <c r="M124" s="9"/>
      <c r="N124" s="252"/>
      <c r="O124" s="55"/>
      <c r="P124" s="55"/>
      <c r="Q124" s="301"/>
      <c r="R124" s="284"/>
      <c r="S124" s="137"/>
    </row>
    <row r="125" spans="1:20" s="74" customFormat="1" ht="24" customHeight="1" x14ac:dyDescent="0.35">
      <c r="A125" s="412" t="s">
        <v>432</v>
      </c>
      <c r="B125" s="159" t="s">
        <v>151</v>
      </c>
      <c r="C125" s="58" t="s">
        <v>143</v>
      </c>
      <c r="D125" s="147">
        <v>50</v>
      </c>
      <c r="E125" s="147">
        <v>150</v>
      </c>
      <c r="F125" s="23" t="s">
        <v>2</v>
      </c>
      <c r="G125" s="216">
        <f t="shared" si="3"/>
        <v>0.75</v>
      </c>
      <c r="H125" s="213"/>
      <c r="I125" s="101"/>
      <c r="J125" s="101"/>
      <c r="K125" s="65"/>
      <c r="L125" s="273"/>
      <c r="M125" s="9"/>
      <c r="N125" s="252"/>
      <c r="O125" s="55"/>
      <c r="P125" s="55"/>
      <c r="Q125" s="301"/>
      <c r="R125" s="284"/>
      <c r="S125" s="137"/>
    </row>
    <row r="126" spans="1:20" s="74" customFormat="1" ht="24" customHeight="1" x14ac:dyDescent="0.35">
      <c r="A126" s="412" t="s">
        <v>433</v>
      </c>
      <c r="B126" s="159" t="s">
        <v>206</v>
      </c>
      <c r="C126" s="58" t="s">
        <v>253</v>
      </c>
      <c r="D126" s="147">
        <v>140</v>
      </c>
      <c r="E126" s="147">
        <v>210</v>
      </c>
      <c r="F126" s="23" t="s">
        <v>2</v>
      </c>
      <c r="G126" s="216">
        <f t="shared" si="3"/>
        <v>2.94</v>
      </c>
      <c r="H126" s="213"/>
      <c r="I126" s="101"/>
      <c r="J126" s="101"/>
      <c r="K126" s="65"/>
      <c r="L126" s="273"/>
      <c r="M126" s="9"/>
      <c r="N126" s="252"/>
      <c r="O126" s="55"/>
      <c r="P126" s="55"/>
      <c r="Q126" s="301"/>
      <c r="R126" s="284"/>
      <c r="S126" s="137"/>
    </row>
    <row r="127" spans="1:20" s="74" customFormat="1" ht="24" customHeight="1" x14ac:dyDescent="0.35">
      <c r="A127" s="412" t="s">
        <v>434</v>
      </c>
      <c r="B127" s="159" t="s">
        <v>152</v>
      </c>
      <c r="C127" s="58" t="s">
        <v>153</v>
      </c>
      <c r="D127" s="147">
        <v>40</v>
      </c>
      <c r="E127" s="147">
        <v>20</v>
      </c>
      <c r="F127" s="23" t="s">
        <v>2</v>
      </c>
      <c r="G127" s="216">
        <f t="shared" si="3"/>
        <v>0.08</v>
      </c>
      <c r="H127" s="213"/>
      <c r="I127" s="101"/>
      <c r="J127" s="101"/>
      <c r="K127" s="65"/>
      <c r="L127" s="273"/>
      <c r="M127" s="9"/>
      <c r="N127" s="252"/>
      <c r="O127" s="55"/>
      <c r="P127" s="55"/>
      <c r="Q127" s="301"/>
      <c r="R127" s="284"/>
      <c r="S127" s="137"/>
    </row>
    <row r="128" spans="1:20" s="74" customFormat="1" ht="24" customHeight="1" x14ac:dyDescent="0.35">
      <c r="A128" s="412" t="s">
        <v>435</v>
      </c>
      <c r="B128" s="159" t="s">
        <v>154</v>
      </c>
      <c r="C128" s="58" t="s">
        <v>155</v>
      </c>
      <c r="D128" s="147">
        <v>60</v>
      </c>
      <c r="E128" s="147">
        <v>20</v>
      </c>
      <c r="F128" s="23" t="s">
        <v>2</v>
      </c>
      <c r="G128" s="216">
        <f t="shared" si="3"/>
        <v>0.12</v>
      </c>
      <c r="H128" s="213"/>
      <c r="I128" s="101"/>
      <c r="J128" s="101"/>
      <c r="K128" s="65"/>
      <c r="L128" s="273"/>
      <c r="M128" s="9"/>
      <c r="N128" s="252"/>
      <c r="O128" s="55"/>
      <c r="P128" s="55"/>
      <c r="Q128" s="301"/>
      <c r="R128" s="284"/>
      <c r="S128" s="137"/>
    </row>
    <row r="129" spans="1:20" s="74" customFormat="1" ht="24" customHeight="1" x14ac:dyDescent="0.35">
      <c r="A129" s="412" t="s">
        <v>436</v>
      </c>
      <c r="B129" s="159" t="s">
        <v>156</v>
      </c>
      <c r="C129" s="58" t="s">
        <v>157</v>
      </c>
      <c r="D129" s="147">
        <v>80</v>
      </c>
      <c r="E129" s="147">
        <v>240</v>
      </c>
      <c r="F129" s="23" t="s">
        <v>2</v>
      </c>
      <c r="G129" s="216">
        <f t="shared" si="3"/>
        <v>1.92</v>
      </c>
      <c r="H129" s="213"/>
      <c r="I129" s="101"/>
      <c r="J129" s="101"/>
      <c r="K129" s="65"/>
      <c r="L129" s="273"/>
      <c r="M129" s="9"/>
      <c r="N129" s="252"/>
      <c r="O129" s="55"/>
      <c r="P129" s="55"/>
      <c r="Q129" s="301"/>
      <c r="R129" s="284"/>
      <c r="S129" s="137"/>
    </row>
    <row r="130" spans="1:20" s="74" customFormat="1" ht="24" customHeight="1" x14ac:dyDescent="0.35">
      <c r="A130" s="412" t="s">
        <v>437</v>
      </c>
      <c r="B130" s="159" t="s">
        <v>158</v>
      </c>
      <c r="C130" s="58" t="s">
        <v>159</v>
      </c>
      <c r="D130" s="147">
        <v>160</v>
      </c>
      <c r="E130" s="147">
        <v>240</v>
      </c>
      <c r="F130" s="23" t="s">
        <v>2</v>
      </c>
      <c r="G130" s="216">
        <f t="shared" si="3"/>
        <v>3.84</v>
      </c>
      <c r="H130" s="213"/>
      <c r="I130" s="101"/>
      <c r="J130" s="101"/>
      <c r="K130" s="65"/>
      <c r="L130" s="273"/>
      <c r="M130" s="9"/>
      <c r="N130" s="252"/>
      <c r="O130" s="55"/>
      <c r="P130" s="55"/>
      <c r="Q130" s="301"/>
      <c r="R130" s="284"/>
      <c r="S130" s="137"/>
    </row>
    <row r="131" spans="1:20" s="74" customFormat="1" ht="24" customHeight="1" x14ac:dyDescent="0.35">
      <c r="A131" s="412" t="s">
        <v>438</v>
      </c>
      <c r="B131" s="159" t="s">
        <v>160</v>
      </c>
      <c r="C131" s="58" t="s">
        <v>161</v>
      </c>
      <c r="D131" s="147">
        <v>47</v>
      </c>
      <c r="E131" s="147">
        <v>430</v>
      </c>
      <c r="F131" s="23" t="s">
        <v>2</v>
      </c>
      <c r="G131" s="216">
        <f t="shared" si="3"/>
        <v>2.0209999999999999</v>
      </c>
      <c r="H131" s="213"/>
      <c r="I131" s="101"/>
      <c r="J131" s="101"/>
      <c r="K131" s="65"/>
      <c r="L131" s="273"/>
      <c r="M131" s="9"/>
      <c r="N131" s="252"/>
      <c r="O131" s="55"/>
      <c r="P131" s="55"/>
      <c r="Q131" s="301"/>
      <c r="R131" s="284"/>
      <c r="S131" s="137"/>
    </row>
    <row r="132" spans="1:20" s="74" customFormat="1" ht="24" customHeight="1" x14ac:dyDescent="0.35">
      <c r="A132" s="412" t="s">
        <v>439</v>
      </c>
      <c r="B132" s="159" t="s">
        <v>167</v>
      </c>
      <c r="C132" s="58" t="s">
        <v>168</v>
      </c>
      <c r="D132" s="147">
        <v>85</v>
      </c>
      <c r="E132" s="147">
        <v>175</v>
      </c>
      <c r="F132" s="23" t="s">
        <v>2</v>
      </c>
      <c r="G132" s="216">
        <f t="shared" si="3"/>
        <v>1.4875</v>
      </c>
      <c r="H132" s="213"/>
      <c r="I132" s="101"/>
      <c r="J132" s="101"/>
      <c r="K132" s="65"/>
      <c r="L132" s="273"/>
      <c r="M132" s="9"/>
      <c r="N132" s="252"/>
      <c r="O132" s="55"/>
      <c r="P132" s="55"/>
      <c r="Q132" s="301"/>
      <c r="R132" s="284"/>
      <c r="S132" s="137"/>
    </row>
    <row r="133" spans="1:20" s="74" customFormat="1" ht="24" customHeight="1" x14ac:dyDescent="0.35">
      <c r="A133" s="412" t="s">
        <v>440</v>
      </c>
      <c r="B133" s="159" t="s">
        <v>207</v>
      </c>
      <c r="C133" s="58" t="s">
        <v>208</v>
      </c>
      <c r="D133" s="186"/>
      <c r="E133" s="186"/>
      <c r="F133" s="55" t="s">
        <v>222</v>
      </c>
      <c r="G133" s="186"/>
      <c r="H133" s="213"/>
      <c r="I133" s="101"/>
      <c r="J133" s="101"/>
      <c r="K133" s="95"/>
      <c r="L133" s="275"/>
      <c r="M133" s="9"/>
      <c r="N133" s="252"/>
      <c r="O133" s="55"/>
      <c r="P133" s="55"/>
      <c r="Q133" s="301"/>
      <c r="R133" s="284"/>
      <c r="S133" s="137"/>
    </row>
    <row r="134" spans="1:20" s="74" customFormat="1" ht="24" customHeight="1" x14ac:dyDescent="0.35">
      <c r="A134" s="412" t="s">
        <v>441</v>
      </c>
      <c r="B134" s="159" t="s">
        <v>209</v>
      </c>
      <c r="C134" s="58" t="s">
        <v>210</v>
      </c>
      <c r="D134" s="186"/>
      <c r="E134" s="186"/>
      <c r="F134" s="55" t="s">
        <v>222</v>
      </c>
      <c r="G134" s="186"/>
      <c r="H134" s="213"/>
      <c r="I134" s="101"/>
      <c r="J134" s="101"/>
      <c r="K134" s="95"/>
      <c r="L134" s="275"/>
      <c r="M134" s="9"/>
      <c r="N134" s="252"/>
      <c r="O134" s="55"/>
      <c r="P134" s="55"/>
      <c r="Q134" s="301"/>
      <c r="R134" s="284"/>
      <c r="S134" s="137"/>
    </row>
    <row r="135" spans="1:20" s="74" customFormat="1" ht="24" customHeight="1" x14ac:dyDescent="0.35">
      <c r="A135" s="412" t="s">
        <v>442</v>
      </c>
      <c r="B135" s="159" t="s">
        <v>175</v>
      </c>
      <c r="C135" s="58" t="s">
        <v>176</v>
      </c>
      <c r="D135" s="147">
        <v>150</v>
      </c>
      <c r="E135" s="147">
        <v>40</v>
      </c>
      <c r="F135" s="23" t="s">
        <v>2</v>
      </c>
      <c r="G135" s="216">
        <f t="shared" si="3"/>
        <v>0.6</v>
      </c>
      <c r="H135" s="213"/>
      <c r="I135" s="101"/>
      <c r="J135" s="101"/>
      <c r="K135" s="65"/>
      <c r="L135" s="273"/>
      <c r="M135" s="9"/>
      <c r="N135" s="252"/>
      <c r="O135" s="55"/>
      <c r="P135" s="55"/>
      <c r="Q135" s="301"/>
      <c r="R135" s="284"/>
      <c r="S135" s="137"/>
    </row>
    <row r="136" spans="1:20" s="74" customFormat="1" ht="24" customHeight="1" x14ac:dyDescent="0.35">
      <c r="A136" s="412" t="s">
        <v>443</v>
      </c>
      <c r="B136" s="159" t="s">
        <v>211</v>
      </c>
      <c r="C136" s="58" t="s">
        <v>212</v>
      </c>
      <c r="D136" s="147">
        <v>118</v>
      </c>
      <c r="E136" s="147">
        <v>110</v>
      </c>
      <c r="F136" s="23" t="s">
        <v>2</v>
      </c>
      <c r="G136" s="216">
        <f t="shared" si="3"/>
        <v>1.298</v>
      </c>
      <c r="H136" s="213"/>
      <c r="I136" s="101"/>
      <c r="J136" s="101"/>
      <c r="K136" s="65"/>
      <c r="L136" s="273"/>
      <c r="M136" s="9"/>
      <c r="N136" s="252"/>
      <c r="O136" s="55"/>
      <c r="P136" s="55"/>
      <c r="Q136" s="301"/>
      <c r="R136" s="284"/>
      <c r="S136" s="137"/>
    </row>
    <row r="137" spans="1:20" s="74" customFormat="1" ht="24" customHeight="1" x14ac:dyDescent="0.35">
      <c r="A137" s="412" t="s">
        <v>444</v>
      </c>
      <c r="B137" s="159" t="s">
        <v>213</v>
      </c>
      <c r="C137" s="58" t="s">
        <v>214</v>
      </c>
      <c r="D137" s="147">
        <v>25</v>
      </c>
      <c r="E137" s="147">
        <v>60</v>
      </c>
      <c r="F137" s="23" t="s">
        <v>2</v>
      </c>
      <c r="G137" s="216">
        <f t="shared" si="3"/>
        <v>0.15</v>
      </c>
      <c r="H137" s="213"/>
      <c r="I137" s="101"/>
      <c r="J137" s="101"/>
      <c r="K137" s="65"/>
      <c r="L137" s="273"/>
      <c r="M137" s="9"/>
      <c r="N137" s="252"/>
      <c r="O137" s="55"/>
      <c r="P137" s="55"/>
      <c r="Q137" s="301"/>
      <c r="R137" s="284"/>
      <c r="S137" s="137"/>
    </row>
    <row r="138" spans="1:20" s="74" customFormat="1" ht="24" customHeight="1" x14ac:dyDescent="0.35">
      <c r="A138" s="412" t="s">
        <v>445</v>
      </c>
      <c r="B138" s="159" t="s">
        <v>215</v>
      </c>
      <c r="C138" s="58" t="s">
        <v>254</v>
      </c>
      <c r="D138" s="147">
        <v>42</v>
      </c>
      <c r="E138" s="147">
        <v>12</v>
      </c>
      <c r="F138" s="23" t="s">
        <v>2</v>
      </c>
      <c r="G138" s="216">
        <f t="shared" si="3"/>
        <v>5.04E-2</v>
      </c>
      <c r="H138" s="213"/>
      <c r="I138" s="101"/>
      <c r="J138" s="101"/>
      <c r="K138" s="65"/>
      <c r="L138" s="273"/>
      <c r="M138" s="9"/>
      <c r="N138" s="252"/>
      <c r="O138" s="55"/>
      <c r="P138" s="55"/>
      <c r="Q138" s="301"/>
      <c r="R138" s="284"/>
      <c r="S138" s="137"/>
    </row>
    <row r="139" spans="1:20" s="74" customFormat="1" ht="24" customHeight="1" x14ac:dyDescent="0.35">
      <c r="A139" s="412" t="s">
        <v>446</v>
      </c>
      <c r="B139" s="159" t="s">
        <v>216</v>
      </c>
      <c r="C139" s="58" t="s">
        <v>217</v>
      </c>
      <c r="D139" s="147">
        <v>230</v>
      </c>
      <c r="E139" s="147">
        <v>80</v>
      </c>
      <c r="F139" s="23" t="s">
        <v>2</v>
      </c>
      <c r="G139" s="216">
        <f t="shared" si="3"/>
        <v>1.84</v>
      </c>
      <c r="H139" s="213"/>
      <c r="I139" s="101"/>
      <c r="J139" s="101"/>
      <c r="K139" s="65"/>
      <c r="L139" s="273"/>
      <c r="M139" s="9"/>
      <c r="N139" s="252"/>
      <c r="O139" s="55"/>
      <c r="P139" s="55"/>
      <c r="Q139" s="301"/>
      <c r="R139" s="284"/>
      <c r="S139" s="137"/>
    </row>
    <row r="140" spans="1:20" s="74" customFormat="1" ht="24" customHeight="1" x14ac:dyDescent="0.35">
      <c r="A140" s="412" t="s">
        <v>447</v>
      </c>
      <c r="B140" s="159" t="s">
        <v>184</v>
      </c>
      <c r="C140" s="58" t="s">
        <v>185</v>
      </c>
      <c r="D140" s="147">
        <v>100</v>
      </c>
      <c r="E140" s="147">
        <v>100</v>
      </c>
      <c r="F140" s="23" t="s">
        <v>2</v>
      </c>
      <c r="G140" s="216">
        <f t="shared" si="3"/>
        <v>1</v>
      </c>
      <c r="H140" s="213"/>
      <c r="I140" s="101"/>
      <c r="J140" s="101"/>
      <c r="K140" s="65"/>
      <c r="L140" s="273"/>
      <c r="M140" s="9"/>
      <c r="N140" s="252"/>
      <c r="O140" s="55"/>
      <c r="P140" s="55"/>
      <c r="Q140" s="301"/>
      <c r="R140" s="284"/>
      <c r="S140" s="137"/>
    </row>
    <row r="141" spans="1:20" s="74" customFormat="1" ht="24" customHeight="1" x14ac:dyDescent="0.35">
      <c r="A141" s="412" t="s">
        <v>448</v>
      </c>
      <c r="B141" s="159" t="s">
        <v>186</v>
      </c>
      <c r="C141" s="58" t="s">
        <v>187</v>
      </c>
      <c r="D141" s="147">
        <v>40</v>
      </c>
      <c r="E141" s="147">
        <v>50</v>
      </c>
      <c r="F141" s="23" t="s">
        <v>2</v>
      </c>
      <c r="G141" s="216">
        <f t="shared" si="3"/>
        <v>0.2</v>
      </c>
      <c r="H141" s="213"/>
      <c r="I141" s="101"/>
      <c r="J141" s="101"/>
      <c r="K141" s="65"/>
      <c r="L141" s="273"/>
      <c r="M141" s="9"/>
      <c r="N141" s="252"/>
      <c r="O141" s="55"/>
      <c r="P141" s="55"/>
      <c r="Q141" s="301"/>
      <c r="R141" s="284"/>
      <c r="S141" s="137"/>
    </row>
    <row r="142" spans="1:20" s="74" customFormat="1" ht="24" customHeight="1" x14ac:dyDescent="0.35">
      <c r="A142" s="412" t="s">
        <v>449</v>
      </c>
      <c r="B142" s="159" t="s">
        <v>289</v>
      </c>
      <c r="C142" s="58" t="s">
        <v>294</v>
      </c>
      <c r="D142" s="186"/>
      <c r="E142" s="186"/>
      <c r="F142" s="129" t="s">
        <v>2</v>
      </c>
      <c r="G142" s="222"/>
      <c r="H142" s="213"/>
      <c r="I142" s="101"/>
      <c r="J142" s="101"/>
      <c r="K142" s="95"/>
      <c r="L142" s="275"/>
      <c r="M142" s="9"/>
      <c r="N142" s="252">
        <v>13</v>
      </c>
      <c r="O142" s="55">
        <f>9+0.11+0.76+0.29+0.16+0.25</f>
        <v>10.569999999999999</v>
      </c>
      <c r="P142" s="55">
        <v>2</v>
      </c>
      <c r="Q142" s="301"/>
      <c r="R142" s="284"/>
      <c r="S142" s="137"/>
    </row>
    <row r="143" spans="1:20" s="71" customFormat="1" ht="7.5" customHeight="1" x14ac:dyDescent="0.35">
      <c r="B143" s="158"/>
      <c r="C143" s="61"/>
      <c r="D143" s="51"/>
      <c r="E143" s="51"/>
      <c r="F143" s="51"/>
      <c r="G143" s="224"/>
      <c r="H143" s="211"/>
      <c r="I143" s="100"/>
      <c r="J143" s="100"/>
      <c r="K143" s="68"/>
      <c r="L143" s="66"/>
      <c r="M143" s="9"/>
      <c r="N143" s="253"/>
      <c r="O143" s="51"/>
      <c r="P143" s="51"/>
      <c r="Q143" s="302"/>
      <c r="R143" s="285"/>
      <c r="S143" s="137"/>
      <c r="T143" s="74"/>
    </row>
    <row r="144" spans="1:20" s="71" customFormat="1" ht="26" x14ac:dyDescent="0.35">
      <c r="B144" s="156" t="s">
        <v>88</v>
      </c>
      <c r="C144" s="59" t="s">
        <v>302</v>
      </c>
      <c r="D144" s="60"/>
      <c r="E144" s="60"/>
      <c r="F144" s="60"/>
      <c r="G144" s="225"/>
      <c r="H144" s="210"/>
      <c r="I144" s="102"/>
      <c r="J144" s="102"/>
      <c r="K144" s="69"/>
      <c r="L144" s="70"/>
      <c r="M144" s="9"/>
      <c r="N144" s="251"/>
      <c r="O144" s="60"/>
      <c r="P144" s="60"/>
      <c r="Q144" s="300"/>
      <c r="R144" s="228"/>
      <c r="S144" s="137"/>
      <c r="T144" s="74"/>
    </row>
    <row r="145" spans="1:20" s="74" customFormat="1" ht="41.25" customHeight="1" x14ac:dyDescent="0.35">
      <c r="A145" s="412" t="s">
        <v>450</v>
      </c>
      <c r="B145" s="152"/>
      <c r="C145" s="58" t="s">
        <v>10</v>
      </c>
      <c r="D145" s="55" t="s">
        <v>68</v>
      </c>
      <c r="E145" s="55"/>
      <c r="F145" s="55" t="s">
        <v>2</v>
      </c>
      <c r="G145" s="226">
        <f>(0.4*1)+(0.4*0.036)+(0.45*0.038)+(0.56*0.1)+(0.6*0.07)+(0.3*0.03)+(0.495*0.056)+(0.3*0.062)</f>
        <v>0.58482000000000001</v>
      </c>
      <c r="H145" s="213"/>
      <c r="I145" s="101"/>
      <c r="J145" s="101"/>
      <c r="K145" s="65"/>
      <c r="L145" s="273"/>
      <c r="M145" s="9"/>
      <c r="N145" s="252"/>
      <c r="O145" s="55"/>
      <c r="P145" s="55"/>
      <c r="Q145" s="301"/>
      <c r="R145" s="284">
        <v>11</v>
      </c>
      <c r="S145" s="137"/>
    </row>
    <row r="146" spans="1:20" s="71" customFormat="1" ht="6" customHeight="1" x14ac:dyDescent="0.35">
      <c r="B146" s="158"/>
      <c r="C146" s="61"/>
      <c r="D146" s="51"/>
      <c r="E146" s="51"/>
      <c r="F146" s="51"/>
      <c r="G146" s="224"/>
      <c r="H146" s="211"/>
      <c r="I146" s="100"/>
      <c r="J146" s="100"/>
      <c r="K146" s="68"/>
      <c r="L146" s="66"/>
      <c r="M146" s="9"/>
      <c r="N146" s="253"/>
      <c r="O146" s="51"/>
      <c r="P146" s="51"/>
      <c r="Q146" s="302"/>
      <c r="R146" s="285"/>
      <c r="S146" s="137"/>
      <c r="T146" s="74"/>
    </row>
    <row r="147" spans="1:20" s="71" customFormat="1" ht="26" x14ac:dyDescent="0.35">
      <c r="B147" s="156" t="s">
        <v>226</v>
      </c>
      <c r="C147" s="59" t="s">
        <v>113</v>
      </c>
      <c r="D147" s="60"/>
      <c r="E147" s="60"/>
      <c r="F147" s="60"/>
      <c r="G147" s="225"/>
      <c r="H147" s="210"/>
      <c r="I147" s="102"/>
      <c r="J147" s="102"/>
      <c r="K147" s="69"/>
      <c r="L147" s="70"/>
      <c r="M147" s="9"/>
      <c r="N147" s="251"/>
      <c r="O147" s="60"/>
      <c r="P147" s="60"/>
      <c r="Q147" s="300"/>
      <c r="R147" s="228"/>
      <c r="S147" s="137"/>
      <c r="T147" s="74"/>
    </row>
    <row r="148" spans="1:20" s="71" customFormat="1" ht="25" x14ac:dyDescent="0.35">
      <c r="A148" s="412" t="s">
        <v>451</v>
      </c>
      <c r="B148" s="160"/>
      <c r="C148" s="61" t="s">
        <v>9</v>
      </c>
      <c r="D148" s="51">
        <v>170</v>
      </c>
      <c r="E148" s="51">
        <v>350</v>
      </c>
      <c r="F148" s="51" t="s">
        <v>2</v>
      </c>
      <c r="G148" s="227">
        <f>1.7*3.5</f>
        <v>5.95</v>
      </c>
      <c r="H148" s="213"/>
      <c r="I148" s="101"/>
      <c r="J148" s="101"/>
      <c r="K148" s="65"/>
      <c r="L148" s="273"/>
      <c r="M148" s="9"/>
      <c r="N148" s="253"/>
      <c r="O148" s="51"/>
      <c r="P148" s="51"/>
      <c r="Q148" s="302"/>
      <c r="R148" s="285">
        <v>2</v>
      </c>
      <c r="S148" s="137"/>
      <c r="T148" s="74"/>
    </row>
    <row r="149" spans="1:20" s="71" customFormat="1" ht="25" x14ac:dyDescent="0.35">
      <c r="A149" s="412" t="s">
        <v>452</v>
      </c>
      <c r="B149" s="160"/>
      <c r="C149" s="61" t="s">
        <v>9</v>
      </c>
      <c r="D149" s="51">
        <v>40</v>
      </c>
      <c r="E149" s="51">
        <v>60</v>
      </c>
      <c r="F149" s="51" t="s">
        <v>2</v>
      </c>
      <c r="G149" s="227">
        <f>0.4*0.6</f>
        <v>0.24</v>
      </c>
      <c r="H149" s="213"/>
      <c r="I149" s="101"/>
      <c r="J149" s="101"/>
      <c r="K149" s="65"/>
      <c r="L149" s="273"/>
      <c r="M149" s="9"/>
      <c r="N149" s="253"/>
      <c r="O149" s="51"/>
      <c r="P149" s="51"/>
      <c r="Q149" s="302"/>
      <c r="R149" s="285"/>
      <c r="S149" s="137"/>
      <c r="T149" s="74"/>
    </row>
    <row r="150" spans="1:20" s="71" customFormat="1" ht="6.75" customHeight="1" x14ac:dyDescent="0.35">
      <c r="B150" s="158"/>
      <c r="C150" s="61"/>
      <c r="D150" s="51"/>
      <c r="E150" s="51"/>
      <c r="F150" s="51"/>
      <c r="G150" s="224"/>
      <c r="H150" s="211"/>
      <c r="I150" s="100"/>
      <c r="J150" s="100"/>
      <c r="K150" s="68"/>
      <c r="L150" s="66"/>
      <c r="M150" s="9"/>
      <c r="N150" s="253"/>
      <c r="O150" s="51"/>
      <c r="P150" s="51"/>
      <c r="Q150" s="302"/>
      <c r="R150" s="285"/>
      <c r="S150" s="137"/>
      <c r="T150" s="74"/>
    </row>
    <row r="151" spans="1:20" s="71" customFormat="1" x14ac:dyDescent="0.35">
      <c r="B151" s="156" t="s">
        <v>269</v>
      </c>
      <c r="C151" s="59" t="s">
        <v>32</v>
      </c>
      <c r="D151" s="60"/>
      <c r="E151" s="60"/>
      <c r="F151" s="60"/>
      <c r="G151" s="225"/>
      <c r="H151" s="210"/>
      <c r="I151" s="102"/>
      <c r="J151" s="102"/>
      <c r="K151" s="69"/>
      <c r="L151" s="70"/>
      <c r="M151" s="9"/>
      <c r="N151" s="251"/>
      <c r="O151" s="60"/>
      <c r="P151" s="60"/>
      <c r="Q151" s="300"/>
      <c r="R151" s="228"/>
      <c r="S151" s="137"/>
      <c r="T151" s="74"/>
    </row>
    <row r="152" spans="1:20" s="71" customFormat="1" ht="36" customHeight="1" x14ac:dyDescent="0.35">
      <c r="A152" s="412" t="s">
        <v>453</v>
      </c>
      <c r="B152" s="160"/>
      <c r="C152" s="61" t="s">
        <v>10</v>
      </c>
      <c r="D152" s="55">
        <v>110</v>
      </c>
      <c r="E152" s="55">
        <v>14.5</v>
      </c>
      <c r="F152" s="51" t="s">
        <v>2</v>
      </c>
      <c r="G152" s="227">
        <f>1.1*0.145</f>
        <v>0.1595</v>
      </c>
      <c r="H152" s="213"/>
      <c r="I152" s="101"/>
      <c r="J152" s="101"/>
      <c r="K152" s="65"/>
      <c r="L152" s="273"/>
      <c r="M152" s="9"/>
      <c r="N152" s="253"/>
      <c r="O152" s="51"/>
      <c r="P152" s="51"/>
      <c r="Q152" s="302"/>
      <c r="R152" s="285"/>
      <c r="S152" s="137"/>
      <c r="T152" s="74"/>
    </row>
    <row r="153" spans="1:20" s="71" customFormat="1" ht="36" customHeight="1" x14ac:dyDescent="0.35">
      <c r="A153" s="412" t="s">
        <v>454</v>
      </c>
      <c r="B153" s="160"/>
      <c r="C153" s="61" t="s">
        <v>10</v>
      </c>
      <c r="D153" s="55">
        <v>176</v>
      </c>
      <c r="E153" s="55">
        <v>14.5</v>
      </c>
      <c r="F153" s="51" t="s">
        <v>2</v>
      </c>
      <c r="G153" s="227">
        <f>1.76*0.145</f>
        <v>0.25519999999999998</v>
      </c>
      <c r="H153" s="213"/>
      <c r="I153" s="101"/>
      <c r="J153" s="101"/>
      <c r="K153" s="65"/>
      <c r="L153" s="273"/>
      <c r="M153" s="9"/>
      <c r="N153" s="253"/>
      <c r="O153" s="51"/>
      <c r="P153" s="51"/>
      <c r="Q153" s="302"/>
      <c r="R153" s="285"/>
      <c r="S153" s="137"/>
      <c r="T153" s="74"/>
    </row>
    <row r="154" spans="1:20" s="71" customFormat="1" ht="36" customHeight="1" x14ac:dyDescent="0.35">
      <c r="A154" s="412" t="s">
        <v>455</v>
      </c>
      <c r="B154" s="160"/>
      <c r="C154" s="61" t="s">
        <v>10</v>
      </c>
      <c r="D154" s="55">
        <v>278</v>
      </c>
      <c r="E154" s="55">
        <v>17</v>
      </c>
      <c r="F154" s="51" t="s">
        <v>2</v>
      </c>
      <c r="G154" s="227">
        <f>2.78*0.17</f>
        <v>0.47260000000000002</v>
      </c>
      <c r="H154" s="213"/>
      <c r="I154" s="101"/>
      <c r="J154" s="101"/>
      <c r="K154" s="65"/>
      <c r="L154" s="273"/>
      <c r="M154" s="9"/>
      <c r="N154" s="253"/>
      <c r="O154" s="51"/>
      <c r="P154" s="51"/>
      <c r="Q154" s="302"/>
      <c r="R154" s="285"/>
      <c r="S154" s="137"/>
      <c r="T154" s="74"/>
    </row>
    <row r="155" spans="1:20" s="71" customFormat="1" ht="36" customHeight="1" x14ac:dyDescent="0.35">
      <c r="A155" s="412" t="s">
        <v>456</v>
      </c>
      <c r="B155" s="160"/>
      <c r="C155" s="61" t="s">
        <v>10</v>
      </c>
      <c r="D155" s="55">
        <v>245.6</v>
      </c>
      <c r="E155" s="55">
        <v>15.5</v>
      </c>
      <c r="F155" s="51" t="s">
        <v>2</v>
      </c>
      <c r="G155" s="227">
        <f>2.456*0.155</f>
        <v>0.38068000000000002</v>
      </c>
      <c r="H155" s="213"/>
      <c r="I155" s="101"/>
      <c r="J155" s="101"/>
      <c r="K155" s="65"/>
      <c r="L155" s="273"/>
      <c r="M155" s="9"/>
      <c r="N155" s="253"/>
      <c r="O155" s="51"/>
      <c r="P155" s="51"/>
      <c r="Q155" s="302"/>
      <c r="R155" s="285"/>
      <c r="S155" s="137"/>
      <c r="T155" s="74"/>
    </row>
    <row r="156" spans="1:20" s="71" customFormat="1" ht="6.75" customHeight="1" x14ac:dyDescent="0.35">
      <c r="B156" s="158"/>
      <c r="C156" s="61"/>
      <c r="D156" s="51"/>
      <c r="E156" s="51"/>
      <c r="F156" s="51"/>
      <c r="G156" s="224"/>
      <c r="H156" s="211"/>
      <c r="I156" s="100"/>
      <c r="J156" s="100"/>
      <c r="K156" s="100"/>
      <c r="L156" s="66"/>
      <c r="M156" s="9"/>
      <c r="N156" s="253"/>
      <c r="O156" s="51"/>
      <c r="P156" s="51"/>
      <c r="Q156" s="302"/>
      <c r="R156" s="285"/>
      <c r="S156" s="137"/>
      <c r="T156" s="74"/>
    </row>
    <row r="157" spans="1:20" s="71" customFormat="1" x14ac:dyDescent="0.35">
      <c r="B157" s="156" t="s">
        <v>270</v>
      </c>
      <c r="C157" s="59" t="s">
        <v>114</v>
      </c>
      <c r="D157" s="60"/>
      <c r="E157" s="60"/>
      <c r="F157" s="60"/>
      <c r="G157" s="225"/>
      <c r="H157" s="210"/>
      <c r="I157" s="102"/>
      <c r="J157" s="102"/>
      <c r="K157" s="69"/>
      <c r="L157" s="70"/>
      <c r="M157" s="9"/>
      <c r="N157" s="251"/>
      <c r="O157" s="60"/>
      <c r="P157" s="60"/>
      <c r="Q157" s="300"/>
      <c r="R157" s="228"/>
      <c r="S157" s="137"/>
      <c r="T157" s="74"/>
    </row>
    <row r="158" spans="1:20" s="71" customFormat="1" ht="50" x14ac:dyDescent="0.35">
      <c r="A158" s="412" t="s">
        <v>457</v>
      </c>
      <c r="B158" s="160"/>
      <c r="C158" s="61" t="s">
        <v>218</v>
      </c>
      <c r="D158" s="60"/>
      <c r="E158" s="60"/>
      <c r="F158" s="51" t="s">
        <v>2</v>
      </c>
      <c r="G158" s="228"/>
      <c r="H158" s="213"/>
      <c r="I158" s="101"/>
      <c r="J158" s="101"/>
      <c r="K158" s="95"/>
      <c r="L158" s="275"/>
      <c r="M158" s="9"/>
      <c r="N158" s="253">
        <v>1</v>
      </c>
      <c r="O158" s="51">
        <v>0.1</v>
      </c>
      <c r="P158" s="51">
        <v>1</v>
      </c>
      <c r="Q158" s="302"/>
      <c r="R158" s="285"/>
      <c r="S158" s="137"/>
      <c r="T158" s="74"/>
    </row>
    <row r="159" spans="1:20" s="71" customFormat="1" ht="50" x14ac:dyDescent="0.35">
      <c r="A159" s="412" t="s">
        <v>458</v>
      </c>
      <c r="B159" s="160"/>
      <c r="C159" s="61" t="s">
        <v>219</v>
      </c>
      <c r="D159" s="60"/>
      <c r="E159" s="60"/>
      <c r="F159" s="51" t="s">
        <v>2</v>
      </c>
      <c r="G159" s="228"/>
      <c r="H159" s="213"/>
      <c r="I159" s="101"/>
      <c r="J159" s="101"/>
      <c r="K159" s="95"/>
      <c r="L159" s="275"/>
      <c r="M159" s="9"/>
      <c r="N159" s="253"/>
      <c r="O159" s="51"/>
      <c r="P159" s="51"/>
      <c r="Q159" s="302"/>
      <c r="R159" s="285"/>
      <c r="S159" s="137"/>
      <c r="T159" s="74"/>
    </row>
    <row r="160" spans="1:20" s="74" customFormat="1" x14ac:dyDescent="0.35">
      <c r="A160" s="412" t="s">
        <v>459</v>
      </c>
      <c r="B160" s="152"/>
      <c r="C160" s="58" t="s">
        <v>220</v>
      </c>
      <c r="D160" s="60"/>
      <c r="E160" s="60"/>
      <c r="F160" s="55" t="s">
        <v>222</v>
      </c>
      <c r="G160" s="228"/>
      <c r="H160" s="213"/>
      <c r="I160" s="101"/>
      <c r="J160" s="101"/>
      <c r="K160" s="95"/>
      <c r="L160" s="275"/>
      <c r="M160" s="9"/>
      <c r="N160" s="252"/>
      <c r="O160" s="55"/>
      <c r="P160" s="55"/>
      <c r="Q160" s="301"/>
      <c r="R160" s="284"/>
      <c r="S160" s="137"/>
    </row>
    <row r="161" spans="1:20" s="74" customFormat="1" x14ac:dyDescent="0.35">
      <c r="A161" s="412" t="s">
        <v>460</v>
      </c>
      <c r="B161" s="152"/>
      <c r="C161" s="58" t="s">
        <v>221</v>
      </c>
      <c r="D161" s="60"/>
      <c r="E161" s="60"/>
      <c r="F161" s="55" t="s">
        <v>222</v>
      </c>
      <c r="G161" s="228"/>
      <c r="H161" s="213"/>
      <c r="I161" s="101"/>
      <c r="J161" s="101"/>
      <c r="K161" s="95"/>
      <c r="L161" s="275"/>
      <c r="M161" s="9"/>
      <c r="N161" s="252">
        <v>1</v>
      </c>
      <c r="O161" s="55">
        <v>80</v>
      </c>
      <c r="P161" s="55">
        <v>1</v>
      </c>
      <c r="Q161" s="301"/>
      <c r="R161" s="284"/>
      <c r="S161" s="137"/>
    </row>
    <row r="162" spans="1:20" s="71" customFormat="1" x14ac:dyDescent="0.35">
      <c r="B162" s="156" t="s">
        <v>271</v>
      </c>
      <c r="C162" s="59" t="s">
        <v>115</v>
      </c>
      <c r="D162" s="60"/>
      <c r="E162" s="60"/>
      <c r="F162" s="60"/>
      <c r="G162" s="225"/>
      <c r="H162" s="210"/>
      <c r="I162" s="102"/>
      <c r="J162" s="102"/>
      <c r="K162" s="69"/>
      <c r="L162" s="70"/>
      <c r="M162" s="9"/>
      <c r="N162" s="251"/>
      <c r="O162" s="60"/>
      <c r="P162" s="60"/>
      <c r="Q162" s="300"/>
      <c r="R162" s="228"/>
      <c r="S162" s="137"/>
      <c r="T162" s="74"/>
    </row>
    <row r="163" spans="1:20" s="71" customFormat="1" x14ac:dyDescent="0.35">
      <c r="A163" s="412" t="s">
        <v>461</v>
      </c>
      <c r="B163" s="160"/>
      <c r="C163" s="61" t="s">
        <v>223</v>
      </c>
      <c r="D163" s="60"/>
      <c r="E163" s="60"/>
      <c r="F163" s="55" t="s">
        <v>222</v>
      </c>
      <c r="G163" s="228"/>
      <c r="H163" s="213"/>
      <c r="I163" s="101"/>
      <c r="J163" s="101"/>
      <c r="K163" s="95"/>
      <c r="L163" s="275"/>
      <c r="M163" s="9"/>
      <c r="N163" s="253"/>
      <c r="O163" s="51"/>
      <c r="P163" s="51"/>
      <c r="Q163" s="302"/>
      <c r="R163" s="285">
        <v>16</v>
      </c>
      <c r="S163" s="137"/>
      <c r="T163" s="74"/>
    </row>
    <row r="164" spans="1:20" s="71" customFormat="1" x14ac:dyDescent="0.35">
      <c r="A164" s="412" t="s">
        <v>462</v>
      </c>
      <c r="B164" s="160"/>
      <c r="C164" s="61" t="s">
        <v>224</v>
      </c>
      <c r="D164" s="60"/>
      <c r="E164" s="60"/>
      <c r="F164" s="55" t="s">
        <v>222</v>
      </c>
      <c r="G164" s="228"/>
      <c r="H164" s="213"/>
      <c r="I164" s="101"/>
      <c r="J164" s="101"/>
      <c r="K164" s="95"/>
      <c r="L164" s="275"/>
      <c r="M164" s="9"/>
      <c r="N164" s="253"/>
      <c r="O164" s="51"/>
      <c r="P164" s="51"/>
      <c r="Q164" s="302"/>
      <c r="R164" s="285">
        <v>7</v>
      </c>
      <c r="S164" s="137"/>
      <c r="T164" s="74"/>
    </row>
    <row r="165" spans="1:20" s="71" customFormat="1" x14ac:dyDescent="0.35">
      <c r="A165" s="412" t="s">
        <v>463</v>
      </c>
      <c r="B165" s="160"/>
      <c r="C165" s="61" t="s">
        <v>225</v>
      </c>
      <c r="D165" s="60"/>
      <c r="E165" s="60"/>
      <c r="F165" s="55" t="s">
        <v>222</v>
      </c>
      <c r="G165" s="228"/>
      <c r="H165" s="213"/>
      <c r="I165" s="101"/>
      <c r="J165" s="101"/>
      <c r="K165" s="95"/>
      <c r="L165" s="275"/>
      <c r="M165" s="9"/>
      <c r="N165" s="253"/>
      <c r="O165" s="51"/>
      <c r="P165" s="51"/>
      <c r="Q165" s="302"/>
      <c r="R165" s="285"/>
      <c r="S165" s="137"/>
      <c r="T165" s="74"/>
    </row>
    <row r="166" spans="1:20" s="71" customFormat="1" x14ac:dyDescent="0.35">
      <c r="B166" s="156" t="s">
        <v>272</v>
      </c>
      <c r="C166" s="59" t="s">
        <v>255</v>
      </c>
      <c r="D166" s="60"/>
      <c r="E166" s="60"/>
      <c r="F166" s="60"/>
      <c r="G166" s="225"/>
      <c r="H166" s="210"/>
      <c r="I166" s="102"/>
      <c r="J166" s="102"/>
      <c r="K166" s="69"/>
      <c r="L166" s="70"/>
      <c r="M166" s="9"/>
      <c r="N166" s="251"/>
      <c r="O166" s="60"/>
      <c r="P166" s="60"/>
      <c r="Q166" s="300"/>
      <c r="R166" s="228"/>
      <c r="S166" s="137"/>
      <c r="T166" s="74"/>
    </row>
    <row r="167" spans="1:20" s="71" customFormat="1" ht="25" x14ac:dyDescent="0.35">
      <c r="A167" s="412" t="s">
        <v>464</v>
      </c>
      <c r="B167" s="321" t="s">
        <v>321</v>
      </c>
      <c r="C167" s="61" t="s">
        <v>227</v>
      </c>
      <c r="D167" s="55">
        <v>60</v>
      </c>
      <c r="E167" s="55">
        <v>30</v>
      </c>
      <c r="F167" s="55" t="s">
        <v>2</v>
      </c>
      <c r="G167" s="216">
        <f t="shared" ref="G167:G168" si="4">D167*E167/10000</f>
        <v>0.18</v>
      </c>
      <c r="H167" s="213"/>
      <c r="I167" s="101"/>
      <c r="J167" s="101"/>
      <c r="K167" s="101"/>
      <c r="L167" s="273"/>
      <c r="M167" s="9"/>
      <c r="N167" s="253"/>
      <c r="O167" s="51"/>
      <c r="P167" s="51"/>
      <c r="Q167" s="302"/>
      <c r="R167" s="285">
        <v>7</v>
      </c>
      <c r="S167" s="137"/>
      <c r="T167" s="74"/>
    </row>
    <row r="168" spans="1:20" s="71" customFormat="1" ht="25.5" thickBot="1" x14ac:dyDescent="0.4">
      <c r="A168" s="412" t="s">
        <v>465</v>
      </c>
      <c r="B168" s="321" t="s">
        <v>322</v>
      </c>
      <c r="C168" s="61" t="s">
        <v>228</v>
      </c>
      <c r="D168" s="55">
        <v>80</v>
      </c>
      <c r="E168" s="55">
        <v>100</v>
      </c>
      <c r="F168" s="55" t="s">
        <v>2</v>
      </c>
      <c r="G168" s="216">
        <f t="shared" si="4"/>
        <v>0.8</v>
      </c>
      <c r="H168" s="213"/>
      <c r="I168" s="101"/>
      <c r="J168" s="101"/>
      <c r="K168" s="101"/>
      <c r="L168" s="273"/>
      <c r="M168" s="9"/>
      <c r="N168" s="287"/>
      <c r="O168" s="288"/>
      <c r="P168" s="288"/>
      <c r="Q168" s="304"/>
      <c r="R168" s="289">
        <v>7</v>
      </c>
      <c r="S168" s="137"/>
      <c r="T168" s="74"/>
    </row>
    <row r="169" spans="1:20" ht="8.25" customHeight="1" thickBot="1" x14ac:dyDescent="0.4">
      <c r="B169" s="155"/>
      <c r="C169" s="187"/>
      <c r="D169" s="187"/>
      <c r="E169" s="187"/>
      <c r="F169" s="187"/>
      <c r="G169" s="187"/>
      <c r="H169" s="79"/>
      <c r="I169" s="121"/>
      <c r="J169" s="121"/>
      <c r="K169" s="121"/>
      <c r="L169" s="277"/>
      <c r="N169" s="71"/>
      <c r="O169" s="71"/>
      <c r="P169" s="71"/>
      <c r="Q169" s="71"/>
      <c r="R169" s="71"/>
      <c r="S169" s="133"/>
    </row>
    <row r="170" spans="1:20" ht="60.5" x14ac:dyDescent="0.35">
      <c r="A170" s="417" t="s">
        <v>467</v>
      </c>
      <c r="B170" s="358" t="s">
        <v>50</v>
      </c>
      <c r="C170" s="349"/>
      <c r="D170" s="351" t="s">
        <v>26</v>
      </c>
      <c r="E170" s="177"/>
      <c r="F170" s="351" t="s">
        <v>1</v>
      </c>
      <c r="G170" s="353"/>
      <c r="H170" s="105" t="s">
        <v>48</v>
      </c>
      <c r="I170" s="104" t="s">
        <v>309</v>
      </c>
      <c r="J170" s="105" t="s">
        <v>295</v>
      </c>
      <c r="K170" s="388"/>
      <c r="L170" s="390"/>
      <c r="N170" s="392"/>
      <c r="O170" s="397"/>
      <c r="P170" s="397"/>
      <c r="Q170" s="397"/>
      <c r="R170" s="397"/>
      <c r="S170" s="189"/>
    </row>
    <row r="171" spans="1:20" ht="49.5" customHeight="1" thickBot="1" x14ac:dyDescent="0.4">
      <c r="A171" s="418"/>
      <c r="B171" s="359"/>
      <c r="C171" s="350"/>
      <c r="D171" s="352"/>
      <c r="E171" s="178"/>
      <c r="F171" s="352"/>
      <c r="G171" s="354"/>
      <c r="H171" s="107" t="s">
        <v>47</v>
      </c>
      <c r="I171" s="106" t="s">
        <v>46</v>
      </c>
      <c r="J171" s="107" t="s">
        <v>47</v>
      </c>
      <c r="K171" s="389"/>
      <c r="L171" s="391"/>
      <c r="N171" s="393"/>
      <c r="O171" s="398"/>
      <c r="P171" s="398"/>
      <c r="Q171" s="398"/>
      <c r="R171" s="398"/>
      <c r="S171" s="189"/>
    </row>
    <row r="172" spans="1:20" x14ac:dyDescent="0.35">
      <c r="B172" s="161" t="s">
        <v>56</v>
      </c>
      <c r="C172" s="33" t="s">
        <v>27</v>
      </c>
      <c r="D172" s="25"/>
      <c r="E172" s="25"/>
      <c r="F172" s="25"/>
      <c r="G172" s="234"/>
      <c r="H172" s="230"/>
      <c r="I172" s="108"/>
      <c r="J172" s="108"/>
      <c r="K172" s="109"/>
      <c r="L172" s="27"/>
      <c r="N172" s="250"/>
      <c r="O172" s="246"/>
      <c r="P172" s="246"/>
      <c r="Q172" s="305"/>
      <c r="R172" s="292"/>
      <c r="S172" s="193"/>
    </row>
    <row r="173" spans="1:20" ht="32.25" customHeight="1" x14ac:dyDescent="0.35">
      <c r="B173" s="151" t="s">
        <v>52</v>
      </c>
      <c r="C173" s="59" t="s">
        <v>89</v>
      </c>
      <c r="D173" s="60"/>
      <c r="E173" s="60"/>
      <c r="F173" s="60"/>
      <c r="G173" s="215"/>
      <c r="H173" s="208"/>
      <c r="I173" s="93"/>
      <c r="J173" s="93"/>
      <c r="K173" s="94"/>
      <c r="L173" s="14"/>
      <c r="N173" s="251"/>
      <c r="O173" s="60"/>
      <c r="P173" s="60"/>
      <c r="Q173" s="300"/>
      <c r="R173" s="228"/>
      <c r="S173" s="191"/>
    </row>
    <row r="174" spans="1:20" x14ac:dyDescent="0.35">
      <c r="A174" s="412" t="s">
        <v>466</v>
      </c>
      <c r="B174" s="155"/>
      <c r="C174" s="61" t="s">
        <v>12</v>
      </c>
      <c r="D174" s="51" t="s">
        <v>34</v>
      </c>
      <c r="E174" s="51"/>
      <c r="F174" s="51" t="s">
        <v>2</v>
      </c>
      <c r="G174" s="228"/>
      <c r="H174" s="257"/>
      <c r="I174" s="258"/>
      <c r="J174" s="258"/>
      <c r="K174" s="95"/>
      <c r="L174" s="275"/>
      <c r="N174" s="253"/>
      <c r="O174" s="51"/>
      <c r="P174" s="51"/>
      <c r="Q174" s="302"/>
      <c r="R174" s="285"/>
      <c r="S174" s="191"/>
    </row>
    <row r="175" spans="1:20" x14ac:dyDescent="0.35">
      <c r="A175" s="412" t="s">
        <v>468</v>
      </c>
      <c r="B175" s="155"/>
      <c r="C175" s="61" t="s">
        <v>11</v>
      </c>
      <c r="D175" s="51" t="s">
        <v>34</v>
      </c>
      <c r="E175" s="51"/>
      <c r="F175" s="51" t="s">
        <v>2</v>
      </c>
      <c r="G175" s="228"/>
      <c r="H175" s="257"/>
      <c r="I175" s="258"/>
      <c r="J175" s="258"/>
      <c r="K175" s="95"/>
      <c r="L175" s="275"/>
      <c r="N175" s="253"/>
      <c r="O175" s="51"/>
      <c r="P175" s="51"/>
      <c r="Q175" s="302"/>
      <c r="R175" s="285"/>
      <c r="S175" s="191"/>
    </row>
    <row r="176" spans="1:20" ht="4.5" customHeight="1" x14ac:dyDescent="0.35">
      <c r="B176" s="155"/>
      <c r="C176" s="61"/>
      <c r="D176" s="51"/>
      <c r="E176" s="51"/>
      <c r="F176" s="51"/>
      <c r="G176" s="235"/>
      <c r="H176" s="132"/>
      <c r="I176" s="98"/>
      <c r="J176" s="98"/>
      <c r="K176" s="97"/>
      <c r="L176" s="15"/>
      <c r="N176" s="253"/>
      <c r="O176" s="51"/>
      <c r="P176" s="51"/>
      <c r="Q176" s="302"/>
      <c r="R176" s="285"/>
      <c r="S176" s="191"/>
    </row>
    <row r="177" spans="1:20" ht="33" customHeight="1" x14ac:dyDescent="0.35">
      <c r="B177" s="151"/>
      <c r="C177" s="59" t="s">
        <v>57</v>
      </c>
      <c r="D177" s="60"/>
      <c r="E177" s="60"/>
      <c r="F177" s="60"/>
      <c r="G177" s="215"/>
      <c r="H177" s="208"/>
      <c r="I177" s="93"/>
      <c r="J177" s="93"/>
      <c r="K177" s="94"/>
      <c r="L177" s="14"/>
      <c r="N177" s="251"/>
      <c r="O177" s="60"/>
      <c r="P177" s="60"/>
      <c r="Q177" s="300"/>
      <c r="R177" s="228"/>
      <c r="S177" s="191"/>
    </row>
    <row r="178" spans="1:20" s="9" customFormat="1" x14ac:dyDescent="0.35">
      <c r="A178" s="412" t="s">
        <v>469</v>
      </c>
      <c r="B178" s="153"/>
      <c r="C178" s="58" t="s">
        <v>94</v>
      </c>
      <c r="D178" s="55" t="s">
        <v>116</v>
      </c>
      <c r="E178" s="55"/>
      <c r="F178" s="55" t="s">
        <v>2</v>
      </c>
      <c r="G178" s="228"/>
      <c r="H178" s="257"/>
      <c r="I178" s="258"/>
      <c r="J178" s="258"/>
      <c r="K178" s="130"/>
      <c r="L178" s="278"/>
      <c r="N178" s="252">
        <v>3</v>
      </c>
      <c r="O178" s="312">
        <f>2.36+0.3*0.42*4+1.55</f>
        <v>4.4139999999999997</v>
      </c>
      <c r="P178" s="55">
        <v>1</v>
      </c>
      <c r="Q178" s="301"/>
      <c r="R178" s="284"/>
      <c r="S178" s="191"/>
    </row>
    <row r="179" spans="1:20" x14ac:dyDescent="0.35">
      <c r="A179" s="412" t="s">
        <v>470</v>
      </c>
      <c r="B179" s="162"/>
      <c r="C179" s="61" t="s">
        <v>13</v>
      </c>
      <c r="D179" s="55" t="s">
        <v>117</v>
      </c>
      <c r="E179" s="55"/>
      <c r="F179" s="51" t="s">
        <v>2</v>
      </c>
      <c r="G179" s="228"/>
      <c r="H179" s="257"/>
      <c r="I179" s="258"/>
      <c r="J179" s="258"/>
      <c r="K179" s="95"/>
      <c r="L179" s="275"/>
      <c r="N179" s="253"/>
      <c r="O179" s="51"/>
      <c r="P179" s="51"/>
      <c r="Q179" s="302"/>
      <c r="R179" s="285"/>
      <c r="S179" s="191"/>
    </row>
    <row r="180" spans="1:20" ht="4.5" customHeight="1" x14ac:dyDescent="0.35">
      <c r="B180" s="162"/>
      <c r="C180" s="61"/>
      <c r="D180" s="51"/>
      <c r="E180" s="51"/>
      <c r="F180" s="51"/>
      <c r="G180" s="235"/>
      <c r="H180" s="132"/>
      <c r="I180" s="98"/>
      <c r="J180" s="98"/>
      <c r="K180" s="97"/>
      <c r="L180" s="15"/>
      <c r="N180" s="253"/>
      <c r="O180" s="51"/>
      <c r="P180" s="51"/>
      <c r="Q180" s="302"/>
      <c r="R180" s="285"/>
      <c r="S180" s="191"/>
    </row>
    <row r="181" spans="1:20" x14ac:dyDescent="0.35">
      <c r="B181" s="163" t="s">
        <v>58</v>
      </c>
      <c r="C181" s="62" t="s">
        <v>78</v>
      </c>
      <c r="D181" s="60"/>
      <c r="E181" s="60"/>
      <c r="F181" s="60"/>
      <c r="G181" s="215"/>
      <c r="H181" s="208"/>
      <c r="I181" s="93"/>
      <c r="J181" s="93"/>
      <c r="K181" s="94"/>
      <c r="L181" s="14"/>
      <c r="N181" s="251"/>
      <c r="O181" s="60"/>
      <c r="P181" s="60"/>
      <c r="Q181" s="300"/>
      <c r="R181" s="228"/>
      <c r="S181" s="191"/>
    </row>
    <row r="182" spans="1:20" s="9" customFormat="1" x14ac:dyDescent="0.35">
      <c r="A182" s="412" t="s">
        <v>471</v>
      </c>
      <c r="B182" s="153"/>
      <c r="C182" s="63" t="s">
        <v>79</v>
      </c>
      <c r="D182" s="55"/>
      <c r="E182" s="55"/>
      <c r="F182" s="55"/>
      <c r="G182" s="236"/>
      <c r="H182" s="132"/>
      <c r="I182" s="110"/>
      <c r="J182" s="98"/>
      <c r="K182" s="98"/>
      <c r="L182" s="16"/>
      <c r="N182" s="252"/>
      <c r="O182" s="55"/>
      <c r="P182" s="55"/>
      <c r="Q182" s="301"/>
      <c r="R182" s="284"/>
      <c r="S182" s="191"/>
    </row>
    <row r="183" spans="1:20" ht="25" x14ac:dyDescent="0.35">
      <c r="A183" s="412" t="s">
        <v>472</v>
      </c>
      <c r="B183" s="155"/>
      <c r="C183" s="61" t="s">
        <v>14</v>
      </c>
      <c r="D183" s="182" t="s">
        <v>293</v>
      </c>
      <c r="E183" s="51"/>
      <c r="F183" s="51" t="s">
        <v>2</v>
      </c>
      <c r="G183" s="228"/>
      <c r="H183" s="257"/>
      <c r="I183" s="258"/>
      <c r="J183" s="258"/>
      <c r="K183" s="95"/>
      <c r="L183" s="275"/>
      <c r="N183" s="253"/>
      <c r="O183" s="51"/>
      <c r="P183" s="51"/>
      <c r="Q183" s="302"/>
      <c r="R183" s="285"/>
      <c r="S183" s="191"/>
    </row>
    <row r="184" spans="1:20" ht="25" x14ac:dyDescent="0.35">
      <c r="A184" s="412" t="s">
        <v>473</v>
      </c>
      <c r="B184" s="155"/>
      <c r="C184" s="61" t="s">
        <v>15</v>
      </c>
      <c r="D184" s="182" t="s">
        <v>293</v>
      </c>
      <c r="E184" s="51"/>
      <c r="F184" s="51" t="s">
        <v>2</v>
      </c>
      <c r="G184" s="228"/>
      <c r="H184" s="257"/>
      <c r="I184" s="258"/>
      <c r="J184" s="258"/>
      <c r="K184" s="95"/>
      <c r="L184" s="275"/>
      <c r="N184" s="253"/>
      <c r="O184" s="51"/>
      <c r="P184" s="51"/>
      <c r="Q184" s="302"/>
      <c r="R184" s="285"/>
      <c r="S184" s="191"/>
    </row>
    <row r="185" spans="1:20" s="44" customFormat="1" x14ac:dyDescent="0.35">
      <c r="B185" s="164"/>
      <c r="C185" s="63" t="s">
        <v>77</v>
      </c>
      <c r="D185" s="64"/>
      <c r="E185" s="64"/>
      <c r="F185" s="64"/>
      <c r="G185" s="237"/>
      <c r="H185" s="231"/>
      <c r="I185" s="111"/>
      <c r="J185" s="111"/>
      <c r="K185" s="99"/>
      <c r="L185" s="16"/>
      <c r="M185" s="9"/>
      <c r="N185" s="255"/>
      <c r="O185" s="64"/>
      <c r="P185" s="64"/>
      <c r="Q185" s="306"/>
      <c r="R185" s="293"/>
      <c r="S185" s="194"/>
      <c r="T185" s="134"/>
    </row>
    <row r="186" spans="1:20" s="42" customFormat="1" ht="25" x14ac:dyDescent="0.35">
      <c r="A186" s="412" t="s">
        <v>474</v>
      </c>
      <c r="B186" s="165"/>
      <c r="C186" s="61" t="s">
        <v>14</v>
      </c>
      <c r="D186" s="182" t="s">
        <v>293</v>
      </c>
      <c r="E186" s="238"/>
      <c r="F186" s="51" t="s">
        <v>2</v>
      </c>
      <c r="G186" s="228"/>
      <c r="H186" s="260"/>
      <c r="I186" s="249"/>
      <c r="J186" s="249"/>
      <c r="K186" s="95"/>
      <c r="L186" s="275"/>
      <c r="M186" s="9"/>
      <c r="N186" s="253"/>
      <c r="O186" s="51"/>
      <c r="P186" s="51"/>
      <c r="Q186" s="302"/>
      <c r="R186" s="285"/>
      <c r="S186" s="137"/>
      <c r="T186" s="43"/>
    </row>
    <row r="187" spans="1:20" s="44" customFormat="1" x14ac:dyDescent="0.35">
      <c r="B187" s="166"/>
      <c r="C187" s="63" t="s">
        <v>81</v>
      </c>
      <c r="D187" s="64"/>
      <c r="E187" s="64"/>
      <c r="F187" s="64"/>
      <c r="G187" s="237"/>
      <c r="H187" s="231"/>
      <c r="I187" s="111"/>
      <c r="J187" s="111"/>
      <c r="K187" s="99"/>
      <c r="L187" s="16"/>
      <c r="M187" s="9"/>
      <c r="N187" s="256"/>
      <c r="O187" s="247"/>
      <c r="P187" s="247"/>
      <c r="Q187" s="307"/>
      <c r="R187" s="294"/>
      <c r="S187" s="195"/>
      <c r="T187" s="134"/>
    </row>
    <row r="188" spans="1:20" s="42" customFormat="1" ht="36" customHeight="1" x14ac:dyDescent="0.35">
      <c r="A188" s="412" t="s">
        <v>475</v>
      </c>
      <c r="B188" s="165"/>
      <c r="C188" s="61" t="s">
        <v>76</v>
      </c>
      <c r="D188" s="182" t="s">
        <v>293</v>
      </c>
      <c r="E188" s="51"/>
      <c r="F188" s="51" t="s">
        <v>2</v>
      </c>
      <c r="G188" s="228"/>
      <c r="H188" s="260"/>
      <c r="I188" s="249"/>
      <c r="J188" s="249"/>
      <c r="K188" s="95"/>
      <c r="L188" s="275"/>
      <c r="M188" s="9"/>
      <c r="N188" s="253"/>
      <c r="O188" s="51"/>
      <c r="P188" s="51"/>
      <c r="Q188" s="302"/>
      <c r="R188" s="285"/>
      <c r="S188" s="137"/>
      <c r="T188" s="43"/>
    </row>
    <row r="189" spans="1:20" s="42" customFormat="1" ht="27" customHeight="1" x14ac:dyDescent="0.35">
      <c r="A189" s="412" t="s">
        <v>476</v>
      </c>
      <c r="B189" s="165"/>
      <c r="C189" s="61" t="s">
        <v>80</v>
      </c>
      <c r="D189" s="182" t="s">
        <v>293</v>
      </c>
      <c r="E189" s="51"/>
      <c r="F189" s="51" t="s">
        <v>2</v>
      </c>
      <c r="G189" s="228"/>
      <c r="H189" s="260"/>
      <c r="I189" s="249"/>
      <c r="J189" s="249"/>
      <c r="K189" s="95"/>
      <c r="L189" s="275"/>
      <c r="M189" s="9"/>
      <c r="N189" s="253"/>
      <c r="O189" s="51"/>
      <c r="P189" s="51"/>
      <c r="Q189" s="302"/>
      <c r="R189" s="285"/>
      <c r="S189" s="137"/>
      <c r="T189" s="43"/>
    </row>
    <row r="190" spans="1:20" s="42" customFormat="1" ht="4.5" customHeight="1" x14ac:dyDescent="0.35">
      <c r="B190" s="165"/>
      <c r="C190" s="61"/>
      <c r="D190" s="51"/>
      <c r="E190" s="51"/>
      <c r="F190" s="51"/>
      <c r="G190" s="239"/>
      <c r="H190" s="135"/>
      <c r="I190" s="48"/>
      <c r="J190" s="48"/>
      <c r="K190" s="99"/>
      <c r="L190" s="15"/>
      <c r="M190" s="9"/>
      <c r="N190" s="253"/>
      <c r="O190" s="51"/>
      <c r="P190" s="51"/>
      <c r="Q190" s="302"/>
      <c r="R190" s="285"/>
      <c r="S190" s="137"/>
      <c r="T190" s="43"/>
    </row>
    <row r="191" spans="1:20" x14ac:dyDescent="0.35">
      <c r="B191" s="163" t="s">
        <v>61</v>
      </c>
      <c r="C191" s="62" t="s">
        <v>256</v>
      </c>
      <c r="D191" s="60"/>
      <c r="E191" s="60"/>
      <c r="F191" s="60"/>
      <c r="G191" s="215"/>
      <c r="H191" s="208"/>
      <c r="I191" s="93"/>
      <c r="J191" s="93"/>
      <c r="K191" s="94"/>
      <c r="L191" s="14"/>
      <c r="N191" s="251"/>
      <c r="O191" s="60"/>
      <c r="P191" s="60"/>
      <c r="Q191" s="300"/>
      <c r="R191" s="228"/>
      <c r="S191" s="137"/>
    </row>
    <row r="192" spans="1:20" ht="25" x14ac:dyDescent="0.35">
      <c r="A192" s="412" t="s">
        <v>477</v>
      </c>
      <c r="B192" s="162"/>
      <c r="C192" s="61" t="s">
        <v>84</v>
      </c>
      <c r="D192" s="51" t="s">
        <v>35</v>
      </c>
      <c r="E192" s="51"/>
      <c r="F192" s="51" t="s">
        <v>2</v>
      </c>
      <c r="G192" s="228"/>
      <c r="H192" s="257"/>
      <c r="I192" s="258"/>
      <c r="J192" s="258"/>
      <c r="K192" s="95"/>
      <c r="L192" s="275"/>
      <c r="N192" s="253"/>
      <c r="O192" s="51">
        <v>1</v>
      </c>
      <c r="P192" s="51"/>
      <c r="Q192" s="302"/>
      <c r="R192" s="285"/>
      <c r="S192" s="137"/>
    </row>
    <row r="193" spans="1:20" s="42" customFormat="1" ht="6" customHeight="1" x14ac:dyDescent="0.35">
      <c r="B193" s="165"/>
      <c r="C193" s="41"/>
      <c r="D193" s="40"/>
      <c r="E193" s="40"/>
      <c r="F193" s="40"/>
      <c r="G193" s="239"/>
      <c r="H193" s="135"/>
      <c r="I193" s="48"/>
      <c r="J193" s="48"/>
      <c r="K193" s="97"/>
      <c r="L193" s="15"/>
      <c r="M193" s="9"/>
      <c r="N193" s="253"/>
      <c r="O193" s="51"/>
      <c r="P193" s="51"/>
      <c r="Q193" s="302"/>
      <c r="R193" s="285"/>
      <c r="S193" s="137"/>
      <c r="T193" s="43"/>
    </row>
    <row r="194" spans="1:20" x14ac:dyDescent="0.35">
      <c r="B194" s="163" t="s">
        <v>62</v>
      </c>
      <c r="C194" s="12" t="s">
        <v>16</v>
      </c>
      <c r="D194" s="5"/>
      <c r="E194" s="5"/>
      <c r="F194" s="5"/>
      <c r="G194" s="215"/>
      <c r="H194" s="208"/>
      <c r="I194" s="93"/>
      <c r="J194" s="93"/>
      <c r="K194" s="94"/>
      <c r="L194" s="14"/>
      <c r="N194" s="251"/>
      <c r="O194" s="60"/>
      <c r="P194" s="60"/>
      <c r="Q194" s="300"/>
      <c r="R194" s="228"/>
      <c r="S194" s="137"/>
    </row>
    <row r="195" spans="1:20" ht="25" x14ac:dyDescent="0.35">
      <c r="A195" s="412" t="s">
        <v>478</v>
      </c>
      <c r="B195" s="153"/>
      <c r="C195" s="13" t="s">
        <v>17</v>
      </c>
      <c r="D195" s="23" t="s">
        <v>34</v>
      </c>
      <c r="E195" s="23"/>
      <c r="F195" s="4" t="s">
        <v>2</v>
      </c>
      <c r="G195" s="228"/>
      <c r="H195" s="257"/>
      <c r="I195" s="258"/>
      <c r="J195" s="258"/>
      <c r="K195" s="95"/>
      <c r="L195" s="275"/>
      <c r="N195" s="253"/>
      <c r="O195" s="51"/>
      <c r="P195" s="51"/>
      <c r="Q195" s="302"/>
      <c r="R195" s="285"/>
      <c r="S195" s="137"/>
    </row>
    <row r="196" spans="1:20" ht="25" x14ac:dyDescent="0.35">
      <c r="A196" s="412" t="s">
        <v>479</v>
      </c>
      <c r="B196" s="153"/>
      <c r="C196" s="13" t="s">
        <v>18</v>
      </c>
      <c r="D196" s="23" t="s">
        <v>34</v>
      </c>
      <c r="E196" s="23"/>
      <c r="F196" s="4" t="s">
        <v>2</v>
      </c>
      <c r="G196" s="228"/>
      <c r="H196" s="257"/>
      <c r="I196" s="258"/>
      <c r="J196" s="258"/>
      <c r="K196" s="95"/>
      <c r="L196" s="275"/>
      <c r="N196" s="253"/>
      <c r="O196" s="51"/>
      <c r="P196" s="51"/>
      <c r="Q196" s="302"/>
      <c r="R196" s="285"/>
      <c r="S196" s="137"/>
    </row>
    <row r="197" spans="1:20" ht="25" x14ac:dyDescent="0.35">
      <c r="A197" s="412" t="s">
        <v>480</v>
      </c>
      <c r="B197" s="153"/>
      <c r="C197" s="13" t="s">
        <v>19</v>
      </c>
      <c r="D197" s="23" t="s">
        <v>34</v>
      </c>
      <c r="E197" s="23"/>
      <c r="F197" s="4" t="s">
        <v>2</v>
      </c>
      <c r="G197" s="228"/>
      <c r="H197" s="257"/>
      <c r="I197" s="258"/>
      <c r="J197" s="258"/>
      <c r="K197" s="95"/>
      <c r="L197" s="275"/>
      <c r="N197" s="253"/>
      <c r="O197" s="51"/>
      <c r="P197" s="51"/>
      <c r="Q197" s="302"/>
      <c r="R197" s="285"/>
      <c r="S197" s="191"/>
    </row>
    <row r="198" spans="1:20" ht="25" x14ac:dyDescent="0.35">
      <c r="A198" s="412" t="s">
        <v>481</v>
      </c>
      <c r="B198" s="153"/>
      <c r="C198" s="13" t="s">
        <v>20</v>
      </c>
      <c r="D198" s="23" t="s">
        <v>34</v>
      </c>
      <c r="E198" s="23"/>
      <c r="F198" s="4" t="s">
        <v>2</v>
      </c>
      <c r="G198" s="228"/>
      <c r="H198" s="257"/>
      <c r="I198" s="258"/>
      <c r="J198" s="258"/>
      <c r="K198" s="95"/>
      <c r="L198" s="275"/>
      <c r="N198" s="253"/>
      <c r="O198" s="51"/>
      <c r="P198" s="51"/>
      <c r="Q198" s="302"/>
      <c r="R198" s="285"/>
      <c r="S198" s="191"/>
    </row>
    <row r="199" spans="1:20" ht="25" x14ac:dyDescent="0.35">
      <c r="A199" s="412" t="s">
        <v>482</v>
      </c>
      <c r="B199" s="200"/>
      <c r="C199" s="13" t="s">
        <v>23</v>
      </c>
      <c r="D199" s="23" t="s">
        <v>34</v>
      </c>
      <c r="E199" s="23"/>
      <c r="F199" s="4" t="s">
        <v>2</v>
      </c>
      <c r="G199" s="228"/>
      <c r="H199" s="257"/>
      <c r="I199" s="258"/>
      <c r="J199" s="258"/>
      <c r="K199" s="95"/>
      <c r="L199" s="275"/>
      <c r="N199" s="253"/>
      <c r="O199" s="51"/>
      <c r="P199" s="51"/>
      <c r="Q199" s="302"/>
      <c r="R199" s="285"/>
      <c r="S199" s="191"/>
    </row>
    <row r="200" spans="1:20" s="42" customFormat="1" ht="6" customHeight="1" x14ac:dyDescent="0.35">
      <c r="B200" s="167"/>
      <c r="C200" s="41"/>
      <c r="D200" s="40"/>
      <c r="E200" s="40"/>
      <c r="F200" s="40"/>
      <c r="G200" s="239"/>
      <c r="H200" s="135"/>
      <c r="I200" s="48"/>
      <c r="J200" s="48"/>
      <c r="K200" s="97"/>
      <c r="L200" s="15"/>
      <c r="M200" s="9"/>
      <c r="N200" s="253"/>
      <c r="O200" s="51"/>
      <c r="P200" s="51"/>
      <c r="Q200" s="302"/>
      <c r="R200" s="285"/>
      <c r="S200" s="192"/>
      <c r="T200" s="43"/>
    </row>
    <row r="201" spans="1:20" x14ac:dyDescent="0.35">
      <c r="B201" s="151" t="s">
        <v>63</v>
      </c>
      <c r="C201" s="36" t="s">
        <v>290</v>
      </c>
      <c r="D201" s="37"/>
      <c r="E201" s="37"/>
      <c r="F201" s="37"/>
      <c r="G201" s="241"/>
      <c r="H201" s="233"/>
      <c r="I201" s="114"/>
      <c r="J201" s="114"/>
      <c r="K201" s="115"/>
      <c r="L201" s="38"/>
      <c r="N201" s="251"/>
      <c r="O201" s="60"/>
      <c r="P201" s="60"/>
      <c r="Q201" s="300"/>
      <c r="R201" s="228"/>
      <c r="S201" s="191"/>
    </row>
    <row r="202" spans="1:20" s="9" customFormat="1" ht="25" x14ac:dyDescent="0.35">
      <c r="A202" s="412" t="s">
        <v>483</v>
      </c>
      <c r="B202" s="169"/>
      <c r="C202" s="131" t="s">
        <v>7</v>
      </c>
      <c r="D202" s="129" t="s">
        <v>34</v>
      </c>
      <c r="E202" s="129"/>
      <c r="F202" s="129" t="s">
        <v>2</v>
      </c>
      <c r="G202" s="228"/>
      <c r="H202" s="257"/>
      <c r="I202" s="258"/>
      <c r="J202" s="258"/>
      <c r="K202" s="130"/>
      <c r="L202" s="278"/>
      <c r="N202" s="252"/>
      <c r="O202" s="55"/>
      <c r="P202" s="55"/>
      <c r="Q202" s="301"/>
      <c r="R202" s="284"/>
      <c r="S202" s="191"/>
    </row>
    <row r="203" spans="1:20" s="9" customFormat="1" ht="25" x14ac:dyDescent="0.35">
      <c r="A203" s="412" t="s">
        <v>484</v>
      </c>
      <c r="B203" s="169"/>
      <c r="C203" s="131" t="s">
        <v>7</v>
      </c>
      <c r="D203" s="129" t="s">
        <v>74</v>
      </c>
      <c r="E203" s="129"/>
      <c r="F203" s="129" t="s">
        <v>2</v>
      </c>
      <c r="G203" s="228"/>
      <c r="H203" s="257"/>
      <c r="I203" s="258"/>
      <c r="J203" s="258"/>
      <c r="K203" s="130"/>
      <c r="L203" s="278"/>
      <c r="N203" s="252"/>
      <c r="O203" s="55"/>
      <c r="P203" s="55"/>
      <c r="Q203" s="301"/>
      <c r="R203" s="284"/>
      <c r="S203" s="191"/>
    </row>
    <row r="204" spans="1:20" s="9" customFormat="1" ht="25" x14ac:dyDescent="0.35">
      <c r="A204" s="412" t="s">
        <v>485</v>
      </c>
      <c r="B204" s="169"/>
      <c r="C204" s="131" t="s">
        <v>8</v>
      </c>
      <c r="D204" s="6" t="s">
        <v>34</v>
      </c>
      <c r="E204" s="6"/>
      <c r="F204" s="129" t="s">
        <v>2</v>
      </c>
      <c r="G204" s="228"/>
      <c r="H204" s="257"/>
      <c r="I204" s="258"/>
      <c r="J204" s="258"/>
      <c r="K204" s="130"/>
      <c r="L204" s="278"/>
      <c r="N204" s="252"/>
      <c r="O204" s="55"/>
      <c r="P204" s="55"/>
      <c r="Q204" s="301"/>
      <c r="R204" s="284"/>
      <c r="S204" s="191"/>
    </row>
    <row r="205" spans="1:20" s="9" customFormat="1" ht="25" x14ac:dyDescent="0.35">
      <c r="A205" s="412" t="s">
        <v>486</v>
      </c>
      <c r="B205" s="201"/>
      <c r="C205" s="131" t="s">
        <v>8</v>
      </c>
      <c r="D205" s="129" t="s">
        <v>74</v>
      </c>
      <c r="E205" s="129"/>
      <c r="F205" s="129" t="s">
        <v>2</v>
      </c>
      <c r="G205" s="228"/>
      <c r="H205" s="257"/>
      <c r="I205" s="258"/>
      <c r="J205" s="258"/>
      <c r="K205" s="130"/>
      <c r="L205" s="278"/>
      <c r="N205" s="252"/>
      <c r="O205" s="55"/>
      <c r="P205" s="55"/>
      <c r="Q205" s="301"/>
      <c r="R205" s="284"/>
      <c r="S205" s="191"/>
    </row>
    <row r="206" spans="1:20" ht="3" customHeight="1" x14ac:dyDescent="0.35">
      <c r="B206" s="168"/>
      <c r="C206" s="49"/>
      <c r="D206" s="50"/>
      <c r="E206" s="50"/>
      <c r="F206" s="50"/>
      <c r="G206" s="240"/>
      <c r="H206" s="232"/>
      <c r="I206" s="112"/>
      <c r="J206" s="112"/>
      <c r="K206" s="113"/>
      <c r="L206" s="39"/>
      <c r="N206" s="253"/>
      <c r="O206" s="51"/>
      <c r="P206" s="51"/>
      <c r="Q206" s="302"/>
      <c r="R206" s="285"/>
      <c r="S206" s="191"/>
    </row>
    <row r="207" spans="1:20" x14ac:dyDescent="0.35">
      <c r="B207" s="151" t="s">
        <v>64</v>
      </c>
      <c r="C207" s="36" t="s">
        <v>65</v>
      </c>
      <c r="D207" s="37"/>
      <c r="E207" s="37"/>
      <c r="F207" s="37"/>
      <c r="G207" s="241"/>
      <c r="H207" s="233"/>
      <c r="I207" s="114"/>
      <c r="J207" s="114"/>
      <c r="K207" s="115"/>
      <c r="L207" s="38"/>
      <c r="N207" s="251"/>
      <c r="O207" s="60"/>
      <c r="P207" s="60"/>
      <c r="Q207" s="300"/>
      <c r="R207" s="228"/>
      <c r="S207" s="191"/>
    </row>
    <row r="208" spans="1:20" s="9" customFormat="1" x14ac:dyDescent="0.35">
      <c r="A208" s="412" t="s">
        <v>487</v>
      </c>
      <c r="B208" s="153"/>
      <c r="C208" s="131" t="s">
        <v>307</v>
      </c>
      <c r="D208" s="6" t="s">
        <v>34</v>
      </c>
      <c r="E208" s="6"/>
      <c r="F208" s="129" t="s">
        <v>2</v>
      </c>
      <c r="G208" s="228"/>
      <c r="H208" s="257"/>
      <c r="I208" s="258"/>
      <c r="J208" s="258"/>
      <c r="K208" s="130"/>
      <c r="L208" s="278"/>
      <c r="N208" s="252">
        <v>1</v>
      </c>
      <c r="O208" s="55">
        <v>3.42</v>
      </c>
      <c r="P208" s="55"/>
      <c r="Q208" s="301"/>
      <c r="R208" s="284"/>
      <c r="S208" s="191"/>
    </row>
    <row r="209" spans="1:19" s="9" customFormat="1" x14ac:dyDescent="0.35">
      <c r="A209" s="412" t="s">
        <v>488</v>
      </c>
      <c r="B209" s="153"/>
      <c r="C209" s="131" t="s">
        <v>273</v>
      </c>
      <c r="D209" s="6" t="s">
        <v>34</v>
      </c>
      <c r="E209" s="6"/>
      <c r="F209" s="129" t="s">
        <v>2</v>
      </c>
      <c r="G209" s="228"/>
      <c r="H209" s="257"/>
      <c r="I209" s="258"/>
      <c r="J209" s="258"/>
      <c r="K209" s="130"/>
      <c r="L209" s="278"/>
      <c r="N209" s="252"/>
      <c r="O209" s="55"/>
      <c r="P209" s="55"/>
      <c r="Q209" s="301"/>
      <c r="R209" s="284"/>
      <c r="S209" s="191"/>
    </row>
    <row r="210" spans="1:19" x14ac:dyDescent="0.35">
      <c r="A210" s="412" t="s">
        <v>489</v>
      </c>
      <c r="B210" s="168"/>
      <c r="C210" s="131" t="s">
        <v>273</v>
      </c>
      <c r="D210" s="4" t="s">
        <v>38</v>
      </c>
      <c r="E210" s="4"/>
      <c r="F210" s="23" t="s">
        <v>2</v>
      </c>
      <c r="G210" s="228"/>
      <c r="H210" s="257"/>
      <c r="I210" s="258"/>
      <c r="J210" s="258"/>
      <c r="K210" s="95"/>
      <c r="L210" s="275"/>
      <c r="N210" s="253"/>
      <c r="O210" s="51"/>
      <c r="P210" s="51"/>
      <c r="Q210" s="302"/>
      <c r="R210" s="285"/>
      <c r="S210" s="191"/>
    </row>
    <row r="211" spans="1:19" s="9" customFormat="1" x14ac:dyDescent="0.35">
      <c r="A211" s="412" t="s">
        <v>490</v>
      </c>
      <c r="B211" s="169"/>
      <c r="C211" s="131" t="s">
        <v>36</v>
      </c>
      <c r="D211" s="6" t="s">
        <v>39</v>
      </c>
      <c r="E211" s="6"/>
      <c r="F211" s="129" t="s">
        <v>2</v>
      </c>
      <c r="G211" s="228"/>
      <c r="H211" s="257"/>
      <c r="I211" s="258"/>
      <c r="J211" s="258"/>
      <c r="K211" s="130"/>
      <c r="L211" s="278"/>
      <c r="N211" s="252">
        <v>1</v>
      </c>
      <c r="O211" s="55">
        <v>3.75</v>
      </c>
      <c r="P211" s="55"/>
      <c r="Q211" s="301"/>
      <c r="R211" s="284"/>
      <c r="S211" s="191"/>
    </row>
    <row r="212" spans="1:19" x14ac:dyDescent="0.35">
      <c r="A212" s="412" t="s">
        <v>491</v>
      </c>
      <c r="B212" s="168"/>
      <c r="C212" s="13" t="s">
        <v>37</v>
      </c>
      <c r="D212" s="4" t="s">
        <v>39</v>
      </c>
      <c r="E212" s="4"/>
      <c r="F212" s="23" t="s">
        <v>2</v>
      </c>
      <c r="G212" s="228"/>
      <c r="H212" s="257"/>
      <c r="I212" s="258"/>
      <c r="J212" s="258"/>
      <c r="K212" s="95"/>
      <c r="L212" s="275"/>
      <c r="N212" s="253"/>
      <c r="O212" s="51"/>
      <c r="P212" s="51"/>
      <c r="Q212" s="302"/>
      <c r="R212" s="285"/>
      <c r="S212" s="191"/>
    </row>
    <row r="213" spans="1:19" x14ac:dyDescent="0.35">
      <c r="A213" s="412" t="s">
        <v>492</v>
      </c>
      <c r="B213" s="168"/>
      <c r="C213" s="54" t="s">
        <v>70</v>
      </c>
      <c r="D213" s="55" t="s">
        <v>35</v>
      </c>
      <c r="E213" s="55"/>
      <c r="F213" s="23" t="s">
        <v>2</v>
      </c>
      <c r="G213" s="228"/>
      <c r="H213" s="257"/>
      <c r="I213" s="112"/>
      <c r="J213" s="258"/>
      <c r="K213" s="95"/>
      <c r="L213" s="275"/>
      <c r="N213" s="253">
        <v>3</v>
      </c>
      <c r="O213" s="51">
        <f>5+14+0.56</f>
        <v>19.559999999999999</v>
      </c>
      <c r="P213" s="51">
        <v>2</v>
      </c>
      <c r="Q213" s="302"/>
      <c r="R213" s="285"/>
      <c r="S213" s="191"/>
    </row>
    <row r="214" spans="1:19" s="9" customFormat="1" x14ac:dyDescent="0.35">
      <c r="A214" s="412" t="s">
        <v>493</v>
      </c>
      <c r="B214" s="169"/>
      <c r="C214" s="54" t="s">
        <v>93</v>
      </c>
      <c r="D214" s="55" t="s">
        <v>72</v>
      </c>
      <c r="E214" s="55"/>
      <c r="F214" s="129" t="s">
        <v>2</v>
      </c>
      <c r="G214" s="228"/>
      <c r="H214" s="257"/>
      <c r="I214" s="112"/>
      <c r="J214" s="258"/>
      <c r="K214" s="130"/>
      <c r="L214" s="278"/>
      <c r="N214" s="252"/>
      <c r="O214" s="55"/>
      <c r="P214" s="55"/>
      <c r="Q214" s="301"/>
      <c r="R214" s="284"/>
      <c r="S214" s="191"/>
    </row>
    <row r="215" spans="1:19" x14ac:dyDescent="0.35">
      <c r="A215" s="412" t="s">
        <v>494</v>
      </c>
      <c r="B215" s="168"/>
      <c r="C215" s="54" t="s">
        <v>71</v>
      </c>
      <c r="D215" s="55" t="s">
        <v>35</v>
      </c>
      <c r="E215" s="55"/>
      <c r="F215" s="23" t="s">
        <v>2</v>
      </c>
      <c r="G215" s="228"/>
      <c r="H215" s="257"/>
      <c r="I215" s="112"/>
      <c r="J215" s="258"/>
      <c r="K215" s="95"/>
      <c r="L215" s="275"/>
      <c r="N215" s="253">
        <v>1</v>
      </c>
      <c r="O215" s="51">
        <v>3.99</v>
      </c>
      <c r="P215" s="51"/>
      <c r="Q215" s="302"/>
      <c r="R215" s="285"/>
      <c r="S215" s="191"/>
    </row>
    <row r="216" spans="1:19" x14ac:dyDescent="0.35">
      <c r="A216" s="412" t="s">
        <v>495</v>
      </c>
      <c r="B216" s="170"/>
      <c r="C216" s="54" t="s">
        <v>71</v>
      </c>
      <c r="D216" s="55" t="s">
        <v>72</v>
      </c>
      <c r="E216" s="55"/>
      <c r="F216" s="23" t="s">
        <v>2</v>
      </c>
      <c r="G216" s="228"/>
      <c r="H216" s="257"/>
      <c r="I216" s="112"/>
      <c r="J216" s="258"/>
      <c r="K216" s="95"/>
      <c r="L216" s="275"/>
      <c r="N216" s="253"/>
      <c r="O216" s="51"/>
      <c r="P216" s="51"/>
      <c r="Q216" s="302"/>
      <c r="R216" s="285"/>
      <c r="S216" s="191"/>
    </row>
    <row r="217" spans="1:19" x14ac:dyDescent="0.35">
      <c r="B217" s="151" t="s">
        <v>69</v>
      </c>
      <c r="C217" s="56" t="s">
        <v>75</v>
      </c>
      <c r="D217" s="57"/>
      <c r="E217" s="57"/>
      <c r="F217" s="37"/>
      <c r="G217" s="241"/>
      <c r="H217" s="233"/>
      <c r="I217" s="114"/>
      <c r="J217" s="114"/>
      <c r="K217" s="115"/>
      <c r="L217" s="38"/>
      <c r="N217" s="251"/>
      <c r="O217" s="60"/>
      <c r="P217" s="60"/>
      <c r="Q217" s="300"/>
      <c r="R217" s="228"/>
      <c r="S217" s="191"/>
    </row>
    <row r="218" spans="1:19" ht="15" customHeight="1" x14ac:dyDescent="0.35">
      <c r="A218" s="412" t="s">
        <v>496</v>
      </c>
      <c r="B218" s="155"/>
      <c r="C218" s="58" t="s">
        <v>257</v>
      </c>
      <c r="D218" s="55" t="s">
        <v>35</v>
      </c>
      <c r="E218" s="55"/>
      <c r="F218" s="4" t="s">
        <v>2</v>
      </c>
      <c r="G218" s="241"/>
      <c r="H218" s="257"/>
      <c r="I218" s="258"/>
      <c r="J218" s="258"/>
      <c r="K218" s="95"/>
      <c r="L218" s="275"/>
      <c r="N218" s="253"/>
      <c r="O218" s="51"/>
      <c r="P218" s="51"/>
      <c r="Q218" s="302"/>
      <c r="R218" s="285"/>
      <c r="S218" s="191"/>
    </row>
    <row r="219" spans="1:19" ht="15" customHeight="1" x14ac:dyDescent="0.35">
      <c r="A219" s="412" t="s">
        <v>497</v>
      </c>
      <c r="B219" s="155"/>
      <c r="C219" s="58" t="s">
        <v>257</v>
      </c>
      <c r="D219" s="55" t="s">
        <v>73</v>
      </c>
      <c r="E219" s="55"/>
      <c r="F219" s="4" t="s">
        <v>2</v>
      </c>
      <c r="G219" s="241"/>
      <c r="H219" s="257"/>
      <c r="I219" s="258"/>
      <c r="J219" s="258"/>
      <c r="K219" s="95"/>
      <c r="L219" s="275"/>
      <c r="N219" s="253"/>
      <c r="O219" s="51"/>
      <c r="P219" s="51"/>
      <c r="Q219" s="302"/>
      <c r="R219" s="285"/>
      <c r="S219" s="191"/>
    </row>
    <row r="220" spans="1:19" x14ac:dyDescent="0.35">
      <c r="B220" s="151"/>
      <c r="C220" s="56" t="s">
        <v>239</v>
      </c>
      <c r="D220" s="57"/>
      <c r="E220" s="57"/>
      <c r="F220" s="37"/>
      <c r="G220" s="241"/>
      <c r="H220" s="233"/>
      <c r="I220" s="114"/>
      <c r="J220" s="114"/>
      <c r="K220" s="115"/>
      <c r="L220" s="38"/>
      <c r="N220" s="251"/>
      <c r="O220" s="60"/>
      <c r="P220" s="60"/>
      <c r="Q220" s="300"/>
      <c r="R220" s="228"/>
      <c r="S220" s="191"/>
    </row>
    <row r="221" spans="1:19" ht="15" customHeight="1" x14ac:dyDescent="0.35">
      <c r="A221" s="412" t="s">
        <v>498</v>
      </c>
      <c r="B221" s="155" t="s">
        <v>238</v>
      </c>
      <c r="C221" s="58" t="s">
        <v>258</v>
      </c>
      <c r="D221" s="55" t="s">
        <v>35</v>
      </c>
      <c r="E221" s="55"/>
      <c r="F221" s="4" t="s">
        <v>2</v>
      </c>
      <c r="G221" s="241"/>
      <c r="H221" s="257"/>
      <c r="I221" s="258"/>
      <c r="J221" s="258"/>
      <c r="K221" s="95"/>
      <c r="L221" s="275"/>
      <c r="N221" s="253"/>
      <c r="O221" s="51"/>
      <c r="P221" s="51"/>
      <c r="Q221" s="302"/>
      <c r="R221" s="285"/>
      <c r="S221" s="191"/>
    </row>
    <row r="222" spans="1:19" ht="15" customHeight="1" x14ac:dyDescent="0.35">
      <c r="A222" s="412" t="s">
        <v>499</v>
      </c>
      <c r="B222" s="155"/>
      <c r="C222" s="58" t="s">
        <v>258</v>
      </c>
      <c r="D222" s="55" t="s">
        <v>72</v>
      </c>
      <c r="E222" s="55"/>
      <c r="F222" s="4" t="s">
        <v>2</v>
      </c>
      <c r="G222" s="241"/>
      <c r="H222" s="257"/>
      <c r="I222" s="258"/>
      <c r="J222" s="258"/>
      <c r="K222" s="95"/>
      <c r="L222" s="275"/>
      <c r="N222" s="253"/>
      <c r="O222" s="51"/>
      <c r="P222" s="51"/>
      <c r="Q222" s="302"/>
      <c r="R222" s="285"/>
      <c r="S222" s="191"/>
    </row>
    <row r="223" spans="1:19" s="74" customFormat="1" ht="26.15" customHeight="1" x14ac:dyDescent="0.35">
      <c r="A223" s="412" t="s">
        <v>500</v>
      </c>
      <c r="B223" s="152" t="s">
        <v>262</v>
      </c>
      <c r="C223" s="58" t="s">
        <v>259</v>
      </c>
      <c r="D223" s="55">
        <v>140</v>
      </c>
      <c r="E223" s="55">
        <v>210</v>
      </c>
      <c r="F223" s="55" t="s">
        <v>2</v>
      </c>
      <c r="G223" s="226">
        <f>1.4*2.1</f>
        <v>2.94</v>
      </c>
      <c r="H223" s="213"/>
      <c r="I223" s="101"/>
      <c r="J223" s="101"/>
      <c r="K223" s="95"/>
      <c r="L223" s="275"/>
      <c r="M223" s="9"/>
      <c r="N223" s="252"/>
      <c r="O223" s="55"/>
      <c r="P223" s="55"/>
      <c r="Q223" s="301"/>
      <c r="R223" s="284"/>
      <c r="S223" s="137"/>
    </row>
    <row r="224" spans="1:19" s="74" customFormat="1" ht="26.15" customHeight="1" x14ac:dyDescent="0.35">
      <c r="A224" s="412" t="s">
        <v>501</v>
      </c>
      <c r="B224" s="152" t="s">
        <v>260</v>
      </c>
      <c r="C224" s="206" t="s">
        <v>292</v>
      </c>
      <c r="D224" s="55">
        <v>60</v>
      </c>
      <c r="E224" s="55">
        <v>200</v>
      </c>
      <c r="F224" s="55" t="s">
        <v>2</v>
      </c>
      <c r="G224" s="242">
        <f t="shared" ref="G224:G226" si="5">D224*E224/10000</f>
        <v>1.2</v>
      </c>
      <c r="H224" s="95"/>
      <c r="I224" s="101"/>
      <c r="J224" s="95"/>
      <c r="K224" s="95"/>
      <c r="L224" s="275"/>
      <c r="M224" s="9"/>
      <c r="N224" s="252"/>
      <c r="O224" s="55"/>
      <c r="P224" s="55"/>
      <c r="Q224" s="301"/>
      <c r="R224" s="284"/>
      <c r="S224" s="137"/>
    </row>
    <row r="225" spans="1:19" s="74" customFormat="1" ht="26.15" customHeight="1" x14ac:dyDescent="0.35">
      <c r="A225" s="412" t="s">
        <v>502</v>
      </c>
      <c r="B225" s="152"/>
      <c r="C225" s="206" t="s">
        <v>292</v>
      </c>
      <c r="D225" s="55">
        <v>70</v>
      </c>
      <c r="E225" s="55">
        <v>300</v>
      </c>
      <c r="F225" s="55" t="s">
        <v>2</v>
      </c>
      <c r="G225" s="242">
        <f t="shared" si="5"/>
        <v>2.1</v>
      </c>
      <c r="H225" s="95"/>
      <c r="I225" s="101"/>
      <c r="J225" s="95"/>
      <c r="K225" s="95"/>
      <c r="L225" s="275"/>
      <c r="M225" s="9"/>
      <c r="N225" s="252"/>
      <c r="O225" s="55"/>
      <c r="P225" s="55"/>
      <c r="Q225" s="301"/>
      <c r="R225" s="284"/>
      <c r="S225" s="137"/>
    </row>
    <row r="226" spans="1:19" s="74" customFormat="1" ht="26.15" customHeight="1" thickBot="1" x14ac:dyDescent="0.4">
      <c r="A226" s="412" t="s">
        <v>503</v>
      </c>
      <c r="B226" s="243" t="s">
        <v>261</v>
      </c>
      <c r="C226" s="244" t="s">
        <v>291</v>
      </c>
      <c r="D226" s="229">
        <v>80</v>
      </c>
      <c r="E226" s="229">
        <v>200</v>
      </c>
      <c r="F226" s="229" t="s">
        <v>2</v>
      </c>
      <c r="G226" s="245">
        <f t="shared" si="5"/>
        <v>1.6</v>
      </c>
      <c r="H226" s="279"/>
      <c r="I226" s="280"/>
      <c r="J226" s="279"/>
      <c r="K226" s="279"/>
      <c r="L226" s="281"/>
      <c r="M226" s="9"/>
      <c r="N226" s="326"/>
      <c r="O226" s="229"/>
      <c r="P226" s="229"/>
      <c r="Q226" s="327"/>
      <c r="R226" s="328"/>
      <c r="S226" s="137"/>
    </row>
    <row r="227" spans="1:19" s="74" customFormat="1" ht="11" customHeight="1" thickBot="1" x14ac:dyDescent="0.4">
      <c r="B227" s="157"/>
      <c r="C227" s="202"/>
      <c r="D227" s="136"/>
      <c r="E227" s="136"/>
      <c r="F227" s="136"/>
      <c r="G227" s="203"/>
      <c r="H227" s="204"/>
      <c r="I227" s="137"/>
      <c r="J227" s="137"/>
      <c r="K227" s="137"/>
      <c r="L227" s="205"/>
      <c r="M227" s="9"/>
      <c r="N227" s="136"/>
      <c r="O227" s="136"/>
      <c r="P227" s="136"/>
      <c r="Q227" s="136"/>
      <c r="R227" s="136"/>
      <c r="S227" s="137"/>
    </row>
    <row r="228" spans="1:19" ht="24.75" customHeight="1" x14ac:dyDescent="0.35">
      <c r="B228" s="171"/>
      <c r="C228" s="28"/>
      <c r="D228" s="29"/>
      <c r="E228" s="29"/>
      <c r="F228" s="373" t="s">
        <v>1</v>
      </c>
      <c r="G228" s="29"/>
      <c r="H228" s="381"/>
      <c r="I228" s="383" t="s">
        <v>60</v>
      </c>
      <c r="J228" s="375"/>
      <c r="K228" s="376"/>
      <c r="L228" s="377"/>
      <c r="N228" s="386"/>
      <c r="O228" s="323"/>
      <c r="P228" s="323"/>
      <c r="Q228" s="324"/>
      <c r="R228" s="325"/>
      <c r="S228" s="196"/>
    </row>
    <row r="229" spans="1:19" ht="24.75" customHeight="1" thickBot="1" x14ac:dyDescent="0.4">
      <c r="B229" s="168"/>
      <c r="C229" s="30"/>
      <c r="D229" s="31"/>
      <c r="E229" s="31"/>
      <c r="F229" s="374"/>
      <c r="G229" s="31"/>
      <c r="H229" s="382"/>
      <c r="I229" s="384"/>
      <c r="J229" s="378"/>
      <c r="K229" s="379"/>
      <c r="L229" s="380"/>
      <c r="N229" s="387"/>
      <c r="O229" s="290"/>
      <c r="P229" s="290"/>
      <c r="Q229" s="308"/>
      <c r="R229" s="295"/>
      <c r="S229" s="196"/>
    </row>
    <row r="230" spans="1:19" x14ac:dyDescent="0.35">
      <c r="B230" s="168"/>
      <c r="C230" s="17" t="s">
        <v>83</v>
      </c>
      <c r="D230" s="18"/>
      <c r="E230" s="18"/>
      <c r="F230" s="18"/>
      <c r="G230" s="20"/>
      <c r="H230" s="81"/>
      <c r="I230" s="116"/>
      <c r="J230" s="116"/>
      <c r="K230" s="117"/>
      <c r="L230" s="123"/>
      <c r="N230" s="250"/>
      <c r="O230" s="246"/>
      <c r="P230" s="246"/>
      <c r="Q230" s="305"/>
      <c r="R230" s="292"/>
      <c r="S230" s="193"/>
    </row>
    <row r="231" spans="1:19" ht="26" x14ac:dyDescent="0.35">
      <c r="B231" s="175" t="s">
        <v>82</v>
      </c>
      <c r="C231" s="174" t="s">
        <v>235</v>
      </c>
      <c r="D231" s="34"/>
      <c r="E231" s="139"/>
      <c r="F231" s="52" t="s">
        <v>236</v>
      </c>
      <c r="G231" s="53">
        <v>1</v>
      </c>
      <c r="H231" s="82"/>
      <c r="I231" s="310"/>
      <c r="J231" s="127"/>
      <c r="K231" s="127"/>
      <c r="L231" s="128"/>
      <c r="N231" s="296"/>
      <c r="O231" s="291">
        <v>1</v>
      </c>
      <c r="P231" s="291"/>
      <c r="Q231" s="309"/>
      <c r="R231" s="297"/>
      <c r="S231" s="137"/>
    </row>
    <row r="232" spans="1:19" x14ac:dyDescent="0.35">
      <c r="B232" s="168"/>
      <c r="C232" s="24" t="s">
        <v>59</v>
      </c>
      <c r="D232" s="25"/>
      <c r="E232" s="25"/>
      <c r="F232" s="25"/>
      <c r="G232" s="26"/>
      <c r="H232" s="80"/>
      <c r="I232" s="108"/>
      <c r="J232" s="108"/>
      <c r="K232" s="109"/>
      <c r="L232" s="122"/>
      <c r="N232" s="250"/>
      <c r="O232" s="246"/>
      <c r="P232" s="246"/>
      <c r="Q232" s="305"/>
      <c r="R232" s="292"/>
      <c r="S232" s="193"/>
    </row>
    <row r="233" spans="1:19" ht="46.5" customHeight="1" x14ac:dyDescent="0.35">
      <c r="A233" s="412" t="s">
        <v>504</v>
      </c>
      <c r="B233" s="168"/>
      <c r="C233" s="8" t="s">
        <v>67</v>
      </c>
      <c r="D233" s="4"/>
      <c r="E233" s="4"/>
      <c r="F233" s="4" t="s">
        <v>21</v>
      </c>
      <c r="G233" s="19"/>
      <c r="H233" s="82"/>
      <c r="I233" s="232"/>
      <c r="J233" s="118"/>
      <c r="K233" s="95"/>
      <c r="L233" s="120"/>
      <c r="N233" s="253"/>
      <c r="O233" s="51"/>
      <c r="P233" s="51"/>
      <c r="Q233" s="302"/>
      <c r="R233" s="285"/>
      <c r="S233" s="191"/>
    </row>
    <row r="234" spans="1:19" ht="47.25" customHeight="1" x14ac:dyDescent="0.35">
      <c r="A234" s="412" t="s">
        <v>505</v>
      </c>
      <c r="B234" s="168"/>
      <c r="C234" s="8" t="s">
        <v>67</v>
      </c>
      <c r="D234" s="4"/>
      <c r="E234" s="4"/>
      <c r="F234" s="4" t="s">
        <v>28</v>
      </c>
      <c r="G234" s="22"/>
      <c r="H234" s="82"/>
      <c r="I234" s="232"/>
      <c r="J234" s="118"/>
      <c r="K234" s="95"/>
      <c r="L234" s="120"/>
      <c r="N234" s="253"/>
      <c r="O234" s="51"/>
      <c r="P234" s="51"/>
      <c r="Q234" s="302"/>
      <c r="R234" s="285"/>
      <c r="S234" s="191"/>
    </row>
    <row r="235" spans="1:19" x14ac:dyDescent="0.35">
      <c r="B235" s="168"/>
      <c r="C235" s="17" t="s">
        <v>66</v>
      </c>
      <c r="D235" s="18"/>
      <c r="E235" s="18"/>
      <c r="F235" s="18"/>
      <c r="G235" s="20"/>
      <c r="H235" s="81"/>
      <c r="I235" s="116"/>
      <c r="J235" s="116"/>
      <c r="K235" s="117"/>
      <c r="L235" s="123"/>
      <c r="N235" s="250"/>
      <c r="O235" s="246"/>
      <c r="P235" s="246"/>
      <c r="Q235" s="305"/>
      <c r="R235" s="292"/>
      <c r="S235" s="192"/>
    </row>
    <row r="236" spans="1:19" x14ac:dyDescent="0.35">
      <c r="A236" s="412" t="s">
        <v>506</v>
      </c>
      <c r="B236" s="155" t="s">
        <v>296</v>
      </c>
      <c r="C236" s="8" t="s">
        <v>237</v>
      </c>
      <c r="D236" s="4"/>
      <c r="E236" s="4"/>
      <c r="F236" s="4" t="s">
        <v>24</v>
      </c>
      <c r="G236" s="19"/>
      <c r="H236" s="82"/>
      <c r="I236" s="232"/>
      <c r="J236" s="119"/>
      <c r="K236" s="95"/>
      <c r="L236" s="120"/>
      <c r="N236" s="253"/>
      <c r="O236" s="51">
        <v>2</v>
      </c>
      <c r="P236" s="51"/>
      <c r="Q236" s="302"/>
      <c r="R236" s="285"/>
      <c r="S236" s="191"/>
    </row>
    <row r="237" spans="1:19" ht="16" thickBot="1" x14ac:dyDescent="0.4">
      <c r="A237" s="412" t="s">
        <v>507</v>
      </c>
      <c r="B237" s="172" t="s">
        <v>297</v>
      </c>
      <c r="C237" s="10" t="s">
        <v>25</v>
      </c>
      <c r="D237" s="7"/>
      <c r="E237" s="7"/>
      <c r="F237" s="7" t="s">
        <v>21</v>
      </c>
      <c r="G237" s="21"/>
      <c r="H237" s="83"/>
      <c r="I237" s="311"/>
      <c r="J237" s="124"/>
      <c r="K237" s="125"/>
      <c r="L237" s="126"/>
      <c r="N237" s="287"/>
      <c r="O237" s="288"/>
      <c r="P237" s="288"/>
      <c r="Q237" s="304"/>
      <c r="R237" s="289"/>
      <c r="S237" s="191"/>
    </row>
    <row r="238" spans="1:19" ht="15.75" customHeight="1" x14ac:dyDescent="0.35">
      <c r="N238" s="72"/>
      <c r="O238" s="72"/>
      <c r="P238" s="72"/>
      <c r="Q238" s="72"/>
      <c r="R238" s="72"/>
    </row>
    <row r="239" spans="1:19" ht="16" thickBot="1" x14ac:dyDescent="0.4">
      <c r="N239" s="268"/>
      <c r="O239" s="268"/>
      <c r="P239" s="268"/>
      <c r="Q239" s="268"/>
      <c r="R239" s="268"/>
      <c r="S239" s="197"/>
    </row>
    <row r="240" spans="1:19" ht="15.5" customHeight="1" x14ac:dyDescent="0.35">
      <c r="C240" s="419" t="s">
        <v>43</v>
      </c>
      <c r="D240" s="419"/>
      <c r="E240" s="419"/>
      <c r="F240" s="419"/>
      <c r="G240" s="419"/>
      <c r="H240" s="32" t="s">
        <v>40</v>
      </c>
      <c r="N240" s="72"/>
      <c r="O240" s="72"/>
      <c r="P240" s="72"/>
      <c r="Q240" s="72"/>
      <c r="R240" s="72"/>
    </row>
    <row r="241" spans="3:19" x14ac:dyDescent="0.35">
      <c r="C241" s="385" t="s">
        <v>41</v>
      </c>
      <c r="D241" s="385"/>
      <c r="E241" s="385"/>
      <c r="F241" s="385"/>
      <c r="G241" s="385"/>
      <c r="H241" s="35"/>
      <c r="N241" s="395"/>
      <c r="O241" s="395"/>
      <c r="P241" s="395"/>
      <c r="Q241" s="184"/>
      <c r="R241" s="181"/>
      <c r="S241" s="198"/>
    </row>
    <row r="242" spans="3:19" x14ac:dyDescent="0.35">
      <c r="C242" s="385" t="s">
        <v>42</v>
      </c>
      <c r="D242" s="385"/>
      <c r="E242" s="385"/>
      <c r="F242" s="385"/>
      <c r="G242" s="385"/>
      <c r="H242" s="35"/>
      <c r="N242" s="180"/>
      <c r="O242" s="180"/>
      <c r="P242" s="180"/>
      <c r="Q242" s="183"/>
      <c r="R242" s="180"/>
      <c r="S242" s="199"/>
    </row>
    <row r="244" spans="3:19" ht="16" thickBot="1" x14ac:dyDescent="0.4"/>
    <row r="245" spans="3:19" x14ac:dyDescent="0.35">
      <c r="C245" s="334" t="s">
        <v>327</v>
      </c>
      <c r="D245" s="335"/>
      <c r="E245" s="336"/>
      <c r="F245" s="337"/>
    </row>
    <row r="246" spans="3:19" x14ac:dyDescent="0.35">
      <c r="C246" s="338" t="s">
        <v>328</v>
      </c>
      <c r="D246" s="339"/>
      <c r="E246" s="340"/>
      <c r="F246" s="341"/>
    </row>
    <row r="247" spans="3:19" x14ac:dyDescent="0.35">
      <c r="C247" s="338"/>
      <c r="D247" s="339"/>
      <c r="E247" s="340"/>
      <c r="F247" s="341"/>
    </row>
    <row r="248" spans="3:19" x14ac:dyDescent="0.35">
      <c r="C248" s="338"/>
      <c r="D248" s="339"/>
      <c r="E248" s="340"/>
      <c r="F248" s="341"/>
    </row>
    <row r="249" spans="3:19" ht="16" thickBot="1" x14ac:dyDescent="0.4">
      <c r="C249" s="342"/>
      <c r="D249" s="343"/>
      <c r="E249" s="344"/>
      <c r="F249" s="345"/>
    </row>
  </sheetData>
  <mergeCells count="48">
    <mergeCell ref="A4:A8"/>
    <mergeCell ref="A170:A171"/>
    <mergeCell ref="C240:G240"/>
    <mergeCell ref="C241:G241"/>
    <mergeCell ref="C242:G242"/>
    <mergeCell ref="Q170:Q171"/>
    <mergeCell ref="R170:R171"/>
    <mergeCell ref="K1:L1"/>
    <mergeCell ref="C19:C22"/>
    <mergeCell ref="H4:L4"/>
    <mergeCell ref="H6:L6"/>
    <mergeCell ref="N241:P241"/>
    <mergeCell ref="N1:O1"/>
    <mergeCell ref="I1:J1"/>
    <mergeCell ref="O170:O171"/>
    <mergeCell ref="P170:P171"/>
    <mergeCell ref="N228:N229"/>
    <mergeCell ref="K170:K171"/>
    <mergeCell ref="L170:L171"/>
    <mergeCell ref="N170:N171"/>
    <mergeCell ref="B1:G1"/>
    <mergeCell ref="F228:F229"/>
    <mergeCell ref="J228:L229"/>
    <mergeCell ref="H228:H229"/>
    <mergeCell ref="I228:I229"/>
    <mergeCell ref="H3:L3"/>
    <mergeCell ref="N4:R4"/>
    <mergeCell ref="N6:N7"/>
    <mergeCell ref="O6:O7"/>
    <mergeCell ref="P6:P7"/>
    <mergeCell ref="R6:R7"/>
    <mergeCell ref="Q6:Q7"/>
    <mergeCell ref="B4:B8"/>
    <mergeCell ref="C170:C171"/>
    <mergeCell ref="D170:D171"/>
    <mergeCell ref="F170:F171"/>
    <mergeCell ref="G170:G171"/>
    <mergeCell ref="D4:D8"/>
    <mergeCell ref="F4:F8"/>
    <mergeCell ref="G4:G8"/>
    <mergeCell ref="B170:B171"/>
    <mergeCell ref="C44:C46"/>
    <mergeCell ref="C101:C102"/>
    <mergeCell ref="C104:C105"/>
    <mergeCell ref="C107:C108"/>
    <mergeCell ref="C4:C8"/>
    <mergeCell ref="C17:C18"/>
    <mergeCell ref="C15:C16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9" fitToHeight="0" orientation="landscape" r:id="rId1"/>
  <headerFooter>
    <oddFooter>&amp;C&amp;P/&amp;N</oddFooter>
  </headerFooter>
  <rowBreaks count="1" manualBreakCount="1">
    <brk id="169" max="16383" man="1"/>
  </rowBreaks>
  <colBreaks count="1" manualBreakCount="1">
    <brk id="1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Chiche</dc:creator>
  <cp:lastModifiedBy>Cecile RICHET</cp:lastModifiedBy>
  <cp:lastPrinted>2025-12-03T11:21:51Z</cp:lastPrinted>
  <dcterms:created xsi:type="dcterms:W3CDTF">2019-06-18T08:34:28Z</dcterms:created>
  <dcterms:modified xsi:type="dcterms:W3CDTF">2026-01-23T13:46:21Z</dcterms:modified>
</cp:coreProperties>
</file>