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reutzenberger\Documents\1_projets\PRHYMO\5_livrables_finaux\resultats_062024_1_2_alfresco\_documentation\"/>
    </mc:Choice>
  </mc:AlternateContent>
  <bookViews>
    <workbookView xWindow="13024" yWindow="3041" windowWidth="13067" windowHeight="11251"/>
  </bookViews>
  <sheets>
    <sheet name="Infos" sheetId="25" r:id="rId1"/>
    <sheet name="INTERFACE de lecture" sheetId="22" r:id="rId2"/>
    <sheet name="Liste intégrale" sheetId="19" r:id="rId3"/>
    <sheet name="Légende" sheetId="23" r:id="rId4"/>
  </sheets>
  <externalReferences>
    <externalReference r:id="rId5"/>
  </externalReferences>
  <definedNames>
    <definedName name="Liste">[1]BD_SIG!$A$3:$A$231</definedName>
    <definedName name="_xlnm.Print_Area" localSheetId="1">'INTERFACE de lecture'!$A$1:$Y$16</definedName>
  </definedNames>
  <calcPr calcId="162913"/>
</workbook>
</file>

<file path=xl/calcChain.xml><?xml version="1.0" encoding="utf-8"?>
<calcChain xmlns="http://schemas.openxmlformats.org/spreadsheetml/2006/main">
  <c r="Y16" i="22" l="1"/>
  <c r="X16" i="22"/>
  <c r="W16" i="22"/>
  <c r="G9" i="22" l="1"/>
  <c r="G10" i="22" l="1"/>
  <c r="V16" i="22"/>
  <c r="U16" i="22"/>
  <c r="T16" i="22"/>
  <c r="S16" i="22"/>
  <c r="R16" i="22"/>
  <c r="Q16" i="22"/>
  <c r="P16" i="22"/>
  <c r="O16" i="22"/>
  <c r="N16" i="22"/>
  <c r="M16" i="22"/>
  <c r="L16" i="22"/>
  <c r="K16" i="22"/>
  <c r="J16" i="22"/>
  <c r="I16" i="22"/>
  <c r="H16" i="22"/>
  <c r="G16" i="22"/>
  <c r="F16" i="22"/>
  <c r="E16" i="22"/>
  <c r="D16" i="22"/>
  <c r="C16" i="22"/>
  <c r="B16" i="22"/>
  <c r="A16" i="22"/>
  <c r="G8" i="22"/>
  <c r="G7" i="22"/>
  <c r="G6" i="22"/>
  <c r="G5" i="22"/>
  <c r="G2" i="22"/>
</calcChain>
</file>

<file path=xl/sharedStrings.xml><?xml version="1.0" encoding="utf-8"?>
<sst xmlns="http://schemas.openxmlformats.org/spreadsheetml/2006/main" count="799" uniqueCount="336">
  <si>
    <t>BD Topo</t>
  </si>
  <si>
    <t>TRONCON_DE_ROUTE</t>
  </si>
  <si>
    <t>orp</t>
  </si>
  <si>
    <t>ouv</t>
  </si>
  <si>
    <t>agr</t>
  </si>
  <si>
    <t>all</t>
  </si>
  <si>
    <t>alt</t>
  </si>
  <si>
    <t>bet</t>
  </si>
  <si>
    <t>can</t>
  </si>
  <si>
    <t>car</t>
  </si>
  <si>
    <t>che</t>
  </si>
  <si>
    <t>con</t>
  </si>
  <si>
    <t>cur</t>
  </si>
  <si>
    <t>ecl</t>
  </si>
  <si>
    <t>eti</t>
  </si>
  <si>
    <t>hai</t>
  </si>
  <si>
    <t>imp</t>
  </si>
  <si>
    <t>mon</t>
  </si>
  <si>
    <t>nav</t>
  </si>
  <si>
    <t>pis</t>
  </si>
  <si>
    <t>ran</t>
  </si>
  <si>
    <t>ret</t>
  </si>
  <si>
    <t>alt (pour altitude) représente tous les attributs dont le calcul fait intervenir l'altitude des nœuds des USRA et TGH : zamont, zaval, pente_lit, pente2c, pente3c</t>
  </si>
  <si>
    <t>agr (pour agriculture) représente tous les attributs dont le calcul fait intervenir les surfaces agricoles : agri3w, agri3w_v, agribv_v, agribv</t>
  </si>
  <si>
    <t>can (pour canaux) représente l'unique attribut dont le calcul fait intervenir la présence de canaux : canaux</t>
  </si>
  <si>
    <t>car (pour carrière) représente l'unique attribut dont le calcul fait intervenir la présence de carrières : carriere</t>
  </si>
  <si>
    <t>che (pour chenalisation) représente tous les attributs dont le calcul fait intervenir les indices de chenalisation : chenal, chenal_v</t>
  </si>
  <si>
    <t>con (pour consommation) représente tous les attributs dont le calcul fait intervenir le volume d'eau consommé : conso, consom1, consom2</t>
  </si>
  <si>
    <t>cur (pour curage) représente l'unique attribut dont le calcul fait intervenir la présence de travaux de curages : curage</t>
  </si>
  <si>
    <t>mon (pour montagne) représente l'unique attribut dont le calcul fait intervenir la présence et le nom des massifs montagneux : montagne</t>
  </si>
  <si>
    <t>nav (pour navigable) représente l'unique attribut dont le calcul fait intervenir le caractère navigable des tronçons : navigable</t>
  </si>
  <si>
    <t>orp (pour orpaillage) représente tous les attributs dont le calcul fait intervenir la présence d'activités (légales) d'orpaillage : orp, orp_amont, orp_autour, orp_aval, orp_proche</t>
  </si>
  <si>
    <t>pis (pour pistes) représente l'unique attribut dont le calcul fait intervenir la présence des pistes agricoles ou forestières : pistes</t>
  </si>
  <si>
    <t>ret (pour retenue) représente tous les attributs dont le calcul fait intervenir la présence de retenues : ret_us, ret_vol1,  ret_vol1_v, ret_vol2,  ret_vol2_v</t>
  </si>
  <si>
    <t>sol</t>
  </si>
  <si>
    <t>sol (pour sols) représente tous les attributs dont le calcul fait intervenir la sensibilité des sols à l'érosion : sensisol, sensisol_v</t>
  </si>
  <si>
    <t>amg</t>
  </si>
  <si>
    <t>veg</t>
  </si>
  <si>
    <t>veg (pour végétation) représente tous les attributs dont le calcul fait intervenir la présence de végétation : veget_10, veget_10_v, veget_30, veget_30_v, veget_60, veget_60_v</t>
  </si>
  <si>
    <t>eti (pour étiage) représente l'unique attribut dont le calcul fait intervenir l'intensité du débit d'étiage naturel : etiage</t>
  </si>
  <si>
    <t>Version/Millésime</t>
  </si>
  <si>
    <t>HEX</t>
  </si>
  <si>
    <t>Commentaire</t>
  </si>
  <si>
    <t>x</t>
  </si>
  <si>
    <t>ran (pour rang) représente tous les attributs dont le calcul fait intervenir le rang de Strahler des tronçons : rang, conf</t>
  </si>
  <si>
    <t>-</t>
  </si>
  <si>
    <t>Autorisations d'exploitation de carrières de Guyane</t>
  </si>
  <si>
    <t>all (pour alluvial) représente tous les attributs dont le calcul fait intervenir la lithologie dominante du fond de vallée (alluvial/rocheuse) : alluvial, substrat</t>
  </si>
  <si>
    <t>TRONCON_HYDROGRAPHIQUE</t>
  </si>
  <si>
    <t>TRONCON_DE_VOIE_FERREE</t>
  </si>
  <si>
    <t>CONSTRUCTION_LINEAIRE</t>
  </si>
  <si>
    <t>TERRAIN_DE_SPORT</t>
  </si>
  <si>
    <t>CIMETIERE</t>
  </si>
  <si>
    <t>AERODROME</t>
  </si>
  <si>
    <t>EQUIPEMENT_DE_TRANSPORT</t>
  </si>
  <si>
    <t>SURFACE_HYDROGRAPHIQUE</t>
  </si>
  <si>
    <t>ZONE_DE_VEGETATION</t>
  </si>
  <si>
    <t>HAIE</t>
  </si>
  <si>
    <t>Troncons_SYRAH_04_04_12_Lambert93</t>
  </si>
  <si>
    <t>res</t>
  </si>
  <si>
    <t>Attributs concernés</t>
  </si>
  <si>
    <t>Origine des données</t>
  </si>
  <si>
    <t>export_bnpe_2018.csv</t>
  </si>
  <si>
    <t>export_bnpe_2019.csv</t>
  </si>
  <si>
    <t>export_bnpe_2020.csv</t>
  </si>
  <si>
    <t>roe_20230402_enrichi</t>
  </si>
  <si>
    <t>gra</t>
  </si>
  <si>
    <t>Ministère de l'environnement</t>
  </si>
  <si>
    <t>Fonds de vallées alluviaux dans l'Hexagone</t>
  </si>
  <si>
    <t>Retenues dans l'Hexagone</t>
  </si>
  <si>
    <t>Sensibilité des sols à l'érosion dans l'Hexagone</t>
  </si>
  <si>
    <t>Limite altitudinale de la végétation arborée dans les massifs montagneux de l'Hexagone</t>
  </si>
  <si>
    <t>amg (pour aménagement) représente tous les attributs dont le calcul fait intervenir le taux d'aménagement à proximité du lit mineur : txamg, txamg_v</t>
  </si>
  <si>
    <t>Transmis par l'OE973 le 02/11/2023</t>
  </si>
  <si>
    <t>Transmis par la DEAL976 le 14/09/2023</t>
  </si>
  <si>
    <t>Téléchargé sur geo.data.gouv.fr le 14/04/2022</t>
  </si>
  <si>
    <t>Occupation du sol en 2015 sur la bande littorale de la Guyane</t>
  </si>
  <si>
    <t>Retenues guyanaises</t>
  </si>
  <si>
    <t>Retenues réunionaises</t>
  </si>
  <si>
    <t>Retenues martiniquaises</t>
  </si>
  <si>
    <t>Retenues guadeloupéennes</t>
  </si>
  <si>
    <t>Retenues mahoraises</t>
  </si>
  <si>
    <t>HEX_eclusees.shp</t>
  </si>
  <si>
    <t>976_ Retenues.shp</t>
  </si>
  <si>
    <t>HEX_ Retenues.shp</t>
  </si>
  <si>
    <t>971_ Retenues.shp</t>
  </si>
  <si>
    <t>972_ Retenues.shp</t>
  </si>
  <si>
    <t>973_ Retenues.shp</t>
  </si>
  <si>
    <t>974_ Retenues.shp</t>
  </si>
  <si>
    <t>974_eclusees.shp</t>
  </si>
  <si>
    <t>BD nationale mais qui ne couvre pour l'instant que certains territoires</t>
  </si>
  <si>
    <t>Producteur(s)</t>
  </si>
  <si>
    <t>Egalement utilisé pour construire le réseau numérique de l'Hexagone</t>
  </si>
  <si>
    <t>Nom de la table</t>
  </si>
  <si>
    <t>Nom complet ou désignation</t>
  </si>
  <si>
    <t>TRONCON_HYDROGRAPHIQUE.shp</t>
  </si>
  <si>
    <t>20231117-13h02-camino-titres-4562.json</t>
  </si>
  <si>
    <t>OS_2021_SPOT_32740.shp</t>
  </si>
  <si>
    <t>karucover_2017.shp</t>
  </si>
  <si>
    <t>occ_sol_2015.json</t>
  </si>
  <si>
    <t>OCCUPATION_DU_SOL.shp</t>
  </si>
  <si>
    <t>Occupation du sol de l'Hexagone en 2021</t>
  </si>
  <si>
    <t>l_carrieres_s_973.shp</t>
  </si>
  <si>
    <t>DIGUES_974.shp</t>
  </si>
  <si>
    <t>Synthèse_MECE_EDL2019.shp</t>
  </si>
  <si>
    <t>MasseDEauRiviere_972_WGS84.shp</t>
  </si>
  <si>
    <t>L_MasseDEauRiviere_L_973.shp</t>
  </si>
  <si>
    <t>MasseDEauRiviere_REUgrand bassin OK.shp</t>
  </si>
  <si>
    <t>MasseDEauRiviere.shp</t>
  </si>
  <si>
    <t>Curage.shp</t>
  </si>
  <si>
    <t>Donnée d'entrée RHUM réutilisée</t>
  </si>
  <si>
    <t>digues.shp</t>
  </si>
  <si>
    <t>Pistes agricoles et forestières en Guyane</t>
  </si>
  <si>
    <t>Couche construite à partir de la couche barrage.shp utilisée par RHUM, fournie par la DEAL974, en excluant la prise d’eau des Orgues</t>
  </si>
  <si>
    <t>Routes_ONF.shp</t>
  </si>
  <si>
    <t>2013-2023</t>
  </si>
  <si>
    <t>Couche ad hoc construite à partir de la couche d’entrée RHUM barrage.shp (2013) et en ajoutant 1 barrage complémentaire recensé par le CFBR (2023) : Saint Pierre Manzo</t>
  </si>
  <si>
    <t>Couche construite à partir de la couche d’entrée RHUM barrage.shp (2013), car aucune info complémentaire</t>
  </si>
  <si>
    <t>Couche construite à partir de la couche d’entrée RHUM barrage.shp (2013) et en ajoutant 1 barrage complémentaire recensé par le CFBR (2023) : Rorota</t>
  </si>
  <si>
    <t>Couche construite à partir de la couche d’entrée RHUM barrage.shp (2013), en excluant la prise d’eau des Orgues (pas de retenue) et en reprenant les attributs du CFBR (2023) pour les 2 barrages qu’il renseigne : Takamaka 1 et 2</t>
  </si>
  <si>
    <t>Couche construite à partir de la couche d’entrée RHUM barrage.shp (2013), enrichie par les informations du CFBR (2023)</t>
  </si>
  <si>
    <t>2022-2023</t>
  </si>
  <si>
    <t>MET_montagnes_v2.shp</t>
  </si>
  <si>
    <t>2014-2015</t>
  </si>
  <si>
    <t>HEX_lithologieFV.shp</t>
  </si>
  <si>
    <t>HEX_sensibilite_erosion_sols.shp</t>
  </si>
  <si>
    <t>MET_BassinAE_elargi.shp</t>
  </si>
  <si>
    <t>BASSIN_VERSANT_TOPOGRAPHIQUE</t>
  </si>
  <si>
    <t>Bassins versants utilisés pour l'Hexagone, repris de la BD Carthage</t>
  </si>
  <si>
    <t>Emprise spatiale des bassins hydrographiques de l'Hexagone élargie aux frontières</t>
  </si>
  <si>
    <t>2019-2021</t>
  </si>
  <si>
    <t>rgealti_5m.tif</t>
  </si>
  <si>
    <t>Fournisseur</t>
  </si>
  <si>
    <t>geo.data.gouv</t>
  </si>
  <si>
    <t>Nom du fichier :</t>
  </si>
  <si>
    <t>Description générale</t>
  </si>
  <si>
    <t>Zone couverte :</t>
  </si>
  <si>
    <t>Tronçons hydrographiques Carthage en Guadeloupe</t>
  </si>
  <si>
    <t>Tronçons hydrographiques Carthage en Martinique</t>
  </si>
  <si>
    <t>Tronçons hydrographiques Carthage en Guyane</t>
  </si>
  <si>
    <t>Tronçons hydrographiques Carthage à Mayotte</t>
  </si>
  <si>
    <t>Tronçons hydrographiques Carthage à La Réunion</t>
  </si>
  <si>
    <t>BD Topo - Aérodromes</t>
  </si>
  <si>
    <t>BD Topo - Bassins versants</t>
  </si>
  <si>
    <t>BD Topo - Cimetières</t>
  </si>
  <si>
    <t>BD Topo - Constructions linéaires</t>
  </si>
  <si>
    <t>BD Topo - Equipements de transport</t>
  </si>
  <si>
    <t>BD Topo - Haies</t>
  </si>
  <si>
    <t>BD Topo - Surfaces hydrographiques</t>
  </si>
  <si>
    <t>BD Topo - Terrains de sport</t>
  </si>
  <si>
    <t>BD Topo - Troncons de route</t>
  </si>
  <si>
    <t>BD Topo - Troncons de voie ferrée</t>
  </si>
  <si>
    <t>BD Topo - Tronçons hydrographiques</t>
  </si>
  <si>
    <t>BD Topo - Végétation arborée</t>
  </si>
  <si>
    <t>Cadastre minier numérique ouvert</t>
  </si>
  <si>
    <t>RGE ALTI 5m</t>
  </si>
  <si>
    <t>RHUM - Tronçons curés</t>
  </si>
  <si>
    <t>RHUM - Zones d'étiage naturellement fort/faible</t>
  </si>
  <si>
    <t>RHUM - Digues de la Martinique</t>
  </si>
  <si>
    <t>RHUM - Tronçons à fonds bétonnés</t>
  </si>
  <si>
    <t>SYRAH-CE - Tronçons géomorphologiquement homogènes (TGH)</t>
  </si>
  <si>
    <t>SYRAH-CE - Unités spatiales de recueil et d'analyse (USRA)</t>
  </si>
  <si>
    <t>Masses d'eau cours d'eau de Guadeloupe</t>
  </si>
  <si>
    <t>Masses d'eau cours d'eau de Martinique</t>
  </si>
  <si>
    <t>Masses d'eau cours d'eau de Guyane</t>
  </si>
  <si>
    <t>Masses d'eau cours d'eau de Mayotte</t>
  </si>
  <si>
    <t>Masses d'eau cours d'eau de La Réunion</t>
  </si>
  <si>
    <t>Usines hydroélectriques fonctionnant par éclusées dans l'Hexagone</t>
  </si>
  <si>
    <t>Digues de La Réunion</t>
  </si>
  <si>
    <t>Fournisseur :</t>
  </si>
  <si>
    <t>Producteur(s) :</t>
  </si>
  <si>
    <t>Version / Millésime / Date :</t>
  </si>
  <si>
    <t>Commentaire :</t>
  </si>
  <si>
    <t>Intitulé</t>
  </si>
  <si>
    <t>Guadeloupe</t>
  </si>
  <si>
    <t>Martinique</t>
  </si>
  <si>
    <t>Guyane</t>
  </si>
  <si>
    <t>La Réunion</t>
  </si>
  <si>
    <t>Mayotte</t>
  </si>
  <si>
    <t>Hexagone</t>
  </si>
  <si>
    <t>Hexagone, Guyane</t>
  </si>
  <si>
    <t>Martinique, La Réunion</t>
  </si>
  <si>
    <t>Outre-mer</t>
  </si>
  <si>
    <t>Territoire national (tous les bassins)</t>
  </si>
  <si>
    <t>Couche construite à partir des régions hydrographiques de la BD Carthage (2017), utilisée pour identitier les résultats spécifiques à chaque bassin</t>
  </si>
  <si>
    <t>Office de l'eau de la Martinique</t>
  </si>
  <si>
    <t>Géoguyane</t>
  </si>
  <si>
    <t>Office de l'eau de la Guyane</t>
  </si>
  <si>
    <t>Office de l'eau de la Guadeloupe</t>
  </si>
  <si>
    <t>Office de l'eau de La Réunion</t>
  </si>
  <si>
    <t>Institut national de l’information géographique et forestière (IGN) et agences de l'eau</t>
  </si>
  <si>
    <t>Institut national de l’information géographique et forestière (IGN)</t>
  </si>
  <si>
    <t>THEIA et /ou Centre d'Etudes Spatiales de la Biosphère (Cesbio)</t>
  </si>
  <si>
    <t>Office national des Forêts (ONF) de Guyane</t>
  </si>
  <si>
    <t>Direction de l'environnement, de l'aménagement et du logement (DEAL) de La Réunion</t>
  </si>
  <si>
    <t>Direction de l'environnement, de l'aménagement et du logement (DEAL) de Mayotte</t>
  </si>
  <si>
    <t>Direction de l'environnement, de l'aménagement et du logement (DEAL) de Guyane</t>
  </si>
  <si>
    <t>Direction de l'environnement, de l'aménagement et du logement (DEAL) de Martinique</t>
  </si>
  <si>
    <t>Directions de l'environnement, de l'aménagement et du logement (DEAL) de Martinique et de La Réunion</t>
  </si>
  <si>
    <t>Service d'Administration Nationale des Données et Référentiels sur l'Eau (Sandre)</t>
  </si>
  <si>
    <t>Centre de coopération internationale en recherche agronomique pour le développement (CIRAD)</t>
  </si>
  <si>
    <t>Institut national de recherche en sciences et technologies pour l'environnement et l'agriculture (IRSTEA)</t>
  </si>
  <si>
    <t>Masses d'eau cours d'eau de l'Hexagone</t>
  </si>
  <si>
    <t>MECE_HEX.shp</t>
  </si>
  <si>
    <t>Dynamique Hydro, d'après les données des agences de l'eau</t>
  </si>
  <si>
    <t>Dynamique Hydro, d'après la BD Carthage</t>
  </si>
  <si>
    <t>Dynamique Hydro, d'après les données des agences de l'eau Adour-Garonne et Rhône-Méditerranée-Corse</t>
  </si>
  <si>
    <t>Dynamique Hydro, d'après les données de la Direction de l'environnement, de l'aménagement et du logement (DEAL) de La Réunion</t>
  </si>
  <si>
    <t>Dynamique Hydro, d'après les données de la Direction de l'environnement, de l'aménagement et du logement (DEAL) de Guadeloupe</t>
  </si>
  <si>
    <t>Dynamique Hydro, d'après les données de l'Office de l'eau de la Martinique</t>
  </si>
  <si>
    <t>Dynamique Hydro, d'après les données de la DEAL Guyane et du Comité français des barrages et réservoirs (CFBR)</t>
  </si>
  <si>
    <t>Dynamique Hydro, d'après les données de la DEAL Réunion et du Comité français des barrages et réservoirs (CFBR)</t>
  </si>
  <si>
    <t>Dynamique Hydro, d'après les données de la DEAL Mayotte et du Comité français des barrages et réservoirs (CFBR)</t>
  </si>
  <si>
    <t>Couche construite à partir de 2 jeux de données :
 - couche téléchargée sur le SIE de l'AEAG (hydr_l93.shp), contenant des données révisées au 17/06/2022
 - couche transmise par l'AERMC le 07/11/2022 (1_Amenagements)</t>
  </si>
  <si>
    <t>Couche construite à partir de 2 jeux de données de l'ESDAC (European Soil Database v2.0) :
 - K-factor (version 2014)
 - R factor (version 2015)</t>
  </si>
  <si>
    <t>Couche construite à partir de la BD LISA version2 (avril 2018) en compilant :
 - la quasi-totalité des entités hydrogéologiques alluviales de niveau 1 et 2
 - une partie des entités hydrogéologiques de type alluvions non productives</t>
  </si>
  <si>
    <t>Compilation en une seule couche des masses d'eau fournies ou prescrites par les agences de l'eau :
 - AG : version SDAGE 2022-2027 téléchargée sur le SIE de l'AEAG (catalogue-adour-garonne.eaufrance.fr) le 25/08/2023
 - AP : version EDL 2019 téléchargée sur geo.data.gouv.fr le 14/04/2022
 - LB : version EDL 2019 téléchargée sur geo.data.gouv.fr le 14/04/2022
 - RM : couche transmise par l'AERM le 20/10/2023
 - RMC : couche transmise par l'AERMC le 06/09/2023
 - SN : couche transmise par l'AESN le 31/08/2023</t>
  </si>
  <si>
    <t>Variable</t>
  </si>
  <si>
    <t>Version EDL 2019</t>
  </si>
  <si>
    <t>Version 3.0 du 15/12/2021</t>
  </si>
  <si>
    <t>11/07/2012</t>
  </si>
  <si>
    <t>07/08/2012</t>
  </si>
  <si>
    <t>02/05/2013</t>
  </si>
  <si>
    <t>2017</t>
  </si>
  <si>
    <t>2016</t>
  </si>
  <si>
    <t>2021</t>
  </si>
  <si>
    <t>2012</t>
  </si>
  <si>
    <t>2013</t>
  </si>
  <si>
    <t>04/04/2012</t>
  </si>
  <si>
    <t>26/06/2013</t>
  </si>
  <si>
    <t>09/12/2017</t>
  </si>
  <si>
    <t>2015</t>
  </si>
  <si>
    <t>2022</t>
  </si>
  <si>
    <t>2018</t>
  </si>
  <si>
    <t>departement_XX.zip (96 fichiers)</t>
  </si>
  <si>
    <t>Fond_beton.shp (2 couches)</t>
  </si>
  <si>
    <t>deb_etiage.shp (5 couches)</t>
  </si>
  <si>
    <t>usra_2017_donnees_entree_bayesien_v2.shp (6 couches)</t>
  </si>
  <si>
    <t>usra_v2_XX. shp (6 couches)</t>
  </si>
  <si>
    <t>Thèmes concernés</t>
  </si>
  <si>
    <t>Agences de l'eau Rhin-Meuse, Rhône-Méditerranée-Corse et Seine-Normandie ; SIE Adour-Garonne ; geo.data.gouv</t>
  </si>
  <si>
    <t>Abrév.</t>
  </si>
  <si>
    <t>Signification</t>
  </si>
  <si>
    <t>Légende des abréviations utilisées pour indiquer les thèmes concernés</t>
  </si>
  <si>
    <t>Intitulé :</t>
  </si>
  <si>
    <t>Usines hydroélectriques fonctionnant par éclusées à La Réunion</t>
  </si>
  <si>
    <t>Dynamique Hydro, d'après les données de l'Institut national de recherche pour l'agriculture, l'alimentation et l'environnement (INRAE)</t>
  </si>
  <si>
    <t>Géoréférenceur des obstacles (GEOBS, modules ROE - ICE - BDOE)</t>
  </si>
  <si>
    <t>Référentiel à Grande Echelle (RGE), thème Altimétrie</t>
  </si>
  <si>
    <t>Prélèvements en eau durant l'année 2018</t>
  </si>
  <si>
    <t>Obstacles à l'écoulement (connaissances filtrées, retravaillées et enrichies)</t>
  </si>
  <si>
    <t>Dynamique Hydro, d'après la Base de Données des Limites des Systèmes Aquifères (BD LISA)</t>
  </si>
  <si>
    <t>Dynamique Hydro, d'après les données du Centre européen de données sur les sols (European Soil Data Centre, ESDAC)</t>
  </si>
  <si>
    <t>Dynamique Hydro, d'après les données de l'Office Français de la Biodiversité (OFB), de l'Institut national de recherche pour l'agriculture, l'alimentation et l'environnement (INRAE) et de l'agence de l'eau Adour-Garonne</t>
  </si>
  <si>
    <t>Office Français de la Biodiversité ; Institut national de recherche pour l'agriculture, l'alimentation et l'environnement (INRAE)</t>
  </si>
  <si>
    <t>Asconit consultants, Dynamique hydro, Hydreco Guyane</t>
  </si>
  <si>
    <t>Office de l'eau et DEAL de la Martinique</t>
  </si>
  <si>
    <t>Office Français de la Biodiversité (OFB) ; Agences de l'eau ; Offices de l'eau ; Directions (régionales) de l'environnement, de l'aménagement et du logement (DEAL/DREAL)</t>
  </si>
  <si>
    <t>KaruGéo : Parc national de Guadeloupe - Région Guadeloupe</t>
  </si>
  <si>
    <t>Office Français de la Biodiversité (OFB)</t>
  </si>
  <si>
    <t>Institut national de recherche pour l'agriculture, l'alimentation et l'environnement (INRAE)</t>
  </si>
  <si>
    <t>Carte d’occupation du sol 2021 à La Réunion</t>
  </si>
  <si>
    <t>RHUM -  Asconit consultants, Dynamique hydro, Hydreco Guyane</t>
  </si>
  <si>
    <t>Territoires concernés</t>
  </si>
  <si>
    <t>ouv (pour ouvrages) représente tous les attributs dont le calcul fait intervenir la présence d'ouvrages transversaux (hors retenues) : dobs1, dobs1_v, dobs2, dobs2_v, obsmax1, obsmax1_v, obsmax2, obsmax2_v, txetg1, txetg1_v, txetg2, txetg2_v, txetg3, txetg3_v, txetg4, txetg4_v, txetg5, txetg5_v, intercepte, intercep_v</t>
  </si>
  <si>
    <t>hai (pour haies) représente tous les attributs dont le calcul fait intervenir la présence de haies : haies, haies_v</t>
  </si>
  <si>
    <t>bet (pour béton) représente tous les attributs dont le calcul fait intervenir les tronçons dont le lit est bétonné (fond et berges) : beton, beton_v</t>
  </si>
  <si>
    <t>gra (pour gravière) représente l'unique attribut dont le calcul fait intervenir la présence de gravière(s) en lit majeur : av_aggrave</t>
  </si>
  <si>
    <t>imp (pour imperméabilisation) représente tous les attributs dont le calcul fait intervenir la présence de surfaces imperméables : imper, imper_v</t>
  </si>
  <si>
    <t>02/04/2023 (date de téléchargement du ROE)</t>
  </si>
  <si>
    <t>ROE ayant subi plusieurs manipulations opérées par l'OFB puis par Dynamique Hydro :
- exclusion des ouvrages selon leur statut (gelés), leur type (digues, épis, grilles de pisciculture) et leur état (détruit entièrement, en construction, en projet)
- enrichissement de données par les autres modules du GEOBS 
- extrapolation des hauteurs de chute à l'étiage manquantes dans le cadre du projet AMOBIO
- suppression des champs inutiles ou confidentiels
- compilation des noms de cours d'eau Carthage et Topo dans un seul champ en donnant priorité au nom Carthage
- renommage des champs hauteur_ch en hauteurchutet (hauteur de chute à l'étiage, valeur numérique) et champ hauteur__1 en hauteurchutcl (hauteur de chute à l'étiage, classe)
- reclassification du champ hauteurchutcl pour regrouper les valeurs "Indéterminée" et les cellules vides en "non renseigné"</t>
  </si>
  <si>
    <t>Prélèvements en eau durant l'année 2019</t>
  </si>
  <si>
    <t>KaruCover</t>
  </si>
  <si>
    <t>Prélèvements en eau durant l'année 2020</t>
  </si>
  <si>
    <t>BD Carthage (CARtographie THématique des AGences de l'eau et du ministère chargé de l'Environnement)</t>
  </si>
  <si>
    <t>Occupation du Sol à Grande Échelle de Mayotte en 2016</t>
  </si>
  <si>
    <t>Occupation du Sol à Grande Échelle de la Martinique en 2017</t>
  </si>
  <si>
    <t>Occupation du sol à grande échelle en 2 dimensions en Guadeloupe en 2017</t>
  </si>
  <si>
    <t>OCS-GE (Occupation du sol à grande échelle)</t>
  </si>
  <si>
    <t>OSO (Occupation des sols)</t>
  </si>
  <si>
    <t>BNPE (Banque Nationale des Prélèvements en Eau)</t>
  </si>
  <si>
    <t>Camino (Cadastre minier numérique ouvert)</t>
  </si>
  <si>
    <t>RHUM (Référentiel Hydromorphologique UltraMarin)</t>
  </si>
  <si>
    <t>SYRAH-CE (SYstème Relationnel d’Audit de l’Hydromorphologie des Cours d’Eau)</t>
  </si>
  <si>
    <t>Couche construite à partir des altitudes maximales déterminées par Valette et al. (2012) dans le cadre de SYRAH-CE</t>
  </si>
  <si>
    <t>&lt; 2013</t>
  </si>
  <si>
    <t>01/09/2023 (date de transmission des données par l'OFB)</t>
  </si>
  <si>
    <t>ORIGINAL</t>
  </si>
  <si>
    <t>28/11/2022 (date de téléchargement sur observatoire-eau-martinique.fr)</t>
  </si>
  <si>
    <t>Données accompagnées d'un fichier de métadonnées (Metadonnee_DIGUES_974.xls)</t>
  </si>
  <si>
    <t>Téléchargé sur le portail d'information géographique de la Guadeloupe (karugeo.fr)</t>
  </si>
  <si>
    <t xml:space="preserve">18/07/2023 (date de transmission par l'OE973) </t>
  </si>
  <si>
    <t>17/11/2023 (date de téléchargement sur camino.beta.gouv.fr)</t>
  </si>
  <si>
    <t>Couche construite à partir de diverses données :
 - le ROE enrichi des données du module BDOe du Géoréférenceur des obstacles - GEOBS (en date du 02/04/2023)
 - la base barrages de l’INRAE (transmise le 02/08/2022)
 - la couche barrages de l’AEAG (révisée au 17/06/2022)</t>
  </si>
  <si>
    <t>22/08/2023 (date de transmission par l'OE974)</t>
  </si>
  <si>
    <t>Téléchargé sur geoguyane.fr</t>
  </si>
  <si>
    <t>Transmis par l'OE971 le 04/09/2023</t>
  </si>
  <si>
    <t>Version EDL 2019 modifiée pour corriger une erreur d'attribution des masses d'eau</t>
  </si>
  <si>
    <t>Base ou banque de données :</t>
  </si>
  <si>
    <t>Base ou banque de données</t>
  </si>
  <si>
    <t>Objet et description</t>
  </si>
  <si>
    <t>Organisation</t>
  </si>
  <si>
    <t>Contenu</t>
  </si>
  <si>
    <t>Référence</t>
  </si>
  <si>
    <t>Auteur :</t>
  </si>
  <si>
    <t>Légende</t>
  </si>
  <si>
    <t>Téléchargé sur aware.cirad.fr le 18/11/2022. La donnée n'était plus disponible en 2023</t>
  </si>
  <si>
    <t>1 couche par grand bassin (XX = initiale du bassin). Utilisé pour construire le réseau numérique de l'Hexagone et récupérer les rangs</t>
  </si>
  <si>
    <t>1 couche par grand bassin. Renseigne l'intensité de l'étiage naturel</t>
  </si>
  <si>
    <t>Utilisé pour récupérer les attributs naturels des TGH</t>
  </si>
  <si>
    <t>Donnée d'entrée RHUM réutilisée. 2 couches = 2 DROM</t>
  </si>
  <si>
    <t xml:space="preserve">Donnée d'entrée RHUM réutilisée.  5 couches = 5 DROM. ATTENTION : renseigne la sévérité des étiages ("fort" signifie débit d'étiage faible et inversement) </t>
  </si>
  <si>
    <t>Utilisé pour déterminer l'altitude des nœuds amont et aval du réseau dans l'Hexagone. Dates variables selon les départements</t>
  </si>
  <si>
    <t>96 fichiers compressés contenant les données au format vectoriel avec XX = code du département. Données indisponibles en ligne mais transmises par l'INRAE le 20/11/2022 qui les avait récupérées</t>
  </si>
  <si>
    <t>Le Sandre ne diffuse plus la BD Carthage de Guadeloupe. Il s'agit de la version utilisée dans RHUM, qui ne renseigne pas la date de ces données.</t>
  </si>
  <si>
    <t>ecl (pour éclusées) représente l'unique attribut dont le calcul fait intervenir la présence d'usine hydroélectrique fonctionnant par éclusées : eclu</t>
  </si>
  <si>
    <t>res (pour réseau) représente tous les attributs qui sont repris dans les réseaux hydrographiques numériques PRHYMO, mais qui n'interviennent pas nécessairement dans le calcul des descripteurs. Exemples : nom du cours d'eau (toponyme), largeur à pleins bords théorique (largeur_pb), rectitude du tracé (rectitude, rectitud_v)</t>
  </si>
  <si>
    <r>
      <t>Ce fichier décrit l'</t>
    </r>
    <r>
      <rPr>
        <b/>
        <sz val="11"/>
        <rFont val="Calibri"/>
        <family val="2"/>
        <scheme val="minor"/>
      </rPr>
      <t xml:space="preserve">origine des données </t>
    </r>
    <r>
      <rPr>
        <sz val="11"/>
        <rFont val="Calibri"/>
        <family val="2"/>
        <scheme val="minor"/>
      </rPr>
      <t>utilisées par le dispositif PRHYMO.</t>
    </r>
  </si>
  <si>
    <t>Plateforme Pressions et Risques d'impacts HYdroMOrphologiques (PRHYMO)</t>
  </si>
  <si>
    <t>Liste intégrale</t>
  </si>
  <si>
    <t>Loïc Grosprêtre - Dynamique Hydro</t>
  </si>
  <si>
    <t>INTERFACE de lecture</t>
  </si>
  <si>
    <t>Onglet</t>
  </si>
  <si>
    <t>(se référer à l'onglet Légende pour identifier individuellement tous les attributs concernés)</t>
  </si>
  <si>
    <r>
      <t xml:space="preserve">Liste intégrale des données utilisées </t>
    </r>
    <r>
      <rPr>
        <sz val="14"/>
        <rFont val="Calibri"/>
        <family val="2"/>
        <scheme val="minor"/>
      </rPr>
      <t>- chaque ligne représente une donnée</t>
    </r>
  </si>
  <si>
    <t>Informations relatives à ce fichier</t>
  </si>
  <si>
    <t>Dispositif :</t>
  </si>
  <si>
    <t>Gestionnaire :</t>
  </si>
  <si>
    <t>Interface qui permet de visualiser les informations spécifiques à une donnée. Permet également d'imprimer ou d'exporter au format pdf ces informations.</t>
  </si>
  <si>
    <t>Tableau complet qui renseigne l'ensemble des informations. Plus difficile à consulter mais il permet une recherche par mot clé.</t>
  </si>
  <si>
    <t>Légende des abréviations utilisées pour indiquer les thèmes. Permet d'identifier tous les attributs concernés (regroupés par thème pour faciliter la lecture et la compréhension).</t>
  </si>
  <si>
    <t>NB : le fichier est protégé pour interdire la modification de son contenu mais les outils de recherche, de sélection et de copie restent fonctionnels.</t>
  </si>
  <si>
    <t>Relecture - Validation :</t>
  </si>
  <si>
    <t xml:space="preserve">Karl Kreutzenberger - Office Français de la Biodiversité (OFB) </t>
  </si>
  <si>
    <t>Edition - Mise à jour :</t>
  </si>
  <si>
    <t>Juin 2024. Conforme à la version 062024.1.2 de PRHYMO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</si>
</sst>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i/>
      <sz val="16"/>
      <color theme="1"/>
      <name val="Arial"/>
      <family val="2"/>
    </font>
    <font>
      <sz val="10"/>
      <name val="Arial"/>
      <family val="2"/>
    </font>
    <font>
      <b/>
      <i/>
      <u/>
      <sz val="11"/>
      <color theme="1"/>
      <name val="Arial"/>
      <family val="2"/>
    </font>
    <font>
      <b/>
      <sz val="14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6" fillId="0" borderId="0">
      <alignment horizontal="center"/>
    </xf>
    <xf numFmtId="0" fontId="6" fillId="0" borderId="0">
      <alignment horizontal="center" textRotation="90"/>
    </xf>
    <xf numFmtId="0" fontId="7" fillId="0" borderId="0"/>
    <xf numFmtId="0" fontId="7" fillId="0" borderId="0"/>
    <xf numFmtId="0" fontId="4" fillId="0" borderId="0"/>
    <xf numFmtId="0" fontId="8" fillId="0" borderId="0"/>
    <xf numFmtId="0" fontId="8" fillId="0" borderId="0"/>
  </cellStyleXfs>
  <cellXfs count="238">
    <xf numFmtId="0" fontId="0" fillId="0" borderId="0" xfId="0"/>
    <xf numFmtId="0" fontId="2" fillId="0" borderId="2" xfId="0" applyFont="1" applyFill="1" applyBorder="1"/>
    <xf numFmtId="0" fontId="2" fillId="0" borderId="0" xfId="0" applyFont="1" applyBorder="1"/>
    <xf numFmtId="0" fontId="0" fillId="0" borderId="1" xfId="0" applyFont="1" applyBorder="1"/>
    <xf numFmtId="0" fontId="0" fillId="0" borderId="6" xfId="0" applyFont="1" applyFill="1" applyBorder="1"/>
    <xf numFmtId="0" fontId="0" fillId="0" borderId="1" xfId="0" applyFont="1" applyFill="1" applyBorder="1"/>
    <xf numFmtId="0" fontId="0" fillId="0" borderId="5" xfId="0" applyFont="1" applyFill="1" applyBorder="1"/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Fill="1" applyBorder="1"/>
    <xf numFmtId="0" fontId="2" fillId="0" borderId="3" xfId="0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Fill="1" applyBorder="1"/>
    <xf numFmtId="0" fontId="9" fillId="0" borderId="0" xfId="0" applyFont="1"/>
    <xf numFmtId="0" fontId="2" fillId="0" borderId="1" xfId="0" applyFont="1" applyBorder="1" applyAlignment="1">
      <alignment vertical="top"/>
    </xf>
    <xf numFmtId="0" fontId="2" fillId="2" borderId="1" xfId="0" applyFont="1" applyFill="1" applyBorder="1"/>
    <xf numFmtId="14" fontId="2" fillId="2" borderId="2" xfId="0" applyNumberFormat="1" applyFont="1" applyFill="1" applyBorder="1"/>
    <xf numFmtId="0" fontId="2" fillId="0" borderId="1" xfId="0" applyFont="1" applyFill="1" applyBorder="1" applyAlignment="1">
      <alignment vertical="top"/>
    </xf>
    <xf numFmtId="0" fontId="2" fillId="2" borderId="0" xfId="0" applyFont="1" applyFill="1" applyBorder="1"/>
    <xf numFmtId="0" fontId="2" fillId="2" borderId="2" xfId="0" applyFont="1" applyFill="1" applyBorder="1"/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0" fillId="0" borderId="0" xfId="0" applyFont="1"/>
    <xf numFmtId="0" fontId="0" fillId="0" borderId="5" xfId="0" applyFont="1" applyBorder="1"/>
    <xf numFmtId="0" fontId="0" fillId="0" borderId="6" xfId="0" applyFont="1" applyBorder="1"/>
    <xf numFmtId="0" fontId="0" fillId="0" borderId="0" xfId="0" applyFont="1" applyFill="1" applyBorder="1"/>
    <xf numFmtId="0" fontId="0" fillId="0" borderId="0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0" xfId="0" applyFont="1" applyBorder="1"/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3" xfId="0" applyFont="1" applyBorder="1"/>
    <xf numFmtId="0" fontId="0" fillId="0" borderId="3" xfId="0" applyFont="1" applyFill="1" applyBorder="1"/>
    <xf numFmtId="0" fontId="0" fillId="0" borderId="3" xfId="0" applyFont="1" applyBorder="1" applyAlignment="1">
      <alignment horizontal="center" vertical="center"/>
    </xf>
    <xf numFmtId="0" fontId="0" fillId="0" borderId="2" xfId="0" applyFont="1" applyFill="1" applyBorder="1"/>
    <xf numFmtId="0" fontId="0" fillId="0" borderId="2" xfId="0" applyFont="1" applyBorder="1"/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vertical="top"/>
    </xf>
    <xf numFmtId="0" fontId="0" fillId="0" borderId="1" xfId="0" applyFont="1" applyFill="1" applyBorder="1" applyAlignment="1">
      <alignment vertical="top"/>
    </xf>
    <xf numFmtId="14" fontId="0" fillId="0" borderId="2" xfId="0" applyNumberFormat="1" applyFont="1" applyBorder="1"/>
    <xf numFmtId="0" fontId="0" fillId="0" borderId="0" xfId="0" applyFont="1" applyFill="1" applyBorder="1" applyAlignment="1">
      <alignment vertical="top"/>
    </xf>
    <xf numFmtId="0" fontId="0" fillId="0" borderId="1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vertical="top"/>
    </xf>
    <xf numFmtId="0" fontId="0" fillId="0" borderId="3" xfId="0" applyFont="1" applyBorder="1" applyAlignment="1">
      <alignment vertical="top"/>
    </xf>
    <xf numFmtId="0" fontId="0" fillId="0" borderId="8" xfId="0" applyFont="1" applyBorder="1"/>
    <xf numFmtId="0" fontId="0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vertical="top"/>
    </xf>
    <xf numFmtId="0" fontId="0" fillId="0" borderId="10" xfId="0" applyFont="1" applyBorder="1"/>
    <xf numFmtId="0" fontId="0" fillId="0" borderId="10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/>
    </xf>
    <xf numFmtId="0" fontId="2" fillId="0" borderId="2" xfId="0" applyFont="1" applyBorder="1" applyAlignment="1">
      <alignment horizontal="center" vertical="center"/>
    </xf>
    <xf numFmtId="0" fontId="0" fillId="0" borderId="9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center" vertical="center"/>
    </xf>
    <xf numFmtId="0" fontId="0" fillId="0" borderId="11" xfId="0" applyFont="1" applyBorder="1" applyAlignment="1">
      <alignment vertical="top"/>
    </xf>
    <xf numFmtId="14" fontId="0" fillId="0" borderId="2" xfId="0" applyNumberFormat="1" applyFont="1" applyFill="1" applyBorder="1" applyAlignment="1">
      <alignment vertical="top" wrapText="1"/>
    </xf>
    <xf numFmtId="0" fontId="0" fillId="0" borderId="8" xfId="0" applyFont="1" applyBorder="1" applyAlignment="1">
      <alignment vertical="top"/>
    </xf>
    <xf numFmtId="0" fontId="2" fillId="0" borderId="11" xfId="0" applyFont="1" applyBorder="1"/>
    <xf numFmtId="0" fontId="2" fillId="0" borderId="3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0" fillId="0" borderId="8" xfId="0" applyFont="1" applyFill="1" applyBorder="1"/>
    <xf numFmtId="0" fontId="0" fillId="0" borderId="7" xfId="0" applyFont="1" applyFill="1" applyBorder="1" applyAlignment="1">
      <alignment horizontal="left" vertical="top" wrapText="1"/>
    </xf>
    <xf numFmtId="0" fontId="0" fillId="0" borderId="10" xfId="0" applyFont="1" applyFill="1" applyBorder="1"/>
    <xf numFmtId="0" fontId="2" fillId="0" borderId="11" xfId="0" applyFont="1" applyFill="1" applyBorder="1" applyAlignment="1">
      <alignment vertical="top"/>
    </xf>
    <xf numFmtId="0" fontId="0" fillId="0" borderId="11" xfId="0" applyFont="1" applyFill="1" applyBorder="1"/>
    <xf numFmtId="0" fontId="0" fillId="0" borderId="6" xfId="0" applyFont="1" applyBorder="1" applyAlignment="1">
      <alignment vertical="top"/>
    </xf>
    <xf numFmtId="0" fontId="0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/>
    </xf>
    <xf numFmtId="0" fontId="0" fillId="0" borderId="10" xfId="0" applyFont="1" applyBorder="1" applyAlignment="1">
      <alignment vertical="top"/>
    </xf>
    <xf numFmtId="0" fontId="0" fillId="0" borderId="1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vertical="top"/>
    </xf>
    <xf numFmtId="0" fontId="2" fillId="0" borderId="11" xfId="0" applyFont="1" applyBorder="1" applyAlignment="1">
      <alignment horizontal="left" vertical="top" wrapText="1"/>
    </xf>
    <xf numFmtId="0" fontId="2" fillId="0" borderId="11" xfId="0" applyFont="1" applyBorder="1" applyAlignment="1">
      <alignment vertical="top" wrapText="1"/>
    </xf>
    <xf numFmtId="0" fontId="0" fillId="0" borderId="8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2" fillId="0" borderId="11" xfId="0" applyFont="1" applyBorder="1" applyAlignment="1">
      <alignment vertical="top"/>
    </xf>
    <xf numFmtId="0" fontId="2" fillId="0" borderId="6" xfId="0" applyFont="1" applyBorder="1" applyAlignment="1">
      <alignment vertical="top" wrapText="1"/>
    </xf>
    <xf numFmtId="0" fontId="2" fillId="2" borderId="2" xfId="0" applyFont="1" applyFill="1" applyBorder="1" applyAlignment="1">
      <alignment vertical="top"/>
    </xf>
    <xf numFmtId="0" fontId="2" fillId="2" borderId="3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10" fillId="0" borderId="0" xfId="0" applyFont="1"/>
    <xf numFmtId="0" fontId="11" fillId="3" borderId="0" xfId="0" applyFont="1" applyFill="1" applyBorder="1"/>
    <xf numFmtId="0" fontId="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/>
    </xf>
    <xf numFmtId="0" fontId="11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indent="1"/>
    </xf>
    <xf numFmtId="0" fontId="12" fillId="3" borderId="3" xfId="0" applyFont="1" applyFill="1" applyBorder="1" applyAlignment="1">
      <alignment horizontal="left" indent="1"/>
    </xf>
    <xf numFmtId="0" fontId="11" fillId="0" borderId="0" xfId="0" applyFont="1"/>
    <xf numFmtId="0" fontId="13" fillId="5" borderId="11" xfId="0" applyFont="1" applyFill="1" applyBorder="1" applyAlignment="1">
      <alignment horizontal="left" vertical="center" indent="1"/>
    </xf>
    <xf numFmtId="0" fontId="13" fillId="5" borderId="2" xfId="0" applyFont="1" applyFill="1" applyBorder="1" applyAlignment="1">
      <alignment horizontal="left" vertical="center" indent="1"/>
    </xf>
    <xf numFmtId="0" fontId="14" fillId="4" borderId="11" xfId="0" applyFont="1" applyFill="1" applyBorder="1" applyAlignment="1">
      <alignment horizontal="left" vertical="center" indent="1"/>
    </xf>
    <xf numFmtId="0" fontId="14" fillId="4" borderId="2" xfId="0" applyFont="1" applyFill="1" applyBorder="1" applyAlignment="1">
      <alignment horizontal="left" vertical="center" indent="1"/>
    </xf>
    <xf numFmtId="0" fontId="12" fillId="3" borderId="0" xfId="0" applyFont="1" applyFill="1" applyBorder="1" applyAlignment="1">
      <alignment horizontal="left" indent="1"/>
    </xf>
    <xf numFmtId="0" fontId="11" fillId="3" borderId="0" xfId="0" applyFont="1" applyFill="1" applyBorder="1" applyAlignment="1"/>
    <xf numFmtId="0" fontId="11" fillId="3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/>
    </xf>
    <xf numFmtId="14" fontId="2" fillId="0" borderId="2" xfId="0" applyNumberFormat="1" applyFont="1" applyBorder="1"/>
    <xf numFmtId="0" fontId="2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/>
    </xf>
    <xf numFmtId="14" fontId="2" fillId="0" borderId="2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0" fillId="0" borderId="8" xfId="0" applyFont="1" applyFill="1" applyBorder="1" applyAlignment="1">
      <alignment vertical="top"/>
    </xf>
    <xf numFmtId="0" fontId="0" fillId="0" borderId="3" xfId="0" applyFont="1" applyFill="1" applyBorder="1" applyAlignment="1">
      <alignment horizontal="left" vertical="top" wrapText="1"/>
    </xf>
    <xf numFmtId="0" fontId="0" fillId="0" borderId="3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14" fontId="2" fillId="0" borderId="0" xfId="0" quotePrefix="1" applyNumberFormat="1" applyFont="1" applyFill="1" applyBorder="1" applyAlignment="1">
      <alignment horizontal="left"/>
    </xf>
    <xf numFmtId="14" fontId="0" fillId="0" borderId="2" xfId="0" quotePrefix="1" applyNumberFormat="1" applyFont="1" applyFill="1" applyBorder="1" applyAlignment="1">
      <alignment horizontal="left" vertical="top"/>
    </xf>
    <xf numFmtId="0" fontId="2" fillId="0" borderId="2" xfId="0" quotePrefix="1" applyFont="1" applyFill="1" applyBorder="1" applyAlignment="1">
      <alignment horizontal="left" vertical="top" wrapText="1"/>
    </xf>
    <xf numFmtId="0" fontId="2" fillId="0" borderId="0" xfId="0" quotePrefix="1" applyFont="1" applyFill="1" applyBorder="1" applyAlignment="1">
      <alignment horizontal="left"/>
    </xf>
    <xf numFmtId="14" fontId="2" fillId="0" borderId="3" xfId="0" quotePrefix="1" applyNumberFormat="1" applyFont="1" applyFill="1" applyBorder="1" applyAlignment="1">
      <alignment horizontal="left"/>
    </xf>
    <xf numFmtId="14" fontId="2" fillId="0" borderId="1" xfId="0" quotePrefix="1" applyNumberFormat="1" applyFont="1" applyFill="1" applyBorder="1" applyAlignment="1">
      <alignment horizontal="left"/>
    </xf>
    <xf numFmtId="14" fontId="0" fillId="0" borderId="3" xfId="0" quotePrefix="1" applyNumberFormat="1" applyFont="1" applyFill="1" applyBorder="1" applyAlignment="1">
      <alignment horizontal="left"/>
    </xf>
    <xf numFmtId="14" fontId="0" fillId="0" borderId="2" xfId="0" quotePrefix="1" applyNumberFormat="1" applyFont="1" applyFill="1" applyBorder="1" applyAlignment="1">
      <alignment horizontal="left"/>
    </xf>
    <xf numFmtId="0" fontId="0" fillId="0" borderId="3" xfId="0" quotePrefix="1" applyFont="1" applyFill="1" applyBorder="1" applyAlignment="1">
      <alignment horizontal="left" vertical="top"/>
    </xf>
    <xf numFmtId="0" fontId="2" fillId="0" borderId="0" xfId="0" quotePrefix="1" applyFont="1" applyFill="1" applyBorder="1" applyAlignment="1">
      <alignment horizontal="left" vertical="top"/>
    </xf>
    <xf numFmtId="0" fontId="0" fillId="0" borderId="0" xfId="0" quotePrefix="1" applyFont="1" applyFill="1" applyBorder="1" applyAlignment="1">
      <alignment horizontal="left" vertical="top"/>
    </xf>
    <xf numFmtId="0" fontId="0" fillId="0" borderId="1" xfId="0" quotePrefix="1" applyFont="1" applyFill="1" applyBorder="1" applyAlignment="1">
      <alignment horizontal="left" vertical="top"/>
    </xf>
    <xf numFmtId="0" fontId="2" fillId="0" borderId="3" xfId="0" quotePrefix="1" applyFont="1" applyFill="1" applyBorder="1" applyAlignment="1">
      <alignment horizontal="left" vertical="top" wrapText="1"/>
    </xf>
    <xf numFmtId="0" fontId="2" fillId="0" borderId="1" xfId="0" quotePrefix="1" applyFont="1" applyFill="1" applyBorder="1" applyAlignment="1">
      <alignment horizontal="left" vertical="top" wrapText="1"/>
    </xf>
    <xf numFmtId="0" fontId="0" fillId="0" borderId="2" xfId="0" quotePrefix="1" applyFont="1" applyFill="1" applyBorder="1" applyAlignment="1">
      <alignment horizontal="left" vertical="top" wrapText="1"/>
    </xf>
    <xf numFmtId="0" fontId="2" fillId="0" borderId="3" xfId="0" quotePrefix="1" applyFont="1" applyFill="1" applyBorder="1" applyAlignment="1">
      <alignment horizontal="left" vertical="top"/>
    </xf>
    <xf numFmtId="0" fontId="0" fillId="0" borderId="0" xfId="0" quotePrefix="1" applyFont="1" applyFill="1" applyBorder="1" applyAlignment="1">
      <alignment horizontal="left"/>
    </xf>
    <xf numFmtId="0" fontId="0" fillId="0" borderId="1" xfId="0" quotePrefix="1" applyFont="1" applyFill="1" applyBorder="1" applyAlignment="1">
      <alignment horizontal="left"/>
    </xf>
    <xf numFmtId="0" fontId="12" fillId="3" borderId="8" xfId="0" applyFont="1" applyFill="1" applyBorder="1" applyAlignment="1">
      <alignment horizontal="left" indent="1"/>
    </xf>
    <xf numFmtId="0" fontId="12" fillId="3" borderId="7" xfId="0" applyFont="1" applyFill="1" applyBorder="1" applyAlignment="1">
      <alignment horizontal="left" indent="1"/>
    </xf>
    <xf numFmtId="0" fontId="11" fillId="3" borderId="10" xfId="0" applyFont="1" applyFill="1" applyBorder="1" applyAlignment="1">
      <alignment horizontal="left" indent="1"/>
    </xf>
    <xf numFmtId="0" fontId="1" fillId="3" borderId="4" xfId="0" applyFont="1" applyFill="1" applyBorder="1" applyAlignment="1">
      <alignment horizontal="left" indent="1"/>
    </xf>
    <xf numFmtId="0" fontId="11" fillId="3" borderId="10" xfId="0" applyFont="1" applyFill="1" applyBorder="1" applyAlignment="1">
      <alignment horizontal="left" vertical="top" indent="1"/>
    </xf>
    <xf numFmtId="0" fontId="11" fillId="3" borderId="4" xfId="0" applyFont="1" applyFill="1" applyBorder="1" applyAlignment="1">
      <alignment horizontal="left" vertical="center"/>
    </xf>
    <xf numFmtId="0" fontId="12" fillId="3" borderId="10" xfId="0" applyFont="1" applyFill="1" applyBorder="1" applyAlignment="1">
      <alignment horizontal="left" indent="1"/>
    </xf>
    <xf numFmtId="0" fontId="11" fillId="3" borderId="4" xfId="0" applyFont="1" applyFill="1" applyBorder="1" applyAlignment="1"/>
    <xf numFmtId="0" fontId="15" fillId="3" borderId="10" xfId="0" applyFont="1" applyFill="1" applyBorder="1" applyAlignment="1">
      <alignment horizontal="left" vertical="center" indent="1"/>
    </xf>
    <xf numFmtId="0" fontId="11" fillId="3" borderId="4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12" xfId="0" applyFont="1" applyFill="1" applyBorder="1" applyAlignment="1">
      <alignment horizontal="left" vertical="top" wrapText="1" indent="1"/>
    </xf>
    <xf numFmtId="0" fontId="0" fillId="3" borderId="12" xfId="0" applyFill="1" applyBorder="1" applyAlignment="1">
      <alignment horizontal="left" vertical="top" wrapText="1" indent="1"/>
    </xf>
    <xf numFmtId="0" fontId="2" fillId="3" borderId="12" xfId="0" applyFont="1" applyFill="1" applyBorder="1" applyAlignment="1">
      <alignment horizontal="left" vertical="top" wrapText="1" indent="1"/>
    </xf>
    <xf numFmtId="0" fontId="0" fillId="0" borderId="0" xfId="0" applyAlignment="1">
      <alignment vertical="center"/>
    </xf>
    <xf numFmtId="0" fontId="16" fillId="6" borderId="14" xfId="0" applyFont="1" applyFill="1" applyBorder="1" applyAlignment="1">
      <alignment horizontal="left" vertical="center" indent="1"/>
    </xf>
    <xf numFmtId="0" fontId="16" fillId="6" borderId="13" xfId="0" applyFont="1" applyFill="1" applyBorder="1" applyAlignment="1">
      <alignment horizontal="center" vertical="center"/>
    </xf>
    <xf numFmtId="0" fontId="13" fillId="3" borderId="0" xfId="0" applyFont="1" applyFill="1"/>
    <xf numFmtId="0" fontId="0" fillId="3" borderId="10" xfId="0" applyFont="1" applyFill="1" applyBorder="1" applyAlignment="1">
      <alignment horizontal="left" vertical="top" indent="1"/>
    </xf>
    <xf numFmtId="0" fontId="0" fillId="3" borderId="0" xfId="0" applyFont="1" applyFill="1" applyBorder="1" applyAlignment="1">
      <alignment horizontal="left" vertical="center" indent="1"/>
    </xf>
    <xf numFmtId="0" fontId="0" fillId="3" borderId="0" xfId="0" applyFont="1" applyFill="1" applyBorder="1" applyAlignment="1">
      <alignment horizontal="left" indent="1"/>
    </xf>
    <xf numFmtId="0" fontId="2" fillId="0" borderId="2" xfId="0" applyFont="1" applyFill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7" xfId="0" applyFont="1" applyFill="1" applyBorder="1" applyAlignment="1">
      <alignment horizontal="left" vertical="top" wrapText="1"/>
    </xf>
    <xf numFmtId="14" fontId="2" fillId="0" borderId="2" xfId="0" quotePrefix="1" applyNumberFormat="1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14" fontId="0" fillId="0" borderId="0" xfId="0" quotePrefix="1" applyNumberFormat="1" applyFont="1" applyFill="1" applyBorder="1" applyAlignment="1">
      <alignment horizontal="left" vertical="top"/>
    </xf>
    <xf numFmtId="14" fontId="0" fillId="0" borderId="1" xfId="0" quotePrefix="1" applyNumberFormat="1" applyFont="1" applyFill="1" applyBorder="1" applyAlignment="1">
      <alignment horizontal="left" vertical="top"/>
    </xf>
    <xf numFmtId="0" fontId="0" fillId="0" borderId="2" xfId="0" quotePrefix="1" applyFont="1" applyFill="1" applyBorder="1" applyAlignment="1">
      <alignment horizontal="left"/>
    </xf>
    <xf numFmtId="0" fontId="0" fillId="0" borderId="2" xfId="0" quotePrefix="1" applyFont="1" applyFill="1" applyBorder="1" applyAlignment="1">
      <alignment horizontal="left" vertical="top"/>
    </xf>
    <xf numFmtId="0" fontId="2" fillId="0" borderId="3" xfId="0" quotePrefix="1" applyFont="1" applyFill="1" applyBorder="1" applyAlignment="1">
      <alignment horizontal="left"/>
    </xf>
    <xf numFmtId="0" fontId="0" fillId="0" borderId="7" xfId="0" applyNumberFormat="1" applyFont="1" applyFill="1" applyBorder="1" applyAlignment="1">
      <alignment horizontal="left" vertical="top" wrapText="1"/>
    </xf>
    <xf numFmtId="0" fontId="0" fillId="0" borderId="4" xfId="0" applyNumberFormat="1" applyFont="1" applyFill="1" applyBorder="1" applyAlignment="1">
      <alignment horizontal="left" vertical="top" wrapText="1"/>
    </xf>
    <xf numFmtId="0" fontId="0" fillId="0" borderId="5" xfId="0" applyNumberFormat="1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vertical="top" wrapText="1"/>
    </xf>
    <xf numFmtId="0" fontId="0" fillId="0" borderId="5" xfId="0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left" vertical="top" indent="1"/>
    </xf>
    <xf numFmtId="0" fontId="2" fillId="0" borderId="0" xfId="0" applyFont="1" applyFill="1" applyBorder="1" applyAlignment="1">
      <alignment horizontal="left" vertical="center" indent="1"/>
    </xf>
    <xf numFmtId="0" fontId="1" fillId="0" borderId="0" xfId="6" applyFont="1"/>
    <xf numFmtId="0" fontId="4" fillId="0" borderId="0" xfId="6" applyFont="1"/>
    <xf numFmtId="0" fontId="2" fillId="0" borderId="0" xfId="5" applyFont="1"/>
    <xf numFmtId="0" fontId="17" fillId="7" borderId="0" xfId="6" applyFont="1" applyFill="1"/>
    <xf numFmtId="0" fontId="4" fillId="7" borderId="0" xfId="6" applyFont="1" applyFill="1"/>
    <xf numFmtId="0" fontId="2" fillId="0" borderId="0" xfId="6" applyFont="1"/>
    <xf numFmtId="0" fontId="15" fillId="0" borderId="1" xfId="6" applyFont="1" applyBorder="1"/>
    <xf numFmtId="0" fontId="2" fillId="0" borderId="0" xfId="6" applyFont="1" applyFill="1"/>
    <xf numFmtId="0" fontId="15" fillId="0" borderId="0" xfId="5" applyFont="1"/>
    <xf numFmtId="49" fontId="2" fillId="0" borderId="0" xfId="5" applyNumberFormat="1" applyFont="1" applyAlignment="1">
      <alignment horizontal="left"/>
    </xf>
    <xf numFmtId="0" fontId="0" fillId="0" borderId="15" xfId="0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4" fontId="2" fillId="0" borderId="3" xfId="0" quotePrefix="1" applyNumberFormat="1" applyFont="1" applyFill="1" applyBorder="1" applyAlignment="1">
      <alignment horizontal="left" vertical="top"/>
    </xf>
    <xf numFmtId="0" fontId="0" fillId="0" borderId="6" xfId="0" applyFont="1" applyFill="1" applyBorder="1" applyAlignment="1">
      <alignment vertical="top"/>
    </xf>
    <xf numFmtId="0" fontId="2" fillId="0" borderId="1" xfId="0" quotePrefix="1" applyFont="1" applyFill="1" applyBorder="1" applyAlignment="1">
      <alignment horizontal="left" vertical="top"/>
    </xf>
    <xf numFmtId="0" fontId="19" fillId="0" borderId="0" xfId="5" applyFont="1"/>
    <xf numFmtId="0" fontId="2" fillId="0" borderId="1" xfId="6" applyFont="1" applyFill="1" applyBorder="1" applyAlignment="1">
      <alignment vertical="top"/>
    </xf>
    <xf numFmtId="0" fontId="2" fillId="0" borderId="1" xfId="6" applyFont="1" applyFill="1" applyBorder="1" applyAlignment="1">
      <alignment vertical="top" wrapText="1"/>
    </xf>
    <xf numFmtId="0" fontId="2" fillId="8" borderId="2" xfId="6" applyFont="1" applyFill="1" applyBorder="1" applyAlignment="1">
      <alignment vertical="top"/>
    </xf>
    <xf numFmtId="0" fontId="2" fillId="8" borderId="2" xfId="6" applyFont="1" applyFill="1" applyBorder="1" applyAlignment="1">
      <alignment wrapText="1"/>
    </xf>
    <xf numFmtId="49" fontId="2" fillId="3" borderId="0" xfId="0" applyNumberFormat="1" applyFont="1" applyFill="1" applyBorder="1" applyAlignment="1">
      <alignment horizontal="left" vertical="top" wrapText="1"/>
    </xf>
    <xf numFmtId="49" fontId="2" fillId="3" borderId="4" xfId="0" applyNumberFormat="1" applyFont="1" applyFill="1" applyBorder="1" applyAlignment="1">
      <alignment horizontal="left" vertical="top" wrapText="1"/>
    </xf>
    <xf numFmtId="0" fontId="2" fillId="3" borderId="0" xfId="0" applyNumberFormat="1" applyFont="1" applyFill="1" applyBorder="1" applyAlignment="1">
      <alignment horizontal="left" vertical="top" wrapText="1"/>
    </xf>
    <xf numFmtId="0" fontId="2" fillId="3" borderId="4" xfId="0" applyNumberFormat="1" applyFont="1" applyFill="1" applyBorder="1" applyAlignment="1">
      <alignment horizontal="left" vertical="top" wrapText="1"/>
    </xf>
    <xf numFmtId="15" fontId="2" fillId="3" borderId="0" xfId="0" applyNumberFormat="1" applyFont="1" applyFill="1" applyBorder="1" applyAlignment="1">
      <alignment horizontal="left" vertical="top" wrapText="1"/>
    </xf>
    <xf numFmtId="15" fontId="2" fillId="3" borderId="4" xfId="0" applyNumberFormat="1" applyFont="1" applyFill="1" applyBorder="1" applyAlignment="1">
      <alignment horizontal="left" vertical="top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 applyProtection="1">
      <alignment horizontal="left" vertical="center"/>
      <protection locked="0"/>
    </xf>
    <xf numFmtId="0" fontId="13" fillId="5" borderId="9" xfId="0" applyFont="1" applyFill="1" applyBorder="1" applyAlignment="1" applyProtection="1">
      <alignment horizontal="left" vertical="center"/>
      <protection locked="0"/>
    </xf>
    <xf numFmtId="0" fontId="14" fillId="4" borderId="2" xfId="0" applyFont="1" applyFill="1" applyBorder="1" applyAlignment="1">
      <alignment horizontal="left" vertical="center"/>
    </xf>
    <xf numFmtId="0" fontId="14" fillId="4" borderId="9" xfId="0" applyFont="1" applyFill="1" applyBorder="1" applyAlignment="1">
      <alignment horizontal="left" vertical="center"/>
    </xf>
    <xf numFmtId="0" fontId="17" fillId="0" borderId="8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9">
    <cellStyle name="Excel Built-in Normal" xfId="1"/>
    <cellStyle name="Heading" xfId="2"/>
    <cellStyle name="Heading1" xfId="3"/>
    <cellStyle name="Normal" xfId="0" builtinId="0"/>
    <cellStyle name="Normal 2" xfId="4"/>
    <cellStyle name="Normal 3" xfId="5"/>
    <cellStyle name="Normal 4" xfId="6"/>
    <cellStyle name="Result" xfId="7"/>
    <cellStyle name="Result2" xfId="8"/>
  </cellStyles>
  <dxfs count="2">
    <dxf>
      <fill>
        <patternFill>
          <bgColor theme="4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607326</xdr:colOff>
      <xdr:row>21</xdr:row>
      <xdr:rowOff>27298</xdr:rowOff>
    </xdr:from>
    <xdr:to>
      <xdr:col>1</xdr:col>
      <xdr:colOff>1641106</xdr:colOff>
      <xdr:row>23</xdr:row>
      <xdr:rowOff>176646</xdr:rowOff>
    </xdr:to>
    <xdr:pic>
      <xdr:nvPicPr>
        <xdr:cNvPr id="2" name="Image 1" descr="OFB_LogoHoriz_RVB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0813" y="4210337"/>
          <a:ext cx="1033780" cy="50419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1712794</xdr:colOff>
      <xdr:row>21</xdr:row>
      <xdr:rowOff>116009</xdr:rowOff>
    </xdr:from>
    <xdr:to>
      <xdr:col>1</xdr:col>
      <xdr:colOff>2516069</xdr:colOff>
      <xdr:row>23</xdr:row>
      <xdr:rowOff>154232</xdr:rowOff>
    </xdr:to>
    <xdr:pic>
      <xdr:nvPicPr>
        <xdr:cNvPr id="3" name="Image 2" descr="dynamique hydro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6281" y="4299048"/>
          <a:ext cx="803275" cy="39306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2654490</xdr:colOff>
      <xdr:row>21</xdr:row>
      <xdr:rowOff>109184</xdr:rowOff>
    </xdr:from>
    <xdr:to>
      <xdr:col>1</xdr:col>
      <xdr:colOff>3405117</xdr:colOff>
      <xdr:row>22</xdr:row>
      <xdr:rowOff>163775</xdr:rowOff>
    </xdr:to>
    <xdr:pic>
      <xdr:nvPicPr>
        <xdr:cNvPr id="4" name="Image 3" descr="Logo NEOGE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7977" y="4292223"/>
          <a:ext cx="750627" cy="2320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3534771</xdr:colOff>
      <xdr:row>21</xdr:row>
      <xdr:rowOff>122832</xdr:rowOff>
    </xdr:from>
    <xdr:to>
      <xdr:col>1</xdr:col>
      <xdr:colOff>4396466</xdr:colOff>
      <xdr:row>23</xdr:row>
      <xdr:rowOff>65805</xdr:rowOff>
    </xdr:to>
    <xdr:pic>
      <xdr:nvPicPr>
        <xdr:cNvPr id="5" name="Image 4" descr="geospatial_solutions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8258" y="4305871"/>
          <a:ext cx="861695" cy="29781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4531058</xdr:colOff>
      <xdr:row>21</xdr:row>
      <xdr:rowOff>129655</xdr:rowOff>
    </xdr:from>
    <xdr:to>
      <xdr:col>1</xdr:col>
      <xdr:colOff>5169233</xdr:colOff>
      <xdr:row>22</xdr:row>
      <xdr:rowOff>121779</xdr:rowOff>
    </xdr:to>
    <xdr:pic>
      <xdr:nvPicPr>
        <xdr:cNvPr id="6" name="Image 5" descr="Logo-INRAE_Quadri-web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4545" y="4312694"/>
          <a:ext cx="638175" cy="16954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211541</xdr:colOff>
      <xdr:row>20</xdr:row>
      <xdr:rowOff>177418</xdr:rowOff>
    </xdr:from>
    <xdr:to>
      <xdr:col>0</xdr:col>
      <xdr:colOff>1167800</xdr:colOff>
      <xdr:row>25</xdr:row>
      <xdr:rowOff>163773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541" y="4183036"/>
          <a:ext cx="956259" cy="873459"/>
        </a:xfrm>
        <a:prstGeom prst="rect">
          <a:avLst/>
        </a:prstGeom>
      </xdr:spPr>
    </xdr:pic>
    <xdr:clientData/>
  </xdr:twoCellAnchor>
  <xdr:twoCellAnchor editAs="oneCell">
    <xdr:from>
      <xdr:col>0</xdr:col>
      <xdr:colOff>1453486</xdr:colOff>
      <xdr:row>21</xdr:row>
      <xdr:rowOff>20473</xdr:rowOff>
    </xdr:from>
    <xdr:to>
      <xdr:col>1</xdr:col>
      <xdr:colOff>617224</xdr:colOff>
      <xdr:row>24</xdr:row>
      <xdr:rowOff>44347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3486" y="4203512"/>
          <a:ext cx="617225" cy="5561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656787</xdr:colOff>
      <xdr:row>0</xdr:row>
      <xdr:rowOff>69011</xdr:rowOff>
    </xdr:from>
    <xdr:to>
      <xdr:col>31</xdr:col>
      <xdr:colOff>94890</xdr:colOff>
      <xdr:row>1</xdr:row>
      <xdr:rowOff>198408</xdr:rowOff>
    </xdr:to>
    <xdr:sp macro="" textlink="">
      <xdr:nvSpPr>
        <xdr:cNvPr id="3" name="ZoneTexte 2"/>
        <xdr:cNvSpPr txBox="1"/>
      </xdr:nvSpPr>
      <xdr:spPr>
        <a:xfrm>
          <a:off x="9714523" y="69011"/>
          <a:ext cx="3941092" cy="508959"/>
        </a:xfrm>
        <a:prstGeom prst="rect">
          <a:avLst/>
        </a:prstGeom>
        <a:solidFill>
          <a:srgbClr val="FFFF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/>
            <a:t>Sélectionner une donnée dans le menu déroulant et les</a:t>
          </a:r>
          <a:r>
            <a:rPr lang="fr-FR" sz="1200" b="1" baseline="0"/>
            <a:t> informations s'afficheront automatiquement</a:t>
          </a:r>
          <a:endParaRPr lang="fr-FR" sz="1200" b="1"/>
        </a:p>
        <a:p>
          <a:endParaRPr lang="fr-FR" sz="1200"/>
        </a:p>
      </xdr:txBody>
    </xdr:sp>
    <xdr:clientData/>
  </xdr:twoCellAnchor>
  <xdr:twoCellAnchor>
    <xdr:from>
      <xdr:col>25</xdr:col>
      <xdr:colOff>27215</xdr:colOff>
      <xdr:row>0</xdr:row>
      <xdr:rowOff>163288</xdr:rowOff>
    </xdr:from>
    <xdr:to>
      <xdr:col>25</xdr:col>
      <xdr:colOff>639535</xdr:colOff>
      <xdr:row>0</xdr:row>
      <xdr:rowOff>163288</xdr:rowOff>
    </xdr:to>
    <xdr:cxnSp macro="">
      <xdr:nvCxnSpPr>
        <xdr:cNvPr id="4" name="Connecteur droit avec flèche 3"/>
        <xdr:cNvCxnSpPr/>
      </xdr:nvCxnSpPr>
      <xdr:spPr>
        <a:xfrm flipH="1" flipV="1">
          <a:off x="10879245" y="1181205"/>
          <a:ext cx="612320" cy="0"/>
        </a:xfrm>
        <a:prstGeom prst="straightConnector1">
          <a:avLst/>
        </a:prstGeom>
        <a:ln w="381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C_Synth&#232;se%20des%20m&#233;tadonn&#233;es_EMCC_modif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s"/>
      <sheetName val="BD_SIG"/>
      <sheetName val="INTERFACE D'EDITION"/>
      <sheetName val="BD_AUTRES"/>
    </sheetNames>
    <sheetDataSet>
      <sheetData sheetId="0" refreshError="1"/>
      <sheetData sheetId="1">
        <row r="3">
          <cell r="A3" t="str">
            <v>Compilation des bandes actives</v>
          </cell>
        </row>
        <row r="4">
          <cell r="A4" t="str">
            <v>Profil en long</v>
          </cell>
        </row>
        <row r="5">
          <cell r="A5" t="str">
            <v>Communes</v>
          </cell>
        </row>
        <row r="6">
          <cell r="A6" t="str">
            <v>Géologie</v>
          </cell>
        </row>
        <row r="7">
          <cell r="A7" t="str">
            <v>Efonc initial</v>
          </cell>
        </row>
        <row r="8">
          <cell r="A8" t="str">
            <v>Efonc résiduel</v>
          </cell>
        </row>
        <row r="9">
          <cell r="A9" t="str">
            <v>Base de données segmentées</v>
          </cell>
        </row>
        <row r="10">
          <cell r="A10" t="str">
            <v>Bassin versant</v>
          </cell>
        </row>
        <row r="11">
          <cell r="A11" t="str">
            <v>Espace de divagation historique</v>
          </cell>
        </row>
        <row r="12">
          <cell r="A12" t="str">
            <v>Espace de divagation maximal théorique</v>
          </cell>
        </row>
        <row r="13">
          <cell r="A13" t="str">
            <v>Itinéraire</v>
          </cell>
        </row>
        <row r="14">
          <cell r="A14" t="str">
            <v>Linéaire de référence</v>
          </cell>
        </row>
        <row r="15">
          <cell r="A15" t="str">
            <v>Réseau hydrographique</v>
          </cell>
        </row>
        <row r="16">
          <cell r="A16" t="str">
            <v>Secteurs géomorphologiques</v>
          </cell>
        </row>
        <row r="17">
          <cell r="A17" t="str">
            <v>Secteurs geomorphologiques</v>
          </cell>
        </row>
        <row r="18">
          <cell r="A18" t="str">
            <v>Affluent</v>
          </cell>
        </row>
        <row r="19">
          <cell r="A19" t="str">
            <v>Aménagement linéaire</v>
          </cell>
        </row>
        <row r="20">
          <cell r="A20" t="str">
            <v>Aménagement ponctuel</v>
          </cell>
        </row>
        <row r="21">
          <cell r="A21" t="str">
            <v>Embâcle</v>
          </cell>
        </row>
        <row r="22">
          <cell r="A22" t="str">
            <v>Erosion (avec décalage latéral)</v>
          </cell>
        </row>
        <row r="23">
          <cell r="A23" t="str">
            <v>Erosion (sans décalage latéral)</v>
          </cell>
        </row>
        <row r="24">
          <cell r="A24" t="str">
            <v>Géométrie du chenal</v>
          </cell>
        </row>
        <row r="25">
          <cell r="A25" t="str">
            <v>Granulométrie</v>
          </cell>
        </row>
        <row r="26">
          <cell r="A26" t="str">
            <v>Photographies</v>
          </cell>
        </row>
        <row r="27">
          <cell r="A27" t="str">
            <v>Seuils</v>
          </cell>
        </row>
        <row r="28">
          <cell r="A28" t="str">
            <v>Affleurements en berges</v>
          </cell>
        </row>
        <row r="29">
          <cell r="A29" t="str">
            <v>Affleurements au fond du lit</v>
          </cell>
        </row>
        <row r="30">
          <cell r="A30" t="str">
            <v>Affleurement ponctuel au fond du lit</v>
          </cell>
        </row>
        <row r="31">
          <cell r="A31" t="str">
            <v>Levés topographiques 2008</v>
          </cell>
        </row>
        <row r="32">
          <cell r="A32" t="str">
            <v>Leves topographiques 2008 reprojetés</v>
          </cell>
        </row>
        <row r="33">
          <cell r="A33" t="str">
            <v>Digues</v>
          </cell>
        </row>
        <row r="34">
          <cell r="A34" t="str">
            <v>Localisation des actions proposées</v>
          </cell>
        </row>
        <row r="35">
          <cell r="A35" t="str">
            <v>Espaces à remobiliser</v>
          </cell>
        </row>
        <row r="36">
          <cell r="A36" t="str">
            <v>Propositions de recul/suppression d'ouvrages latéraux</v>
          </cell>
        </row>
        <row r="37">
          <cell r="A37" t="str">
            <v>Espaces remobilisables derrière les ouvrages à reculer/supprimer</v>
          </cell>
        </row>
        <row r="38">
          <cell r="A38" t="str">
            <v>Carte Etat Major</v>
          </cell>
        </row>
        <row r="39">
          <cell r="A39" t="str">
            <v>Photographies aériennes 1944</v>
          </cell>
        </row>
        <row r="40">
          <cell r="A40" t="str">
            <v>Photographies aériennes 1958</v>
          </cell>
        </row>
        <row r="41">
          <cell r="A41" t="str">
            <v>Photographies aériennes 1973</v>
          </cell>
        </row>
        <row r="42">
          <cell r="A42" t="str">
            <v>Photographies aériennes 1985</v>
          </cell>
        </row>
        <row r="43">
          <cell r="A43" t="str">
            <v>Photographies aériennes 1994</v>
          </cell>
        </row>
        <row r="44">
          <cell r="A44" t="str">
            <v>Photographies aériennes 1996</v>
          </cell>
        </row>
        <row r="45">
          <cell r="A45" t="str">
            <v>Photographies aériennes 2001</v>
          </cell>
        </row>
        <row r="46">
          <cell r="A46" t="str">
            <v>Photographies aériennes 2005</v>
          </cell>
        </row>
        <row r="47">
          <cell r="A47">
            <v>0</v>
          </cell>
        </row>
        <row r="48">
          <cell r="A48">
            <v>0</v>
          </cell>
        </row>
        <row r="49">
          <cell r="A49">
            <v>0</v>
          </cell>
        </row>
        <row r="50">
          <cell r="A50">
            <v>0</v>
          </cell>
        </row>
        <row r="51">
          <cell r="A51">
            <v>0</v>
          </cell>
        </row>
        <row r="52">
          <cell r="A52">
            <v>0</v>
          </cell>
        </row>
        <row r="53">
          <cell r="A53">
            <v>0</v>
          </cell>
        </row>
        <row r="54">
          <cell r="A54">
            <v>0</v>
          </cell>
        </row>
        <row r="55">
          <cell r="A55">
            <v>0</v>
          </cell>
        </row>
        <row r="56">
          <cell r="A56">
            <v>0</v>
          </cell>
        </row>
        <row r="57">
          <cell r="A57">
            <v>0</v>
          </cell>
        </row>
        <row r="58">
          <cell r="A58">
            <v>0</v>
          </cell>
        </row>
        <row r="59">
          <cell r="A59">
            <v>0</v>
          </cell>
        </row>
        <row r="60">
          <cell r="A60">
            <v>0</v>
          </cell>
        </row>
        <row r="61">
          <cell r="A61">
            <v>0</v>
          </cell>
        </row>
        <row r="62">
          <cell r="A62">
            <v>0</v>
          </cell>
        </row>
        <row r="63">
          <cell r="A63">
            <v>0</v>
          </cell>
        </row>
        <row r="64">
          <cell r="A64">
            <v>0</v>
          </cell>
        </row>
        <row r="65">
          <cell r="A65">
            <v>0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abSelected="1" workbookViewId="0"/>
  </sheetViews>
  <sheetFormatPr baseColWidth="10" defaultColWidth="11.3984375" defaultRowHeight="14" x14ac:dyDescent="0.3"/>
  <cols>
    <col min="1" max="1" width="21.19921875" style="193" customWidth="1"/>
    <col min="2" max="2" width="111.59765625" style="193" customWidth="1"/>
    <col min="3" max="16384" width="11.3984375" style="193"/>
  </cols>
  <sheetData>
    <row r="1" spans="1:2" ht="18.3" x14ac:dyDescent="0.4">
      <c r="A1" s="191" t="s">
        <v>325</v>
      </c>
      <c r="B1" s="192"/>
    </row>
    <row r="2" spans="1:2" x14ac:dyDescent="0.3">
      <c r="A2" s="192"/>
      <c r="B2" s="192"/>
    </row>
    <row r="3" spans="1:2" x14ac:dyDescent="0.3">
      <c r="A3" s="194" t="s">
        <v>300</v>
      </c>
      <c r="B3" s="195"/>
    </row>
    <row r="4" spans="1:2" x14ac:dyDescent="0.3">
      <c r="A4" s="196" t="s">
        <v>317</v>
      </c>
      <c r="B4" s="192"/>
    </row>
    <row r="5" spans="1:2" x14ac:dyDescent="0.3">
      <c r="A5" s="196"/>
      <c r="B5" s="192"/>
    </row>
    <row r="6" spans="1:2" x14ac:dyDescent="0.3">
      <c r="A6" s="196" t="s">
        <v>331</v>
      </c>
      <c r="B6" s="192"/>
    </row>
    <row r="7" spans="1:2" x14ac:dyDescent="0.3">
      <c r="A7" s="192"/>
      <c r="B7" s="192"/>
    </row>
    <row r="8" spans="1:2" x14ac:dyDescent="0.3">
      <c r="A8" s="194" t="s">
        <v>301</v>
      </c>
      <c r="B8" s="195"/>
    </row>
    <row r="9" spans="1:2" x14ac:dyDescent="0.3">
      <c r="A9" s="197" t="s">
        <v>322</v>
      </c>
      <c r="B9" s="197" t="s">
        <v>302</v>
      </c>
    </row>
    <row r="10" spans="1:2" ht="27.95" x14ac:dyDescent="0.3">
      <c r="A10" s="215" t="s">
        <v>321</v>
      </c>
      <c r="B10" s="216" t="s">
        <v>328</v>
      </c>
    </row>
    <row r="11" spans="1:2" ht="18" customHeight="1" x14ac:dyDescent="0.3">
      <c r="A11" s="213" t="s">
        <v>319</v>
      </c>
      <c r="B11" s="214" t="s">
        <v>329</v>
      </c>
    </row>
    <row r="12" spans="1:2" ht="27.95" x14ac:dyDescent="0.3">
      <c r="A12" s="213" t="s">
        <v>305</v>
      </c>
      <c r="B12" s="214" t="s">
        <v>330</v>
      </c>
    </row>
    <row r="13" spans="1:2" x14ac:dyDescent="0.3">
      <c r="A13" s="198"/>
      <c r="B13" s="198"/>
    </row>
    <row r="14" spans="1:2" x14ac:dyDescent="0.3">
      <c r="A14" s="192"/>
      <c r="B14" s="192"/>
    </row>
    <row r="15" spans="1:2" x14ac:dyDescent="0.3">
      <c r="A15" s="194" t="s">
        <v>303</v>
      </c>
      <c r="B15" s="195"/>
    </row>
    <row r="16" spans="1:2" x14ac:dyDescent="0.3">
      <c r="A16" s="212" t="s">
        <v>326</v>
      </c>
      <c r="B16" s="193" t="s">
        <v>318</v>
      </c>
    </row>
    <row r="17" spans="1:2" x14ac:dyDescent="0.3">
      <c r="A17" s="212" t="s">
        <v>327</v>
      </c>
      <c r="B17" s="193" t="s">
        <v>259</v>
      </c>
    </row>
    <row r="18" spans="1:2" x14ac:dyDescent="0.3">
      <c r="A18" s="199" t="s">
        <v>304</v>
      </c>
      <c r="B18" s="193" t="s">
        <v>320</v>
      </c>
    </row>
    <row r="19" spans="1:2" x14ac:dyDescent="0.3">
      <c r="A19" s="199" t="s">
        <v>332</v>
      </c>
      <c r="B19" s="193" t="s">
        <v>333</v>
      </c>
    </row>
    <row r="20" spans="1:2" x14ac:dyDescent="0.3">
      <c r="A20" s="199" t="s">
        <v>334</v>
      </c>
      <c r="B20" s="200" t="s">
        <v>335</v>
      </c>
    </row>
  </sheetData>
  <sheetProtection password="A18A" sheet="1" objects="1" scenarios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16"/>
  <sheetViews>
    <sheetView showGridLines="0" view="pageBreakPreview" zoomScaleNormal="100" zoomScaleSheetLayoutView="100" zoomScalePageLayoutView="80" workbookViewId="0">
      <selection activeCell="G1" sqref="G1:Y1"/>
    </sheetView>
  </sheetViews>
  <sheetFormatPr baseColWidth="10" defaultColWidth="10.8984375" defaultRowHeight="14" x14ac:dyDescent="0.3"/>
  <cols>
    <col min="1" max="25" width="5.19921875" customWidth="1"/>
  </cols>
  <sheetData>
    <row r="1" spans="1:25" s="99" customFormat="1" ht="30.1" customHeight="1" x14ac:dyDescent="0.45">
      <c r="A1" s="116" t="s">
        <v>244</v>
      </c>
      <c r="B1" s="117"/>
      <c r="C1" s="117"/>
      <c r="D1" s="117"/>
      <c r="E1" s="117"/>
      <c r="F1" s="117"/>
      <c r="G1" s="225" t="s">
        <v>137</v>
      </c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6"/>
    </row>
    <row r="2" spans="1:25" s="99" customFormat="1" ht="30.1" customHeight="1" x14ac:dyDescent="0.45">
      <c r="A2" s="118" t="s">
        <v>134</v>
      </c>
      <c r="B2" s="119"/>
      <c r="C2" s="119"/>
      <c r="D2" s="119"/>
      <c r="E2" s="119"/>
      <c r="F2" s="119"/>
      <c r="G2" s="227" t="str">
        <f>VLOOKUP($G$1,'Liste intégrale'!$A$5:$AM$61,5,FALSE)</f>
        <v>TRONCON_HYDROGRAPHIQUE.shp</v>
      </c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8"/>
    </row>
    <row r="3" spans="1:25" s="115" customFormat="1" ht="20.05" customHeight="1" x14ac:dyDescent="0.35">
      <c r="A3" s="153" t="s">
        <v>135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54"/>
    </row>
    <row r="4" spans="1:25" ht="10.1" customHeight="1" x14ac:dyDescent="0.4">
      <c r="A4" s="155"/>
      <c r="B4" s="110"/>
      <c r="C4" s="110"/>
      <c r="D4" s="110"/>
      <c r="E4" s="110"/>
      <c r="F4" s="110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56"/>
    </row>
    <row r="5" spans="1:25" ht="20.05" customHeight="1" x14ac:dyDescent="0.3">
      <c r="A5" s="189" t="s">
        <v>298</v>
      </c>
      <c r="B5" s="190"/>
      <c r="C5" s="190"/>
      <c r="D5" s="190"/>
      <c r="E5" s="190"/>
      <c r="F5" s="172"/>
      <c r="G5" s="221" t="str">
        <f>VLOOKUP($G$1,'Liste intégrale'!$A$5:$AM$61,2,FALSE)</f>
        <v>BD Carthage (CARtographie THématique des AGences de l'eau et du ministère chargé de l'Environnement)</v>
      </c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2"/>
    </row>
    <row r="6" spans="1:25" ht="40.299999999999997" customHeight="1" x14ac:dyDescent="0.3">
      <c r="A6" s="171" t="s">
        <v>169</v>
      </c>
      <c r="B6" s="172"/>
      <c r="C6" s="172"/>
      <c r="D6" s="172"/>
      <c r="E6" s="172"/>
      <c r="F6" s="172"/>
      <c r="G6" s="221" t="str">
        <f>VLOOKUP($G$1,'Liste intégrale'!$A$5:$AM$61,3,FALSE)</f>
        <v>RHUM -  Asconit consultants, Dynamique hydro, Hydreco Guyane</v>
      </c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2"/>
    </row>
    <row r="7" spans="1:25" ht="40.299999999999997" customHeight="1" x14ac:dyDescent="0.3">
      <c r="A7" s="171" t="s">
        <v>170</v>
      </c>
      <c r="B7" s="172"/>
      <c r="C7" s="172"/>
      <c r="D7" s="172"/>
      <c r="E7" s="172"/>
      <c r="F7" s="172"/>
      <c r="G7" s="221" t="str">
        <f>VLOOKUP($G$1,'Liste intégrale'!$A$5:$AM$61,4,FALSE)</f>
        <v>Institut national de l’information géographique et forestière (IGN) et agences de l'eau</v>
      </c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2"/>
    </row>
    <row r="8" spans="1:25" ht="20.05" customHeight="1" x14ac:dyDescent="0.3">
      <c r="A8" s="171" t="s">
        <v>171</v>
      </c>
      <c r="B8" s="172"/>
      <c r="C8" s="172"/>
      <c r="D8" s="172"/>
      <c r="E8" s="172"/>
      <c r="F8" s="172"/>
      <c r="G8" s="217" t="str">
        <f>VLOOKUP($G$1,'Liste intégrale'!$A$5:$AM$61,6,FALSE)</f>
        <v>&lt; 2013</v>
      </c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17"/>
      <c r="T8" s="217"/>
      <c r="U8" s="217"/>
      <c r="V8" s="217"/>
      <c r="W8" s="217"/>
      <c r="X8" s="217"/>
      <c r="Y8" s="218"/>
    </row>
    <row r="9" spans="1:25" ht="21.8" customHeight="1" x14ac:dyDescent="0.3">
      <c r="A9" s="171" t="s">
        <v>136</v>
      </c>
      <c r="B9" s="173"/>
      <c r="C9" s="173"/>
      <c r="D9" s="173"/>
      <c r="E9" s="173"/>
      <c r="F9" s="173"/>
      <c r="G9" s="221" t="str">
        <f>VLOOKUP($G$1,'Liste intégrale'!$A$5:$AM$61,39,FALSE)</f>
        <v>Guadeloupe</v>
      </c>
      <c r="H9" s="221"/>
      <c r="I9" s="221"/>
      <c r="J9" s="221"/>
      <c r="K9" s="221"/>
      <c r="L9" s="221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1"/>
      <c r="X9" s="221"/>
      <c r="Y9" s="222"/>
    </row>
    <row r="10" spans="1:25" ht="160" customHeight="1" x14ac:dyDescent="0.3">
      <c r="A10" s="171" t="s">
        <v>172</v>
      </c>
      <c r="B10" s="172"/>
      <c r="C10" s="172"/>
      <c r="D10" s="172"/>
      <c r="E10" s="172"/>
      <c r="F10" s="172"/>
      <c r="G10" s="219" t="str">
        <f>IF((VLOOKUP($G$1,'Liste intégrale'!$A$5:$AM$61,7,FALSE))=0,"-",VLOOKUP($G$1,'Liste intégrale'!$A$5:$AM$61,7,FALSE))</f>
        <v>Le Sandre ne diffuse plus la BD Carthage de Guadeloupe. Il s'agit de la version utilisée dans RHUM, qui ne renseigne pas la date de ces données.</v>
      </c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20"/>
    </row>
    <row r="11" spans="1:25" ht="13.6" customHeight="1" x14ac:dyDescent="0.35">
      <c r="A11" s="157"/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00"/>
      <c r="X11" s="111"/>
      <c r="Y11" s="158"/>
    </row>
    <row r="12" spans="1:25" s="115" customFormat="1" ht="20.05" customHeight="1" x14ac:dyDescent="0.35">
      <c r="A12" s="159" t="s">
        <v>239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1"/>
      <c r="X12" s="121"/>
      <c r="Y12" s="160"/>
    </row>
    <row r="13" spans="1:25" ht="15.6" x14ac:dyDescent="0.3">
      <c r="A13" s="161" t="s">
        <v>323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09"/>
      <c r="X13" s="109"/>
      <c r="Y13" s="162"/>
    </row>
    <row r="14" spans="1:25" ht="10.1" customHeight="1" x14ac:dyDescent="0.35">
      <c r="A14" s="155"/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223"/>
      <c r="X14" s="223"/>
      <c r="Y14" s="224"/>
    </row>
    <row r="15" spans="1:25" ht="15.6" x14ac:dyDescent="0.3">
      <c r="A15" s="122" t="s">
        <v>59</v>
      </c>
      <c r="B15" s="122" t="s">
        <v>4</v>
      </c>
      <c r="C15" s="122" t="s">
        <v>5</v>
      </c>
      <c r="D15" s="122" t="s">
        <v>6</v>
      </c>
      <c r="E15" s="122" t="s">
        <v>36</v>
      </c>
      <c r="F15" s="122" t="s">
        <v>7</v>
      </c>
      <c r="G15" s="122" t="s">
        <v>8</v>
      </c>
      <c r="H15" s="122" t="s">
        <v>9</v>
      </c>
      <c r="I15" s="122" t="s">
        <v>10</v>
      </c>
      <c r="J15" s="122" t="s">
        <v>11</v>
      </c>
      <c r="K15" s="122" t="s">
        <v>12</v>
      </c>
      <c r="L15" s="122" t="s">
        <v>13</v>
      </c>
      <c r="M15" s="122" t="s">
        <v>14</v>
      </c>
      <c r="N15" s="122" t="s">
        <v>66</v>
      </c>
      <c r="O15" s="122" t="s">
        <v>15</v>
      </c>
      <c r="P15" s="122" t="s">
        <v>16</v>
      </c>
      <c r="Q15" s="122" t="s">
        <v>17</v>
      </c>
      <c r="R15" s="122" t="s">
        <v>18</v>
      </c>
      <c r="S15" s="122" t="s">
        <v>2</v>
      </c>
      <c r="T15" s="122" t="s">
        <v>3</v>
      </c>
      <c r="U15" s="122" t="s">
        <v>19</v>
      </c>
      <c r="V15" s="122" t="s">
        <v>20</v>
      </c>
      <c r="W15" s="123" t="s">
        <v>21</v>
      </c>
      <c r="X15" s="123" t="s">
        <v>34</v>
      </c>
      <c r="Y15" s="123" t="s">
        <v>37</v>
      </c>
    </row>
    <row r="16" spans="1:25" ht="15.6" x14ac:dyDescent="0.3">
      <c r="A16" s="124" t="str">
        <f>IF(VLOOKUP($G$1,'Liste intégrale'!$A$5:$AM$61,8,FALSE)=0,"",VLOOKUP($G$1,'Liste intégrale'!$A$5:$AM$61,8,FALSE))</f>
        <v/>
      </c>
      <c r="B16" s="124" t="str">
        <f>IF(VLOOKUP($G$1,'Liste intégrale'!$A$5:$AM$61,9,FALSE)=0,"",VLOOKUP($G$1,'Liste intégrale'!$A$5:$AM$61,9,FALSE))</f>
        <v/>
      </c>
      <c r="C16" s="124" t="str">
        <f>IF(VLOOKUP($G$1,'Liste intégrale'!$A$5:$AM$61,10,FALSE)=0,"",VLOOKUP($G$1,'Liste intégrale'!$A$5:$AM$61,10,FALSE))</f>
        <v/>
      </c>
      <c r="D16" s="124" t="str">
        <f>IF(VLOOKUP($G$1,'Liste intégrale'!$A$5:$AM$61,11,FALSE)=0,"",VLOOKUP($G$1,'Liste intégrale'!$A$5:$AM$61,11,FALSE))</f>
        <v/>
      </c>
      <c r="E16" s="124" t="str">
        <f>IF(VLOOKUP($G$1,'Liste intégrale'!$A$5:$AM$61,12,FALSE)=0,"",VLOOKUP($G$1,'Liste intégrale'!$A$5:$AM$61,12,FALSE))</f>
        <v/>
      </c>
      <c r="F16" s="124" t="str">
        <f>IF(VLOOKUP($G$1,'Liste intégrale'!$A$5:$AM$61,13,FALSE)=0,"",VLOOKUP($G$1,'Liste intégrale'!$A$5:$AM$61,13,FALSE))</f>
        <v/>
      </c>
      <c r="G16" s="124" t="str">
        <f>IF(VLOOKUP($G$1,'Liste intégrale'!$A$5:$AM$61,14,FALSE)=0,"",VLOOKUP($G$1,'Liste intégrale'!$A$5:$AM$61,14,FALSE))</f>
        <v/>
      </c>
      <c r="H16" s="124" t="str">
        <f>IF(VLOOKUP($G$1,'Liste intégrale'!$A$5:$AM$61,15,FALSE)=0,"",VLOOKUP($G$1,'Liste intégrale'!$A$5:$AM$61,15,FALSE))</f>
        <v/>
      </c>
      <c r="I16" s="124" t="str">
        <f>IF(VLOOKUP($G$1,'Liste intégrale'!$A$5:$AM$61,16,FALSE)=0,"",VLOOKUP($G$1,'Liste intégrale'!$A$5:$AM$61,16,FALSE))</f>
        <v>x</v>
      </c>
      <c r="J16" s="124" t="str">
        <f>IF(VLOOKUP($G$1,'Liste intégrale'!$A$5:$AM$61,17,FALSE)=0,"",VLOOKUP($G$1,'Liste intégrale'!$A$5:$AM$61,17,FALSE))</f>
        <v/>
      </c>
      <c r="K16" s="124" t="str">
        <f>IF(VLOOKUP($G$1,'Liste intégrale'!$A$5:$AM$61,18,FALSE)=0,"",VLOOKUP($G$1,'Liste intégrale'!$A$5:$AM$61,18,FALSE))</f>
        <v/>
      </c>
      <c r="L16" s="124" t="str">
        <f>IF(VLOOKUP($G$1,'Liste intégrale'!$A$5:$AM$61,19,FALSE)=0,"",VLOOKUP($G$1,'Liste intégrale'!$A$5:$AM$61,19,FALSE))</f>
        <v/>
      </c>
      <c r="M16" s="124" t="str">
        <f>IF(VLOOKUP($G$1,'Liste intégrale'!$A$5:$AM$61,20,FALSE)=0,"",VLOOKUP($G$1,'Liste intégrale'!$A$5:$AM$61,20,FALSE))</f>
        <v/>
      </c>
      <c r="N16" s="124" t="str">
        <f>IF(VLOOKUP($G$1,'Liste intégrale'!$A$5:$AM$61,21,FALSE)=0,"",VLOOKUP($G$1,'Liste intégrale'!$A$5:$AM$61,21,FALSE))</f>
        <v/>
      </c>
      <c r="O16" s="124" t="str">
        <f>IF(VLOOKUP($G$1,'Liste intégrale'!$A$5:$AM$61,22,FALSE)=0,"",VLOOKUP($G$1,'Liste intégrale'!$A$5:$AM$61,22,FALSE))</f>
        <v/>
      </c>
      <c r="P16" s="124" t="str">
        <f>IF(VLOOKUP($G$1,'Liste intégrale'!$A$5:$AM$61,23,FALSE)=0,"",VLOOKUP($G$1,'Liste intégrale'!$A$5:$AM$61,23,FALSE))</f>
        <v/>
      </c>
      <c r="Q16" s="124" t="str">
        <f>IF(VLOOKUP($G$1,'Liste intégrale'!$A$5:$AM$61,24,FALSE)=0,"",VLOOKUP($G$1,'Liste intégrale'!$A$5:$AM$61,24,FALSE))</f>
        <v/>
      </c>
      <c r="R16" s="124" t="str">
        <f>IF(VLOOKUP($G$1,'Liste intégrale'!$A$5:$AM$61,25,FALSE)=0,"",VLOOKUP($G$1,'Liste intégrale'!$A$5:$AM$61,25,FALSE))</f>
        <v/>
      </c>
      <c r="S16" s="124" t="str">
        <f>IF(VLOOKUP($G$1,'Liste intégrale'!$A$5:$AM$61,26,FALSE)=0,"",VLOOKUP($G$1,'Liste intégrale'!$A$5:$AM$61,26,FALSE))</f>
        <v/>
      </c>
      <c r="T16" s="124" t="str">
        <f>IF(VLOOKUP($G$1,'Liste intégrale'!$A$5:$AM$61,27,FALSE)=0,"",VLOOKUP($G$1,'Liste intégrale'!$A$5:$AM$61,27,FALSE))</f>
        <v/>
      </c>
      <c r="U16" s="124" t="str">
        <f>IF(VLOOKUP($G$1,'Liste intégrale'!$A$5:$AM$61,28,FALSE)=0,"",VLOOKUP($G$1,'Liste intégrale'!$A$5:$AM$61,28,FALSE))</f>
        <v/>
      </c>
      <c r="V16" s="124" t="str">
        <f>IF(VLOOKUP($G$1,'Liste intégrale'!$A$5:$AM$61,29,FALSE)=0,"",VLOOKUP($G$1,'Liste intégrale'!$A$5:$AM$61,29,FALSE))</f>
        <v/>
      </c>
      <c r="W16" s="124" t="str">
        <f>IF(VLOOKUP($G$1,'Liste intégrale'!$A$5:$AM$61,30,FALSE)=0,"",VLOOKUP($G$1,'Liste intégrale'!$A$5:$AM$61,30,FALSE))</f>
        <v/>
      </c>
      <c r="X16" s="124" t="str">
        <f>IF(VLOOKUP($G$1,'Liste intégrale'!$A$5:$AM$61,31,FALSE)=0,"",VLOOKUP($G$1,'Liste intégrale'!$A$5:$AM$61,31,FALSE))</f>
        <v/>
      </c>
      <c r="Y16" s="124" t="str">
        <f>IF(VLOOKUP($G$1,'Liste intégrale'!$A$5:$AM$61,32,FALSE)=0,"",VLOOKUP($G$1,'Liste intégrale'!$A$5:$AM$61,32,FALSE))</f>
        <v/>
      </c>
    </row>
  </sheetData>
  <sheetProtection password="A18A" sheet="1" objects="1" scenarios="1"/>
  <dataConsolidate/>
  <mergeCells count="9">
    <mergeCell ref="G8:Y8"/>
    <mergeCell ref="G10:Y10"/>
    <mergeCell ref="G9:Y9"/>
    <mergeCell ref="W14:Y14"/>
    <mergeCell ref="G1:Y1"/>
    <mergeCell ref="G2:Y2"/>
    <mergeCell ref="G5:Y5"/>
    <mergeCell ref="G6:Y6"/>
    <mergeCell ref="G7:Y7"/>
  </mergeCells>
  <conditionalFormatting sqref="A1:G2">
    <cfRule type="expression" dxfId="1" priority="1">
      <formula>$G$10="Raster"</formula>
    </cfRule>
    <cfRule type="expression" dxfId="0" priority="2">
      <formula>$G$10="Vecteur"</formula>
    </cfRule>
  </conditionalFormatting>
  <printOptions horizontalCentered="1"/>
  <pageMargins left="0.6692913385826772" right="0.59055118110236227" top="0.74803149606299213" bottom="0.59055118110236227" header="0.31496062992125984" footer="0.31496062992125984"/>
  <pageSetup paperSize="9" orientation="landscape" copies="2" r:id="rId1"/>
  <headerFooter>
    <oddFooter>&amp;L&amp;"-,Italique"PRHYMO - Sources de données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'Liste intégrale'!$A$5:$A$61</xm:f>
          </x14:formula1>
          <xm:sqref>G1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1"/>
  <sheetViews>
    <sheetView zoomScaleNormal="100" workbookViewId="0"/>
  </sheetViews>
  <sheetFormatPr baseColWidth="10" defaultColWidth="11" defaultRowHeight="14" x14ac:dyDescent="0.3"/>
  <cols>
    <col min="1" max="1" width="66.3984375" style="23" bestFit="1" customWidth="1"/>
    <col min="2" max="2" width="67.3984375" style="23" bestFit="1" customWidth="1"/>
    <col min="3" max="3" width="84.19921875" style="23" bestFit="1" customWidth="1"/>
    <col min="4" max="4" width="99.59765625" style="23" bestFit="1" customWidth="1"/>
    <col min="5" max="5" width="47.09765625" style="23" bestFit="1" customWidth="1"/>
    <col min="6" max="6" width="25" style="23" bestFit="1" customWidth="1"/>
    <col min="7" max="7" width="107.09765625" style="23" customWidth="1"/>
    <col min="8" max="8" width="3.8984375" style="23" bestFit="1" customWidth="1"/>
    <col min="9" max="9" width="4.3984375" style="23" bestFit="1" customWidth="1"/>
    <col min="10" max="11" width="3.69921875" style="23" bestFit="1" customWidth="1"/>
    <col min="12" max="12" width="4.69921875" style="23" bestFit="1" customWidth="1"/>
    <col min="13" max="13" width="4.09765625" style="23" bestFit="1" customWidth="1"/>
    <col min="14" max="18" width="4.3984375" style="23" bestFit="1" customWidth="1"/>
    <col min="19" max="19" width="4.09765625" style="23" bestFit="1" customWidth="1"/>
    <col min="20" max="20" width="3.69921875" style="23" bestFit="1" customWidth="1"/>
    <col min="21" max="21" width="3.69921875" style="23" customWidth="1"/>
    <col min="22" max="22" width="4.09765625" style="23" bestFit="1" customWidth="1"/>
    <col min="23" max="23" width="4.3984375" style="23" bestFit="1" customWidth="1"/>
    <col min="24" max="24" width="4.69921875" style="23" bestFit="1" customWidth="1"/>
    <col min="25" max="27" width="4.3984375" style="23" bestFit="1" customWidth="1"/>
    <col min="28" max="28" width="4.09765625" style="23" bestFit="1" customWidth="1"/>
    <col min="29" max="29" width="4.3984375" style="23" bestFit="1" customWidth="1"/>
    <col min="30" max="31" width="4.09765625" style="23" bestFit="1" customWidth="1"/>
    <col min="32" max="32" width="4.3984375" style="23" bestFit="1" customWidth="1"/>
    <col min="33" max="38" width="5.59765625" style="23" customWidth="1"/>
    <col min="39" max="39" width="35.19921875" style="23" customWidth="1"/>
    <col min="40" max="16384" width="11" style="23"/>
  </cols>
  <sheetData>
    <row r="1" spans="1:39" ht="18.3" x14ac:dyDescent="0.4">
      <c r="A1" s="14" t="s">
        <v>324</v>
      </c>
      <c r="F1" s="23" t="s">
        <v>287</v>
      </c>
    </row>
    <row r="3" spans="1:39" x14ac:dyDescent="0.3">
      <c r="A3" s="235" t="s">
        <v>61</v>
      </c>
      <c r="B3" s="236"/>
      <c r="C3" s="236"/>
      <c r="D3" s="236"/>
      <c r="E3" s="236"/>
      <c r="F3" s="236"/>
      <c r="G3" s="237"/>
      <c r="H3" s="229" t="s">
        <v>60</v>
      </c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  <c r="Z3" s="230"/>
      <c r="AA3" s="230"/>
      <c r="AB3" s="230"/>
      <c r="AC3" s="230"/>
      <c r="AD3" s="230"/>
      <c r="AE3" s="230"/>
      <c r="AF3" s="231"/>
      <c r="AG3" s="232" t="s">
        <v>263</v>
      </c>
      <c r="AH3" s="233"/>
      <c r="AI3" s="233"/>
      <c r="AJ3" s="233"/>
      <c r="AK3" s="233"/>
      <c r="AL3" s="233"/>
      <c r="AM3" s="234"/>
    </row>
    <row r="4" spans="1:39" x14ac:dyDescent="0.3">
      <c r="A4" s="25" t="s">
        <v>94</v>
      </c>
      <c r="B4" s="13" t="s">
        <v>299</v>
      </c>
      <c r="C4" s="13" t="s">
        <v>132</v>
      </c>
      <c r="D4" s="3" t="s">
        <v>91</v>
      </c>
      <c r="E4" s="9" t="s">
        <v>93</v>
      </c>
      <c r="F4" s="3" t="s">
        <v>40</v>
      </c>
      <c r="G4" s="24" t="s">
        <v>42</v>
      </c>
      <c r="H4" s="25" t="s">
        <v>59</v>
      </c>
      <c r="I4" s="5" t="s">
        <v>4</v>
      </c>
      <c r="J4" s="5" t="s">
        <v>5</v>
      </c>
      <c r="K4" s="5" t="s">
        <v>6</v>
      </c>
      <c r="L4" s="5" t="s">
        <v>36</v>
      </c>
      <c r="M4" s="5" t="s">
        <v>7</v>
      </c>
      <c r="N4" s="5" t="s">
        <v>8</v>
      </c>
      <c r="O4" s="5" t="s">
        <v>9</v>
      </c>
      <c r="P4" s="5" t="s">
        <v>10</v>
      </c>
      <c r="Q4" s="5" t="s">
        <v>11</v>
      </c>
      <c r="R4" s="5" t="s">
        <v>12</v>
      </c>
      <c r="S4" s="5" t="s">
        <v>13</v>
      </c>
      <c r="T4" s="5" t="s">
        <v>14</v>
      </c>
      <c r="U4" s="5" t="s">
        <v>66</v>
      </c>
      <c r="V4" s="5" t="s">
        <v>15</v>
      </c>
      <c r="W4" s="5" t="s">
        <v>16</v>
      </c>
      <c r="X4" s="5" t="s">
        <v>17</v>
      </c>
      <c r="Y4" s="5" t="s">
        <v>18</v>
      </c>
      <c r="Z4" s="5" t="s">
        <v>2</v>
      </c>
      <c r="AA4" s="5" t="s">
        <v>3</v>
      </c>
      <c r="AB4" s="5" t="s">
        <v>19</v>
      </c>
      <c r="AC4" s="5" t="s">
        <v>20</v>
      </c>
      <c r="AD4" s="5" t="s">
        <v>21</v>
      </c>
      <c r="AE4" s="5" t="s">
        <v>34</v>
      </c>
      <c r="AF4" s="6" t="s">
        <v>37</v>
      </c>
      <c r="AG4" s="4" t="s">
        <v>41</v>
      </c>
      <c r="AH4" s="3">
        <v>971</v>
      </c>
      <c r="AI4" s="3">
        <v>972</v>
      </c>
      <c r="AJ4" s="3">
        <v>973</v>
      </c>
      <c r="AK4" s="3">
        <v>974</v>
      </c>
      <c r="AL4" s="24">
        <v>976</v>
      </c>
      <c r="AM4" s="24" t="s">
        <v>173</v>
      </c>
    </row>
    <row r="5" spans="1:39" ht="27.95" x14ac:dyDescent="0.3">
      <c r="A5" s="73" t="s">
        <v>137</v>
      </c>
      <c r="B5" s="49" t="s">
        <v>274</v>
      </c>
      <c r="C5" s="75" t="s">
        <v>262</v>
      </c>
      <c r="D5" s="48" t="s">
        <v>190</v>
      </c>
      <c r="E5" s="48" t="s">
        <v>95</v>
      </c>
      <c r="F5" s="209" t="s">
        <v>285</v>
      </c>
      <c r="G5" s="78" t="s">
        <v>314</v>
      </c>
      <c r="H5" s="35"/>
      <c r="I5" s="35"/>
      <c r="J5" s="35"/>
      <c r="K5" s="35"/>
      <c r="L5" s="35"/>
      <c r="M5" s="35"/>
      <c r="N5" s="12"/>
      <c r="O5" s="12"/>
      <c r="P5" s="12" t="s">
        <v>43</v>
      </c>
      <c r="Q5" s="12"/>
      <c r="R5" s="12"/>
      <c r="S5" s="12"/>
      <c r="T5" s="12"/>
      <c r="U5" s="12"/>
      <c r="V5" s="12"/>
      <c r="W5" s="12"/>
      <c r="X5" s="12"/>
      <c r="Y5" s="12"/>
      <c r="Z5" s="35"/>
      <c r="AA5" s="35"/>
      <c r="AB5" s="35"/>
      <c r="AC5" s="35"/>
      <c r="AD5" s="35"/>
      <c r="AE5" s="35"/>
      <c r="AF5" s="29"/>
      <c r="AG5" s="35"/>
      <c r="AH5" s="35" t="s">
        <v>43</v>
      </c>
      <c r="AI5" s="35"/>
      <c r="AJ5" s="35"/>
      <c r="AK5" s="35"/>
      <c r="AL5" s="29"/>
      <c r="AM5" s="102" t="s">
        <v>174</v>
      </c>
    </row>
    <row r="6" spans="1:39" x14ac:dyDescent="0.3">
      <c r="A6" s="53" t="s">
        <v>138</v>
      </c>
      <c r="B6" s="30" t="s">
        <v>274</v>
      </c>
      <c r="C6" s="2" t="s">
        <v>185</v>
      </c>
      <c r="D6" s="26" t="s">
        <v>190</v>
      </c>
      <c r="E6" s="2" t="s">
        <v>95</v>
      </c>
      <c r="F6" s="135" t="s">
        <v>288</v>
      </c>
      <c r="G6" s="66"/>
      <c r="H6" s="27"/>
      <c r="I6" s="27"/>
      <c r="J6" s="27"/>
      <c r="K6" s="27"/>
      <c r="L6" s="27"/>
      <c r="M6" s="27"/>
      <c r="N6" s="7"/>
      <c r="O6" s="7"/>
      <c r="P6" s="7" t="s">
        <v>43</v>
      </c>
      <c r="Q6" s="7"/>
      <c r="R6" s="7"/>
      <c r="S6" s="7"/>
      <c r="T6" s="7"/>
      <c r="U6" s="7"/>
      <c r="V6" s="7"/>
      <c r="W6" s="7"/>
      <c r="X6" s="7"/>
      <c r="Y6" s="7"/>
      <c r="Z6" s="27"/>
      <c r="AA6" s="27"/>
      <c r="AB6" s="27"/>
      <c r="AC6" s="27"/>
      <c r="AD6" s="27"/>
      <c r="AE6" s="27"/>
      <c r="AF6" s="28"/>
      <c r="AG6" s="27"/>
      <c r="AH6" s="27"/>
      <c r="AI6" s="27" t="s">
        <v>43</v>
      </c>
      <c r="AJ6" s="27"/>
      <c r="AK6" s="27"/>
      <c r="AL6" s="28"/>
      <c r="AM6" s="103" t="s">
        <v>175</v>
      </c>
    </row>
    <row r="7" spans="1:39" x14ac:dyDescent="0.3">
      <c r="A7" s="53" t="s">
        <v>139</v>
      </c>
      <c r="B7" s="30" t="s">
        <v>274</v>
      </c>
      <c r="C7" s="30" t="s">
        <v>199</v>
      </c>
      <c r="D7" s="26" t="s">
        <v>190</v>
      </c>
      <c r="E7" s="2" t="s">
        <v>95</v>
      </c>
      <c r="F7" s="135" t="s">
        <v>220</v>
      </c>
      <c r="G7" s="66"/>
      <c r="H7" s="27"/>
      <c r="I7" s="27"/>
      <c r="J7" s="27"/>
      <c r="K7" s="27"/>
      <c r="L7" s="27"/>
      <c r="M7" s="27"/>
      <c r="N7" s="7"/>
      <c r="O7" s="7"/>
      <c r="P7" s="7" t="s">
        <v>43</v>
      </c>
      <c r="Q7" s="7"/>
      <c r="R7" s="7"/>
      <c r="S7" s="7"/>
      <c r="T7" s="7"/>
      <c r="U7" s="7"/>
      <c r="V7" s="7"/>
      <c r="W7" s="7"/>
      <c r="X7" s="7"/>
      <c r="Y7" s="7"/>
      <c r="Z7" s="27"/>
      <c r="AA7" s="27"/>
      <c r="AB7" s="27"/>
      <c r="AC7" s="27"/>
      <c r="AD7" s="27"/>
      <c r="AE7" s="27"/>
      <c r="AF7" s="28"/>
      <c r="AG7" s="27"/>
      <c r="AH7" s="27"/>
      <c r="AI7" s="27"/>
      <c r="AJ7" s="27" t="s">
        <v>43</v>
      </c>
      <c r="AK7" s="27"/>
      <c r="AL7" s="28"/>
      <c r="AM7" s="103" t="s">
        <v>176</v>
      </c>
    </row>
    <row r="8" spans="1:39" x14ac:dyDescent="0.3">
      <c r="A8" s="53" t="s">
        <v>141</v>
      </c>
      <c r="B8" s="30" t="s">
        <v>274</v>
      </c>
      <c r="C8" s="30" t="s">
        <v>199</v>
      </c>
      <c r="D8" s="26" t="s">
        <v>190</v>
      </c>
      <c r="E8" s="2" t="s">
        <v>95</v>
      </c>
      <c r="F8" s="135" t="s">
        <v>221</v>
      </c>
      <c r="G8" s="66"/>
      <c r="H8" s="27"/>
      <c r="I8" s="27"/>
      <c r="J8" s="27"/>
      <c r="K8" s="27"/>
      <c r="L8" s="27"/>
      <c r="M8" s="27"/>
      <c r="N8" s="7"/>
      <c r="O8" s="7"/>
      <c r="P8" s="7" t="s">
        <v>43</v>
      </c>
      <c r="Q8" s="7"/>
      <c r="R8" s="7"/>
      <c r="S8" s="7"/>
      <c r="T8" s="7"/>
      <c r="U8" s="7"/>
      <c r="V8" s="7"/>
      <c r="W8" s="7"/>
      <c r="X8" s="7"/>
      <c r="Y8" s="7"/>
      <c r="Z8" s="27"/>
      <c r="AA8" s="27"/>
      <c r="AB8" s="27"/>
      <c r="AC8" s="27"/>
      <c r="AD8" s="27"/>
      <c r="AE8" s="27"/>
      <c r="AF8" s="28"/>
      <c r="AG8" s="27"/>
      <c r="AH8" s="27"/>
      <c r="AI8" s="27"/>
      <c r="AJ8" s="27"/>
      <c r="AK8" s="27" t="s">
        <v>43</v>
      </c>
      <c r="AL8" s="28"/>
      <c r="AM8" s="103" t="s">
        <v>177</v>
      </c>
    </row>
    <row r="9" spans="1:39" x14ac:dyDescent="0.3">
      <c r="A9" s="53" t="s">
        <v>140</v>
      </c>
      <c r="B9" s="30" t="s">
        <v>274</v>
      </c>
      <c r="C9" s="30" t="s">
        <v>199</v>
      </c>
      <c r="D9" s="26" t="s">
        <v>190</v>
      </c>
      <c r="E9" s="2" t="s">
        <v>95</v>
      </c>
      <c r="F9" s="135" t="s">
        <v>222</v>
      </c>
      <c r="G9" s="66"/>
      <c r="H9" s="27"/>
      <c r="I9" s="27"/>
      <c r="J9" s="27"/>
      <c r="K9" s="27"/>
      <c r="L9" s="27"/>
      <c r="M9" s="27"/>
      <c r="N9" s="7"/>
      <c r="O9" s="7"/>
      <c r="P9" s="7" t="s">
        <v>43</v>
      </c>
      <c r="Q9" s="7"/>
      <c r="R9" s="7"/>
      <c r="S9" s="7"/>
      <c r="T9" s="7"/>
      <c r="U9" s="7"/>
      <c r="V9" s="7"/>
      <c r="W9" s="7"/>
      <c r="X9" s="7"/>
      <c r="Y9" s="7"/>
      <c r="Z9" s="27"/>
      <c r="AA9" s="27"/>
      <c r="AB9" s="27"/>
      <c r="AC9" s="27"/>
      <c r="AD9" s="27"/>
      <c r="AE9" s="27"/>
      <c r="AF9" s="28"/>
      <c r="AG9" s="27"/>
      <c r="AH9" s="27"/>
      <c r="AI9" s="27"/>
      <c r="AJ9" s="27"/>
      <c r="AK9" s="27"/>
      <c r="AL9" s="28" t="s">
        <v>43</v>
      </c>
      <c r="AM9" s="201" t="s">
        <v>178</v>
      </c>
    </row>
    <row r="10" spans="1:39" x14ac:dyDescent="0.3">
      <c r="A10" s="50" t="s">
        <v>142</v>
      </c>
      <c r="B10" s="33" t="s">
        <v>0</v>
      </c>
      <c r="C10" s="34" t="s">
        <v>191</v>
      </c>
      <c r="D10" s="34" t="s">
        <v>191</v>
      </c>
      <c r="E10" s="33" t="s">
        <v>53</v>
      </c>
      <c r="F10" s="139" t="s">
        <v>219</v>
      </c>
      <c r="G10" s="184"/>
      <c r="H10" s="51"/>
      <c r="I10" s="35"/>
      <c r="J10" s="35"/>
      <c r="K10" s="35"/>
      <c r="L10" s="35" t="s">
        <v>43</v>
      </c>
      <c r="M10" s="35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35"/>
      <c r="AA10" s="35"/>
      <c r="AB10" s="35"/>
      <c r="AC10" s="35"/>
      <c r="AD10" s="35"/>
      <c r="AE10" s="35"/>
      <c r="AF10" s="35"/>
      <c r="AG10" s="51" t="s">
        <v>43</v>
      </c>
      <c r="AH10" s="35" t="s">
        <v>43</v>
      </c>
      <c r="AI10" s="35" t="s">
        <v>43</v>
      </c>
      <c r="AJ10" s="35" t="s">
        <v>43</v>
      </c>
      <c r="AK10" s="35" t="s">
        <v>43</v>
      </c>
      <c r="AL10" s="29" t="s">
        <v>43</v>
      </c>
      <c r="AM10" s="103" t="s">
        <v>183</v>
      </c>
    </row>
    <row r="11" spans="1:39" x14ac:dyDescent="0.3">
      <c r="A11" s="53" t="s">
        <v>143</v>
      </c>
      <c r="B11" s="30" t="s">
        <v>0</v>
      </c>
      <c r="C11" s="26" t="s">
        <v>191</v>
      </c>
      <c r="D11" s="26" t="s">
        <v>190</v>
      </c>
      <c r="E11" s="30" t="s">
        <v>127</v>
      </c>
      <c r="F11" s="135" t="s">
        <v>219</v>
      </c>
      <c r="G11" s="185" t="s">
        <v>128</v>
      </c>
      <c r="H11" s="54"/>
      <c r="I11" s="27" t="s">
        <v>43</v>
      </c>
      <c r="J11" s="27"/>
      <c r="K11" s="27"/>
      <c r="L11" s="27"/>
      <c r="M11" s="27"/>
      <c r="N11" s="7"/>
      <c r="O11" s="7"/>
      <c r="P11" s="7"/>
      <c r="Q11" s="7" t="s">
        <v>43</v>
      </c>
      <c r="R11" s="7"/>
      <c r="S11" s="7"/>
      <c r="T11" s="7"/>
      <c r="U11" s="7"/>
      <c r="V11" s="7"/>
      <c r="W11" s="7" t="s">
        <v>43</v>
      </c>
      <c r="X11" s="7"/>
      <c r="Y11" s="7"/>
      <c r="Z11" s="27"/>
      <c r="AA11" s="27" t="s">
        <v>43</v>
      </c>
      <c r="AB11" s="27"/>
      <c r="AC11" s="27"/>
      <c r="AD11" s="27" t="s">
        <v>43</v>
      </c>
      <c r="AE11" s="27"/>
      <c r="AF11" s="28"/>
      <c r="AG11" s="54" t="s">
        <v>43</v>
      </c>
      <c r="AH11" s="27"/>
      <c r="AI11" s="27"/>
      <c r="AJ11" s="27"/>
      <c r="AK11" s="27"/>
      <c r="AL11" s="28"/>
      <c r="AM11" s="103" t="s">
        <v>179</v>
      </c>
    </row>
    <row r="12" spans="1:39" x14ac:dyDescent="0.3">
      <c r="A12" s="53" t="s">
        <v>144</v>
      </c>
      <c r="B12" s="30" t="s">
        <v>0</v>
      </c>
      <c r="C12" s="26" t="s">
        <v>191</v>
      </c>
      <c r="D12" s="26" t="s">
        <v>191</v>
      </c>
      <c r="E12" s="30" t="s">
        <v>52</v>
      </c>
      <c r="F12" s="135" t="s">
        <v>219</v>
      </c>
      <c r="G12" s="185"/>
      <c r="H12" s="54"/>
      <c r="I12" s="27"/>
      <c r="J12" s="27"/>
      <c r="K12" s="27"/>
      <c r="L12" s="27" t="s">
        <v>43</v>
      </c>
      <c r="M12" s="2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27"/>
      <c r="AA12" s="27"/>
      <c r="AB12" s="27"/>
      <c r="AC12" s="27"/>
      <c r="AD12" s="27"/>
      <c r="AE12" s="27"/>
      <c r="AF12" s="28"/>
      <c r="AG12" s="54" t="s">
        <v>43</v>
      </c>
      <c r="AH12" s="27" t="s">
        <v>43</v>
      </c>
      <c r="AI12" s="27" t="s">
        <v>43</v>
      </c>
      <c r="AJ12" s="27" t="s">
        <v>43</v>
      </c>
      <c r="AK12" s="27" t="s">
        <v>43</v>
      </c>
      <c r="AL12" s="28" t="s">
        <v>43</v>
      </c>
      <c r="AM12" s="103" t="s">
        <v>183</v>
      </c>
    </row>
    <row r="13" spans="1:39" x14ac:dyDescent="0.3">
      <c r="A13" s="53" t="s">
        <v>145</v>
      </c>
      <c r="B13" s="30" t="s">
        <v>0</v>
      </c>
      <c r="C13" s="26" t="s">
        <v>191</v>
      </c>
      <c r="D13" s="26" t="s">
        <v>191</v>
      </c>
      <c r="E13" s="30" t="s">
        <v>50</v>
      </c>
      <c r="F13" s="135" t="s">
        <v>219</v>
      </c>
      <c r="G13" s="185"/>
      <c r="H13" s="54"/>
      <c r="I13" s="27"/>
      <c r="J13" s="27"/>
      <c r="K13" s="27"/>
      <c r="L13" s="27" t="s">
        <v>43</v>
      </c>
      <c r="M13" s="2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27"/>
      <c r="AA13" s="27"/>
      <c r="AB13" s="27"/>
      <c r="AC13" s="27"/>
      <c r="AD13" s="27"/>
      <c r="AE13" s="27"/>
      <c r="AF13" s="28"/>
      <c r="AG13" s="54" t="s">
        <v>43</v>
      </c>
      <c r="AH13" s="27" t="s">
        <v>43</v>
      </c>
      <c r="AI13" s="27" t="s">
        <v>43</v>
      </c>
      <c r="AJ13" s="27" t="s">
        <v>43</v>
      </c>
      <c r="AK13" s="27" t="s">
        <v>43</v>
      </c>
      <c r="AL13" s="28" t="s">
        <v>43</v>
      </c>
      <c r="AM13" s="103" t="s">
        <v>183</v>
      </c>
    </row>
    <row r="14" spans="1:39" x14ac:dyDescent="0.3">
      <c r="A14" s="53" t="s">
        <v>146</v>
      </c>
      <c r="B14" s="30" t="s">
        <v>0</v>
      </c>
      <c r="C14" s="26" t="s">
        <v>191</v>
      </c>
      <c r="D14" s="26" t="s">
        <v>191</v>
      </c>
      <c r="E14" s="30" t="s">
        <v>54</v>
      </c>
      <c r="F14" s="135" t="s">
        <v>219</v>
      </c>
      <c r="G14" s="185"/>
      <c r="H14" s="27"/>
      <c r="I14" s="27"/>
      <c r="J14" s="27"/>
      <c r="K14" s="27"/>
      <c r="L14" s="27" t="s">
        <v>43</v>
      </c>
      <c r="M14" s="2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27"/>
      <c r="AA14" s="27"/>
      <c r="AB14" s="27"/>
      <c r="AC14" s="27"/>
      <c r="AD14" s="27"/>
      <c r="AE14" s="27"/>
      <c r="AF14" s="28"/>
      <c r="AG14" s="27" t="s">
        <v>43</v>
      </c>
      <c r="AH14" s="27" t="s">
        <v>43</v>
      </c>
      <c r="AI14" s="27" t="s">
        <v>43</v>
      </c>
      <c r="AJ14" s="27" t="s">
        <v>43</v>
      </c>
      <c r="AK14" s="27" t="s">
        <v>43</v>
      </c>
      <c r="AL14" s="28" t="s">
        <v>43</v>
      </c>
      <c r="AM14" s="103" t="s">
        <v>183</v>
      </c>
    </row>
    <row r="15" spans="1:39" x14ac:dyDescent="0.3">
      <c r="A15" s="53" t="s">
        <v>147</v>
      </c>
      <c r="B15" s="30" t="s">
        <v>0</v>
      </c>
      <c r="C15" s="26" t="s">
        <v>191</v>
      </c>
      <c r="D15" s="26" t="s">
        <v>191</v>
      </c>
      <c r="E15" s="30" t="s">
        <v>57</v>
      </c>
      <c r="F15" s="135" t="s">
        <v>219</v>
      </c>
      <c r="G15" s="185"/>
      <c r="H15" s="27"/>
      <c r="I15" s="27"/>
      <c r="J15" s="27"/>
      <c r="K15" s="27"/>
      <c r="L15" s="27"/>
      <c r="M15" s="27"/>
      <c r="N15" s="7"/>
      <c r="O15" s="7"/>
      <c r="P15" s="7"/>
      <c r="Q15" s="7"/>
      <c r="R15" s="7"/>
      <c r="S15" s="7"/>
      <c r="T15" s="7"/>
      <c r="U15" s="7"/>
      <c r="V15" s="7" t="s">
        <v>43</v>
      </c>
      <c r="W15" s="7"/>
      <c r="X15" s="7"/>
      <c r="Y15" s="7"/>
      <c r="Z15" s="27"/>
      <c r="AA15" s="27"/>
      <c r="AB15" s="27"/>
      <c r="AC15" s="27"/>
      <c r="AD15" s="27"/>
      <c r="AE15" s="27"/>
      <c r="AF15" s="28"/>
      <c r="AG15" s="27" t="s">
        <v>43</v>
      </c>
      <c r="AH15" s="27"/>
      <c r="AI15" s="27"/>
      <c r="AJ15" s="27"/>
      <c r="AK15" s="27"/>
      <c r="AL15" s="28"/>
      <c r="AM15" s="103" t="s">
        <v>179</v>
      </c>
    </row>
    <row r="16" spans="1:39" x14ac:dyDescent="0.3">
      <c r="A16" s="53" t="s">
        <v>148</v>
      </c>
      <c r="B16" s="30" t="s">
        <v>0</v>
      </c>
      <c r="C16" s="26" t="s">
        <v>191</v>
      </c>
      <c r="D16" s="26" t="s">
        <v>191</v>
      </c>
      <c r="E16" s="30" t="s">
        <v>55</v>
      </c>
      <c r="F16" s="135" t="s">
        <v>219</v>
      </c>
      <c r="G16" s="185"/>
      <c r="H16" s="27"/>
      <c r="I16" s="27"/>
      <c r="J16" s="27"/>
      <c r="K16" s="27"/>
      <c r="L16" s="27" t="s">
        <v>43</v>
      </c>
      <c r="M16" s="27"/>
      <c r="N16" s="7"/>
      <c r="O16" s="7"/>
      <c r="P16" s="7"/>
      <c r="Q16" s="7"/>
      <c r="R16" s="7"/>
      <c r="S16" s="7"/>
      <c r="T16" s="7"/>
      <c r="U16" s="7" t="s">
        <v>43</v>
      </c>
      <c r="V16" s="7"/>
      <c r="W16" s="7"/>
      <c r="X16" s="7"/>
      <c r="Y16" s="7"/>
      <c r="Z16" s="27"/>
      <c r="AA16" s="27"/>
      <c r="AB16" s="27"/>
      <c r="AC16" s="27"/>
      <c r="AD16" s="27"/>
      <c r="AE16" s="27"/>
      <c r="AF16" s="28"/>
      <c r="AG16" s="27" t="s">
        <v>43</v>
      </c>
      <c r="AH16" s="27" t="s">
        <v>43</v>
      </c>
      <c r="AI16" s="27" t="s">
        <v>43</v>
      </c>
      <c r="AJ16" s="27" t="s">
        <v>43</v>
      </c>
      <c r="AK16" s="27" t="s">
        <v>43</v>
      </c>
      <c r="AL16" s="28" t="s">
        <v>43</v>
      </c>
      <c r="AM16" s="103" t="s">
        <v>183</v>
      </c>
    </row>
    <row r="17" spans="1:39" x14ac:dyDescent="0.3">
      <c r="A17" s="53" t="s">
        <v>149</v>
      </c>
      <c r="B17" s="30" t="s">
        <v>0</v>
      </c>
      <c r="C17" s="26" t="s">
        <v>191</v>
      </c>
      <c r="D17" s="26" t="s">
        <v>191</v>
      </c>
      <c r="E17" s="30" t="s">
        <v>51</v>
      </c>
      <c r="F17" s="135" t="s">
        <v>219</v>
      </c>
      <c r="G17" s="185"/>
      <c r="H17" s="27"/>
      <c r="I17" s="27"/>
      <c r="J17" s="27"/>
      <c r="K17" s="27"/>
      <c r="L17" s="27" t="s">
        <v>43</v>
      </c>
      <c r="M17" s="2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27"/>
      <c r="AA17" s="27"/>
      <c r="AB17" s="27"/>
      <c r="AC17" s="27"/>
      <c r="AD17" s="27"/>
      <c r="AE17" s="27"/>
      <c r="AF17" s="28"/>
      <c r="AG17" s="27" t="s">
        <v>43</v>
      </c>
      <c r="AH17" s="27" t="s">
        <v>43</v>
      </c>
      <c r="AI17" s="27" t="s">
        <v>43</v>
      </c>
      <c r="AJ17" s="27" t="s">
        <v>43</v>
      </c>
      <c r="AK17" s="27" t="s">
        <v>43</v>
      </c>
      <c r="AL17" s="28" t="s">
        <v>43</v>
      </c>
      <c r="AM17" s="103" t="s">
        <v>183</v>
      </c>
    </row>
    <row r="18" spans="1:39" x14ac:dyDescent="0.3">
      <c r="A18" s="53" t="s">
        <v>150</v>
      </c>
      <c r="B18" s="30" t="s">
        <v>0</v>
      </c>
      <c r="C18" s="26" t="s">
        <v>191</v>
      </c>
      <c r="D18" s="26" t="s">
        <v>191</v>
      </c>
      <c r="E18" s="30" t="s">
        <v>1</v>
      </c>
      <c r="F18" s="135" t="s">
        <v>219</v>
      </c>
      <c r="G18" s="185"/>
      <c r="H18" s="27"/>
      <c r="I18" s="27"/>
      <c r="J18" s="27"/>
      <c r="K18" s="27"/>
      <c r="L18" s="27" t="s">
        <v>43</v>
      </c>
      <c r="M18" s="2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27"/>
      <c r="AA18" s="27"/>
      <c r="AB18" s="27"/>
      <c r="AC18" s="27"/>
      <c r="AD18" s="27"/>
      <c r="AE18" s="27"/>
      <c r="AF18" s="28"/>
      <c r="AG18" s="27" t="s">
        <v>43</v>
      </c>
      <c r="AH18" s="27" t="s">
        <v>43</v>
      </c>
      <c r="AI18" s="27" t="s">
        <v>43</v>
      </c>
      <c r="AJ18" s="27" t="s">
        <v>43</v>
      </c>
      <c r="AK18" s="27" t="s">
        <v>43</v>
      </c>
      <c r="AL18" s="28" t="s">
        <v>43</v>
      </c>
      <c r="AM18" s="103" t="s">
        <v>183</v>
      </c>
    </row>
    <row r="19" spans="1:39" x14ac:dyDescent="0.3">
      <c r="A19" s="53" t="s">
        <v>151</v>
      </c>
      <c r="B19" s="30" t="s">
        <v>0</v>
      </c>
      <c r="C19" s="26" t="s">
        <v>191</v>
      </c>
      <c r="D19" s="26" t="s">
        <v>191</v>
      </c>
      <c r="E19" s="30" t="s">
        <v>49</v>
      </c>
      <c r="F19" s="135" t="s">
        <v>219</v>
      </c>
      <c r="G19" s="185"/>
      <c r="H19" s="27"/>
      <c r="I19" s="27"/>
      <c r="J19" s="27"/>
      <c r="K19" s="27"/>
      <c r="L19" s="27" t="s">
        <v>43</v>
      </c>
      <c r="M19" s="2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27"/>
      <c r="AA19" s="27"/>
      <c r="AB19" s="27"/>
      <c r="AC19" s="27"/>
      <c r="AD19" s="27"/>
      <c r="AE19" s="27"/>
      <c r="AF19" s="28"/>
      <c r="AG19" s="27" t="s">
        <v>43</v>
      </c>
      <c r="AH19" s="27" t="s">
        <v>43</v>
      </c>
      <c r="AI19" s="27" t="s">
        <v>43</v>
      </c>
      <c r="AJ19" s="27" t="s">
        <v>43</v>
      </c>
      <c r="AK19" s="27" t="s">
        <v>43</v>
      </c>
      <c r="AL19" s="28" t="s">
        <v>43</v>
      </c>
      <c r="AM19" s="103" t="s">
        <v>183</v>
      </c>
    </row>
    <row r="20" spans="1:39" x14ac:dyDescent="0.3">
      <c r="A20" s="53" t="s">
        <v>152</v>
      </c>
      <c r="B20" s="30" t="s">
        <v>0</v>
      </c>
      <c r="C20" s="26" t="s">
        <v>191</v>
      </c>
      <c r="D20" s="26" t="s">
        <v>191</v>
      </c>
      <c r="E20" s="30" t="s">
        <v>48</v>
      </c>
      <c r="F20" s="135" t="s">
        <v>219</v>
      </c>
      <c r="G20" s="185" t="s">
        <v>92</v>
      </c>
      <c r="H20" s="70" t="s">
        <v>43</v>
      </c>
      <c r="I20" s="27"/>
      <c r="J20" s="27"/>
      <c r="K20" s="27"/>
      <c r="L20" s="27"/>
      <c r="M20" s="27"/>
      <c r="N20" s="7" t="s">
        <v>43</v>
      </c>
      <c r="O20" s="7"/>
      <c r="P20" s="7" t="s">
        <v>43</v>
      </c>
      <c r="Q20" s="7"/>
      <c r="R20" s="7"/>
      <c r="S20" s="7"/>
      <c r="T20" s="7"/>
      <c r="U20" s="7"/>
      <c r="V20" s="7"/>
      <c r="W20" s="7"/>
      <c r="X20" s="7"/>
      <c r="Y20" s="7" t="s">
        <v>43</v>
      </c>
      <c r="Z20" s="27"/>
      <c r="AA20" s="27"/>
      <c r="AB20" s="27"/>
      <c r="AC20" s="27"/>
      <c r="AD20" s="27"/>
      <c r="AE20" s="27"/>
      <c r="AF20" s="28"/>
      <c r="AG20" s="27" t="s">
        <v>43</v>
      </c>
      <c r="AH20" s="27" t="s">
        <v>43</v>
      </c>
      <c r="AI20" s="27" t="s">
        <v>43</v>
      </c>
      <c r="AJ20" s="27" t="s">
        <v>43</v>
      </c>
      <c r="AK20" s="27" t="s">
        <v>43</v>
      </c>
      <c r="AL20" s="28" t="s">
        <v>43</v>
      </c>
      <c r="AM20" s="103" t="s">
        <v>183</v>
      </c>
    </row>
    <row r="21" spans="1:39" x14ac:dyDescent="0.3">
      <c r="A21" s="25" t="s">
        <v>153</v>
      </c>
      <c r="B21" s="3" t="s">
        <v>0</v>
      </c>
      <c r="C21" s="5" t="s">
        <v>191</v>
      </c>
      <c r="D21" s="5" t="s">
        <v>191</v>
      </c>
      <c r="E21" s="3" t="s">
        <v>56</v>
      </c>
      <c r="F21" s="140" t="s">
        <v>219</v>
      </c>
      <c r="G21" s="186"/>
      <c r="H21" s="31"/>
      <c r="I21" s="31"/>
      <c r="J21" s="31"/>
      <c r="K21" s="31"/>
      <c r="L21" s="31"/>
      <c r="M21" s="31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31"/>
      <c r="AA21" s="31"/>
      <c r="AB21" s="31"/>
      <c r="AC21" s="31"/>
      <c r="AD21" s="31"/>
      <c r="AE21" s="31"/>
      <c r="AF21" s="32" t="s">
        <v>43</v>
      </c>
      <c r="AG21" s="31" t="s">
        <v>43</v>
      </c>
      <c r="AH21" s="31"/>
      <c r="AI21" s="31"/>
      <c r="AJ21" s="31" t="s">
        <v>43</v>
      </c>
      <c r="AK21" s="31"/>
      <c r="AL21" s="32"/>
      <c r="AM21" s="104" t="s">
        <v>180</v>
      </c>
    </row>
    <row r="22" spans="1:39" ht="27.95" x14ac:dyDescent="0.3">
      <c r="A22" s="178" t="s">
        <v>249</v>
      </c>
      <c r="B22" s="75" t="s">
        <v>280</v>
      </c>
      <c r="C22" s="76" t="s">
        <v>259</v>
      </c>
      <c r="D22" s="126" t="s">
        <v>257</v>
      </c>
      <c r="E22" s="76" t="s">
        <v>62</v>
      </c>
      <c r="F22" s="179" t="s">
        <v>286</v>
      </c>
      <c r="G22" s="187"/>
      <c r="H22" s="27"/>
      <c r="I22" s="27"/>
      <c r="J22" s="27"/>
      <c r="K22" s="27"/>
      <c r="L22" s="27"/>
      <c r="M22" s="27"/>
      <c r="N22" s="7"/>
      <c r="O22" s="7"/>
      <c r="P22" s="7"/>
      <c r="Q22" s="7" t="s">
        <v>43</v>
      </c>
      <c r="R22" s="7"/>
      <c r="S22" s="7"/>
      <c r="T22" s="7"/>
      <c r="U22" s="7"/>
      <c r="V22" s="7"/>
      <c r="W22" s="7"/>
      <c r="X22" s="7"/>
      <c r="Y22" s="7"/>
      <c r="Z22" s="27"/>
      <c r="AA22" s="27"/>
      <c r="AB22" s="27"/>
      <c r="AC22" s="27"/>
      <c r="AD22" s="27"/>
      <c r="AE22" s="27"/>
      <c r="AF22" s="28"/>
      <c r="AG22" s="27" t="s">
        <v>43</v>
      </c>
      <c r="AH22" s="27" t="s">
        <v>43</v>
      </c>
      <c r="AI22" s="27" t="s">
        <v>43</v>
      </c>
      <c r="AJ22" s="27" t="s">
        <v>43</v>
      </c>
      <c r="AK22" s="27" t="s">
        <v>43</v>
      </c>
      <c r="AL22" s="28" t="s">
        <v>43</v>
      </c>
      <c r="AM22" s="103" t="s">
        <v>183</v>
      </c>
    </row>
    <row r="23" spans="1:39" ht="27.95" x14ac:dyDescent="0.3">
      <c r="A23" s="178" t="s">
        <v>271</v>
      </c>
      <c r="B23" s="76" t="s">
        <v>280</v>
      </c>
      <c r="C23" s="76" t="s">
        <v>259</v>
      </c>
      <c r="D23" s="126" t="s">
        <v>257</v>
      </c>
      <c r="E23" s="76" t="s">
        <v>63</v>
      </c>
      <c r="F23" s="179" t="s">
        <v>286</v>
      </c>
      <c r="G23" s="187"/>
      <c r="H23" s="27"/>
      <c r="I23" s="27"/>
      <c r="J23" s="27"/>
      <c r="K23" s="27"/>
      <c r="L23" s="27"/>
      <c r="M23" s="27"/>
      <c r="N23" s="7"/>
      <c r="O23" s="7"/>
      <c r="P23" s="7"/>
      <c r="Q23" s="7" t="s">
        <v>43</v>
      </c>
      <c r="R23" s="7"/>
      <c r="S23" s="7"/>
      <c r="T23" s="7"/>
      <c r="U23" s="7"/>
      <c r="V23" s="7"/>
      <c r="W23" s="7"/>
      <c r="X23" s="7"/>
      <c r="Y23" s="7"/>
      <c r="Z23" s="27"/>
      <c r="AA23" s="27"/>
      <c r="AB23" s="27"/>
      <c r="AC23" s="27"/>
      <c r="AD23" s="27"/>
      <c r="AE23" s="27"/>
      <c r="AF23" s="28"/>
      <c r="AG23" s="27" t="s">
        <v>43</v>
      </c>
      <c r="AH23" s="27" t="s">
        <v>43</v>
      </c>
      <c r="AI23" s="27" t="s">
        <v>43</v>
      </c>
      <c r="AJ23" s="27" t="s">
        <v>43</v>
      </c>
      <c r="AK23" s="27" t="s">
        <v>43</v>
      </c>
      <c r="AL23" s="28" t="s">
        <v>43</v>
      </c>
      <c r="AM23" s="103" t="s">
        <v>183</v>
      </c>
    </row>
    <row r="24" spans="1:39" ht="27.95" x14ac:dyDescent="0.3">
      <c r="A24" s="178" t="s">
        <v>273</v>
      </c>
      <c r="B24" s="18" t="s">
        <v>280</v>
      </c>
      <c r="C24" s="76" t="s">
        <v>259</v>
      </c>
      <c r="D24" s="126" t="s">
        <v>257</v>
      </c>
      <c r="E24" s="18" t="s">
        <v>64</v>
      </c>
      <c r="F24" s="180" t="s">
        <v>286</v>
      </c>
      <c r="G24" s="188"/>
      <c r="H24" s="31"/>
      <c r="I24" s="31"/>
      <c r="J24" s="31"/>
      <c r="K24" s="31"/>
      <c r="L24" s="31"/>
      <c r="M24" s="31"/>
      <c r="N24" s="8"/>
      <c r="O24" s="8"/>
      <c r="P24" s="8"/>
      <c r="Q24" s="8" t="s">
        <v>43</v>
      </c>
      <c r="R24" s="8"/>
      <c r="S24" s="8"/>
      <c r="T24" s="8"/>
      <c r="U24" s="8"/>
      <c r="V24" s="8"/>
      <c r="W24" s="8"/>
      <c r="X24" s="8"/>
      <c r="Y24" s="8"/>
      <c r="Z24" s="31"/>
      <c r="AA24" s="31"/>
      <c r="AB24" s="31"/>
      <c r="AC24" s="31"/>
      <c r="AD24" s="31"/>
      <c r="AE24" s="31"/>
      <c r="AF24" s="32"/>
      <c r="AG24" s="31" t="s">
        <v>43</v>
      </c>
      <c r="AH24" s="31" t="s">
        <v>43</v>
      </c>
      <c r="AI24" s="31" t="s">
        <v>43</v>
      </c>
      <c r="AJ24" s="31" t="s">
        <v>43</v>
      </c>
      <c r="AK24" s="31" t="s">
        <v>43</v>
      </c>
      <c r="AL24" s="32" t="s">
        <v>43</v>
      </c>
      <c r="AM24" s="104" t="s">
        <v>183</v>
      </c>
    </row>
    <row r="25" spans="1:39" x14ac:dyDescent="0.3">
      <c r="A25" s="80" t="s">
        <v>154</v>
      </c>
      <c r="B25" s="18" t="s">
        <v>281</v>
      </c>
      <c r="C25" s="129" t="s">
        <v>67</v>
      </c>
      <c r="D25" s="72" t="s">
        <v>67</v>
      </c>
      <c r="E25" s="59" t="s">
        <v>96</v>
      </c>
      <c r="F25" s="136" t="s">
        <v>292</v>
      </c>
      <c r="G25" s="64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 t="s">
        <v>43</v>
      </c>
      <c r="AA25" s="38"/>
      <c r="AB25" s="38"/>
      <c r="AC25" s="38"/>
      <c r="AD25" s="38"/>
      <c r="AE25" s="38"/>
      <c r="AF25" s="39"/>
      <c r="AG25" s="38"/>
      <c r="AH25" s="38"/>
      <c r="AI25" s="38"/>
      <c r="AJ25" s="38" t="s">
        <v>43</v>
      </c>
      <c r="AK25" s="38"/>
      <c r="AL25" s="39"/>
      <c r="AM25" s="105" t="s">
        <v>176</v>
      </c>
    </row>
    <row r="26" spans="1:39" x14ac:dyDescent="0.3">
      <c r="A26" s="81" t="s">
        <v>277</v>
      </c>
      <c r="B26" s="1" t="s">
        <v>272</v>
      </c>
      <c r="C26" s="13" t="s">
        <v>258</v>
      </c>
      <c r="D26" s="13" t="s">
        <v>258</v>
      </c>
      <c r="E26" s="36" t="s">
        <v>98</v>
      </c>
      <c r="F26" s="181" t="s">
        <v>223</v>
      </c>
      <c r="G26" s="69" t="s">
        <v>290</v>
      </c>
      <c r="H26" s="38"/>
      <c r="I26" s="38" t="s">
        <v>43</v>
      </c>
      <c r="J26" s="38"/>
      <c r="K26" s="38"/>
      <c r="L26" s="38" t="s">
        <v>43</v>
      </c>
      <c r="M26" s="38"/>
      <c r="N26" s="63"/>
      <c r="O26" s="63"/>
      <c r="P26" s="63"/>
      <c r="Q26" s="63"/>
      <c r="R26" s="63"/>
      <c r="S26" s="63"/>
      <c r="T26" s="63"/>
      <c r="U26" s="63"/>
      <c r="V26" s="63"/>
      <c r="W26" s="63" t="s">
        <v>43</v>
      </c>
      <c r="X26" s="63"/>
      <c r="Y26" s="63"/>
      <c r="Z26" s="38"/>
      <c r="AA26" s="38"/>
      <c r="AB26" s="38"/>
      <c r="AC26" s="38"/>
      <c r="AD26" s="38"/>
      <c r="AE26" s="38"/>
      <c r="AF26" s="39" t="s">
        <v>43</v>
      </c>
      <c r="AG26" s="38"/>
      <c r="AH26" s="38" t="s">
        <v>43</v>
      </c>
      <c r="AI26" s="38"/>
      <c r="AJ26" s="38"/>
      <c r="AK26" s="38"/>
      <c r="AL26" s="39"/>
      <c r="AM26" s="105" t="s">
        <v>174</v>
      </c>
    </row>
    <row r="27" spans="1:39" x14ac:dyDescent="0.3">
      <c r="A27" s="73" t="s">
        <v>276</v>
      </c>
      <c r="B27" s="75" t="s">
        <v>278</v>
      </c>
      <c r="C27" s="75" t="s">
        <v>191</v>
      </c>
      <c r="D27" s="48" t="s">
        <v>191</v>
      </c>
      <c r="E27" s="48" t="s">
        <v>100</v>
      </c>
      <c r="F27" s="143" t="s">
        <v>223</v>
      </c>
      <c r="G27" s="78" t="s">
        <v>90</v>
      </c>
      <c r="H27" s="51"/>
      <c r="I27" s="35" t="s">
        <v>43</v>
      </c>
      <c r="J27" s="35"/>
      <c r="K27" s="35"/>
      <c r="L27" s="35" t="s">
        <v>43</v>
      </c>
      <c r="M27" s="35"/>
      <c r="N27" s="12"/>
      <c r="O27" s="12"/>
      <c r="P27" s="12"/>
      <c r="Q27" s="12"/>
      <c r="R27" s="12"/>
      <c r="S27" s="12"/>
      <c r="T27" s="12"/>
      <c r="U27" s="12"/>
      <c r="V27" s="12"/>
      <c r="W27" s="12" t="s">
        <v>43</v>
      </c>
      <c r="X27" s="12"/>
      <c r="Y27" s="12"/>
      <c r="Z27" s="35"/>
      <c r="AA27" s="35"/>
      <c r="AB27" s="35"/>
      <c r="AC27" s="35"/>
      <c r="AD27" s="35"/>
      <c r="AE27" s="35"/>
      <c r="AF27" s="29" t="s">
        <v>43</v>
      </c>
      <c r="AG27" s="51"/>
      <c r="AH27" s="35"/>
      <c r="AI27" s="35" t="s">
        <v>43</v>
      </c>
      <c r="AJ27" s="35"/>
      <c r="AK27" s="35"/>
      <c r="AL27" s="29"/>
      <c r="AM27" s="102" t="s">
        <v>175</v>
      </c>
    </row>
    <row r="28" spans="1:39" x14ac:dyDescent="0.3">
      <c r="A28" s="25" t="s">
        <v>275</v>
      </c>
      <c r="B28" s="18" t="s">
        <v>278</v>
      </c>
      <c r="C28" s="13" t="s">
        <v>191</v>
      </c>
      <c r="D28" s="5" t="s">
        <v>191</v>
      </c>
      <c r="E28" s="5" t="s">
        <v>100</v>
      </c>
      <c r="F28" s="152" t="s">
        <v>224</v>
      </c>
      <c r="G28" s="67" t="s">
        <v>90</v>
      </c>
      <c r="H28" s="55"/>
      <c r="I28" s="31" t="s">
        <v>43</v>
      </c>
      <c r="J28" s="31"/>
      <c r="K28" s="31"/>
      <c r="L28" s="31" t="s">
        <v>43</v>
      </c>
      <c r="M28" s="31"/>
      <c r="N28" s="8"/>
      <c r="O28" s="8"/>
      <c r="P28" s="8"/>
      <c r="Q28" s="8"/>
      <c r="R28" s="8"/>
      <c r="S28" s="8"/>
      <c r="T28" s="8"/>
      <c r="U28" s="8"/>
      <c r="V28" s="8"/>
      <c r="W28" s="8" t="s">
        <v>43</v>
      </c>
      <c r="X28" s="8"/>
      <c r="Y28" s="8"/>
      <c r="Z28" s="31"/>
      <c r="AA28" s="31"/>
      <c r="AB28" s="31"/>
      <c r="AC28" s="31"/>
      <c r="AD28" s="31"/>
      <c r="AE28" s="31"/>
      <c r="AF28" s="32" t="s">
        <v>43</v>
      </c>
      <c r="AG28" s="55"/>
      <c r="AH28" s="31"/>
      <c r="AI28" s="31"/>
      <c r="AJ28" s="31"/>
      <c r="AK28" s="31"/>
      <c r="AL28" s="32" t="s">
        <v>43</v>
      </c>
      <c r="AM28" s="104" t="s">
        <v>178</v>
      </c>
    </row>
    <row r="29" spans="1:39" ht="27.95" x14ac:dyDescent="0.3">
      <c r="A29" s="89" t="s">
        <v>101</v>
      </c>
      <c r="B29" s="84" t="s">
        <v>279</v>
      </c>
      <c r="C29" s="84" t="s">
        <v>260</v>
      </c>
      <c r="D29" s="59" t="s">
        <v>192</v>
      </c>
      <c r="E29" s="84" t="s">
        <v>234</v>
      </c>
      <c r="F29" s="182" t="s">
        <v>225</v>
      </c>
      <c r="G29" s="64" t="s">
        <v>313</v>
      </c>
      <c r="H29" s="44"/>
      <c r="I29" s="38" t="s">
        <v>43</v>
      </c>
      <c r="J29" s="38"/>
      <c r="K29" s="63"/>
      <c r="L29" s="38" t="s">
        <v>43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 t="s">
        <v>43</v>
      </c>
      <c r="X29" s="38"/>
      <c r="Y29" s="38"/>
      <c r="Z29" s="38"/>
      <c r="AA29" s="38"/>
      <c r="AB29" s="38"/>
      <c r="AC29" s="38"/>
      <c r="AD29" s="38"/>
      <c r="AE29" s="38"/>
      <c r="AF29" s="39"/>
      <c r="AG29" s="44" t="s">
        <v>43</v>
      </c>
      <c r="AH29" s="38"/>
      <c r="AI29" s="38"/>
      <c r="AJ29" s="38"/>
      <c r="AK29" s="38"/>
      <c r="AL29" s="39"/>
      <c r="AM29" s="105" t="s">
        <v>179</v>
      </c>
    </row>
    <row r="30" spans="1:39" ht="27.95" x14ac:dyDescent="0.3">
      <c r="A30" s="90" t="s">
        <v>155</v>
      </c>
      <c r="B30" s="56" t="s">
        <v>248</v>
      </c>
      <c r="C30" s="56" t="s">
        <v>191</v>
      </c>
      <c r="D30" s="56" t="s">
        <v>191</v>
      </c>
      <c r="E30" s="57" t="s">
        <v>131</v>
      </c>
      <c r="F30" s="137" t="s">
        <v>130</v>
      </c>
      <c r="G30" s="69" t="s">
        <v>312</v>
      </c>
      <c r="H30" s="44" t="s">
        <v>43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9"/>
      <c r="AG30" s="44" t="s">
        <v>43</v>
      </c>
      <c r="AH30" s="38"/>
      <c r="AI30" s="38"/>
      <c r="AJ30" s="38"/>
      <c r="AK30" s="38"/>
      <c r="AL30" s="39"/>
      <c r="AM30" s="105" t="s">
        <v>179</v>
      </c>
    </row>
    <row r="31" spans="1:39" x14ac:dyDescent="0.3">
      <c r="A31" s="50" t="s">
        <v>156</v>
      </c>
      <c r="B31" s="11" t="s">
        <v>282</v>
      </c>
      <c r="C31" s="76" t="s">
        <v>259</v>
      </c>
      <c r="D31" s="11" t="s">
        <v>256</v>
      </c>
      <c r="E31" s="33" t="s">
        <v>109</v>
      </c>
      <c r="F31" s="183" t="s">
        <v>226</v>
      </c>
      <c r="G31" s="78" t="s">
        <v>110</v>
      </c>
      <c r="H31" s="51"/>
      <c r="I31" s="35"/>
      <c r="J31" s="35"/>
      <c r="K31" s="35"/>
      <c r="L31" s="35"/>
      <c r="M31" s="35"/>
      <c r="N31" s="35"/>
      <c r="O31" s="35"/>
      <c r="P31" s="35"/>
      <c r="Q31" s="35"/>
      <c r="R31" s="35" t="s">
        <v>43</v>
      </c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29"/>
      <c r="AG31" s="51"/>
      <c r="AH31" s="35"/>
      <c r="AI31" s="35" t="s">
        <v>43</v>
      </c>
      <c r="AJ31" s="35"/>
      <c r="AK31" s="35"/>
      <c r="AL31" s="29"/>
      <c r="AM31" s="102" t="s">
        <v>175</v>
      </c>
    </row>
    <row r="32" spans="1:39" ht="27.95" x14ac:dyDescent="0.3">
      <c r="A32" s="85" t="s">
        <v>157</v>
      </c>
      <c r="B32" s="10" t="s">
        <v>282</v>
      </c>
      <c r="C32" s="76" t="s">
        <v>259</v>
      </c>
      <c r="D32" s="76" t="s">
        <v>255</v>
      </c>
      <c r="E32" s="52" t="s">
        <v>236</v>
      </c>
      <c r="F32" s="145" t="s">
        <v>227</v>
      </c>
      <c r="G32" s="65" t="s">
        <v>311</v>
      </c>
      <c r="H32" s="203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 t="s">
        <v>43</v>
      </c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8"/>
      <c r="AG32" s="54"/>
      <c r="AH32" s="27" t="s">
        <v>43</v>
      </c>
      <c r="AI32" s="27" t="s">
        <v>43</v>
      </c>
      <c r="AJ32" s="27" t="s">
        <v>43</v>
      </c>
      <c r="AK32" s="27" t="s">
        <v>43</v>
      </c>
      <c r="AL32" s="28" t="s">
        <v>43</v>
      </c>
      <c r="AM32" s="103" t="s">
        <v>182</v>
      </c>
    </row>
    <row r="33" spans="1:39" x14ac:dyDescent="0.3">
      <c r="A33" s="79" t="s">
        <v>158</v>
      </c>
      <c r="B33" s="10" t="s">
        <v>282</v>
      </c>
      <c r="C33" s="76" t="s">
        <v>259</v>
      </c>
      <c r="D33" s="10" t="s">
        <v>197</v>
      </c>
      <c r="E33" s="26" t="s">
        <v>111</v>
      </c>
      <c r="F33" s="138" t="s">
        <v>226</v>
      </c>
      <c r="G33" s="65" t="s">
        <v>110</v>
      </c>
      <c r="H33" s="204"/>
      <c r="I33" s="70"/>
      <c r="J33" s="70"/>
      <c r="K33" s="70"/>
      <c r="L33" s="70" t="s">
        <v>43</v>
      </c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83"/>
      <c r="AG33" s="86"/>
      <c r="AH33" s="70"/>
      <c r="AI33" s="70" t="s">
        <v>43</v>
      </c>
      <c r="AJ33" s="70"/>
      <c r="AK33" s="70"/>
      <c r="AL33" s="83"/>
      <c r="AM33" s="106" t="s">
        <v>175</v>
      </c>
    </row>
    <row r="34" spans="1:39" x14ac:dyDescent="0.3">
      <c r="A34" s="4" t="s">
        <v>159</v>
      </c>
      <c r="B34" s="13" t="s">
        <v>282</v>
      </c>
      <c r="C34" s="18" t="s">
        <v>259</v>
      </c>
      <c r="D34" s="13" t="s">
        <v>198</v>
      </c>
      <c r="E34" s="5" t="s">
        <v>235</v>
      </c>
      <c r="F34" s="140" t="s">
        <v>227</v>
      </c>
      <c r="G34" s="68" t="s">
        <v>310</v>
      </c>
      <c r="H34" s="205"/>
      <c r="I34" s="45"/>
      <c r="J34" s="45"/>
      <c r="K34" s="45"/>
      <c r="L34" s="45"/>
      <c r="M34" s="45" t="s">
        <v>43</v>
      </c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6"/>
      <c r="AG34" s="47"/>
      <c r="AH34" s="45"/>
      <c r="AI34" s="45" t="s">
        <v>43</v>
      </c>
      <c r="AJ34" s="45"/>
      <c r="AK34" s="45" t="s">
        <v>43</v>
      </c>
      <c r="AL34" s="46"/>
      <c r="AM34" s="107" t="s">
        <v>181</v>
      </c>
    </row>
    <row r="35" spans="1:39" ht="178.7" customHeight="1" x14ac:dyDescent="0.3">
      <c r="A35" s="80" t="s">
        <v>250</v>
      </c>
      <c r="B35" s="174" t="s">
        <v>247</v>
      </c>
      <c r="C35" s="84" t="s">
        <v>259</v>
      </c>
      <c r="D35" s="174" t="s">
        <v>254</v>
      </c>
      <c r="E35" s="62" t="s">
        <v>65</v>
      </c>
      <c r="F35" s="177" t="s">
        <v>269</v>
      </c>
      <c r="G35" s="69" t="s">
        <v>270</v>
      </c>
      <c r="H35" s="38"/>
      <c r="I35" s="38"/>
      <c r="J35" s="38"/>
      <c r="K35" s="38"/>
      <c r="L35" s="38"/>
      <c r="M35" s="38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38"/>
      <c r="AA35" s="38" t="s">
        <v>43</v>
      </c>
      <c r="AB35" s="38"/>
      <c r="AC35" s="38"/>
      <c r="AD35" s="38"/>
      <c r="AE35" s="38"/>
      <c r="AF35" s="39"/>
      <c r="AG35" s="38" t="s">
        <v>43</v>
      </c>
      <c r="AH35" s="38" t="s">
        <v>43</v>
      </c>
      <c r="AI35" s="38" t="s">
        <v>43</v>
      </c>
      <c r="AJ35" s="38" t="s">
        <v>43</v>
      </c>
      <c r="AK35" s="38" t="s">
        <v>43</v>
      </c>
      <c r="AL35" s="39" t="s">
        <v>43</v>
      </c>
      <c r="AM35" s="105" t="s">
        <v>183</v>
      </c>
    </row>
    <row r="36" spans="1:39" x14ac:dyDescent="0.3">
      <c r="A36" s="77" t="s">
        <v>160</v>
      </c>
      <c r="B36" s="11" t="s">
        <v>283</v>
      </c>
      <c r="C36" s="76" t="s">
        <v>259</v>
      </c>
      <c r="D36" s="11" t="s">
        <v>201</v>
      </c>
      <c r="E36" s="34" t="s">
        <v>58</v>
      </c>
      <c r="F36" s="141" t="s">
        <v>228</v>
      </c>
      <c r="G36" s="78" t="s">
        <v>309</v>
      </c>
      <c r="H36" s="206" t="s">
        <v>43</v>
      </c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29"/>
      <c r="AG36" s="35" t="s">
        <v>43</v>
      </c>
      <c r="AH36" s="35"/>
      <c r="AI36" s="35"/>
      <c r="AJ36" s="35"/>
      <c r="AK36" s="35"/>
      <c r="AL36" s="29"/>
      <c r="AM36" s="102" t="s">
        <v>179</v>
      </c>
    </row>
    <row r="37" spans="1:39" x14ac:dyDescent="0.3">
      <c r="A37" s="79" t="s">
        <v>161</v>
      </c>
      <c r="B37" s="10" t="s">
        <v>283</v>
      </c>
      <c r="C37" s="76" t="s">
        <v>259</v>
      </c>
      <c r="D37" s="10" t="s">
        <v>201</v>
      </c>
      <c r="E37" s="26" t="s">
        <v>237</v>
      </c>
      <c r="F37" s="138" t="s">
        <v>223</v>
      </c>
      <c r="G37" s="66" t="s">
        <v>308</v>
      </c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 t="s">
        <v>43</v>
      </c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8"/>
      <c r="AG37" s="27" t="s">
        <v>43</v>
      </c>
      <c r="AH37" s="27"/>
      <c r="AI37" s="27"/>
      <c r="AJ37" s="27"/>
      <c r="AK37" s="27"/>
      <c r="AL37" s="28"/>
      <c r="AM37" s="103" t="s">
        <v>179</v>
      </c>
    </row>
    <row r="38" spans="1:39" ht="27.95" x14ac:dyDescent="0.3">
      <c r="A38" s="210" t="s">
        <v>161</v>
      </c>
      <c r="B38" s="18" t="s">
        <v>283</v>
      </c>
      <c r="C38" s="76" t="s">
        <v>259</v>
      </c>
      <c r="D38" s="18" t="s">
        <v>201</v>
      </c>
      <c r="E38" s="18" t="s">
        <v>238</v>
      </c>
      <c r="F38" s="211" t="s">
        <v>227</v>
      </c>
      <c r="G38" s="68" t="s">
        <v>307</v>
      </c>
      <c r="H38" s="207" t="s">
        <v>43</v>
      </c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 t="s">
        <v>43</v>
      </c>
      <c r="AD38" s="31"/>
      <c r="AE38" s="31"/>
      <c r="AF38" s="32"/>
      <c r="AG38" s="31" t="s">
        <v>43</v>
      </c>
      <c r="AH38" s="31"/>
      <c r="AI38" s="31"/>
      <c r="AJ38" s="31"/>
      <c r="AK38" s="31"/>
      <c r="AL38" s="32"/>
      <c r="AM38" s="104" t="s">
        <v>179</v>
      </c>
    </row>
    <row r="39" spans="1:39" x14ac:dyDescent="0.3">
      <c r="A39" s="175" t="s">
        <v>261</v>
      </c>
      <c r="B39" s="96" t="s">
        <v>45</v>
      </c>
      <c r="C39" s="61" t="s">
        <v>200</v>
      </c>
      <c r="D39" s="61" t="s">
        <v>200</v>
      </c>
      <c r="E39" s="59" t="s">
        <v>97</v>
      </c>
      <c r="F39" s="182" t="s">
        <v>225</v>
      </c>
      <c r="G39" s="64" t="s">
        <v>306</v>
      </c>
      <c r="H39" s="38"/>
      <c r="I39" s="38" t="s">
        <v>43</v>
      </c>
      <c r="J39" s="38"/>
      <c r="K39" s="38"/>
      <c r="L39" s="38" t="s">
        <v>43</v>
      </c>
      <c r="M39" s="38"/>
      <c r="N39" s="63"/>
      <c r="O39" s="63"/>
      <c r="P39" s="63"/>
      <c r="Q39" s="63"/>
      <c r="R39" s="63"/>
      <c r="S39" s="63"/>
      <c r="T39" s="63"/>
      <c r="U39" s="63"/>
      <c r="V39" s="63"/>
      <c r="W39" s="63" t="s">
        <v>43</v>
      </c>
      <c r="X39" s="63"/>
      <c r="Y39" s="63"/>
      <c r="Z39" s="38"/>
      <c r="AA39" s="38"/>
      <c r="AB39" s="38"/>
      <c r="AC39" s="38"/>
      <c r="AD39" s="38"/>
      <c r="AE39" s="38"/>
      <c r="AF39" s="39" t="s">
        <v>43</v>
      </c>
      <c r="AG39" s="38"/>
      <c r="AH39" s="38"/>
      <c r="AI39" s="38"/>
      <c r="AJ39" s="38"/>
      <c r="AK39" s="38" t="s">
        <v>43</v>
      </c>
      <c r="AL39" s="39"/>
      <c r="AM39" s="105" t="s">
        <v>177</v>
      </c>
    </row>
    <row r="40" spans="1:39" x14ac:dyDescent="0.3">
      <c r="A40" s="81" t="s">
        <v>168</v>
      </c>
      <c r="B40" s="20" t="s">
        <v>45</v>
      </c>
      <c r="C40" s="1" t="s">
        <v>194</v>
      </c>
      <c r="D40" s="1" t="s">
        <v>194</v>
      </c>
      <c r="E40" s="36" t="s">
        <v>103</v>
      </c>
      <c r="F40" s="142" t="s">
        <v>229</v>
      </c>
      <c r="G40" s="69" t="s">
        <v>289</v>
      </c>
      <c r="H40" s="208"/>
      <c r="I40" s="87"/>
      <c r="J40" s="87"/>
      <c r="K40" s="87"/>
      <c r="L40" s="87" t="s">
        <v>43</v>
      </c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8"/>
      <c r="AG40" s="87"/>
      <c r="AH40" s="87"/>
      <c r="AI40" s="87"/>
      <c r="AJ40" s="87"/>
      <c r="AK40" s="87" t="s">
        <v>43</v>
      </c>
      <c r="AL40" s="88"/>
      <c r="AM40" s="108" t="s">
        <v>177</v>
      </c>
    </row>
    <row r="41" spans="1:39" x14ac:dyDescent="0.3">
      <c r="A41" s="74" t="s">
        <v>46</v>
      </c>
      <c r="B41" s="20" t="s">
        <v>45</v>
      </c>
      <c r="C41" s="1" t="s">
        <v>186</v>
      </c>
      <c r="D41" s="125" t="s">
        <v>196</v>
      </c>
      <c r="E41" s="37" t="s">
        <v>102</v>
      </c>
      <c r="F41" s="142" t="s">
        <v>230</v>
      </c>
      <c r="G41" s="64" t="s">
        <v>295</v>
      </c>
      <c r="H41" s="38"/>
      <c r="I41" s="38"/>
      <c r="J41" s="38"/>
      <c r="K41" s="38"/>
      <c r="L41" s="38"/>
      <c r="M41" s="38"/>
      <c r="N41" s="38"/>
      <c r="O41" s="38" t="s">
        <v>43</v>
      </c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9"/>
      <c r="AG41" s="38"/>
      <c r="AH41" s="38"/>
      <c r="AI41" s="38"/>
      <c r="AJ41" s="38" t="s">
        <v>43</v>
      </c>
      <c r="AK41" s="38"/>
      <c r="AL41" s="39"/>
      <c r="AM41" s="105" t="s">
        <v>176</v>
      </c>
    </row>
    <row r="42" spans="1:39" x14ac:dyDescent="0.3">
      <c r="A42" s="95" t="s">
        <v>76</v>
      </c>
      <c r="B42" s="16" t="s">
        <v>45</v>
      </c>
      <c r="C42" s="1" t="s">
        <v>186</v>
      </c>
      <c r="D42" s="40" t="s">
        <v>193</v>
      </c>
      <c r="E42" s="41" t="s">
        <v>99</v>
      </c>
      <c r="F42" s="146" t="s">
        <v>231</v>
      </c>
      <c r="G42" s="64" t="s">
        <v>295</v>
      </c>
      <c r="H42" s="31"/>
      <c r="I42" s="31" t="s">
        <v>43</v>
      </c>
      <c r="J42" s="31"/>
      <c r="K42" s="31"/>
      <c r="L42" s="31" t="s">
        <v>43</v>
      </c>
      <c r="M42" s="31"/>
      <c r="N42" s="8"/>
      <c r="O42" s="8"/>
      <c r="P42" s="8"/>
      <c r="Q42" s="8"/>
      <c r="R42" s="8"/>
      <c r="S42" s="8"/>
      <c r="T42" s="8"/>
      <c r="U42" s="8"/>
      <c r="V42" s="8"/>
      <c r="W42" s="8" t="s">
        <v>43</v>
      </c>
      <c r="X42" s="8"/>
      <c r="Y42" s="8"/>
      <c r="Z42" s="31"/>
      <c r="AA42" s="31"/>
      <c r="AB42" s="31"/>
      <c r="AC42" s="31"/>
      <c r="AD42" s="31"/>
      <c r="AE42" s="31"/>
      <c r="AF42" s="32"/>
      <c r="AG42" s="31"/>
      <c r="AH42" s="31"/>
      <c r="AI42" s="31"/>
      <c r="AJ42" s="31" t="s">
        <v>43</v>
      </c>
      <c r="AK42" s="31"/>
      <c r="AL42" s="32"/>
      <c r="AM42" s="104" t="s">
        <v>176</v>
      </c>
    </row>
    <row r="43" spans="1:39" x14ac:dyDescent="0.3">
      <c r="A43" s="74" t="s">
        <v>112</v>
      </c>
      <c r="B43" s="17" t="s">
        <v>45</v>
      </c>
      <c r="C43" s="1" t="s">
        <v>187</v>
      </c>
      <c r="D43" s="42" t="s">
        <v>193</v>
      </c>
      <c r="E43" s="37" t="s">
        <v>114</v>
      </c>
      <c r="F43" s="142" t="s">
        <v>291</v>
      </c>
      <c r="G43" s="64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 t="s">
        <v>43</v>
      </c>
      <c r="AC43" s="38"/>
      <c r="AD43" s="38"/>
      <c r="AE43" s="38"/>
      <c r="AF43" s="39"/>
      <c r="AG43" s="38"/>
      <c r="AH43" s="38"/>
      <c r="AI43" s="38"/>
      <c r="AJ43" s="38" t="s">
        <v>43</v>
      </c>
      <c r="AK43" s="38"/>
      <c r="AL43" s="39"/>
      <c r="AM43" s="105" t="s">
        <v>176</v>
      </c>
    </row>
    <row r="44" spans="1:39" ht="55.9" x14ac:dyDescent="0.3">
      <c r="A44" s="73" t="s">
        <v>69</v>
      </c>
      <c r="B44" s="97" t="s">
        <v>45</v>
      </c>
      <c r="C44" s="97" t="s">
        <v>45</v>
      </c>
      <c r="D44" s="130" t="s">
        <v>253</v>
      </c>
      <c r="E44" s="49" t="s">
        <v>84</v>
      </c>
      <c r="F44" s="143" t="s">
        <v>121</v>
      </c>
      <c r="G44" s="176" t="s">
        <v>293</v>
      </c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 t="s">
        <v>43</v>
      </c>
      <c r="AE44" s="35"/>
      <c r="AF44" s="29"/>
      <c r="AG44" s="35" t="s">
        <v>43</v>
      </c>
      <c r="AH44" s="35"/>
      <c r="AI44" s="35"/>
      <c r="AJ44" s="35"/>
      <c r="AK44" s="35"/>
      <c r="AL44" s="29"/>
      <c r="AM44" s="102" t="s">
        <v>179</v>
      </c>
    </row>
    <row r="45" spans="1:39" x14ac:dyDescent="0.3">
      <c r="A45" s="85" t="s">
        <v>80</v>
      </c>
      <c r="B45" s="19" t="s">
        <v>45</v>
      </c>
      <c r="C45" s="19" t="s">
        <v>45</v>
      </c>
      <c r="D45" s="76" t="s">
        <v>208</v>
      </c>
      <c r="E45" s="22" t="s">
        <v>85</v>
      </c>
      <c r="F45" s="144" t="s">
        <v>227</v>
      </c>
      <c r="G45" s="65" t="s">
        <v>117</v>
      </c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 t="s">
        <v>43</v>
      </c>
      <c r="AE45" s="27"/>
      <c r="AF45" s="28"/>
      <c r="AG45" s="27"/>
      <c r="AH45" s="27" t="s">
        <v>43</v>
      </c>
      <c r="AI45" s="27"/>
      <c r="AJ45" s="27"/>
      <c r="AK45" s="27"/>
      <c r="AL45" s="28"/>
      <c r="AM45" s="103" t="s">
        <v>174</v>
      </c>
    </row>
    <row r="46" spans="1:39" ht="27.95" x14ac:dyDescent="0.3">
      <c r="A46" s="85" t="s">
        <v>79</v>
      </c>
      <c r="B46" s="19" t="s">
        <v>45</v>
      </c>
      <c r="C46" s="19" t="s">
        <v>45</v>
      </c>
      <c r="D46" s="43" t="s">
        <v>209</v>
      </c>
      <c r="E46" s="52" t="s">
        <v>86</v>
      </c>
      <c r="F46" s="145" t="s">
        <v>115</v>
      </c>
      <c r="G46" s="65" t="s">
        <v>116</v>
      </c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 t="s">
        <v>43</v>
      </c>
      <c r="AE46" s="27"/>
      <c r="AF46" s="28"/>
      <c r="AG46" s="27"/>
      <c r="AH46" s="27"/>
      <c r="AI46" s="27" t="s">
        <v>43</v>
      </c>
      <c r="AJ46" s="27"/>
      <c r="AK46" s="27"/>
      <c r="AL46" s="28"/>
      <c r="AM46" s="103" t="s">
        <v>175</v>
      </c>
    </row>
    <row r="47" spans="1:39" ht="27.95" x14ac:dyDescent="0.3">
      <c r="A47" s="85" t="s">
        <v>77</v>
      </c>
      <c r="B47" s="19" t="s">
        <v>45</v>
      </c>
      <c r="C47" s="19" t="s">
        <v>45</v>
      </c>
      <c r="D47" s="126" t="s">
        <v>210</v>
      </c>
      <c r="E47" s="52" t="s">
        <v>87</v>
      </c>
      <c r="F47" s="145" t="s">
        <v>115</v>
      </c>
      <c r="G47" s="65" t="s">
        <v>118</v>
      </c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 t="s">
        <v>43</v>
      </c>
      <c r="AE47" s="27"/>
      <c r="AF47" s="28"/>
      <c r="AG47" s="27"/>
      <c r="AH47" s="27"/>
      <c r="AI47" s="27"/>
      <c r="AJ47" s="27" t="s">
        <v>43</v>
      </c>
      <c r="AK47" s="27"/>
      <c r="AL47" s="28"/>
      <c r="AM47" s="103" t="s">
        <v>176</v>
      </c>
    </row>
    <row r="48" spans="1:39" ht="27.95" x14ac:dyDescent="0.3">
      <c r="A48" s="85" t="s">
        <v>78</v>
      </c>
      <c r="B48" s="19" t="s">
        <v>45</v>
      </c>
      <c r="C48" s="19" t="s">
        <v>45</v>
      </c>
      <c r="D48" s="126" t="s">
        <v>211</v>
      </c>
      <c r="E48" s="52" t="s">
        <v>88</v>
      </c>
      <c r="F48" s="145" t="s">
        <v>115</v>
      </c>
      <c r="G48" s="65" t="s">
        <v>119</v>
      </c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 t="s">
        <v>43</v>
      </c>
      <c r="AE48" s="27"/>
      <c r="AF48" s="28"/>
      <c r="AG48" s="27"/>
      <c r="AH48" s="27"/>
      <c r="AI48" s="27"/>
      <c r="AJ48" s="27"/>
      <c r="AK48" s="27" t="s">
        <v>43</v>
      </c>
      <c r="AL48" s="28"/>
      <c r="AM48" s="103" t="s">
        <v>177</v>
      </c>
    </row>
    <row r="49" spans="1:39" ht="39.4" customHeight="1" x14ac:dyDescent="0.3">
      <c r="A49" s="82" t="s">
        <v>81</v>
      </c>
      <c r="B49" s="98" t="s">
        <v>45</v>
      </c>
      <c r="C49" s="98" t="s">
        <v>45</v>
      </c>
      <c r="D49" s="127" t="s">
        <v>212</v>
      </c>
      <c r="E49" s="40" t="s">
        <v>83</v>
      </c>
      <c r="F49" s="146" t="s">
        <v>115</v>
      </c>
      <c r="G49" s="68" t="s">
        <v>120</v>
      </c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 t="s">
        <v>43</v>
      </c>
      <c r="AE49" s="31"/>
      <c r="AF49" s="32"/>
      <c r="AG49" s="31"/>
      <c r="AH49" s="31"/>
      <c r="AI49" s="31"/>
      <c r="AJ49" s="31"/>
      <c r="AK49" s="31"/>
      <c r="AL49" s="32" t="s">
        <v>43</v>
      </c>
      <c r="AM49" s="104" t="s">
        <v>178</v>
      </c>
    </row>
    <row r="50" spans="1:39" ht="41.95" x14ac:dyDescent="0.3">
      <c r="A50" s="92" t="s">
        <v>167</v>
      </c>
      <c r="B50" s="97" t="s">
        <v>45</v>
      </c>
      <c r="C50" s="97" t="s">
        <v>45</v>
      </c>
      <c r="D50" s="133" t="s">
        <v>206</v>
      </c>
      <c r="E50" s="21" t="s">
        <v>82</v>
      </c>
      <c r="F50" s="147" t="s">
        <v>232</v>
      </c>
      <c r="G50" s="176" t="s">
        <v>213</v>
      </c>
      <c r="H50" s="202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 t="s">
        <v>43</v>
      </c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29"/>
      <c r="AG50" s="35" t="s">
        <v>43</v>
      </c>
      <c r="AH50" s="35"/>
      <c r="AI50" s="35"/>
      <c r="AJ50" s="35"/>
      <c r="AK50" s="35"/>
      <c r="AL50" s="29"/>
      <c r="AM50" s="102"/>
    </row>
    <row r="51" spans="1:39" ht="27.95" x14ac:dyDescent="0.3">
      <c r="A51" s="93" t="s">
        <v>245</v>
      </c>
      <c r="B51" s="98" t="s">
        <v>45</v>
      </c>
      <c r="C51" s="98" t="s">
        <v>45</v>
      </c>
      <c r="D51" s="134" t="s">
        <v>207</v>
      </c>
      <c r="E51" s="15" t="s">
        <v>89</v>
      </c>
      <c r="F51" s="148" t="s">
        <v>227</v>
      </c>
      <c r="G51" s="68" t="s">
        <v>113</v>
      </c>
      <c r="H51" s="207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 t="s">
        <v>43</v>
      </c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6"/>
      <c r="AG51" s="45"/>
      <c r="AH51" s="45"/>
      <c r="AI51" s="45"/>
      <c r="AJ51" s="45"/>
      <c r="AK51" s="45" t="s">
        <v>43</v>
      </c>
      <c r="AL51" s="46"/>
      <c r="AM51" s="107" t="s">
        <v>177</v>
      </c>
    </row>
    <row r="52" spans="1:39" ht="41.95" x14ac:dyDescent="0.3">
      <c r="A52" s="71" t="s">
        <v>68</v>
      </c>
      <c r="B52" s="20" t="s">
        <v>45</v>
      </c>
      <c r="C52" s="20" t="s">
        <v>45</v>
      </c>
      <c r="D52" s="84" t="s">
        <v>251</v>
      </c>
      <c r="E52" s="62" t="s">
        <v>124</v>
      </c>
      <c r="F52" s="149" t="s">
        <v>233</v>
      </c>
      <c r="G52" s="64" t="s">
        <v>215</v>
      </c>
      <c r="H52" s="38"/>
      <c r="I52" s="38"/>
      <c r="J52" s="38" t="s">
        <v>43</v>
      </c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9"/>
      <c r="AG52" s="38" t="s">
        <v>43</v>
      </c>
      <c r="AH52" s="38"/>
      <c r="AI52" s="38"/>
      <c r="AJ52" s="38"/>
      <c r="AK52" s="38"/>
      <c r="AL52" s="39"/>
      <c r="AM52" s="105" t="s">
        <v>179</v>
      </c>
    </row>
    <row r="53" spans="1:39" ht="41.95" x14ac:dyDescent="0.3">
      <c r="A53" s="94" t="s">
        <v>70</v>
      </c>
      <c r="B53" s="20" t="s">
        <v>45</v>
      </c>
      <c r="C53" s="20" t="s">
        <v>45</v>
      </c>
      <c r="D53" s="174" t="s">
        <v>252</v>
      </c>
      <c r="E53" s="62" t="s">
        <v>125</v>
      </c>
      <c r="F53" s="137" t="s">
        <v>123</v>
      </c>
      <c r="G53" s="69" t="s">
        <v>214</v>
      </c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 t="s">
        <v>43</v>
      </c>
      <c r="AF53" s="39"/>
      <c r="AG53" s="38" t="s">
        <v>43</v>
      </c>
      <c r="AH53" s="38"/>
      <c r="AI53" s="38"/>
      <c r="AJ53" s="38"/>
      <c r="AK53" s="38"/>
      <c r="AL53" s="39"/>
      <c r="AM53" s="105" t="s">
        <v>179</v>
      </c>
    </row>
    <row r="54" spans="1:39" ht="27.95" x14ac:dyDescent="0.3">
      <c r="A54" s="91" t="s">
        <v>129</v>
      </c>
      <c r="B54" s="96" t="s">
        <v>45</v>
      </c>
      <c r="C54" s="96" t="s">
        <v>45</v>
      </c>
      <c r="D54" s="58" t="s">
        <v>205</v>
      </c>
      <c r="E54" s="60" t="s">
        <v>126</v>
      </c>
      <c r="F54" s="137" t="s">
        <v>223</v>
      </c>
      <c r="G54" s="69" t="s">
        <v>184</v>
      </c>
      <c r="H54" s="38" t="s">
        <v>43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9"/>
      <c r="AG54" s="38" t="s">
        <v>43</v>
      </c>
      <c r="AH54" s="38"/>
      <c r="AI54" s="38"/>
      <c r="AJ54" s="38"/>
      <c r="AK54" s="38"/>
      <c r="AL54" s="39"/>
      <c r="AM54" s="105" t="s">
        <v>179</v>
      </c>
    </row>
    <row r="55" spans="1:39" ht="27.95" x14ac:dyDescent="0.3">
      <c r="A55" s="91" t="s">
        <v>71</v>
      </c>
      <c r="B55" s="96" t="s">
        <v>45</v>
      </c>
      <c r="C55" s="96" t="s">
        <v>45</v>
      </c>
      <c r="D55" s="174" t="s">
        <v>246</v>
      </c>
      <c r="E55" s="60" t="s">
        <v>122</v>
      </c>
      <c r="F55" s="137" t="s">
        <v>226</v>
      </c>
      <c r="G55" s="69" t="s">
        <v>284</v>
      </c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 t="s">
        <v>43</v>
      </c>
      <c r="Y55" s="38"/>
      <c r="Z55" s="38"/>
      <c r="AA55" s="38"/>
      <c r="AB55" s="38"/>
      <c r="AC55" s="38"/>
      <c r="AD55" s="38"/>
      <c r="AE55" s="38"/>
      <c r="AF55" s="39"/>
      <c r="AG55" s="38" t="s">
        <v>43</v>
      </c>
      <c r="AH55" s="38"/>
      <c r="AI55" s="38"/>
      <c r="AJ55" s="38"/>
      <c r="AK55" s="38"/>
      <c r="AL55" s="39"/>
      <c r="AM55" s="105" t="s">
        <v>179</v>
      </c>
    </row>
    <row r="56" spans="1:39" ht="133.15" customHeight="1" x14ac:dyDescent="0.3">
      <c r="A56" s="131" t="s">
        <v>202</v>
      </c>
      <c r="B56" s="97" t="s">
        <v>45</v>
      </c>
      <c r="C56" s="130" t="s">
        <v>240</v>
      </c>
      <c r="D56" s="48" t="s">
        <v>204</v>
      </c>
      <c r="E56" s="132" t="s">
        <v>203</v>
      </c>
      <c r="F56" s="150" t="s">
        <v>217</v>
      </c>
      <c r="G56" s="176" t="s">
        <v>216</v>
      </c>
      <c r="H56" s="51" t="s">
        <v>43</v>
      </c>
      <c r="I56" s="35"/>
      <c r="J56" s="35"/>
      <c r="K56" s="35"/>
      <c r="L56" s="35"/>
      <c r="M56" s="35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35"/>
      <c r="AA56" s="35"/>
      <c r="AB56" s="35"/>
      <c r="AC56" s="35"/>
      <c r="AD56" s="35"/>
      <c r="AE56" s="35"/>
      <c r="AF56" s="29"/>
      <c r="AG56" s="51" t="s">
        <v>43</v>
      </c>
      <c r="AH56" s="35"/>
      <c r="AI56" s="35"/>
      <c r="AJ56" s="35"/>
      <c r="AK56" s="35"/>
      <c r="AL56" s="29"/>
      <c r="AM56" s="101" t="s">
        <v>179</v>
      </c>
    </row>
    <row r="57" spans="1:39" x14ac:dyDescent="0.3">
      <c r="A57" s="85" t="s">
        <v>162</v>
      </c>
      <c r="B57" s="128" t="s">
        <v>45</v>
      </c>
      <c r="C57" s="43" t="s">
        <v>188</v>
      </c>
      <c r="D57" s="43" t="s">
        <v>188</v>
      </c>
      <c r="E57" s="26" t="s">
        <v>104</v>
      </c>
      <c r="F57" s="138" t="s">
        <v>218</v>
      </c>
      <c r="G57" s="66" t="s">
        <v>296</v>
      </c>
      <c r="H57" s="70" t="s">
        <v>43</v>
      </c>
      <c r="I57" s="27"/>
      <c r="J57" s="27"/>
      <c r="K57" s="27"/>
      <c r="L57" s="27"/>
      <c r="M57" s="2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27"/>
      <c r="AA57" s="27"/>
      <c r="AB57" s="27"/>
      <c r="AC57" s="27"/>
      <c r="AD57" s="27"/>
      <c r="AE57" s="27"/>
      <c r="AF57" s="28"/>
      <c r="AG57" s="27"/>
      <c r="AH57" s="27" t="s">
        <v>43</v>
      </c>
      <c r="AI57" s="27"/>
      <c r="AJ57" s="27"/>
      <c r="AK57" s="27"/>
      <c r="AL57" s="28"/>
      <c r="AM57" s="103" t="s">
        <v>174</v>
      </c>
    </row>
    <row r="58" spans="1:39" x14ac:dyDescent="0.3">
      <c r="A58" s="53" t="s">
        <v>163</v>
      </c>
      <c r="B58" s="19" t="s">
        <v>45</v>
      </c>
      <c r="C58" s="26" t="s">
        <v>133</v>
      </c>
      <c r="D58" s="26" t="s">
        <v>185</v>
      </c>
      <c r="E58" s="26" t="s">
        <v>105</v>
      </c>
      <c r="F58" s="138" t="s">
        <v>218</v>
      </c>
      <c r="G58" s="65" t="s">
        <v>75</v>
      </c>
      <c r="H58" s="70" t="s">
        <v>43</v>
      </c>
      <c r="I58" s="27"/>
      <c r="J58" s="27"/>
      <c r="K58" s="27"/>
      <c r="L58" s="27"/>
      <c r="M58" s="2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27"/>
      <c r="AA58" s="27"/>
      <c r="AB58" s="27"/>
      <c r="AC58" s="27"/>
      <c r="AD58" s="27"/>
      <c r="AE58" s="27"/>
      <c r="AF58" s="28"/>
      <c r="AG58" s="27"/>
      <c r="AH58" s="27"/>
      <c r="AI58" s="27" t="s">
        <v>43</v>
      </c>
      <c r="AJ58" s="27"/>
      <c r="AK58" s="27"/>
      <c r="AL58" s="28"/>
      <c r="AM58" s="103" t="s">
        <v>175</v>
      </c>
    </row>
    <row r="59" spans="1:39" x14ac:dyDescent="0.3">
      <c r="A59" s="53" t="s">
        <v>164</v>
      </c>
      <c r="B59" s="19" t="s">
        <v>45</v>
      </c>
      <c r="C59" s="26" t="s">
        <v>187</v>
      </c>
      <c r="D59" s="26" t="s">
        <v>187</v>
      </c>
      <c r="E59" s="26" t="s">
        <v>106</v>
      </c>
      <c r="F59" s="138" t="s">
        <v>218</v>
      </c>
      <c r="G59" s="66" t="s">
        <v>73</v>
      </c>
      <c r="H59" s="70" t="s">
        <v>43</v>
      </c>
      <c r="I59" s="27"/>
      <c r="J59" s="27"/>
      <c r="K59" s="27"/>
      <c r="L59" s="27"/>
      <c r="M59" s="2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27"/>
      <c r="AA59" s="27"/>
      <c r="AB59" s="27"/>
      <c r="AC59" s="27"/>
      <c r="AD59" s="27"/>
      <c r="AE59" s="27"/>
      <c r="AF59" s="28"/>
      <c r="AG59" s="27"/>
      <c r="AH59" s="27"/>
      <c r="AI59" s="27"/>
      <c r="AJ59" s="27" t="s">
        <v>43</v>
      </c>
      <c r="AK59" s="27"/>
      <c r="AL59" s="28"/>
      <c r="AM59" s="103" t="s">
        <v>176</v>
      </c>
    </row>
    <row r="60" spans="1:39" x14ac:dyDescent="0.3">
      <c r="A60" s="53" t="s">
        <v>166</v>
      </c>
      <c r="B60" s="19" t="s">
        <v>45</v>
      </c>
      <c r="C60" s="10" t="s">
        <v>189</v>
      </c>
      <c r="D60" s="10" t="s">
        <v>189</v>
      </c>
      <c r="E60" s="26" t="s">
        <v>107</v>
      </c>
      <c r="F60" s="151" t="s">
        <v>294</v>
      </c>
      <c r="G60" s="66" t="s">
        <v>297</v>
      </c>
      <c r="H60" s="70" t="s">
        <v>43</v>
      </c>
      <c r="I60" s="27"/>
      <c r="J60" s="27"/>
      <c r="K60" s="27"/>
      <c r="L60" s="27"/>
      <c r="M60" s="2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27"/>
      <c r="AA60" s="27"/>
      <c r="AB60" s="27"/>
      <c r="AC60" s="27"/>
      <c r="AD60" s="27"/>
      <c r="AE60" s="27"/>
      <c r="AF60" s="28"/>
      <c r="AG60" s="27"/>
      <c r="AH60" s="27"/>
      <c r="AI60" s="27"/>
      <c r="AJ60" s="27"/>
      <c r="AK60" s="27" t="s">
        <v>43</v>
      </c>
      <c r="AL60" s="28"/>
      <c r="AM60" s="103" t="s">
        <v>177</v>
      </c>
    </row>
    <row r="61" spans="1:39" x14ac:dyDescent="0.3">
      <c r="A61" s="25" t="s">
        <v>165</v>
      </c>
      <c r="B61" s="16" t="s">
        <v>45</v>
      </c>
      <c r="C61" s="13" t="s">
        <v>195</v>
      </c>
      <c r="D61" s="13" t="s">
        <v>195</v>
      </c>
      <c r="E61" s="5" t="s">
        <v>108</v>
      </c>
      <c r="F61" s="152" t="s">
        <v>218</v>
      </c>
      <c r="G61" s="67" t="s">
        <v>74</v>
      </c>
      <c r="H61" s="45" t="s">
        <v>43</v>
      </c>
      <c r="I61" s="31"/>
      <c r="J61" s="31"/>
      <c r="K61" s="31"/>
      <c r="L61" s="31"/>
      <c r="M61" s="31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31"/>
      <c r="AA61" s="31"/>
      <c r="AB61" s="31"/>
      <c r="AC61" s="31"/>
      <c r="AD61" s="31"/>
      <c r="AE61" s="31"/>
      <c r="AF61" s="32"/>
      <c r="AG61" s="31"/>
      <c r="AH61" s="31"/>
      <c r="AI61" s="31"/>
      <c r="AJ61" s="31"/>
      <c r="AK61" s="31"/>
      <c r="AL61" s="32" t="s">
        <v>43</v>
      </c>
      <c r="AM61" s="104" t="s">
        <v>178</v>
      </c>
    </row>
  </sheetData>
  <sheetProtection password="A18A" sheet="1" objects="1" scenarios="1"/>
  <mergeCells count="3">
    <mergeCell ref="H3:AF3"/>
    <mergeCell ref="AG3:AM3"/>
    <mergeCell ref="A3:G3"/>
  </mergeCells>
  <pageMargins left="0.7" right="0.7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8"/>
  <sheetViews>
    <sheetView view="pageBreakPreview" zoomScaleNormal="100" zoomScaleSheetLayoutView="100" workbookViewId="0"/>
  </sheetViews>
  <sheetFormatPr baseColWidth="10" defaultRowHeight="14" x14ac:dyDescent="0.3"/>
  <cols>
    <col min="1" max="1" width="8.59765625" customWidth="1"/>
    <col min="2" max="2" width="152.19921875" customWidth="1"/>
  </cols>
  <sheetData>
    <row r="1" spans="1:2" ht="16.7" x14ac:dyDescent="0.35">
      <c r="A1" s="170" t="s">
        <v>243</v>
      </c>
      <c r="B1" s="163"/>
    </row>
    <row r="2" spans="1:2" ht="14.55" thickBot="1" x14ac:dyDescent="0.35">
      <c r="A2" s="163"/>
      <c r="B2" s="163"/>
    </row>
    <row r="3" spans="1:2" s="167" customFormat="1" ht="19.75" customHeight="1" thickBot="1" x14ac:dyDescent="0.35">
      <c r="A3" s="169" t="s">
        <v>241</v>
      </c>
      <c r="B3" s="168" t="s">
        <v>242</v>
      </c>
    </row>
    <row r="4" spans="1:2" ht="32" customHeight="1" x14ac:dyDescent="0.3">
      <c r="A4" s="164" t="s">
        <v>59</v>
      </c>
      <c r="B4" s="165" t="s">
        <v>316</v>
      </c>
    </row>
    <row r="5" spans="1:2" ht="16" customHeight="1" x14ac:dyDescent="0.3">
      <c r="A5" s="164" t="s">
        <v>4</v>
      </c>
      <c r="B5" s="165" t="s">
        <v>23</v>
      </c>
    </row>
    <row r="6" spans="1:2" ht="16" customHeight="1" x14ac:dyDescent="0.3">
      <c r="A6" s="164" t="s">
        <v>5</v>
      </c>
      <c r="B6" s="165" t="s">
        <v>47</v>
      </c>
    </row>
    <row r="7" spans="1:2" ht="16" customHeight="1" x14ac:dyDescent="0.3">
      <c r="A7" s="164" t="s">
        <v>6</v>
      </c>
      <c r="B7" s="165" t="s">
        <v>22</v>
      </c>
    </row>
    <row r="8" spans="1:2" ht="16" customHeight="1" x14ac:dyDescent="0.3">
      <c r="A8" s="164" t="s">
        <v>36</v>
      </c>
      <c r="B8" s="165" t="s">
        <v>72</v>
      </c>
    </row>
    <row r="9" spans="1:2" ht="16" customHeight="1" x14ac:dyDescent="0.3">
      <c r="A9" s="164" t="s">
        <v>7</v>
      </c>
      <c r="B9" s="165" t="s">
        <v>266</v>
      </c>
    </row>
    <row r="10" spans="1:2" ht="16" customHeight="1" x14ac:dyDescent="0.3">
      <c r="A10" s="164" t="s">
        <v>8</v>
      </c>
      <c r="B10" s="165" t="s">
        <v>24</v>
      </c>
    </row>
    <row r="11" spans="1:2" ht="16" customHeight="1" x14ac:dyDescent="0.3">
      <c r="A11" s="164" t="s">
        <v>9</v>
      </c>
      <c r="B11" s="165" t="s">
        <v>25</v>
      </c>
    </row>
    <row r="12" spans="1:2" ht="16" customHeight="1" x14ac:dyDescent="0.3">
      <c r="A12" s="164" t="s">
        <v>10</v>
      </c>
      <c r="B12" s="165" t="s">
        <v>26</v>
      </c>
    </row>
    <row r="13" spans="1:2" ht="16" customHeight="1" x14ac:dyDescent="0.3">
      <c r="A13" s="164" t="s">
        <v>11</v>
      </c>
      <c r="B13" s="165" t="s">
        <v>27</v>
      </c>
    </row>
    <row r="14" spans="1:2" ht="16" customHeight="1" x14ac:dyDescent="0.3">
      <c r="A14" s="164" t="s">
        <v>12</v>
      </c>
      <c r="B14" s="165" t="s">
        <v>28</v>
      </c>
    </row>
    <row r="15" spans="1:2" ht="16" customHeight="1" x14ac:dyDescent="0.3">
      <c r="A15" s="164" t="s">
        <v>13</v>
      </c>
      <c r="B15" s="165" t="s">
        <v>315</v>
      </c>
    </row>
    <row r="16" spans="1:2" ht="16" customHeight="1" x14ac:dyDescent="0.3">
      <c r="A16" s="164" t="s">
        <v>14</v>
      </c>
      <c r="B16" s="165" t="s">
        <v>39</v>
      </c>
    </row>
    <row r="17" spans="1:2" ht="16" customHeight="1" x14ac:dyDescent="0.3">
      <c r="A17" s="164" t="s">
        <v>66</v>
      </c>
      <c r="B17" s="165" t="s">
        <v>267</v>
      </c>
    </row>
    <row r="18" spans="1:2" ht="16" customHeight="1" x14ac:dyDescent="0.3">
      <c r="A18" s="164" t="s">
        <v>15</v>
      </c>
      <c r="B18" s="165" t="s">
        <v>265</v>
      </c>
    </row>
    <row r="19" spans="1:2" ht="16" customHeight="1" x14ac:dyDescent="0.3">
      <c r="A19" s="164" t="s">
        <v>16</v>
      </c>
      <c r="B19" s="165" t="s">
        <v>268</v>
      </c>
    </row>
    <row r="20" spans="1:2" ht="16" customHeight="1" x14ac:dyDescent="0.3">
      <c r="A20" s="164" t="s">
        <v>17</v>
      </c>
      <c r="B20" s="165" t="s">
        <v>29</v>
      </c>
    </row>
    <row r="21" spans="1:2" ht="16" customHeight="1" x14ac:dyDescent="0.3">
      <c r="A21" s="164" t="s">
        <v>18</v>
      </c>
      <c r="B21" s="165" t="s">
        <v>30</v>
      </c>
    </row>
    <row r="22" spans="1:2" x14ac:dyDescent="0.3">
      <c r="A22" s="164" t="s">
        <v>2</v>
      </c>
      <c r="B22" s="165" t="s">
        <v>31</v>
      </c>
    </row>
    <row r="23" spans="1:2" ht="32" customHeight="1" x14ac:dyDescent="0.3">
      <c r="A23" s="164" t="s">
        <v>3</v>
      </c>
      <c r="B23" s="166" t="s">
        <v>264</v>
      </c>
    </row>
    <row r="24" spans="1:2" ht="16" customHeight="1" x14ac:dyDescent="0.3">
      <c r="A24" s="164" t="s">
        <v>19</v>
      </c>
      <c r="B24" s="165" t="s">
        <v>32</v>
      </c>
    </row>
    <row r="25" spans="1:2" ht="16" customHeight="1" x14ac:dyDescent="0.3">
      <c r="A25" s="164" t="s">
        <v>20</v>
      </c>
      <c r="B25" s="165" t="s">
        <v>44</v>
      </c>
    </row>
    <row r="26" spans="1:2" ht="16" customHeight="1" x14ac:dyDescent="0.3">
      <c r="A26" s="164" t="s">
        <v>21</v>
      </c>
      <c r="B26" s="165" t="s">
        <v>33</v>
      </c>
    </row>
    <row r="27" spans="1:2" ht="16" customHeight="1" x14ac:dyDescent="0.3">
      <c r="A27" s="164" t="s">
        <v>34</v>
      </c>
      <c r="B27" s="165" t="s">
        <v>35</v>
      </c>
    </row>
    <row r="28" spans="1:2" ht="17.899999999999999" customHeight="1" x14ac:dyDescent="0.3">
      <c r="A28" s="164" t="s">
        <v>37</v>
      </c>
      <c r="B28" s="165" t="s">
        <v>38</v>
      </c>
    </row>
  </sheetData>
  <sheetProtection algorithmName="SHA-512" hashValue="Brav6A9qV8rvION1RjRkIqUfnmnGGRoXx4lDNRgnANQOpzZWflq7iEIA8oEQb79Rd7gP08+FTxWG8WLeaLZ7nA==" saltValue="daitf/p0n/kvudU/5fEAww==" spinCount="100000" sheet="1" objects="1" scenarios="1"/>
  <pageMargins left="0.70866141732283472" right="0.59055118110236227" top="0.74803149606299213" bottom="0.59055118110236227" header="0.31496062992125984" footer="0.31496062992125984"/>
  <pageSetup paperSize="9" scale="82" orientation="landscape" r:id="rId1"/>
  <headerFooter>
    <oddFooter>&amp;L&amp;"-,Italique"PRHYMO - Sources de données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Infos</vt:lpstr>
      <vt:lpstr>INTERFACE de lecture</vt:lpstr>
      <vt:lpstr>Liste intégrale</vt:lpstr>
      <vt:lpstr>Légende</vt:lpstr>
      <vt:lpstr>'INTERFACE de lecture'!Zone_d_impression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PRHYMO - Sources de données</dc:title>
  <dc:creator>Grosprêtre L.; Kreutzenberger K.</dc:creator>
  <cp:lastModifiedBy>KREUTZENBERGER Karl</cp:lastModifiedBy>
  <cp:lastPrinted>2024-05-29T13:10:17Z</cp:lastPrinted>
  <dcterms:created xsi:type="dcterms:W3CDTF">2022-04-25T15:16:04Z</dcterms:created>
  <dcterms:modified xsi:type="dcterms:W3CDTF">2024-06-19T13:18:50Z</dcterms:modified>
</cp:coreProperties>
</file>