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AI\DOSSIERS_TRANSVERSAUX\OPERATIONS du DAI\CP BOIS d'ARCY\Remplacement SSI CP BDA\Marchés\TRAVAUX\DCE consultation\DCE à publier\001 - Piéces administratives\05 - DPGF\"/>
    </mc:Choice>
  </mc:AlternateContent>
  <xr:revisionPtr revIDLastSave="0" documentId="8_{9F7D1047-821D-441C-80E2-243D7ED81B50}" xr6:coauthVersionLast="47" xr6:coauthVersionMax="47" xr10:uidLastSave="{00000000-0000-0000-0000-000000000000}"/>
  <bookViews>
    <workbookView xWindow="57480" yWindow="-120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G266" i="2"/>
  <c r="K250" i="2"/>
  <c r="G270" i="2" s="1"/>
  <c r="K244" i="2"/>
  <c r="G269" i="2" s="1"/>
  <c r="K236" i="2"/>
  <c r="K232" i="2"/>
  <c r="K228" i="2"/>
  <c r="K224" i="2"/>
  <c r="K220" i="2"/>
  <c r="K216" i="2"/>
  <c r="K212" i="2"/>
  <c r="K196" i="2"/>
  <c r="K190" i="2"/>
  <c r="K183" i="2"/>
  <c r="K175" i="2"/>
  <c r="K171" i="2"/>
  <c r="K133" i="2"/>
  <c r="K130" i="2"/>
  <c r="K120" i="2"/>
  <c r="K114" i="2"/>
  <c r="K108" i="2"/>
  <c r="K104" i="2"/>
  <c r="K86" i="2"/>
  <c r="K82" i="2"/>
  <c r="G258" i="2" s="1"/>
  <c r="K66" i="2"/>
  <c r="K63" i="2"/>
  <c r="G77" i="2" s="1"/>
  <c r="K61" i="2"/>
  <c r="G78" i="2" s="1"/>
  <c r="K44" i="2"/>
  <c r="K41" i="2"/>
  <c r="K38" i="2"/>
  <c r="K33" i="2"/>
  <c r="K30" i="2"/>
  <c r="K27" i="2"/>
  <c r="G53" i="2" s="1"/>
  <c r="G85" i="1"/>
  <c r="G83" i="1"/>
  <c r="G81" i="1"/>
  <c r="G79" i="1"/>
  <c r="E71" i="1"/>
  <c r="E66" i="1"/>
  <c r="E62" i="1"/>
  <c r="E20" i="1"/>
  <c r="E11" i="1"/>
  <c r="G79" i="2" l="1"/>
  <c r="G54" i="2"/>
  <c r="G55" i="2" s="1"/>
  <c r="G263" i="2"/>
  <c r="G273" i="2"/>
  <c r="G264" i="2"/>
  <c r="G274" i="2"/>
  <c r="G265" i="2"/>
  <c r="G267" i="2"/>
  <c r="G257" i="2"/>
  <c r="G259" i="2" s="1"/>
  <c r="G268" i="2"/>
  <c r="G275" i="2" l="1"/>
  <c r="AA1" i="3" s="1"/>
  <c r="AA3" i="3" l="1"/>
  <c r="AA33" i="3"/>
  <c r="AA37" i="3"/>
  <c r="AA4" i="3" l="1"/>
  <c r="AA5" i="3"/>
  <c r="AA27" i="3"/>
  <c r="AA42" i="3"/>
  <c r="AA12" i="3"/>
  <c r="AA14" i="3" l="1"/>
  <c r="AA7" i="3"/>
  <c r="AA13" i="3"/>
  <c r="AA18" i="3"/>
  <c r="AA10" i="3"/>
  <c r="AA17" i="3"/>
  <c r="AA9" i="3"/>
  <c r="AA32" i="3"/>
  <c r="AA16" i="3"/>
  <c r="AA15" i="3"/>
  <c r="AA24" i="3"/>
  <c r="AA23" i="3"/>
  <c r="AA6" i="3"/>
  <c r="AA20" i="3" l="1"/>
  <c r="AA11" i="3"/>
  <c r="AA41" i="3"/>
  <c r="AA38" i="3"/>
  <c r="AA21" i="3"/>
  <c r="AA51" i="3"/>
  <c r="AA46" i="3"/>
  <c r="AA29" i="3"/>
  <c r="AA28" i="3"/>
  <c r="AA50" i="3"/>
  <c r="AA34" i="3"/>
  <c r="AA19" i="3"/>
  <c r="AA47" i="3"/>
  <c r="AA75" i="3"/>
  <c r="AA67" i="3" s="1"/>
  <c r="AA59" i="3" s="1"/>
  <c r="AA49" i="3" s="1"/>
  <c r="AA31" i="3" s="1"/>
  <c r="AA90" i="3"/>
  <c r="AA86" i="3" s="1"/>
  <c r="AA81" i="3" s="1"/>
  <c r="AA74" i="3" s="1"/>
  <c r="AA66" i="3" s="1"/>
  <c r="AA58" i="3" s="1"/>
  <c r="AA48" i="3" s="1"/>
  <c r="AA82" i="3"/>
  <c r="AA94" i="3"/>
  <c r="AA30" i="3"/>
  <c r="AA73" i="3"/>
  <c r="AA65" i="3"/>
  <c r="AA93" i="3"/>
  <c r="AA89" i="3" s="1"/>
  <c r="AA43" i="3"/>
  <c r="AA57" i="3"/>
  <c r="AA45" i="3" s="1"/>
  <c r="AA26" i="3" s="1"/>
  <c r="AA25" i="3" l="1"/>
  <c r="AA85" i="3"/>
  <c r="AA80" i="3" s="1"/>
  <c r="AA72" i="3" s="1"/>
  <c r="AA64" i="3" s="1"/>
  <c r="AA56" i="3" s="1"/>
  <c r="AA44" i="3" s="1"/>
  <c r="AA95" i="3"/>
  <c r="AA91" i="3" s="1"/>
  <c r="AA77" i="3"/>
  <c r="AA69" i="3"/>
  <c r="AA61" i="3" s="1"/>
  <c r="AA53" i="3" s="1"/>
  <c r="AA36" i="3" s="1"/>
  <c r="AA96" i="3"/>
  <c r="AA92" i="3" s="1"/>
  <c r="AA79" i="3"/>
  <c r="AA22" i="3"/>
  <c r="AA71" i="3" s="1"/>
  <c r="AA63" i="3" s="1"/>
  <c r="AA55" i="3" s="1"/>
  <c r="AA40" i="3" s="1"/>
  <c r="AA87" i="3" l="1"/>
  <c r="AA83" i="3" s="1"/>
  <c r="AA76" i="3" s="1"/>
  <c r="AA68" i="3" s="1"/>
  <c r="AA60" i="3" s="1"/>
  <c r="AA52" i="3" s="1"/>
  <c r="AA35" i="3"/>
  <c r="AA98" i="3" s="1"/>
  <c r="AA2" i="3" s="1"/>
  <c r="D278" i="2" s="1"/>
  <c r="AA88" i="3"/>
  <c r="AA84" i="3" s="1"/>
  <c r="AA78" i="3" s="1"/>
  <c r="AA70" i="3" s="1"/>
  <c r="AA62" i="3" s="1"/>
  <c r="AA54" i="3" s="1"/>
  <c r="AA39" i="3"/>
</calcChain>
</file>

<file path=xl/sharedStrings.xml><?xml version="1.0" encoding="utf-8"?>
<sst xmlns="http://schemas.openxmlformats.org/spreadsheetml/2006/main" count="459" uniqueCount="224">
  <si>
    <t>Dossier</t>
  </si>
  <si>
    <t>Date</t>
  </si>
  <si>
    <t>Phase</t>
  </si>
  <si>
    <t>Indice</t>
  </si>
  <si>
    <t>MAITRE D'OUVRAGE
DIRECTION INTERREGIONALE DES SERVICES PENITENTIAIRES DE PARIS
3 avenue de la Division-Leclerc
94267 Fresnes Cedex</t>
  </si>
  <si>
    <t>COORDONATEUR : 
    EFFICIO
    655 Avenue Roland Garros
    BP 334
    78530 - BUC
    Tél : 01 39 50 77 98
    Mél : info@be-efficio.fr</t>
  </si>
  <si>
    <t>MAITRE D'OEUVRE : 
    EFFICIO
    655 Avenue Roland Garros
    BP 334
    78530 - BUC
    Tél : 01 39 50 77 98
    Mél : info@be-efficio.fr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</si>
  <si>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</si>
  <si>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</si>
  <si>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</si>
  <si>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</si>
  <si>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</si>
  <si>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</si>
  <si>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</si>
  <si>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</si>
  <si>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</si>
  <si>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</si>
  <si>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</si>
  <si>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</si>
  <si>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</si>
  <si>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</si>
  <si>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</si>
  <si>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</si>
  <si>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</si>
  <si>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</si>
  <si>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</si>
  <si>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</si>
  <si>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</si>
  <si>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</si>
  <si>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</si>
  <si>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</si>
  <si>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</si>
  <si>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</si>
  <si>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</si>
  <si>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</si>
  <si>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</si>
  <si>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</si>
  <si>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</si>
  <si>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</si>
  <si>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</si>
  <si>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SSI</t>
  </si>
  <si>
    <t>3.&amp;</t>
  </si>
  <si>
    <t>1.4</t>
  </si>
  <si>
    <t>CLAUSES GENERALES</t>
  </si>
  <si>
    <t>4.&amp;</t>
  </si>
  <si>
    <t>1.4.8</t>
  </si>
  <si>
    <t>PRESTATIONS TECHNIQUES</t>
  </si>
  <si>
    <t>1.4.8.1</t>
  </si>
  <si>
    <t>NETTOYAGE DE CHANTIER</t>
  </si>
  <si>
    <t>ens</t>
  </si>
  <si>
    <t>9.T</t>
  </si>
  <si>
    <t>9.&amp;</t>
  </si>
  <si>
    <t>1.4.8.2</t>
  </si>
  <si>
    <t>DOSSIER D'EXECUTION</t>
  </si>
  <si>
    <t>1.4.8.3</t>
  </si>
  <si>
    <t>DOSSIER DES OUVRAGES EXECUTES</t>
  </si>
  <si>
    <t>1.4.8.5</t>
  </si>
  <si>
    <t>PARAMETRAGE, MISE EN SERVICE ET CONTROLES</t>
  </si>
  <si>
    <t>1.4.8.6</t>
  </si>
  <si>
    <t>DEPOSE DES EQUIPEMENTS EXISTANTS</t>
  </si>
  <si>
    <t>1.4.8.7</t>
  </si>
  <si>
    <t>FORMATION DU PERSONNEL</t>
  </si>
  <si>
    <t>Total H.T. :</t>
  </si>
  <si>
    <t>Total T.V.A. (20%) :</t>
  </si>
  <si>
    <t>Total T.T.C. :</t>
  </si>
  <si>
    <t>1.5</t>
  </si>
  <si>
    <t>MISE EN ŒUVRE</t>
  </si>
  <si>
    <t>1.5.1</t>
  </si>
  <si>
    <t>DISTRIBUTION</t>
  </si>
  <si>
    <t>4.T</t>
  </si>
  <si>
    <t>1.5.1.1</t>
  </si>
  <si>
    <t>Canalisations</t>
  </si>
  <si>
    <t>5.T</t>
  </si>
  <si>
    <t>1.5.1.1.1</t>
  </si>
  <si>
    <t>Tube IRO</t>
  </si>
  <si>
    <t>ml</t>
  </si>
  <si>
    <t>1.5.1.1.2</t>
  </si>
  <si>
    <t>Gaine ICT</t>
  </si>
  <si>
    <t>5.&amp;</t>
  </si>
  <si>
    <t>1.5.1.2</t>
  </si>
  <si>
    <t>Moulures de distribution</t>
  </si>
  <si>
    <t>1.6</t>
  </si>
  <si>
    <t>CLAUSES PARTICULIERES</t>
  </si>
  <si>
    <t>1.6.1</t>
  </si>
  <si>
    <t>CORPS D'ETAT N°1 - ELECTRICITE</t>
  </si>
  <si>
    <t>1.6.1.1</t>
  </si>
  <si>
    <t>Dérivation issue directement du TGBT</t>
  </si>
  <si>
    <t>9.L</t>
  </si>
  <si>
    <t>Localisation : TGBT QD et bâtiment central.</t>
  </si>
  <si>
    <t>1.6.1.2</t>
  </si>
  <si>
    <t>Equipement de contrôle et de signalisation</t>
  </si>
  <si>
    <t>Unité</t>
  </si>
  <si>
    <t xml:space="preserve">Localisation : Quartier Disciplinaire + PCI bâtiment central.
</t>
  </si>
  <si>
    <t>1.6.1.3</t>
  </si>
  <si>
    <t>Tableau de Report et d'Exploitation</t>
  </si>
  <si>
    <t xml:space="preserve">Localisation : Poste d'Entrée Principale (PEP).
</t>
  </si>
  <si>
    <t>1.6.1.4</t>
  </si>
  <si>
    <t>Détecteur automatique d'incendie</t>
  </si>
  <si>
    <t xml:space="preserve">Localisation : Voir les plans d'implantation.
</t>
  </si>
  <si>
    <t>1.6.1.5</t>
  </si>
  <si>
    <t>Indicateur d'action</t>
  </si>
  <si>
    <t>1.6.1.6</t>
  </si>
  <si>
    <t>Déclencheur manuel</t>
  </si>
  <si>
    <t xml:space="preserve">Localisation : Nouvelle chaufferie + Vestiaires bâtiment central.
</t>
  </si>
  <si>
    <t>1.6.1.7</t>
  </si>
  <si>
    <t>Mise en communication des Systèmes de Sécurité Incendie des QD, Bâtiment central, Ateliers Grand et Petit quartier.</t>
  </si>
  <si>
    <t>1.6.1.8</t>
  </si>
  <si>
    <t>Centralisateur de mise en sécurité incendie</t>
  </si>
  <si>
    <t>Localisation : Quartier Disciplinaire + PCI bâtiment central.</t>
  </si>
  <si>
    <t>1.6.1.9</t>
  </si>
  <si>
    <t>Module déporté</t>
  </si>
  <si>
    <t>Localisation : Dans la zone de mise en sécurité incendie desservie ou en VTP.</t>
  </si>
  <si>
    <t>1.6.1.10</t>
  </si>
  <si>
    <t>Dispositif sonore d’alarme feu</t>
  </si>
  <si>
    <t>Localisation : Voir plans d'implantation</t>
  </si>
  <si>
    <t>1.6.1.11</t>
  </si>
  <si>
    <t>Dispositif visuel d’alarme feu</t>
  </si>
  <si>
    <t>Localisation : Voir les plans d’implantation.</t>
  </si>
  <si>
    <t>1.6.1.12</t>
  </si>
  <si>
    <t>Dispositif alarme générale sélective</t>
  </si>
  <si>
    <t>1.6.1.13</t>
  </si>
  <si>
    <t>Alimentation électrique de sécurité</t>
  </si>
  <si>
    <t>Localisation : A proximité du SSI.</t>
  </si>
  <si>
    <t>1.6.1.14</t>
  </si>
  <si>
    <t>Câble 1 paire 8/10° SYT1</t>
  </si>
  <si>
    <t>1.6.1.15</t>
  </si>
  <si>
    <t>Câble 1 paire 8/10° CR1</t>
  </si>
  <si>
    <t>1.6.1.16</t>
  </si>
  <si>
    <t>Câble 2 x 1,5mm² CR1</t>
  </si>
  <si>
    <t>1.6.1.17</t>
  </si>
  <si>
    <t>Câble 2 x 2,5mm² CR1</t>
  </si>
  <si>
    <t>1.6.1.18</t>
  </si>
  <si>
    <t>Câble 2 x 1,5mm² C2</t>
  </si>
  <si>
    <t>1.6.1.19</t>
  </si>
  <si>
    <t>Câble 3G 1,5mm² CR1</t>
  </si>
  <si>
    <t>1.6.1.20</t>
  </si>
  <si>
    <t>Câble Fibre Optique CR1</t>
  </si>
  <si>
    <t>1.6.2</t>
  </si>
  <si>
    <t>CORPS D’ETAT N°2 – MAÇONNERIE</t>
  </si>
  <si>
    <t>1.6.2.1</t>
  </si>
  <si>
    <t>Raccord divers</t>
  </si>
  <si>
    <t>1.6.3</t>
  </si>
  <si>
    <t>CORPS D’ETAT N°3 – PEINTURE</t>
  </si>
  <si>
    <t>1.6.3.1</t>
  </si>
  <si>
    <t>Peinture sur mur, imposte, encadrement de blocs-porte créé et suite à la dépose</t>
  </si>
  <si>
    <t>RECAPITULATIF
Lot n°1 SSI</t>
  </si>
  <si>
    <t>RECAPITULATIF DES CHAPITRES</t>
  </si>
  <si>
    <t>1.4 - CLAUSES GENERALES</t>
  </si>
  <si>
    <t>- 1.4.8 - PRESTATIONS TECHNIQUES</t>
  </si>
  <si>
    <t>1.5 - MISE EN ŒUVRE</t>
  </si>
  <si>
    <t>- 1.5.1 - DISTRIBUTION</t>
  </si>
  <si>
    <t>1.6 - CLAUSES PARTICULIERES</t>
  </si>
  <si>
    <t>- 1.6.1 - CORPS D'ETAT N°1 - ELECTRICITE</t>
  </si>
  <si>
    <t>- 1.6.2 - CORPS D’ETAT N°2 – MAÇONNERIE</t>
  </si>
  <si>
    <t>- 1.6.3 - CORPS D’ETAT N°3 – PEINTURE</t>
  </si>
  <si>
    <t>Total du lot SSI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</si>
  <si>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</si>
  <si>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</si>
  <si>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</si>
  <si>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</si>
  <si>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</si>
  <si>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</si>
  <si>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</si>
  <si>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</si>
  <si>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</si>
  <si>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</si>
  <si>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</si>
  <si>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</si>
  <si>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</si>
  <si>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</si>
  <si>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</si>
  <si>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</si>
  <si>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</si>
  <si>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</si>
  <si>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</si>
  <si>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</si>
  <si>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</si>
  <si>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</si>
  <si>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</si>
  <si>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</si>
  <si>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</si>
  <si>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</si>
  <si>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</si>
  <si>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</si>
  <si>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</si>
  <si>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</si>
  <si>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</si>
  <si>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</si>
  <si>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</si>
  <si>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Remise à niveau du système de sécurité incendie du Centre Pénitentiaire de Bois d'Arcy</t>
  </si>
  <si>
    <t>AFF12566</t>
  </si>
  <si>
    <t>03/06/2025</t>
  </si>
  <si>
    <t>PRO</t>
  </si>
  <si>
    <t xml:space="preserve">5 rue Alexandre Turpault </t>
  </si>
  <si>
    <t>78390 BOIS D'ARCY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</si>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</sst>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0" fontId="16" fillId="0" borderId="11" xfId="0" applyFont="1" applyBorder="1" applyAlignment="1">
      <alignment vertical="top" wrapText="1"/>
    </xf>
    <xf numFmtId="165" fontId="12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horizontal="right" vertical="top" wrapText="1"/>
      <protection locked="0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4" fontId="20" fillId="0" borderId="0" xfId="0" applyNumberFormat="1" applyFont="1" applyAlignment="1">
      <alignment horizontal="right" vertical="top" wrapText="1" indent="1"/>
    </xf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52388</xdr:rowOff>
    </xdr:from>
    <xdr:to>
      <xdr:col>6</xdr:col>
      <xdr:colOff>527550</xdr:colOff>
      <xdr:row>6</xdr:row>
      <xdr:rowOff>54818</xdr:rowOff>
    </xdr:to>
    <xdr:pic>
      <xdr:nvPicPr>
        <xdr:cNvPr id="2" name="Picture 1" descr="{4d5686d3-9299-42e0-a3fb-2a3bf520020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509588"/>
          <a:ext cx="1080000" cy="23103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29</xdr:row>
      <xdr:rowOff>14288</xdr:rowOff>
    </xdr:from>
    <xdr:to>
      <xdr:col>7</xdr:col>
      <xdr:colOff>966165</xdr:colOff>
      <xdr:row>42</xdr:row>
      <xdr:rowOff>95163</xdr:rowOff>
    </xdr:to>
    <xdr:pic>
      <xdr:nvPicPr>
        <xdr:cNvPr id="3" name="Picture 2" descr="{87aa1a22-32c4-4c2e-98ff-3536fb06eee8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328988"/>
          <a:ext cx="3614115" cy="1566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opLeftCell="A73" workbookViewId="0"/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48"/>
      <c r="F2" s="48"/>
      <c r="G2" s="48"/>
      <c r="H2" s="48"/>
      <c r="I2" s="8"/>
    </row>
    <row r="3" spans="2:9" ht="9" customHeight="1" x14ac:dyDescent="0.35">
      <c r="B3" s="5"/>
      <c r="C3" s="6"/>
      <c r="D3" s="7"/>
      <c r="E3" s="48"/>
      <c r="F3" s="48"/>
      <c r="G3" s="48"/>
      <c r="H3" s="48"/>
      <c r="I3" s="8"/>
    </row>
    <row r="4" spans="2:9" ht="9" customHeight="1" x14ac:dyDescent="0.35">
      <c r="B4" s="5"/>
      <c r="C4" s="6"/>
      <c r="D4" s="7"/>
      <c r="E4" s="48"/>
      <c r="F4" s="48"/>
      <c r="G4" s="48"/>
      <c r="H4" s="48"/>
      <c r="I4" s="8"/>
    </row>
    <row r="5" spans="2:9" ht="9" customHeight="1" x14ac:dyDescent="0.35">
      <c r="B5" s="5"/>
      <c r="C5" s="6"/>
      <c r="D5" s="7"/>
      <c r="E5" s="48"/>
      <c r="F5" s="48"/>
      <c r="G5" s="48"/>
      <c r="H5" s="48"/>
      <c r="I5" s="8"/>
    </row>
    <row r="6" spans="2:9" ht="9" customHeight="1" x14ac:dyDescent="0.35">
      <c r="B6" s="5"/>
      <c r="C6" s="6"/>
      <c r="D6" s="7"/>
      <c r="E6" s="48"/>
      <c r="F6" s="48"/>
      <c r="G6" s="48"/>
      <c r="H6" s="48"/>
      <c r="I6" s="8"/>
    </row>
    <row r="7" spans="2:9" ht="9" customHeight="1" x14ac:dyDescent="0.35">
      <c r="B7" s="5"/>
      <c r="C7" s="6"/>
      <c r="D7" s="7"/>
      <c r="E7" s="48"/>
      <c r="F7" s="48"/>
      <c r="G7" s="48"/>
      <c r="H7" s="48"/>
      <c r="I7" s="8"/>
    </row>
    <row r="8" spans="2:9" ht="9" customHeight="1" x14ac:dyDescent="0.35">
      <c r="B8" s="5"/>
      <c r="C8" s="6"/>
      <c r="D8" s="7"/>
      <c r="E8" s="48"/>
      <c r="F8" s="48"/>
      <c r="G8" s="48"/>
      <c r="H8" s="48"/>
      <c r="I8" s="8"/>
    </row>
    <row r="9" spans="2:9" ht="9" customHeight="1" x14ac:dyDescent="0.35">
      <c r="B9" s="5"/>
      <c r="C9" s="6"/>
      <c r="D9" s="7"/>
      <c r="E9" s="48"/>
      <c r="F9" s="48"/>
      <c r="G9" s="48"/>
      <c r="H9" s="48"/>
      <c r="I9" s="8"/>
    </row>
    <row r="10" spans="2:9" ht="9" customHeight="1" x14ac:dyDescent="0.35">
      <c r="B10" s="5"/>
      <c r="C10" s="6"/>
      <c r="D10" s="7"/>
      <c r="E10" s="48"/>
      <c r="F10" s="48"/>
      <c r="G10" s="48"/>
      <c r="H10" s="48"/>
      <c r="I10" s="8"/>
    </row>
    <row r="11" spans="2:9" ht="9" customHeight="1" x14ac:dyDescent="0.35">
      <c r="B11" s="5"/>
      <c r="C11" s="6"/>
      <c r="D11" s="7"/>
      <c r="E11" s="49" t="str">
        <f>IF(Paramètres!C5&lt;&gt;"",Paramètres!C5,"")</f>
        <v>Remise à niveau du système de sécurité incendie du Centre Pénitentiaire de Bois d'Arcy</v>
      </c>
      <c r="F11" s="49"/>
      <c r="G11" s="49"/>
      <c r="H11" s="49"/>
      <c r="I11" s="8"/>
    </row>
    <row r="12" spans="2:9" ht="9" customHeight="1" x14ac:dyDescent="0.35">
      <c r="B12" s="5"/>
      <c r="C12" s="6"/>
      <c r="D12" s="7"/>
      <c r="E12" s="49"/>
      <c r="F12" s="49"/>
      <c r="G12" s="49"/>
      <c r="H12" s="49"/>
      <c r="I12" s="8"/>
    </row>
    <row r="13" spans="2:9" ht="9" customHeight="1" x14ac:dyDescent="0.35">
      <c r="B13" s="5"/>
      <c r="C13" s="6"/>
      <c r="D13" s="7"/>
      <c r="E13" s="49"/>
      <c r="F13" s="49"/>
      <c r="G13" s="49"/>
      <c r="H13" s="49"/>
      <c r="I13" s="8"/>
    </row>
    <row r="14" spans="2:9" ht="9" customHeight="1" x14ac:dyDescent="0.35">
      <c r="B14" s="5"/>
      <c r="C14" s="6"/>
      <c r="D14" s="7"/>
      <c r="E14" s="49"/>
      <c r="F14" s="49"/>
      <c r="G14" s="49"/>
      <c r="H14" s="49"/>
      <c r="I14" s="8"/>
    </row>
    <row r="15" spans="2:9" ht="9" customHeight="1" x14ac:dyDescent="0.35">
      <c r="B15" s="5"/>
      <c r="C15" s="6"/>
      <c r="D15" s="7"/>
      <c r="E15" s="49"/>
      <c r="F15" s="49"/>
      <c r="G15" s="49"/>
      <c r="H15" s="49"/>
      <c r="I15" s="8"/>
    </row>
    <row r="16" spans="2:9" ht="9" customHeight="1" x14ac:dyDescent="0.35">
      <c r="B16" s="5"/>
      <c r="C16" s="6"/>
      <c r="D16" s="7"/>
      <c r="E16" s="49"/>
      <c r="F16" s="49"/>
      <c r="G16" s="49"/>
      <c r="H16" s="49"/>
      <c r="I16" s="8"/>
    </row>
    <row r="17" spans="2:9" ht="9" customHeight="1" x14ac:dyDescent="0.35">
      <c r="B17" s="5"/>
      <c r="C17" s="6"/>
      <c r="D17" s="7"/>
      <c r="E17" s="49"/>
      <c r="F17" s="49"/>
      <c r="G17" s="49"/>
      <c r="H17" s="49"/>
      <c r="I17" s="8"/>
    </row>
    <row r="18" spans="2:9" ht="9" customHeight="1" x14ac:dyDescent="0.35">
      <c r="B18" s="5"/>
      <c r="C18" s="6"/>
      <c r="D18" s="7"/>
      <c r="E18" s="49"/>
      <c r="F18" s="49"/>
      <c r="G18" s="49"/>
      <c r="H18" s="49"/>
      <c r="I18" s="8"/>
    </row>
    <row r="19" spans="2:9" ht="9" customHeight="1" x14ac:dyDescent="0.35">
      <c r="B19" s="5"/>
      <c r="C19" s="6"/>
      <c r="D19" s="7"/>
      <c r="E19" s="49"/>
      <c r="F19" s="49"/>
      <c r="G19" s="49"/>
      <c r="H19" s="49"/>
      <c r="I19" s="8"/>
    </row>
    <row r="20" spans="2:9" ht="9" customHeight="1" x14ac:dyDescent="0.35">
      <c r="B20" s="5"/>
      <c r="C20" s="6"/>
      <c r="D20" s="7"/>
      <c r="E20" s="49" t="str">
        <f>IF(Paramètres!C24&lt;&gt;"",Paramètres!C24,"") &amp; CHAR(10) &amp; IF(Paramètres!C26&lt;&gt;"",Paramètres!C26,"") &amp; CHAR(10) &amp; IF(Paramètres!C28&lt;&gt;"",Paramètres!C28,"")</f>
        <v xml:space="preserve">5 rue Alexandre Turpault 
78390 BOIS D'ARCY
</v>
      </c>
      <c r="F20" s="49"/>
      <c r="G20" s="49"/>
      <c r="H20" s="49"/>
      <c r="I20" s="8"/>
    </row>
    <row r="21" spans="2:9" ht="9" customHeight="1" x14ac:dyDescent="0.35">
      <c r="B21" s="5"/>
      <c r="C21" s="6"/>
      <c r="D21" s="7"/>
      <c r="E21" s="49"/>
      <c r="F21" s="49"/>
      <c r="G21" s="49"/>
      <c r="H21" s="49"/>
      <c r="I21" s="8"/>
    </row>
    <row r="22" spans="2:9" ht="9" customHeight="1" x14ac:dyDescent="0.35">
      <c r="B22" s="5"/>
      <c r="C22" s="6"/>
      <c r="D22" s="7"/>
      <c r="E22" s="49"/>
      <c r="F22" s="49"/>
      <c r="G22" s="49"/>
      <c r="H22" s="49"/>
      <c r="I22" s="8"/>
    </row>
    <row r="23" spans="2:9" ht="9" customHeight="1" x14ac:dyDescent="0.35">
      <c r="B23" s="5"/>
      <c r="C23" s="6"/>
      <c r="D23" s="7"/>
      <c r="E23" s="49"/>
      <c r="F23" s="49"/>
      <c r="G23" s="49"/>
      <c r="H23" s="49"/>
      <c r="I23" s="8"/>
    </row>
    <row r="24" spans="2:9" ht="9" customHeight="1" x14ac:dyDescent="0.35">
      <c r="B24" s="5"/>
      <c r="C24" s="6"/>
      <c r="D24" s="7"/>
      <c r="E24" s="49"/>
      <c r="F24" s="49"/>
      <c r="G24" s="49"/>
      <c r="H24" s="49"/>
      <c r="I24" s="8"/>
    </row>
    <row r="25" spans="2:9" ht="9" customHeight="1" x14ac:dyDescent="0.35">
      <c r="B25" s="5"/>
      <c r="C25" s="6"/>
      <c r="D25" s="7"/>
      <c r="E25" s="49"/>
      <c r="F25" s="49"/>
      <c r="G25" s="49"/>
      <c r="H25" s="49"/>
      <c r="I25" s="8"/>
    </row>
    <row r="26" spans="2:9" ht="9" customHeight="1" x14ac:dyDescent="0.35">
      <c r="B26" s="5"/>
      <c r="C26" s="6"/>
      <c r="D26" s="7"/>
      <c r="E26" s="49"/>
      <c r="F26" s="49"/>
      <c r="G26" s="49"/>
      <c r="H26" s="49"/>
      <c r="I26" s="8"/>
    </row>
    <row r="27" spans="2:9" ht="9" customHeight="1" x14ac:dyDescent="0.35">
      <c r="B27" s="5"/>
      <c r="C27" s="6"/>
      <c r="D27" s="7"/>
      <c r="E27" s="49"/>
      <c r="F27" s="49"/>
      <c r="G27" s="49"/>
      <c r="H27" s="49"/>
      <c r="I27" s="8"/>
    </row>
    <row r="28" spans="2:9" ht="9" customHeight="1" x14ac:dyDescent="0.35">
      <c r="B28" s="5"/>
      <c r="C28" s="6"/>
      <c r="D28" s="7"/>
      <c r="E28" s="48"/>
      <c r="F28" s="48"/>
      <c r="G28" s="48"/>
      <c r="H28" s="48"/>
      <c r="I28" s="8"/>
    </row>
    <row r="29" spans="2:9" ht="9" customHeight="1" x14ac:dyDescent="0.35">
      <c r="B29" s="5"/>
      <c r="C29" s="6"/>
      <c r="D29" s="7"/>
      <c r="E29" s="48"/>
      <c r="F29" s="48"/>
      <c r="G29" s="48"/>
      <c r="H29" s="48"/>
      <c r="I29" s="8"/>
    </row>
    <row r="30" spans="2:9" ht="9" customHeight="1" x14ac:dyDescent="0.35">
      <c r="B30" s="5"/>
      <c r="C30" s="6"/>
      <c r="D30" s="7"/>
      <c r="E30" s="48"/>
      <c r="F30" s="48"/>
      <c r="G30" s="48"/>
      <c r="H30" s="48"/>
      <c r="I30" s="8"/>
    </row>
    <row r="31" spans="2:9" ht="9" customHeight="1" x14ac:dyDescent="0.35">
      <c r="B31" s="5"/>
      <c r="C31" s="6"/>
      <c r="D31" s="7"/>
      <c r="E31" s="48"/>
      <c r="F31" s="48"/>
      <c r="G31" s="48"/>
      <c r="H31" s="48"/>
      <c r="I31" s="8"/>
    </row>
    <row r="32" spans="2:9" ht="9" customHeight="1" x14ac:dyDescent="0.35">
      <c r="B32" s="5"/>
      <c r="C32" s="6"/>
      <c r="D32" s="7"/>
      <c r="E32" s="48"/>
      <c r="F32" s="48"/>
      <c r="G32" s="48"/>
      <c r="H32" s="48"/>
      <c r="I32" s="8"/>
    </row>
    <row r="33" spans="2:9" ht="9" customHeight="1" x14ac:dyDescent="0.35">
      <c r="B33" s="5"/>
      <c r="C33" s="6"/>
      <c r="D33" s="7"/>
      <c r="E33" s="48"/>
      <c r="F33" s="48"/>
      <c r="G33" s="48"/>
      <c r="H33" s="48"/>
      <c r="I33" s="8"/>
    </row>
    <row r="34" spans="2:9" ht="9" customHeight="1" x14ac:dyDescent="0.35">
      <c r="B34" s="5"/>
      <c r="C34" s="6"/>
      <c r="D34" s="7"/>
      <c r="E34" s="48"/>
      <c r="F34" s="48"/>
      <c r="G34" s="48"/>
      <c r="H34" s="48"/>
      <c r="I34" s="8"/>
    </row>
    <row r="35" spans="2:9" ht="9" customHeight="1" x14ac:dyDescent="0.35">
      <c r="B35" s="5"/>
      <c r="C35" s="6"/>
      <c r="D35" s="7"/>
      <c r="E35" s="48"/>
      <c r="F35" s="48"/>
      <c r="G35" s="48"/>
      <c r="H35" s="48"/>
      <c r="I35" s="8"/>
    </row>
    <row r="36" spans="2:9" ht="9" customHeight="1" x14ac:dyDescent="0.35">
      <c r="B36" s="5"/>
      <c r="C36" s="6"/>
      <c r="D36" s="7"/>
      <c r="E36" s="48"/>
      <c r="F36" s="48"/>
      <c r="G36" s="48"/>
      <c r="H36" s="48"/>
      <c r="I36" s="8"/>
    </row>
    <row r="37" spans="2:9" ht="9" customHeight="1" x14ac:dyDescent="0.35">
      <c r="B37" s="5"/>
      <c r="C37" s="6"/>
      <c r="D37" s="7"/>
      <c r="E37" s="48"/>
      <c r="F37" s="48"/>
      <c r="G37" s="48"/>
      <c r="H37" s="48"/>
      <c r="I37" s="8"/>
    </row>
    <row r="38" spans="2:9" ht="9" customHeight="1" x14ac:dyDescent="0.35">
      <c r="B38" s="5"/>
      <c r="C38" s="6"/>
      <c r="D38" s="7"/>
      <c r="E38" s="48"/>
      <c r="F38" s="48"/>
      <c r="G38" s="48"/>
      <c r="H38" s="48"/>
      <c r="I38" s="8"/>
    </row>
    <row r="39" spans="2:9" ht="9" customHeight="1" x14ac:dyDescent="0.35">
      <c r="B39" s="5"/>
      <c r="C39" s="6"/>
      <c r="D39" s="7"/>
      <c r="E39" s="48"/>
      <c r="F39" s="48"/>
      <c r="G39" s="48"/>
      <c r="H39" s="48"/>
      <c r="I39" s="8"/>
    </row>
    <row r="40" spans="2:9" ht="9" customHeight="1" x14ac:dyDescent="0.35">
      <c r="B40" s="5"/>
      <c r="C40" s="6"/>
      <c r="D40" s="7"/>
      <c r="E40" s="48"/>
      <c r="F40" s="48"/>
      <c r="G40" s="48"/>
      <c r="H40" s="48"/>
      <c r="I40" s="8"/>
    </row>
    <row r="41" spans="2:9" ht="9" customHeight="1" x14ac:dyDescent="0.35">
      <c r="B41" s="5"/>
      <c r="C41" s="6"/>
      <c r="D41" s="7"/>
      <c r="E41" s="48"/>
      <c r="F41" s="48"/>
      <c r="G41" s="48"/>
      <c r="H41" s="48"/>
      <c r="I41" s="8"/>
    </row>
    <row r="42" spans="2:9" ht="9" customHeight="1" x14ac:dyDescent="0.35">
      <c r="B42" s="5"/>
      <c r="C42" s="6"/>
      <c r="D42" s="7"/>
      <c r="E42" s="48"/>
      <c r="F42" s="48"/>
      <c r="G42" s="48"/>
      <c r="H42" s="48"/>
      <c r="I42" s="8"/>
    </row>
    <row r="43" spans="2:9" ht="9" customHeight="1" x14ac:dyDescent="0.35">
      <c r="B43" s="5"/>
      <c r="C43" s="6"/>
      <c r="D43" s="7"/>
      <c r="E43" s="48"/>
      <c r="F43" s="48"/>
      <c r="G43" s="48"/>
      <c r="H43" s="48"/>
      <c r="I43" s="8"/>
    </row>
    <row r="44" spans="2:9" ht="9" customHeight="1" x14ac:dyDescent="0.35">
      <c r="B44" s="5"/>
      <c r="C44" s="6"/>
      <c r="D44" s="7"/>
      <c r="E44" s="48"/>
      <c r="F44" s="48"/>
      <c r="G44" s="48"/>
      <c r="H44" s="48"/>
      <c r="I44" s="8"/>
    </row>
    <row r="45" spans="2:9" ht="9" customHeight="1" x14ac:dyDescent="0.35">
      <c r="B45" s="5"/>
      <c r="C45" s="6"/>
      <c r="D45" s="7"/>
      <c r="E45" s="48"/>
      <c r="F45" s="48"/>
      <c r="G45" s="48"/>
      <c r="H45" s="48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60" t="s">
        <v>4</v>
      </c>
      <c r="F47" s="48"/>
      <c r="G47" s="48"/>
      <c r="H47" s="48"/>
      <c r="I47" s="8"/>
    </row>
    <row r="48" spans="2:9" ht="9" customHeight="1" x14ac:dyDescent="0.35">
      <c r="B48" s="5"/>
      <c r="C48" s="6"/>
      <c r="D48" s="7"/>
      <c r="E48" s="48"/>
      <c r="F48" s="48"/>
      <c r="G48" s="48"/>
      <c r="H48" s="48"/>
      <c r="I48" s="8"/>
    </row>
    <row r="49" spans="2:9" ht="9" customHeight="1" x14ac:dyDescent="0.35">
      <c r="B49" s="5"/>
      <c r="C49" s="6"/>
      <c r="D49" s="7"/>
      <c r="E49" s="48"/>
      <c r="F49" s="48"/>
      <c r="G49" s="48"/>
      <c r="H49" s="48"/>
      <c r="I49" s="8"/>
    </row>
    <row r="50" spans="2:9" ht="9" customHeight="1" x14ac:dyDescent="0.35">
      <c r="B50" s="5"/>
      <c r="C50" s="6"/>
      <c r="D50" s="7"/>
      <c r="E50" s="48"/>
      <c r="F50" s="48"/>
      <c r="G50" s="48"/>
      <c r="H50" s="48"/>
      <c r="I50" s="8"/>
    </row>
    <row r="51" spans="2:9" ht="9" customHeight="1" x14ac:dyDescent="0.35">
      <c r="B51" s="5"/>
      <c r="C51" s="6"/>
      <c r="D51" s="7"/>
      <c r="E51" s="48"/>
      <c r="F51" s="48"/>
      <c r="G51" s="48"/>
      <c r="H51" s="48"/>
      <c r="I51" s="8"/>
    </row>
    <row r="52" spans="2:9" ht="9" customHeight="1" x14ac:dyDescent="0.35">
      <c r="B52" s="5"/>
      <c r="C52" s="6"/>
      <c r="D52" s="7"/>
      <c r="E52" s="48"/>
      <c r="F52" s="48"/>
      <c r="G52" s="48"/>
      <c r="H52" s="48"/>
      <c r="I52" s="8"/>
    </row>
    <row r="53" spans="2:9" ht="9" customHeight="1" x14ac:dyDescent="0.35">
      <c r="B53" s="5"/>
      <c r="C53" s="6"/>
      <c r="D53" s="7"/>
      <c r="E53" s="48"/>
      <c r="F53" s="48"/>
      <c r="G53" s="48"/>
      <c r="H53" s="48"/>
      <c r="I53" s="8"/>
    </row>
    <row r="54" spans="2:9" ht="9" customHeight="1" x14ac:dyDescent="0.35">
      <c r="B54" s="5"/>
      <c r="C54" s="6"/>
      <c r="D54" s="7"/>
      <c r="E54" s="48"/>
      <c r="F54" s="48"/>
      <c r="G54" s="48"/>
      <c r="H54" s="48"/>
      <c r="I54" s="8"/>
    </row>
    <row r="55" spans="2:9" ht="9" customHeight="1" x14ac:dyDescent="0.35">
      <c r="B55" s="5"/>
      <c r="C55" s="6"/>
      <c r="D55" s="7"/>
      <c r="E55" s="48"/>
      <c r="F55" s="48"/>
      <c r="G55" s="48"/>
      <c r="H55" s="48"/>
      <c r="I55" s="8"/>
    </row>
    <row r="56" spans="2:9" ht="9" customHeight="1" x14ac:dyDescent="0.35">
      <c r="B56" s="5"/>
      <c r="C56" s="6"/>
      <c r="D56" s="7"/>
      <c r="E56" s="48"/>
      <c r="F56" s="48"/>
      <c r="G56" s="48"/>
      <c r="H56" s="48"/>
      <c r="I56" s="8"/>
    </row>
    <row r="57" spans="2:9" ht="9" customHeight="1" x14ac:dyDescent="0.35">
      <c r="B57" s="5"/>
      <c r="C57" s="6"/>
      <c r="D57" s="7"/>
      <c r="E57" s="48"/>
      <c r="F57" s="48"/>
      <c r="G57" s="48"/>
      <c r="H57" s="48"/>
      <c r="I57" s="8"/>
    </row>
    <row r="58" spans="2:9" ht="9" customHeight="1" x14ac:dyDescent="0.35">
      <c r="B58" s="5"/>
      <c r="C58" s="6"/>
      <c r="D58" s="7"/>
      <c r="E58" s="48"/>
      <c r="F58" s="48"/>
      <c r="G58" s="48"/>
      <c r="H58" s="48"/>
      <c r="I58" s="8"/>
    </row>
    <row r="59" spans="2:9" ht="9" customHeight="1" x14ac:dyDescent="0.35">
      <c r="B59" s="5"/>
      <c r="C59" s="6"/>
      <c r="D59" s="7"/>
      <c r="E59" s="48"/>
      <c r="F59" s="48"/>
      <c r="G59" s="48"/>
      <c r="H59" s="48"/>
      <c r="I59" s="8"/>
    </row>
    <row r="60" spans="2:9" ht="9" customHeight="1" x14ac:dyDescent="0.35">
      <c r="B60" s="5"/>
      <c r="C60" s="6"/>
      <c r="D60" s="7"/>
      <c r="E60" s="48"/>
      <c r="F60" s="48"/>
      <c r="G60" s="48"/>
      <c r="H60" s="48"/>
      <c r="I60" s="8"/>
    </row>
    <row r="61" spans="2:9" ht="9" customHeight="1" x14ac:dyDescent="0.3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35">
      <c r="B62" s="5"/>
      <c r="C62" s="6"/>
      <c r="D62" s="7"/>
      <c r="E62" s="50" t="str">
        <f>IF(Paramètres!C9&lt;&gt;"",Paramètres!C9,"")</f>
        <v>Lot n°1</v>
      </c>
      <c r="F62" s="50"/>
      <c r="G62" s="50"/>
      <c r="H62" s="50"/>
      <c r="I62" s="8"/>
    </row>
    <row r="63" spans="2:9" ht="9" customHeight="1" x14ac:dyDescent="0.35">
      <c r="B63" s="5"/>
      <c r="C63" s="6"/>
      <c r="D63" s="7"/>
      <c r="E63" s="50"/>
      <c r="F63" s="50"/>
      <c r="G63" s="50"/>
      <c r="H63" s="50"/>
      <c r="I63" s="8"/>
    </row>
    <row r="64" spans="2:9" ht="9" customHeight="1" x14ac:dyDescent="0.35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35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35">
      <c r="B66" s="5"/>
      <c r="C66" s="6"/>
      <c r="D66" s="7"/>
      <c r="E66" s="50" t="str">
        <f>IF(Paramètres!C11&lt;&gt;"",Paramètres!C11,"")</f>
        <v>SSI</v>
      </c>
      <c r="F66" s="50"/>
      <c r="G66" s="50"/>
      <c r="H66" s="50"/>
      <c r="I66" s="8"/>
    </row>
    <row r="67" spans="2:9" ht="9" customHeight="1" x14ac:dyDescent="0.35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35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35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35">
      <c r="B70" s="5"/>
      <c r="C70" s="6"/>
      <c r="D70" s="7"/>
      <c r="E70" s="50"/>
      <c r="F70" s="50"/>
      <c r="G70" s="50"/>
      <c r="H70" s="50"/>
      <c r="I70" s="8"/>
    </row>
    <row r="71" spans="2:9" ht="9" customHeight="1" x14ac:dyDescent="0.35">
      <c r="B71" s="5"/>
      <c r="C71" s="6"/>
      <c r="D71" s="7"/>
      <c r="E71" s="51" t="str">
        <f>IF(Paramètres!C3&lt;&gt;"",Paramètres!C3,"")</f>
        <v>DPGF</v>
      </c>
      <c r="F71" s="52"/>
      <c r="G71" s="52"/>
      <c r="H71" s="53"/>
      <c r="I71" s="8"/>
    </row>
    <row r="72" spans="2:9" ht="9" customHeight="1" x14ac:dyDescent="0.35">
      <c r="B72" s="5"/>
      <c r="C72" s="6"/>
      <c r="D72" s="7"/>
      <c r="E72" s="54"/>
      <c r="F72" s="49"/>
      <c r="G72" s="49"/>
      <c r="H72" s="55"/>
      <c r="I72" s="8"/>
    </row>
    <row r="73" spans="2:9" ht="9" customHeight="1" x14ac:dyDescent="0.35">
      <c r="B73" s="61" t="s">
        <v>6</v>
      </c>
      <c r="C73" s="62"/>
      <c r="D73" s="7"/>
      <c r="E73" s="54"/>
      <c r="F73" s="49"/>
      <c r="G73" s="49"/>
      <c r="H73" s="55"/>
      <c r="I73" s="8"/>
    </row>
    <row r="74" spans="2:9" ht="9" customHeight="1" x14ac:dyDescent="0.35">
      <c r="B74" s="63"/>
      <c r="C74" s="62"/>
      <c r="D74" s="7"/>
      <c r="E74" s="54"/>
      <c r="F74" s="49"/>
      <c r="G74" s="49"/>
      <c r="H74" s="55"/>
      <c r="I74" s="8"/>
    </row>
    <row r="75" spans="2:9" ht="9" customHeight="1" x14ac:dyDescent="0.35">
      <c r="B75" s="63"/>
      <c r="C75" s="62"/>
      <c r="D75" s="7"/>
      <c r="E75" s="54"/>
      <c r="F75" s="49"/>
      <c r="G75" s="49"/>
      <c r="H75" s="55"/>
      <c r="I75" s="8"/>
    </row>
    <row r="76" spans="2:9" ht="9" customHeight="1" x14ac:dyDescent="0.35">
      <c r="B76" s="63"/>
      <c r="C76" s="62"/>
      <c r="D76" s="7"/>
      <c r="E76" s="54"/>
      <c r="F76" s="49"/>
      <c r="G76" s="49"/>
      <c r="H76" s="55"/>
      <c r="I76" s="8"/>
    </row>
    <row r="77" spans="2:9" ht="9" customHeight="1" x14ac:dyDescent="0.35">
      <c r="B77" s="63"/>
      <c r="C77" s="62"/>
      <c r="D77" s="7"/>
      <c r="E77" s="56"/>
      <c r="F77" s="57"/>
      <c r="G77" s="57"/>
      <c r="H77" s="58"/>
      <c r="I77" s="8"/>
    </row>
    <row r="78" spans="2:9" ht="9" customHeight="1" x14ac:dyDescent="0.35">
      <c r="B78" s="63"/>
      <c r="C78" s="62"/>
      <c r="D78" s="7"/>
      <c r="E78" s="7"/>
      <c r="F78" s="7"/>
      <c r="G78" s="7"/>
      <c r="H78" s="7"/>
      <c r="I78" s="8"/>
    </row>
    <row r="79" spans="2:9" ht="9" customHeight="1" x14ac:dyDescent="0.35">
      <c r="B79" s="63"/>
      <c r="C79" s="62"/>
      <c r="D79" s="7"/>
      <c r="E79" s="7"/>
      <c r="F79" s="59" t="s">
        <v>0</v>
      </c>
      <c r="G79" s="59" t="str">
        <f>IF(Paramètres!C7&lt;&gt;"",Paramètres!C7,"")</f>
        <v>AFF12566</v>
      </c>
      <c r="H79" s="7"/>
      <c r="I79" s="8"/>
    </row>
    <row r="80" spans="2:9" ht="9" customHeight="1" x14ac:dyDescent="0.35">
      <c r="B80" s="61" t="s">
        <v>5</v>
      </c>
      <c r="C80" s="62"/>
      <c r="D80" s="7"/>
      <c r="E80" s="7"/>
      <c r="F80" s="59"/>
      <c r="G80" s="59"/>
      <c r="H80" s="7"/>
      <c r="I80" s="8"/>
    </row>
    <row r="81" spans="2:9" ht="9" customHeight="1" x14ac:dyDescent="0.35">
      <c r="B81" s="63"/>
      <c r="C81" s="62"/>
      <c r="D81" s="7"/>
      <c r="E81" s="7"/>
      <c r="F81" s="59" t="s">
        <v>1</v>
      </c>
      <c r="G81" s="59" t="str">
        <f>IF(Paramètres!C13&lt;&gt;"",Paramètres!C13,"")</f>
        <v>03/06/2025</v>
      </c>
      <c r="H81" s="7"/>
      <c r="I81" s="8"/>
    </row>
    <row r="82" spans="2:9" ht="9" customHeight="1" x14ac:dyDescent="0.35">
      <c r="B82" s="63"/>
      <c r="C82" s="62"/>
      <c r="D82" s="7"/>
      <c r="E82" s="7"/>
      <c r="F82" s="59"/>
      <c r="G82" s="59"/>
      <c r="H82" s="7"/>
      <c r="I82" s="8"/>
    </row>
    <row r="83" spans="2:9" ht="9" customHeight="1" x14ac:dyDescent="0.35">
      <c r="B83" s="63"/>
      <c r="C83" s="62"/>
      <c r="D83" s="7"/>
      <c r="E83" s="7"/>
      <c r="F83" s="59" t="s">
        <v>2</v>
      </c>
      <c r="G83" s="59" t="str">
        <f>IF(Paramètres!C15&lt;&gt;"",Paramètres!C15,"")</f>
        <v>PRO</v>
      </c>
      <c r="H83" s="7"/>
      <c r="I83" s="8"/>
    </row>
    <row r="84" spans="2:9" ht="9" customHeight="1" x14ac:dyDescent="0.35">
      <c r="B84" s="63"/>
      <c r="C84" s="62"/>
      <c r="D84" s="7"/>
      <c r="E84" s="7"/>
      <c r="F84" s="59"/>
      <c r="G84" s="59"/>
      <c r="H84" s="7"/>
      <c r="I84" s="8"/>
    </row>
    <row r="85" spans="2:9" ht="9" customHeight="1" x14ac:dyDescent="0.35">
      <c r="B85" s="63"/>
      <c r="C85" s="62"/>
      <c r="D85" s="7"/>
      <c r="E85" s="7"/>
      <c r="F85" s="59" t="s">
        <v>3</v>
      </c>
      <c r="G85" s="59">
        <f>IF(Paramètres!C17&lt;&gt;"",Paramètres!C17,"")</f>
        <v>1</v>
      </c>
      <c r="H85" s="7"/>
      <c r="I85" s="8"/>
    </row>
    <row r="86" spans="2:9" ht="9" customHeight="1" x14ac:dyDescent="0.35">
      <c r="B86" s="63"/>
      <c r="C86" s="62"/>
      <c r="D86" s="7"/>
      <c r="E86" s="7"/>
      <c r="F86" s="59"/>
      <c r="G86" s="59"/>
      <c r="H86" s="7"/>
      <c r="I86" s="8"/>
    </row>
    <row r="87" spans="2:9" ht="9" customHeight="1" x14ac:dyDescent="0.3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8">
    <mergeCell ref="B80:C86"/>
    <mergeCell ref="B73:C79"/>
    <mergeCell ref="F83:F84"/>
    <mergeCell ref="G83:G84"/>
    <mergeCell ref="F85:F86"/>
    <mergeCell ref="G85:G86"/>
    <mergeCell ref="E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83"/>
  <sheetViews>
    <sheetView showGridLines="0" workbookViewId="0">
      <pane ySplit="3" topLeftCell="A260" activePane="bottomLeft" state="frozen"/>
      <selection pane="bottomLeft" activeCell="I27" sqref="I27"/>
    </sheetView>
  </sheetViews>
  <sheetFormatPr baseColWidth="10" defaultColWidth="8.7265625" defaultRowHeight="14.5" x14ac:dyDescent="0.35"/>
  <cols>
    <col min="1" max="1" width="0" hidden="1" customWidth="1"/>
    <col min="2" max="2" width="4.453125" customWidth="1"/>
    <col min="3" max="3" width="0" hidden="1" customWidth="1"/>
    <col min="4" max="4" width="28.54296875" customWidth="1"/>
    <col min="5" max="9" width="8.1796875" customWidth="1"/>
    <col min="10" max="11" width="12.54296875" customWidth="1"/>
    <col min="12" max="12" width="10.7265625" customWidth="1"/>
    <col min="13" max="13" width="0" hidden="1" customWidth="1"/>
    <col min="14" max="14" width="10.7265625" customWidth="1"/>
    <col min="15" max="18" width="0" hidden="1" customWidth="1"/>
    <col min="19" max="69" width="10.7265625" customWidth="1"/>
  </cols>
  <sheetData>
    <row r="1" spans="1:18" ht="20" hidden="1" x14ac:dyDescent="0.3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</row>
    <row r="3" spans="1:18" ht="20" x14ac:dyDescent="0.35">
      <c r="A3" s="7" t="s">
        <v>24</v>
      </c>
      <c r="B3" s="13" t="s">
        <v>25</v>
      </c>
      <c r="C3" s="13" t="s">
        <v>26</v>
      </c>
      <c r="D3" s="64" t="s">
        <v>27</v>
      </c>
      <c r="E3" s="64"/>
      <c r="F3" s="64"/>
      <c r="G3" s="13" t="s">
        <v>13</v>
      </c>
      <c r="H3" s="13" t="s">
        <v>28</v>
      </c>
      <c r="I3" s="13" t="s">
        <v>29</v>
      </c>
      <c r="J3" s="13" t="s">
        <v>30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38</v>
      </c>
    </row>
    <row r="4" spans="1:18" ht="18" x14ac:dyDescent="0.35">
      <c r="A4" s="7">
        <v>2</v>
      </c>
      <c r="B4" s="14" t="s">
        <v>39</v>
      </c>
      <c r="C4" s="14"/>
      <c r="D4" s="65" t="s">
        <v>40</v>
      </c>
      <c r="E4" s="65"/>
      <c r="F4" s="65"/>
      <c r="G4" s="15"/>
      <c r="H4" s="15"/>
      <c r="I4" s="15"/>
      <c r="J4" s="15"/>
      <c r="K4" s="16"/>
      <c r="L4" s="7"/>
    </row>
    <row r="5" spans="1:18" hidden="1" x14ac:dyDescent="0.35">
      <c r="A5" s="7">
        <v>3</v>
      </c>
    </row>
    <row r="6" spans="1:18" hidden="1" x14ac:dyDescent="0.35">
      <c r="A6" s="7" t="s">
        <v>41</v>
      </c>
    </row>
    <row r="7" spans="1:18" hidden="1" x14ac:dyDescent="0.35">
      <c r="A7" s="7">
        <v>3</v>
      </c>
    </row>
    <row r="8" spans="1:18" hidden="1" x14ac:dyDescent="0.35">
      <c r="A8" s="7" t="s">
        <v>41</v>
      </c>
    </row>
    <row r="9" spans="1:18" hidden="1" x14ac:dyDescent="0.35">
      <c r="A9" s="7">
        <v>3</v>
      </c>
    </row>
    <row r="10" spans="1:18" hidden="1" x14ac:dyDescent="0.35">
      <c r="A10" s="7" t="s">
        <v>41</v>
      </c>
    </row>
    <row r="11" spans="1:18" ht="15.5" x14ac:dyDescent="0.35">
      <c r="A11" s="7">
        <v>3</v>
      </c>
      <c r="B11" s="17" t="s">
        <v>42</v>
      </c>
      <c r="C11" s="17"/>
      <c r="D11" s="66" t="s">
        <v>43</v>
      </c>
      <c r="E11" s="66"/>
      <c r="F11" s="66"/>
      <c r="G11" s="18"/>
      <c r="H11" s="18"/>
      <c r="I11" s="18"/>
      <c r="J11" s="18"/>
      <c r="K11" s="19"/>
      <c r="L11" s="7"/>
    </row>
    <row r="12" spans="1:18" hidden="1" x14ac:dyDescent="0.35">
      <c r="A12" s="7">
        <v>4</v>
      </c>
    </row>
    <row r="13" spans="1:18" hidden="1" x14ac:dyDescent="0.35">
      <c r="A13" s="7" t="s">
        <v>44</v>
      </c>
    </row>
    <row r="14" spans="1:18" hidden="1" x14ac:dyDescent="0.35">
      <c r="A14" s="7">
        <v>4</v>
      </c>
    </row>
    <row r="15" spans="1:18" hidden="1" x14ac:dyDescent="0.35">
      <c r="A15" s="7" t="s">
        <v>44</v>
      </c>
    </row>
    <row r="16" spans="1:18" hidden="1" x14ac:dyDescent="0.35">
      <c r="A16" s="7">
        <v>4</v>
      </c>
    </row>
    <row r="17" spans="1:18" hidden="1" x14ac:dyDescent="0.35">
      <c r="A17" s="7" t="s">
        <v>44</v>
      </c>
    </row>
    <row r="18" spans="1:18" hidden="1" x14ac:dyDescent="0.35">
      <c r="A18" s="7">
        <v>4</v>
      </c>
    </row>
    <row r="19" spans="1:18" hidden="1" x14ac:dyDescent="0.35">
      <c r="A19" s="7" t="s">
        <v>44</v>
      </c>
    </row>
    <row r="20" spans="1:18" hidden="1" x14ac:dyDescent="0.35">
      <c r="A20" s="7">
        <v>4</v>
      </c>
    </row>
    <row r="21" spans="1:18" hidden="1" x14ac:dyDescent="0.35">
      <c r="A21" s="7" t="s">
        <v>44</v>
      </c>
    </row>
    <row r="22" spans="1:18" hidden="1" x14ac:dyDescent="0.35">
      <c r="A22" s="7">
        <v>4</v>
      </c>
    </row>
    <row r="23" spans="1:18" hidden="1" x14ac:dyDescent="0.35">
      <c r="A23" s="7" t="s">
        <v>44</v>
      </c>
    </row>
    <row r="24" spans="1:18" hidden="1" x14ac:dyDescent="0.35">
      <c r="A24" s="7">
        <v>4</v>
      </c>
    </row>
    <row r="25" spans="1:18" hidden="1" x14ac:dyDescent="0.35">
      <c r="A25" s="7" t="s">
        <v>44</v>
      </c>
    </row>
    <row r="26" spans="1:18" x14ac:dyDescent="0.35">
      <c r="A26" s="7">
        <v>4</v>
      </c>
      <c r="B26" s="17" t="s">
        <v>45</v>
      </c>
      <c r="C26" s="17"/>
      <c r="D26" s="67" t="s">
        <v>46</v>
      </c>
      <c r="E26" s="67"/>
      <c r="F26" s="67"/>
      <c r="G26" s="20"/>
      <c r="H26" s="20"/>
      <c r="I26" s="20"/>
      <c r="J26" s="20"/>
      <c r="K26" s="21"/>
      <c r="L26" s="7"/>
    </row>
    <row r="27" spans="1:18" x14ac:dyDescent="0.35">
      <c r="A27" s="7">
        <v>9</v>
      </c>
      <c r="B27" s="22" t="s">
        <v>47</v>
      </c>
      <c r="C27" s="22"/>
      <c r="D27" s="68" t="s">
        <v>48</v>
      </c>
      <c r="E27" s="69"/>
      <c r="F27" s="69"/>
      <c r="G27" s="24" t="s">
        <v>49</v>
      </c>
      <c r="H27" s="25">
        <v>1</v>
      </c>
      <c r="I27" s="26"/>
      <c r="J27" s="27"/>
      <c r="K27" s="28">
        <f>IF(AND(H27= "",I27= ""), 0, ROUND(ROUND(J27, 2) * ROUND(IF(I27="",H27,I27),  0), 2))</f>
        <v>0</v>
      </c>
      <c r="L27" s="7"/>
      <c r="N27" s="29">
        <v>0.2</v>
      </c>
      <c r="R27" s="7">
        <v>64</v>
      </c>
    </row>
    <row r="28" spans="1:18" hidden="1" x14ac:dyDescent="0.35">
      <c r="A28" s="7" t="s">
        <v>50</v>
      </c>
    </row>
    <row r="29" spans="1:18" hidden="1" x14ac:dyDescent="0.35">
      <c r="A29" s="7" t="s">
        <v>51</v>
      </c>
    </row>
    <row r="30" spans="1:18" x14ac:dyDescent="0.35">
      <c r="A30" s="7">
        <v>9</v>
      </c>
      <c r="B30" s="22" t="s">
        <v>52</v>
      </c>
      <c r="C30" s="22"/>
      <c r="D30" s="68" t="s">
        <v>53</v>
      </c>
      <c r="E30" s="69"/>
      <c r="F30" s="69"/>
      <c r="G30" s="24" t="s">
        <v>49</v>
      </c>
      <c r="H30" s="25">
        <v>1</v>
      </c>
      <c r="I30" s="26"/>
      <c r="J30" s="27"/>
      <c r="K30" s="28">
        <f>IF(AND(H30= "",I30= ""), 0, ROUND(ROUND(J30, 2) * ROUND(IF(I30="",H30,I30),  0), 2))</f>
        <v>0</v>
      </c>
      <c r="L30" s="7"/>
      <c r="N30" s="29">
        <v>0.2</v>
      </c>
      <c r="R30" s="7">
        <v>64</v>
      </c>
    </row>
    <row r="31" spans="1:18" hidden="1" x14ac:dyDescent="0.35">
      <c r="A31" s="7" t="s">
        <v>50</v>
      </c>
    </row>
    <row r="32" spans="1:18" hidden="1" x14ac:dyDescent="0.35">
      <c r="A32" s="7" t="s">
        <v>51</v>
      </c>
    </row>
    <row r="33" spans="1:18" x14ac:dyDescent="0.35">
      <c r="A33" s="7">
        <v>9</v>
      </c>
      <c r="B33" s="22" t="s">
        <v>54</v>
      </c>
      <c r="C33" s="22"/>
      <c r="D33" s="68" t="s">
        <v>55</v>
      </c>
      <c r="E33" s="69"/>
      <c r="F33" s="69"/>
      <c r="G33" s="24" t="s">
        <v>49</v>
      </c>
      <c r="H33" s="25">
        <v>1</v>
      </c>
      <c r="I33" s="26"/>
      <c r="J33" s="27"/>
      <c r="K33" s="28">
        <f>IF(AND(H33= "",I33= ""), 0, ROUND(ROUND(J33, 2) * ROUND(IF(I33="",H33,I33),  0), 2))</f>
        <v>0</v>
      </c>
      <c r="L33" s="7"/>
      <c r="N33" s="29">
        <v>0.2</v>
      </c>
      <c r="R33" s="7">
        <v>64</v>
      </c>
    </row>
    <row r="34" spans="1:18" hidden="1" x14ac:dyDescent="0.35">
      <c r="A34" s="7" t="s">
        <v>50</v>
      </c>
    </row>
    <row r="35" spans="1:18" hidden="1" x14ac:dyDescent="0.35">
      <c r="A35" s="7" t="s">
        <v>51</v>
      </c>
    </row>
    <row r="36" spans="1:18" hidden="1" x14ac:dyDescent="0.35">
      <c r="A36" s="7">
        <v>9</v>
      </c>
    </row>
    <row r="37" spans="1:18" hidden="1" x14ac:dyDescent="0.35">
      <c r="A37" s="7" t="s">
        <v>51</v>
      </c>
    </row>
    <row r="38" spans="1:18" x14ac:dyDescent="0.35">
      <c r="A38" s="7">
        <v>9</v>
      </c>
      <c r="B38" s="22" t="s">
        <v>56</v>
      </c>
      <c r="C38" s="22"/>
      <c r="D38" s="68" t="s">
        <v>57</v>
      </c>
      <c r="E38" s="69"/>
      <c r="F38" s="69"/>
      <c r="G38" s="24" t="s">
        <v>49</v>
      </c>
      <c r="H38" s="25">
        <v>1</v>
      </c>
      <c r="I38" s="26"/>
      <c r="J38" s="27"/>
      <c r="K38" s="28">
        <f>IF(AND(H38= "",I38= ""), 0, ROUND(ROUND(J38, 2) * ROUND(IF(I38="",H38,I38),  0), 2))</f>
        <v>0</v>
      </c>
      <c r="L38" s="7"/>
      <c r="N38" s="29">
        <v>0.2</v>
      </c>
      <c r="R38" s="7">
        <v>64</v>
      </c>
    </row>
    <row r="39" spans="1:18" hidden="1" x14ac:dyDescent="0.35">
      <c r="A39" s="7" t="s">
        <v>50</v>
      </c>
    </row>
    <row r="40" spans="1:18" hidden="1" x14ac:dyDescent="0.35">
      <c r="A40" s="7" t="s">
        <v>51</v>
      </c>
    </row>
    <row r="41" spans="1:18" x14ac:dyDescent="0.35">
      <c r="A41" s="7">
        <v>9</v>
      </c>
      <c r="B41" s="22" t="s">
        <v>58</v>
      </c>
      <c r="C41" s="22"/>
      <c r="D41" s="68" t="s">
        <v>59</v>
      </c>
      <c r="E41" s="69"/>
      <c r="F41" s="69"/>
      <c r="G41" s="24" t="s">
        <v>49</v>
      </c>
      <c r="H41" s="25">
        <v>1</v>
      </c>
      <c r="I41" s="26"/>
      <c r="J41" s="27"/>
      <c r="K41" s="28">
        <f>IF(AND(H41= "",I41= ""), 0, ROUND(ROUND(J41, 2) * ROUND(IF(I41="",H41,I41),  0), 2))</f>
        <v>0</v>
      </c>
      <c r="L41" s="7"/>
      <c r="N41" s="29">
        <v>0.2</v>
      </c>
      <c r="R41" s="7">
        <v>64</v>
      </c>
    </row>
    <row r="42" spans="1:18" hidden="1" x14ac:dyDescent="0.35">
      <c r="A42" s="7" t="s">
        <v>50</v>
      </c>
    </row>
    <row r="43" spans="1:18" hidden="1" x14ac:dyDescent="0.35">
      <c r="A43" s="7" t="s">
        <v>51</v>
      </c>
    </row>
    <row r="44" spans="1:18" x14ac:dyDescent="0.35">
      <c r="A44" s="7">
        <v>9</v>
      </c>
      <c r="B44" s="22" t="s">
        <v>60</v>
      </c>
      <c r="C44" s="22"/>
      <c r="D44" s="68" t="s">
        <v>61</v>
      </c>
      <c r="E44" s="69"/>
      <c r="F44" s="69"/>
      <c r="G44" s="24" t="s">
        <v>49</v>
      </c>
      <c r="H44" s="25">
        <v>1</v>
      </c>
      <c r="I44" s="26"/>
      <c r="J44" s="27"/>
      <c r="K44" s="28">
        <f>IF(AND(H44= "",I44= ""), 0, ROUND(ROUND(J44, 2) * ROUND(IF(I44="",H44,I44),  0), 2))</f>
        <v>0</v>
      </c>
      <c r="L44" s="7"/>
      <c r="N44" s="29">
        <v>0.2</v>
      </c>
      <c r="R44" s="7">
        <v>64</v>
      </c>
    </row>
    <row r="45" spans="1:18" hidden="1" x14ac:dyDescent="0.35">
      <c r="A45" s="7" t="s">
        <v>50</v>
      </c>
    </row>
    <row r="46" spans="1:18" hidden="1" x14ac:dyDescent="0.35">
      <c r="A46" s="7" t="s">
        <v>51</v>
      </c>
    </row>
    <row r="47" spans="1:18" hidden="1" x14ac:dyDescent="0.35">
      <c r="A47" s="7" t="s">
        <v>44</v>
      </c>
    </row>
    <row r="48" spans="1:18" hidden="1" x14ac:dyDescent="0.35">
      <c r="A48" s="7">
        <v>4</v>
      </c>
    </row>
    <row r="49" spans="1:18" hidden="1" x14ac:dyDescent="0.35">
      <c r="A49" s="7" t="s">
        <v>44</v>
      </c>
    </row>
    <row r="50" spans="1:18" x14ac:dyDescent="0.35">
      <c r="A50" s="7" t="s">
        <v>41</v>
      </c>
      <c r="B50" s="23"/>
      <c r="C50" s="23"/>
      <c r="D50" s="70"/>
      <c r="E50" s="70"/>
      <c r="F50" s="70"/>
      <c r="K50" s="23"/>
    </row>
    <row r="51" spans="1:18" x14ac:dyDescent="0.35">
      <c r="B51" s="23"/>
      <c r="C51" s="23"/>
      <c r="D51" s="73" t="s">
        <v>43</v>
      </c>
      <c r="E51" s="74"/>
      <c r="F51" s="74"/>
      <c r="G51" s="71"/>
      <c r="H51" s="71"/>
      <c r="I51" s="71"/>
      <c r="J51" s="71"/>
      <c r="K51" s="72"/>
    </row>
    <row r="52" spans="1:18" x14ac:dyDescent="0.35">
      <c r="B52" s="23"/>
      <c r="C52" s="23"/>
      <c r="D52" s="76"/>
      <c r="E52" s="48"/>
      <c r="F52" s="48"/>
      <c r="G52" s="48"/>
      <c r="H52" s="48"/>
      <c r="I52" s="48"/>
      <c r="J52" s="48"/>
      <c r="K52" s="75"/>
    </row>
    <row r="53" spans="1:18" x14ac:dyDescent="0.35">
      <c r="B53" s="23"/>
      <c r="C53" s="23"/>
      <c r="D53" s="79" t="s">
        <v>62</v>
      </c>
      <c r="E53" s="80"/>
      <c r="F53" s="80"/>
      <c r="G53" s="77">
        <f>SUMIF(L12:L50, IF(L11="","",L11), K12:K50)</f>
        <v>0</v>
      </c>
      <c r="H53" s="77"/>
      <c r="I53" s="77"/>
      <c r="J53" s="77"/>
      <c r="K53" s="78"/>
    </row>
    <row r="54" spans="1:18" x14ac:dyDescent="0.35">
      <c r="B54" s="23"/>
      <c r="C54" s="23"/>
      <c r="D54" s="79" t="s">
        <v>63</v>
      </c>
      <c r="E54" s="80"/>
      <c r="F54" s="80"/>
      <c r="G54" s="77">
        <f>ROUND(SUMIF(L12:L50, IF(L11="","",L11), K12:K50) * 0.2, 2)</f>
        <v>0</v>
      </c>
      <c r="H54" s="77"/>
      <c r="I54" s="77"/>
      <c r="J54" s="77"/>
      <c r="K54" s="78"/>
    </row>
    <row r="55" spans="1:18" x14ac:dyDescent="0.35">
      <c r="B55" s="23"/>
      <c r="C55" s="23"/>
      <c r="D55" s="83" t="s">
        <v>64</v>
      </c>
      <c r="E55" s="84"/>
      <c r="F55" s="84"/>
      <c r="G55" s="81">
        <f>SUM(G53:G54)</f>
        <v>0</v>
      </c>
      <c r="H55" s="81"/>
      <c r="I55" s="81"/>
      <c r="J55" s="81"/>
      <c r="K55" s="82"/>
    </row>
    <row r="56" spans="1:18" ht="15.5" x14ac:dyDescent="0.35">
      <c r="A56" s="7">
        <v>3</v>
      </c>
      <c r="B56" s="17" t="s">
        <v>65</v>
      </c>
      <c r="C56" s="17"/>
      <c r="D56" s="66" t="s">
        <v>66</v>
      </c>
      <c r="E56" s="66"/>
      <c r="F56" s="66"/>
      <c r="G56" s="18"/>
      <c r="H56" s="18"/>
      <c r="I56" s="18"/>
      <c r="J56" s="18"/>
      <c r="K56" s="19"/>
      <c r="L56" s="7"/>
    </row>
    <row r="57" spans="1:18" x14ac:dyDescent="0.35">
      <c r="A57" s="7">
        <v>4</v>
      </c>
      <c r="B57" s="17" t="s">
        <v>67</v>
      </c>
      <c r="C57" s="17"/>
      <c r="D57" s="67" t="s">
        <v>68</v>
      </c>
      <c r="E57" s="67"/>
      <c r="F57" s="67"/>
      <c r="G57" s="20"/>
      <c r="H57" s="20"/>
      <c r="I57" s="20"/>
      <c r="J57" s="20"/>
      <c r="K57" s="21"/>
      <c r="L57" s="7"/>
    </row>
    <row r="58" spans="1:18" hidden="1" x14ac:dyDescent="0.35">
      <c r="A58" s="7" t="s">
        <v>69</v>
      </c>
    </row>
    <row r="59" spans="1:18" ht="18" x14ac:dyDescent="0.35">
      <c r="A59" s="7">
        <v>5</v>
      </c>
      <c r="B59" s="17" t="s">
        <v>70</v>
      </c>
      <c r="C59" s="17"/>
      <c r="D59" s="85" t="s">
        <v>71</v>
      </c>
      <c r="E59" s="85"/>
      <c r="F59" s="85"/>
      <c r="G59" s="30"/>
      <c r="H59" s="30"/>
      <c r="I59" s="30"/>
      <c r="J59" s="30"/>
      <c r="K59" s="31"/>
      <c r="L59" s="7"/>
    </row>
    <row r="60" spans="1:18" hidden="1" x14ac:dyDescent="0.35">
      <c r="A60" s="7" t="s">
        <v>72</v>
      </c>
    </row>
    <row r="61" spans="1:18" ht="16" x14ac:dyDescent="0.35">
      <c r="A61" s="7">
        <v>9</v>
      </c>
      <c r="B61" s="22" t="s">
        <v>73</v>
      </c>
      <c r="C61" s="22"/>
      <c r="D61" s="68" t="s">
        <v>74</v>
      </c>
      <c r="E61" s="69"/>
      <c r="F61" s="69"/>
      <c r="G61" s="24" t="s">
        <v>75</v>
      </c>
      <c r="H61" s="32">
        <v>300</v>
      </c>
      <c r="I61" s="33"/>
      <c r="J61" s="27"/>
      <c r="K61" s="28">
        <f>IF(AND(H61= "",I61= ""), 0, ROUND(ROUND(J61, 2) * ROUND(IF(I61="",H61,I61),  2), 2))</f>
        <v>0</v>
      </c>
      <c r="L61" s="7"/>
      <c r="N61" s="29">
        <v>0.2</v>
      </c>
      <c r="R61" s="7">
        <v>64</v>
      </c>
    </row>
    <row r="62" spans="1:18" hidden="1" x14ac:dyDescent="0.35">
      <c r="A62" s="7" t="s">
        <v>51</v>
      </c>
    </row>
    <row r="63" spans="1:18" ht="16" x14ac:dyDescent="0.35">
      <c r="A63" s="7">
        <v>9</v>
      </c>
      <c r="B63" s="22" t="s">
        <v>76</v>
      </c>
      <c r="C63" s="22"/>
      <c r="D63" s="68" t="s">
        <v>77</v>
      </c>
      <c r="E63" s="69"/>
      <c r="F63" s="69"/>
      <c r="G63" s="24" t="s">
        <v>75</v>
      </c>
      <c r="H63" s="32">
        <v>1000</v>
      </c>
      <c r="I63" s="33"/>
      <c r="J63" s="27"/>
      <c r="K63" s="28">
        <f>IF(AND(H63= "",I63= ""), 0, ROUND(ROUND(J63, 2) * ROUND(IF(I63="",H63,I63),  2), 2))</f>
        <v>0</v>
      </c>
      <c r="L63" s="7"/>
      <c r="N63" s="29">
        <v>0.2</v>
      </c>
      <c r="R63" s="7">
        <v>64</v>
      </c>
    </row>
    <row r="64" spans="1:18" hidden="1" x14ac:dyDescent="0.35">
      <c r="A64" s="7" t="s">
        <v>51</v>
      </c>
    </row>
    <row r="65" spans="1:18" hidden="1" x14ac:dyDescent="0.35">
      <c r="A65" s="7" t="s">
        <v>78</v>
      </c>
    </row>
    <row r="66" spans="1:18" x14ac:dyDescent="0.35">
      <c r="A66" s="7">
        <v>9</v>
      </c>
      <c r="B66" s="22" t="s">
        <v>79</v>
      </c>
      <c r="C66" s="22"/>
      <c r="D66" s="68" t="s">
        <v>80</v>
      </c>
      <c r="E66" s="69"/>
      <c r="F66" s="69"/>
      <c r="G66" s="24" t="s">
        <v>75</v>
      </c>
      <c r="H66" s="32">
        <v>50</v>
      </c>
      <c r="I66" s="33"/>
      <c r="J66" s="27"/>
      <c r="K66" s="28">
        <f>IF(AND(H66= "",I66= ""), 0, ROUND(ROUND(J66, 2) * ROUND(IF(I66="",H66,I66),  2), 2))</f>
        <v>0</v>
      </c>
      <c r="L66" s="7"/>
      <c r="N66" s="29">
        <v>0.2</v>
      </c>
      <c r="R66" s="7">
        <v>64</v>
      </c>
    </row>
    <row r="67" spans="1:18" hidden="1" x14ac:dyDescent="0.35">
      <c r="A67" s="7" t="s">
        <v>50</v>
      </c>
    </row>
    <row r="68" spans="1:18" hidden="1" x14ac:dyDescent="0.35">
      <c r="A68" s="7" t="s">
        <v>51</v>
      </c>
    </row>
    <row r="69" spans="1:18" hidden="1" x14ac:dyDescent="0.35">
      <c r="A69" s="7" t="s">
        <v>44</v>
      </c>
    </row>
    <row r="70" spans="1:18" hidden="1" x14ac:dyDescent="0.35">
      <c r="A70" s="7">
        <v>4</v>
      </c>
    </row>
    <row r="71" spans="1:18" hidden="1" x14ac:dyDescent="0.35">
      <c r="A71" s="7" t="s">
        <v>44</v>
      </c>
    </row>
    <row r="72" spans="1:18" hidden="1" x14ac:dyDescent="0.35">
      <c r="A72" s="7">
        <v>4</v>
      </c>
    </row>
    <row r="73" spans="1:18" hidden="1" x14ac:dyDescent="0.35">
      <c r="A73" s="7" t="s">
        <v>44</v>
      </c>
    </row>
    <row r="74" spans="1:18" x14ac:dyDescent="0.35">
      <c r="A74" s="7" t="s">
        <v>41</v>
      </c>
      <c r="B74" s="23"/>
      <c r="C74" s="23"/>
      <c r="D74" s="70"/>
      <c r="E74" s="70"/>
      <c r="F74" s="70"/>
      <c r="K74" s="23"/>
    </row>
    <row r="75" spans="1:18" x14ac:dyDescent="0.35">
      <c r="B75" s="23"/>
      <c r="C75" s="23"/>
      <c r="D75" s="73" t="s">
        <v>66</v>
      </c>
      <c r="E75" s="74"/>
      <c r="F75" s="74"/>
      <c r="G75" s="71"/>
      <c r="H75" s="71"/>
      <c r="I75" s="71"/>
      <c r="J75" s="71"/>
      <c r="K75" s="72"/>
    </row>
    <row r="76" spans="1:18" x14ac:dyDescent="0.35">
      <c r="B76" s="23"/>
      <c r="C76" s="23"/>
      <c r="D76" s="76"/>
      <c r="E76" s="48"/>
      <c r="F76" s="48"/>
      <c r="G76" s="48"/>
      <c r="H76" s="48"/>
      <c r="I76" s="48"/>
      <c r="J76" s="48"/>
      <c r="K76" s="75"/>
    </row>
    <row r="77" spans="1:18" x14ac:dyDescent="0.35">
      <c r="B77" s="23"/>
      <c r="C77" s="23"/>
      <c r="D77" s="79" t="s">
        <v>62</v>
      </c>
      <c r="E77" s="80"/>
      <c r="F77" s="80"/>
      <c r="G77" s="77">
        <f>SUMIF(L57:L74, IF(L56="","",L56), K57:K74)</f>
        <v>0</v>
      </c>
      <c r="H77" s="77"/>
      <c r="I77" s="77"/>
      <c r="J77" s="77"/>
      <c r="K77" s="78"/>
    </row>
    <row r="78" spans="1:18" x14ac:dyDescent="0.35">
      <c r="B78" s="23"/>
      <c r="C78" s="23"/>
      <c r="D78" s="79" t="s">
        <v>63</v>
      </c>
      <c r="E78" s="80"/>
      <c r="F78" s="80"/>
      <c r="G78" s="77">
        <f>ROUND(SUMIF(L57:L74, IF(L56="","",L56), K57:K74) * 0.2, 2)</f>
        <v>0</v>
      </c>
      <c r="H78" s="77"/>
      <c r="I78" s="77"/>
      <c r="J78" s="77"/>
      <c r="K78" s="78"/>
    </row>
    <row r="79" spans="1:18" x14ac:dyDescent="0.35">
      <c r="B79" s="23"/>
      <c r="C79" s="23"/>
      <c r="D79" s="83" t="s">
        <v>64</v>
      </c>
      <c r="E79" s="84"/>
      <c r="F79" s="84"/>
      <c r="G79" s="81">
        <f>SUM(G77:G78)</f>
        <v>0</v>
      </c>
      <c r="H79" s="81"/>
      <c r="I79" s="81"/>
      <c r="J79" s="81"/>
      <c r="K79" s="82"/>
    </row>
    <row r="80" spans="1:18" ht="15.5" x14ac:dyDescent="0.35">
      <c r="A80" s="7">
        <v>3</v>
      </c>
      <c r="B80" s="17" t="s">
        <v>81</v>
      </c>
      <c r="C80" s="17"/>
      <c r="D80" s="66" t="s">
        <v>82</v>
      </c>
      <c r="E80" s="66"/>
      <c r="F80" s="66"/>
      <c r="G80" s="18"/>
      <c r="H80" s="18"/>
      <c r="I80" s="18"/>
      <c r="J80" s="18"/>
      <c r="K80" s="19"/>
      <c r="L80" s="7"/>
    </row>
    <row r="81" spans="1:18" x14ac:dyDescent="0.35">
      <c r="A81" s="7">
        <v>4</v>
      </c>
      <c r="B81" s="17" t="s">
        <v>83</v>
      </c>
      <c r="C81" s="17"/>
      <c r="D81" s="67" t="s">
        <v>84</v>
      </c>
      <c r="E81" s="67"/>
      <c r="F81" s="67"/>
      <c r="G81" s="20"/>
      <c r="H81" s="20"/>
      <c r="I81" s="20"/>
      <c r="J81" s="20"/>
      <c r="K81" s="21"/>
      <c r="L81" s="7"/>
    </row>
    <row r="82" spans="1:18" x14ac:dyDescent="0.35">
      <c r="A82" s="7">
        <v>9</v>
      </c>
      <c r="B82" s="22" t="s">
        <v>85</v>
      </c>
      <c r="C82" s="22"/>
      <c r="D82" s="68" t="s">
        <v>86</v>
      </c>
      <c r="E82" s="69"/>
      <c r="F82" s="69"/>
      <c r="G82" s="24" t="s">
        <v>49</v>
      </c>
      <c r="H82" s="25">
        <v>2</v>
      </c>
      <c r="I82" s="26"/>
      <c r="J82" s="27"/>
      <c r="K82" s="28">
        <f>IF(AND(H82= "",I82= ""), 0, ROUND(ROUND(J82, 2) * ROUND(IF(I82="",H82,I82),  0), 2))</f>
        <v>0</v>
      </c>
      <c r="L82" s="7"/>
      <c r="N82" s="29">
        <v>0.2</v>
      </c>
      <c r="R82" s="7">
        <v>64</v>
      </c>
    </row>
    <row r="83" spans="1:18" hidden="1" x14ac:dyDescent="0.35">
      <c r="A83" s="7" t="s">
        <v>50</v>
      </c>
    </row>
    <row r="84" spans="1:18" x14ac:dyDescent="0.35">
      <c r="A84" s="7" t="s">
        <v>87</v>
      </c>
      <c r="B84" s="34"/>
      <c r="C84" s="34"/>
      <c r="D84" s="86" t="s">
        <v>88</v>
      </c>
      <c r="E84" s="86"/>
      <c r="F84" s="86"/>
      <c r="G84" s="86"/>
      <c r="H84" s="86"/>
      <c r="I84" s="86"/>
      <c r="J84" s="86"/>
      <c r="K84" s="34"/>
    </row>
    <row r="85" spans="1:18" hidden="1" x14ac:dyDescent="0.35">
      <c r="A85" s="7" t="s">
        <v>51</v>
      </c>
    </row>
    <row r="86" spans="1:18" x14ac:dyDescent="0.35">
      <c r="A86" s="7">
        <v>9</v>
      </c>
      <c r="B86" s="22" t="s">
        <v>89</v>
      </c>
      <c r="C86" s="22"/>
      <c r="D86" s="68" t="s">
        <v>90</v>
      </c>
      <c r="E86" s="69"/>
      <c r="F86" s="69"/>
      <c r="G86" s="24" t="s">
        <v>91</v>
      </c>
      <c r="H86" s="35">
        <v>2</v>
      </c>
      <c r="I86" s="36"/>
      <c r="J86" s="27"/>
      <c r="K86" s="28">
        <f>IF(AND(H86= "",I86= ""), 0, ROUND(ROUND(J86, 2) * ROUND(IF(I86="",H86,I86),  3), 2))</f>
        <v>0</v>
      </c>
      <c r="L86" s="7"/>
      <c r="N86" s="29">
        <v>0.2</v>
      </c>
      <c r="R86" s="7">
        <v>64</v>
      </c>
    </row>
    <row r="87" spans="1:18" hidden="1" x14ac:dyDescent="0.35">
      <c r="A87" s="7" t="s">
        <v>50</v>
      </c>
    </row>
    <row r="88" spans="1:18" hidden="1" x14ac:dyDescent="0.35">
      <c r="A88" s="7" t="s">
        <v>50</v>
      </c>
    </row>
    <row r="89" spans="1:18" hidden="1" x14ac:dyDescent="0.35">
      <c r="A89" s="7" t="s">
        <v>50</v>
      </c>
    </row>
    <row r="90" spans="1:18" hidden="1" x14ac:dyDescent="0.35">
      <c r="A90" s="7" t="s">
        <v>50</v>
      </c>
    </row>
    <row r="91" spans="1:18" hidden="1" x14ac:dyDescent="0.35">
      <c r="A91" s="7" t="s">
        <v>50</v>
      </c>
    </row>
    <row r="92" spans="1:18" hidden="1" x14ac:dyDescent="0.35">
      <c r="A92" s="7" t="s">
        <v>50</v>
      </c>
    </row>
    <row r="93" spans="1:18" hidden="1" x14ac:dyDescent="0.35">
      <c r="A93" s="7" t="s">
        <v>50</v>
      </c>
    </row>
    <row r="94" spans="1:18" hidden="1" x14ac:dyDescent="0.35">
      <c r="A94" s="7" t="s">
        <v>50</v>
      </c>
    </row>
    <row r="95" spans="1:18" hidden="1" x14ac:dyDescent="0.35">
      <c r="A95" s="7" t="s">
        <v>50</v>
      </c>
    </row>
    <row r="96" spans="1:18" hidden="1" x14ac:dyDescent="0.35">
      <c r="A96" s="7" t="s">
        <v>50</v>
      </c>
    </row>
    <row r="97" spans="1:18" hidden="1" x14ac:dyDescent="0.35">
      <c r="A97" s="7" t="s">
        <v>50</v>
      </c>
    </row>
    <row r="98" spans="1:18" hidden="1" x14ac:dyDescent="0.35">
      <c r="A98" s="7" t="s">
        <v>50</v>
      </c>
    </row>
    <row r="99" spans="1:18" hidden="1" x14ac:dyDescent="0.35">
      <c r="A99" s="7" t="s">
        <v>50</v>
      </c>
    </row>
    <row r="100" spans="1:18" hidden="1" x14ac:dyDescent="0.35">
      <c r="A100" s="7" t="s">
        <v>50</v>
      </c>
    </row>
    <row r="101" spans="1:18" hidden="1" x14ac:dyDescent="0.35">
      <c r="A101" s="7" t="s">
        <v>50</v>
      </c>
    </row>
    <row r="102" spans="1:18" ht="29.75" customHeight="1" x14ac:dyDescent="0.35">
      <c r="A102" s="7" t="s">
        <v>87</v>
      </c>
      <c r="B102" s="34"/>
      <c r="C102" s="34"/>
      <c r="D102" s="86" t="s">
        <v>92</v>
      </c>
      <c r="E102" s="86"/>
      <c r="F102" s="86"/>
      <c r="G102" s="86"/>
      <c r="H102" s="86"/>
      <c r="I102" s="86"/>
      <c r="J102" s="86"/>
      <c r="K102" s="34"/>
    </row>
    <row r="103" spans="1:18" hidden="1" x14ac:dyDescent="0.35">
      <c r="A103" s="7" t="s">
        <v>51</v>
      </c>
    </row>
    <row r="104" spans="1:18" x14ac:dyDescent="0.35">
      <c r="A104" s="7">
        <v>9</v>
      </c>
      <c r="B104" s="22" t="s">
        <v>93</v>
      </c>
      <c r="C104" s="22"/>
      <c r="D104" s="68" t="s">
        <v>94</v>
      </c>
      <c r="E104" s="69"/>
      <c r="F104" s="69"/>
      <c r="G104" s="24" t="s">
        <v>91</v>
      </c>
      <c r="H104" s="35">
        <v>1</v>
      </c>
      <c r="I104" s="36"/>
      <c r="J104" s="27"/>
      <c r="K104" s="28">
        <f>IF(AND(H104= "",I104= ""), 0, ROUND(ROUND(J104, 2) * ROUND(IF(I104="",H104,I104),  3), 2))</f>
        <v>0</v>
      </c>
      <c r="L104" s="7"/>
      <c r="N104" s="29">
        <v>0.2</v>
      </c>
      <c r="R104" s="7">
        <v>64</v>
      </c>
    </row>
    <row r="105" spans="1:18" hidden="1" x14ac:dyDescent="0.35">
      <c r="A105" s="7" t="s">
        <v>50</v>
      </c>
    </row>
    <row r="106" spans="1:18" ht="29.75" customHeight="1" x14ac:dyDescent="0.35">
      <c r="A106" s="7" t="s">
        <v>87</v>
      </c>
      <c r="B106" s="34"/>
      <c r="C106" s="34"/>
      <c r="D106" s="86" t="s">
        <v>95</v>
      </c>
      <c r="E106" s="86"/>
      <c r="F106" s="86"/>
      <c r="G106" s="86"/>
      <c r="H106" s="86"/>
      <c r="I106" s="86"/>
      <c r="J106" s="86"/>
      <c r="K106" s="34"/>
    </row>
    <row r="107" spans="1:18" hidden="1" x14ac:dyDescent="0.35">
      <c r="A107" s="7" t="s">
        <v>51</v>
      </c>
    </row>
    <row r="108" spans="1:18" x14ac:dyDescent="0.35">
      <c r="A108" s="7">
        <v>9</v>
      </c>
      <c r="B108" s="22" t="s">
        <v>96</v>
      </c>
      <c r="C108" s="22"/>
      <c r="D108" s="68" t="s">
        <v>97</v>
      </c>
      <c r="E108" s="69"/>
      <c r="F108" s="69"/>
      <c r="G108" s="24" t="s">
        <v>91</v>
      </c>
      <c r="H108" s="35">
        <v>117</v>
      </c>
      <c r="I108" s="36"/>
      <c r="J108" s="27"/>
      <c r="K108" s="28">
        <f>IF(AND(H108= "",I108= ""), 0, ROUND(ROUND(J108, 2) * ROUND(IF(I108="",H108,I108),  3), 2))</f>
        <v>0</v>
      </c>
      <c r="L108" s="7"/>
      <c r="N108" s="29">
        <v>0.2</v>
      </c>
      <c r="R108" s="7">
        <v>64</v>
      </c>
    </row>
    <row r="109" spans="1:18" hidden="1" x14ac:dyDescent="0.35">
      <c r="A109" s="7" t="s">
        <v>50</v>
      </c>
    </row>
    <row r="110" spans="1:18" hidden="1" x14ac:dyDescent="0.35">
      <c r="A110" s="7" t="s">
        <v>50</v>
      </c>
    </row>
    <row r="111" spans="1:18" hidden="1" x14ac:dyDescent="0.35">
      <c r="A111" s="7" t="s">
        <v>50</v>
      </c>
    </row>
    <row r="112" spans="1:18" ht="29.75" customHeight="1" x14ac:dyDescent="0.35">
      <c r="A112" s="7" t="s">
        <v>87</v>
      </c>
      <c r="B112" s="34"/>
      <c r="C112" s="34"/>
      <c r="D112" s="86" t="s">
        <v>98</v>
      </c>
      <c r="E112" s="86"/>
      <c r="F112" s="86"/>
      <c r="G112" s="86"/>
      <c r="H112" s="86"/>
      <c r="I112" s="86"/>
      <c r="J112" s="86"/>
      <c r="K112" s="34"/>
    </row>
    <row r="113" spans="1:18" hidden="1" x14ac:dyDescent="0.35">
      <c r="A113" s="7" t="s">
        <v>51</v>
      </c>
    </row>
    <row r="114" spans="1:18" x14ac:dyDescent="0.35">
      <c r="A114" s="7">
        <v>9</v>
      </c>
      <c r="B114" s="22" t="s">
        <v>99</v>
      </c>
      <c r="C114" s="22"/>
      <c r="D114" s="68" t="s">
        <v>100</v>
      </c>
      <c r="E114" s="69"/>
      <c r="F114" s="69"/>
      <c r="G114" s="24" t="s">
        <v>91</v>
      </c>
      <c r="H114" s="35">
        <v>35</v>
      </c>
      <c r="I114" s="36"/>
      <c r="J114" s="27"/>
      <c r="K114" s="28">
        <f>IF(AND(H114= "",I114= ""), 0, ROUND(ROUND(J114, 2) * ROUND(IF(I114="",H114,I114),  3), 2))</f>
        <v>0</v>
      </c>
      <c r="L114" s="7"/>
      <c r="N114" s="29">
        <v>0.2</v>
      </c>
      <c r="R114" s="7">
        <v>64</v>
      </c>
    </row>
    <row r="115" spans="1:18" hidden="1" x14ac:dyDescent="0.35">
      <c r="A115" s="7" t="s">
        <v>50</v>
      </c>
    </row>
    <row r="116" spans="1:18" hidden="1" x14ac:dyDescent="0.35">
      <c r="A116" s="7" t="s">
        <v>50</v>
      </c>
    </row>
    <row r="117" spans="1:18" hidden="1" x14ac:dyDescent="0.35">
      <c r="A117" s="7" t="s">
        <v>50</v>
      </c>
    </row>
    <row r="118" spans="1:18" ht="29.75" customHeight="1" x14ac:dyDescent="0.35">
      <c r="A118" s="7" t="s">
        <v>87</v>
      </c>
      <c r="B118" s="34"/>
      <c r="C118" s="34"/>
      <c r="D118" s="86" t="s">
        <v>98</v>
      </c>
      <c r="E118" s="86"/>
      <c r="F118" s="86"/>
      <c r="G118" s="86"/>
      <c r="H118" s="86"/>
      <c r="I118" s="86"/>
      <c r="J118" s="86"/>
      <c r="K118" s="34"/>
    </row>
    <row r="119" spans="1:18" hidden="1" x14ac:dyDescent="0.35">
      <c r="A119" s="7" t="s">
        <v>51</v>
      </c>
    </row>
    <row r="120" spans="1:18" x14ac:dyDescent="0.35">
      <c r="A120" s="7">
        <v>9</v>
      </c>
      <c r="B120" s="22" t="s">
        <v>101</v>
      </c>
      <c r="C120" s="22"/>
      <c r="D120" s="68" t="s">
        <v>102</v>
      </c>
      <c r="E120" s="69"/>
      <c r="F120" s="69"/>
      <c r="G120" s="24" t="s">
        <v>91</v>
      </c>
      <c r="H120" s="35">
        <v>5</v>
      </c>
      <c r="I120" s="36"/>
      <c r="J120" s="27"/>
      <c r="K120" s="28">
        <f>IF(AND(H120= "",I120= ""), 0, ROUND(ROUND(J120, 2) * ROUND(IF(I120="",H120,I120),  3), 2))</f>
        <v>0</v>
      </c>
      <c r="L120" s="7"/>
      <c r="N120" s="29">
        <v>0.2</v>
      </c>
      <c r="R120" s="7">
        <v>64</v>
      </c>
    </row>
    <row r="121" spans="1:18" hidden="1" x14ac:dyDescent="0.35">
      <c r="A121" s="7" t="s">
        <v>50</v>
      </c>
    </row>
    <row r="122" spans="1:18" hidden="1" x14ac:dyDescent="0.35">
      <c r="A122" s="7" t="s">
        <v>50</v>
      </c>
    </row>
    <row r="123" spans="1:18" hidden="1" x14ac:dyDescent="0.35">
      <c r="A123" s="7" t="s">
        <v>50</v>
      </c>
    </row>
    <row r="124" spans="1:18" hidden="1" x14ac:dyDescent="0.35">
      <c r="A124" s="7" t="s">
        <v>50</v>
      </c>
    </row>
    <row r="125" spans="1:18" hidden="1" x14ac:dyDescent="0.35">
      <c r="A125" s="7" t="s">
        <v>50</v>
      </c>
    </row>
    <row r="126" spans="1:18" hidden="1" x14ac:dyDescent="0.35">
      <c r="A126" s="7" t="s">
        <v>50</v>
      </c>
    </row>
    <row r="127" spans="1:18" hidden="1" x14ac:dyDescent="0.35">
      <c r="A127" s="7" t="s">
        <v>50</v>
      </c>
    </row>
    <row r="128" spans="1:18" ht="26.75" customHeight="1" x14ac:dyDescent="0.35">
      <c r="A128" s="7" t="s">
        <v>87</v>
      </c>
      <c r="B128" s="34"/>
      <c r="C128" s="34"/>
      <c r="D128" s="86" t="s">
        <v>103</v>
      </c>
      <c r="E128" s="86"/>
      <c r="F128" s="86"/>
      <c r="G128" s="86"/>
      <c r="H128" s="86"/>
      <c r="I128" s="86"/>
      <c r="J128" s="86"/>
      <c r="K128" s="34"/>
    </row>
    <row r="129" spans="1:18" hidden="1" x14ac:dyDescent="0.35">
      <c r="A129" s="7" t="s">
        <v>51</v>
      </c>
    </row>
    <row r="130" spans="1:18" ht="30.25" customHeight="1" x14ac:dyDescent="0.35">
      <c r="A130" s="7">
        <v>9</v>
      </c>
      <c r="B130" s="22" t="s">
        <v>104</v>
      </c>
      <c r="C130" s="22"/>
      <c r="D130" s="68" t="s">
        <v>105</v>
      </c>
      <c r="E130" s="69"/>
      <c r="F130" s="69"/>
      <c r="G130" s="24" t="s">
        <v>49</v>
      </c>
      <c r="H130" s="25">
        <v>1</v>
      </c>
      <c r="I130" s="26"/>
      <c r="J130" s="27"/>
      <c r="K130" s="28">
        <f>IF(AND(H130= "",I130= ""), 0, ROUND(ROUND(J130, 2) * ROUND(IF(I130="",H130,I130),  0), 2))</f>
        <v>0</v>
      </c>
      <c r="L130" s="7"/>
      <c r="N130" s="29">
        <v>0.2</v>
      </c>
      <c r="R130" s="7">
        <v>64</v>
      </c>
    </row>
    <row r="131" spans="1:18" hidden="1" x14ac:dyDescent="0.35">
      <c r="A131" s="7" t="s">
        <v>50</v>
      </c>
    </row>
    <row r="132" spans="1:18" hidden="1" x14ac:dyDescent="0.35">
      <c r="A132" s="7" t="s">
        <v>51</v>
      </c>
    </row>
    <row r="133" spans="1:18" x14ac:dyDescent="0.35">
      <c r="A133" s="7">
        <v>9</v>
      </c>
      <c r="B133" s="22" t="s">
        <v>106</v>
      </c>
      <c r="C133" s="22"/>
      <c r="D133" s="68" t="s">
        <v>107</v>
      </c>
      <c r="E133" s="69"/>
      <c r="F133" s="69"/>
      <c r="G133" s="24" t="s">
        <v>49</v>
      </c>
      <c r="H133" s="25">
        <v>2</v>
      </c>
      <c r="I133" s="26"/>
      <c r="J133" s="27"/>
      <c r="K133" s="28">
        <f>IF(AND(H133= "",I133= ""), 0, ROUND(ROUND(J133, 2) * ROUND(IF(I133="",H133,I133),  0), 2))</f>
        <v>0</v>
      </c>
      <c r="L133" s="7"/>
      <c r="N133" s="29">
        <v>0.2</v>
      </c>
      <c r="R133" s="7">
        <v>64</v>
      </c>
    </row>
    <row r="134" spans="1:18" hidden="1" x14ac:dyDescent="0.35">
      <c r="A134" s="7" t="s">
        <v>50</v>
      </c>
    </row>
    <row r="135" spans="1:18" hidden="1" x14ac:dyDescent="0.35">
      <c r="A135" s="7" t="s">
        <v>50</v>
      </c>
    </row>
    <row r="136" spans="1:18" hidden="1" x14ac:dyDescent="0.35">
      <c r="A136" s="7" t="s">
        <v>50</v>
      </c>
    </row>
    <row r="137" spans="1:18" hidden="1" x14ac:dyDescent="0.35">
      <c r="A137" s="7" t="s">
        <v>50</v>
      </c>
    </row>
    <row r="138" spans="1:18" hidden="1" x14ac:dyDescent="0.35">
      <c r="A138" s="7" t="s">
        <v>50</v>
      </c>
    </row>
    <row r="139" spans="1:18" hidden="1" x14ac:dyDescent="0.35">
      <c r="A139" s="7" t="s">
        <v>50</v>
      </c>
    </row>
    <row r="140" spans="1:18" hidden="1" x14ac:dyDescent="0.35">
      <c r="A140" s="7" t="s">
        <v>50</v>
      </c>
    </row>
    <row r="141" spans="1:18" hidden="1" x14ac:dyDescent="0.35">
      <c r="A141" s="7" t="s">
        <v>50</v>
      </c>
    </row>
    <row r="142" spans="1:18" hidden="1" x14ac:dyDescent="0.35">
      <c r="A142" s="7" t="s">
        <v>50</v>
      </c>
    </row>
    <row r="143" spans="1:18" hidden="1" x14ac:dyDescent="0.35">
      <c r="A143" s="7" t="s">
        <v>50</v>
      </c>
    </row>
    <row r="144" spans="1:18" hidden="1" x14ac:dyDescent="0.35">
      <c r="A144" s="7" t="s">
        <v>50</v>
      </c>
    </row>
    <row r="145" spans="1:1" hidden="1" x14ac:dyDescent="0.35">
      <c r="A145" s="7" t="s">
        <v>50</v>
      </c>
    </row>
    <row r="146" spans="1:1" hidden="1" x14ac:dyDescent="0.35">
      <c r="A146" s="7" t="s">
        <v>50</v>
      </c>
    </row>
    <row r="147" spans="1:1" hidden="1" x14ac:dyDescent="0.35">
      <c r="A147" s="7" t="s">
        <v>50</v>
      </c>
    </row>
    <row r="148" spans="1:1" hidden="1" x14ac:dyDescent="0.35">
      <c r="A148" s="7" t="s">
        <v>50</v>
      </c>
    </row>
    <row r="149" spans="1:1" hidden="1" x14ac:dyDescent="0.35">
      <c r="A149" s="7" t="s">
        <v>50</v>
      </c>
    </row>
    <row r="150" spans="1:1" hidden="1" x14ac:dyDescent="0.35">
      <c r="A150" s="7" t="s">
        <v>50</v>
      </c>
    </row>
    <row r="151" spans="1:1" hidden="1" x14ac:dyDescent="0.35">
      <c r="A151" s="7" t="s">
        <v>50</v>
      </c>
    </row>
    <row r="152" spans="1:1" hidden="1" x14ac:dyDescent="0.35">
      <c r="A152" s="7" t="s">
        <v>50</v>
      </c>
    </row>
    <row r="153" spans="1:1" hidden="1" x14ac:dyDescent="0.35">
      <c r="A153" s="7" t="s">
        <v>50</v>
      </c>
    </row>
    <row r="154" spans="1:1" hidden="1" x14ac:dyDescent="0.35">
      <c r="A154" s="7" t="s">
        <v>50</v>
      </c>
    </row>
    <row r="155" spans="1:1" hidden="1" x14ac:dyDescent="0.35">
      <c r="A155" s="7" t="s">
        <v>50</v>
      </c>
    </row>
    <row r="156" spans="1:1" hidden="1" x14ac:dyDescent="0.35">
      <c r="A156" s="7" t="s">
        <v>50</v>
      </c>
    </row>
    <row r="157" spans="1:1" hidden="1" x14ac:dyDescent="0.35">
      <c r="A157" s="7" t="s">
        <v>50</v>
      </c>
    </row>
    <row r="158" spans="1:1" hidden="1" x14ac:dyDescent="0.35">
      <c r="A158" s="7" t="s">
        <v>50</v>
      </c>
    </row>
    <row r="159" spans="1:1" hidden="1" x14ac:dyDescent="0.35">
      <c r="A159" s="7" t="s">
        <v>50</v>
      </c>
    </row>
    <row r="160" spans="1:1" hidden="1" x14ac:dyDescent="0.35">
      <c r="A160" s="7" t="s">
        <v>50</v>
      </c>
    </row>
    <row r="161" spans="1:18" hidden="1" x14ac:dyDescent="0.35">
      <c r="A161" s="7" t="s">
        <v>50</v>
      </c>
    </row>
    <row r="162" spans="1:18" hidden="1" x14ac:dyDescent="0.35">
      <c r="A162" s="7" t="s">
        <v>50</v>
      </c>
    </row>
    <row r="163" spans="1:18" hidden="1" x14ac:dyDescent="0.35">
      <c r="A163" s="7" t="s">
        <v>50</v>
      </c>
    </row>
    <row r="164" spans="1:18" hidden="1" x14ac:dyDescent="0.35">
      <c r="A164" s="7" t="s">
        <v>50</v>
      </c>
    </row>
    <row r="165" spans="1:18" hidden="1" x14ac:dyDescent="0.35">
      <c r="A165" s="7" t="s">
        <v>50</v>
      </c>
    </row>
    <row r="166" spans="1:18" hidden="1" x14ac:dyDescent="0.35">
      <c r="A166" s="7" t="s">
        <v>50</v>
      </c>
    </row>
    <row r="167" spans="1:18" hidden="1" x14ac:dyDescent="0.35">
      <c r="A167" s="7" t="s">
        <v>50</v>
      </c>
    </row>
    <row r="168" spans="1:18" hidden="1" x14ac:dyDescent="0.35">
      <c r="A168" s="7" t="s">
        <v>50</v>
      </c>
    </row>
    <row r="169" spans="1:18" x14ac:dyDescent="0.35">
      <c r="A169" s="7" t="s">
        <v>87</v>
      </c>
      <c r="B169" s="34"/>
      <c r="C169" s="34"/>
      <c r="D169" s="86" t="s">
        <v>108</v>
      </c>
      <c r="E169" s="86"/>
      <c r="F169" s="86"/>
      <c r="G169" s="86"/>
      <c r="H169" s="86"/>
      <c r="I169" s="86"/>
      <c r="J169" s="86"/>
      <c r="K169" s="34"/>
    </row>
    <row r="170" spans="1:18" hidden="1" x14ac:dyDescent="0.35">
      <c r="A170" s="7" t="s">
        <v>51</v>
      </c>
    </row>
    <row r="171" spans="1:18" x14ac:dyDescent="0.35">
      <c r="A171" s="7">
        <v>9</v>
      </c>
      <c r="B171" s="22" t="s">
        <v>109</v>
      </c>
      <c r="C171" s="22"/>
      <c r="D171" s="68" t="s">
        <v>110</v>
      </c>
      <c r="E171" s="69"/>
      <c r="F171" s="69"/>
      <c r="G171" s="24" t="s">
        <v>91</v>
      </c>
      <c r="H171" s="35">
        <v>12</v>
      </c>
      <c r="I171" s="36"/>
      <c r="J171" s="27"/>
      <c r="K171" s="28">
        <f>IF(AND(H171= "",I171= ""), 0, ROUND(ROUND(J171, 2) * ROUND(IF(I171="",H171,I171),  3), 2))</f>
        <v>0</v>
      </c>
      <c r="L171" s="7"/>
      <c r="N171" s="29">
        <v>0.2</v>
      </c>
      <c r="R171" s="7">
        <v>64</v>
      </c>
    </row>
    <row r="172" spans="1:18" hidden="1" x14ac:dyDescent="0.35">
      <c r="A172" s="7" t="s">
        <v>50</v>
      </c>
    </row>
    <row r="173" spans="1:18" x14ac:dyDescent="0.35">
      <c r="A173" s="7" t="s">
        <v>87</v>
      </c>
      <c r="B173" s="34"/>
      <c r="C173" s="34"/>
      <c r="D173" s="86" t="s">
        <v>111</v>
      </c>
      <c r="E173" s="86"/>
      <c r="F173" s="86"/>
      <c r="G173" s="86"/>
      <c r="H173" s="86"/>
      <c r="I173" s="86"/>
      <c r="J173" s="86"/>
      <c r="K173" s="34"/>
    </row>
    <row r="174" spans="1:18" hidden="1" x14ac:dyDescent="0.35">
      <c r="A174" s="7" t="s">
        <v>51</v>
      </c>
    </row>
    <row r="175" spans="1:18" ht="16" x14ac:dyDescent="0.35">
      <c r="A175" s="7">
        <v>9</v>
      </c>
      <c r="B175" s="22" t="s">
        <v>112</v>
      </c>
      <c r="C175" s="22"/>
      <c r="D175" s="68" t="s">
        <v>113</v>
      </c>
      <c r="E175" s="69"/>
      <c r="F175" s="69"/>
      <c r="G175" s="24" t="s">
        <v>91</v>
      </c>
      <c r="H175" s="35">
        <v>22</v>
      </c>
      <c r="I175" s="36"/>
      <c r="J175" s="27"/>
      <c r="K175" s="28">
        <f>IF(AND(H175= "",I175= ""), 0, ROUND(ROUND(J175, 2) * ROUND(IF(I175="",H175,I175),  3), 2))</f>
        <v>0</v>
      </c>
      <c r="L175" s="7"/>
      <c r="N175" s="29">
        <v>0.2</v>
      </c>
      <c r="R175" s="7">
        <v>64</v>
      </c>
    </row>
    <row r="176" spans="1:18" hidden="1" x14ac:dyDescent="0.35">
      <c r="A176" s="7" t="s">
        <v>50</v>
      </c>
    </row>
    <row r="177" spans="1:18" hidden="1" x14ac:dyDescent="0.35">
      <c r="A177" s="7" t="s">
        <v>50</v>
      </c>
    </row>
    <row r="178" spans="1:18" hidden="1" x14ac:dyDescent="0.35">
      <c r="A178" s="7" t="s">
        <v>50</v>
      </c>
    </row>
    <row r="179" spans="1:18" hidden="1" x14ac:dyDescent="0.35">
      <c r="A179" s="7" t="s">
        <v>50</v>
      </c>
    </row>
    <row r="180" spans="1:18" hidden="1" x14ac:dyDescent="0.35">
      <c r="A180" s="7" t="s">
        <v>50</v>
      </c>
    </row>
    <row r="181" spans="1:18" x14ac:dyDescent="0.35">
      <c r="A181" s="7" t="s">
        <v>87</v>
      </c>
      <c r="B181" s="34"/>
      <c r="C181" s="34"/>
      <c r="D181" s="86" t="s">
        <v>114</v>
      </c>
      <c r="E181" s="86"/>
      <c r="F181" s="86"/>
      <c r="G181" s="86"/>
      <c r="H181" s="86"/>
      <c r="I181" s="86"/>
      <c r="J181" s="86"/>
      <c r="K181" s="34"/>
    </row>
    <row r="182" spans="1:18" hidden="1" x14ac:dyDescent="0.35">
      <c r="A182" s="7" t="s">
        <v>51</v>
      </c>
    </row>
    <row r="183" spans="1:18" ht="16" x14ac:dyDescent="0.35">
      <c r="A183" s="7">
        <v>9</v>
      </c>
      <c r="B183" s="22" t="s">
        <v>115</v>
      </c>
      <c r="C183" s="22"/>
      <c r="D183" s="68" t="s">
        <v>116</v>
      </c>
      <c r="E183" s="69"/>
      <c r="F183" s="69"/>
      <c r="G183" s="24" t="s">
        <v>91</v>
      </c>
      <c r="H183" s="35">
        <v>39</v>
      </c>
      <c r="I183" s="36"/>
      <c r="J183" s="27"/>
      <c r="K183" s="28">
        <f>IF(AND(H183= "",I183= ""), 0, ROUND(ROUND(J183, 2) * ROUND(IF(I183="",H183,I183),  3), 2))</f>
        <v>0</v>
      </c>
      <c r="L183" s="7"/>
      <c r="N183" s="29">
        <v>0.2</v>
      </c>
      <c r="R183" s="7">
        <v>64</v>
      </c>
    </row>
    <row r="184" spans="1:18" hidden="1" x14ac:dyDescent="0.35">
      <c r="A184" s="7" t="s">
        <v>50</v>
      </c>
    </row>
    <row r="185" spans="1:18" hidden="1" x14ac:dyDescent="0.35">
      <c r="A185" s="7" t="s">
        <v>50</v>
      </c>
    </row>
    <row r="186" spans="1:18" hidden="1" x14ac:dyDescent="0.35">
      <c r="A186" s="7" t="s">
        <v>50</v>
      </c>
    </row>
    <row r="187" spans="1:18" hidden="1" x14ac:dyDescent="0.35">
      <c r="A187" s="7" t="s">
        <v>50</v>
      </c>
    </row>
    <row r="188" spans="1:18" x14ac:dyDescent="0.35">
      <c r="A188" s="7" t="s">
        <v>87</v>
      </c>
      <c r="B188" s="34"/>
      <c r="C188" s="34"/>
      <c r="D188" s="86" t="s">
        <v>117</v>
      </c>
      <c r="E188" s="86"/>
      <c r="F188" s="86"/>
      <c r="G188" s="86"/>
      <c r="H188" s="86"/>
      <c r="I188" s="86"/>
      <c r="J188" s="86"/>
      <c r="K188" s="34"/>
    </row>
    <row r="189" spans="1:18" hidden="1" x14ac:dyDescent="0.35">
      <c r="A189" s="7" t="s">
        <v>51</v>
      </c>
    </row>
    <row r="190" spans="1:18" ht="16" x14ac:dyDescent="0.35">
      <c r="A190" s="7">
        <v>9</v>
      </c>
      <c r="B190" s="22" t="s">
        <v>118</v>
      </c>
      <c r="C190" s="22"/>
      <c r="D190" s="68" t="s">
        <v>119</v>
      </c>
      <c r="E190" s="69"/>
      <c r="F190" s="69"/>
      <c r="G190" s="24" t="s">
        <v>91</v>
      </c>
      <c r="H190" s="35">
        <v>1</v>
      </c>
      <c r="I190" s="36"/>
      <c r="J190" s="27"/>
      <c r="K190" s="28">
        <f>IF(AND(H190= "",I190= ""), 0, ROUND(ROUND(J190, 2) * ROUND(IF(I190="",H190,I190),  3), 2))</f>
        <v>0</v>
      </c>
      <c r="L190" s="7"/>
      <c r="N190" s="29">
        <v>0.2</v>
      </c>
      <c r="R190" s="7">
        <v>64</v>
      </c>
    </row>
    <row r="191" spans="1:18" hidden="1" x14ac:dyDescent="0.35">
      <c r="A191" s="7" t="s">
        <v>50</v>
      </c>
    </row>
    <row r="192" spans="1:18" hidden="1" x14ac:dyDescent="0.35">
      <c r="A192" s="7" t="s">
        <v>50</v>
      </c>
    </row>
    <row r="193" spans="1:18" hidden="1" x14ac:dyDescent="0.35">
      <c r="A193" s="7" t="s">
        <v>50</v>
      </c>
    </row>
    <row r="194" spans="1:18" x14ac:dyDescent="0.35">
      <c r="A194" s="7" t="s">
        <v>87</v>
      </c>
      <c r="B194" s="34"/>
      <c r="C194" s="34"/>
      <c r="D194" s="86" t="s">
        <v>117</v>
      </c>
      <c r="E194" s="86"/>
      <c r="F194" s="86"/>
      <c r="G194" s="86"/>
      <c r="H194" s="86"/>
      <c r="I194" s="86"/>
      <c r="J194" s="86"/>
      <c r="K194" s="34"/>
    </row>
    <row r="195" spans="1:18" hidden="1" x14ac:dyDescent="0.35">
      <c r="A195" s="7" t="s">
        <v>51</v>
      </c>
    </row>
    <row r="196" spans="1:18" ht="16" x14ac:dyDescent="0.35">
      <c r="A196" s="7">
        <v>9</v>
      </c>
      <c r="B196" s="22" t="s">
        <v>120</v>
      </c>
      <c r="C196" s="22"/>
      <c r="D196" s="68" t="s">
        <v>121</v>
      </c>
      <c r="E196" s="69"/>
      <c r="F196" s="69"/>
      <c r="G196" s="24" t="s">
        <v>49</v>
      </c>
      <c r="H196" s="25">
        <v>1</v>
      </c>
      <c r="I196" s="26"/>
      <c r="J196" s="27"/>
      <c r="K196" s="28">
        <f>IF(AND(H196= "",I196= ""), 0, ROUND(ROUND(J196, 2) * ROUND(IF(I196="",H196,I196),  0), 2))</f>
        <v>0</v>
      </c>
      <c r="L196" s="7"/>
      <c r="N196" s="29">
        <v>0.2</v>
      </c>
      <c r="R196" s="7">
        <v>64</v>
      </c>
    </row>
    <row r="197" spans="1:18" hidden="1" x14ac:dyDescent="0.35">
      <c r="A197" s="7" t="s">
        <v>50</v>
      </c>
    </row>
    <row r="198" spans="1:18" hidden="1" x14ac:dyDescent="0.35">
      <c r="A198" s="7" t="s">
        <v>50</v>
      </c>
    </row>
    <row r="199" spans="1:18" hidden="1" x14ac:dyDescent="0.35">
      <c r="A199" s="7" t="s">
        <v>50</v>
      </c>
    </row>
    <row r="200" spans="1:18" hidden="1" x14ac:dyDescent="0.35">
      <c r="A200" s="7" t="s">
        <v>50</v>
      </c>
    </row>
    <row r="201" spans="1:18" hidden="1" x14ac:dyDescent="0.35">
      <c r="A201" s="7" t="s">
        <v>50</v>
      </c>
    </row>
    <row r="202" spans="1:18" hidden="1" x14ac:dyDescent="0.35">
      <c r="A202" s="7" t="s">
        <v>50</v>
      </c>
    </row>
    <row r="203" spans="1:18" hidden="1" x14ac:dyDescent="0.35">
      <c r="A203" s="7" t="s">
        <v>50</v>
      </c>
    </row>
    <row r="204" spans="1:18" hidden="1" x14ac:dyDescent="0.35">
      <c r="A204" s="7" t="s">
        <v>50</v>
      </c>
    </row>
    <row r="205" spans="1:18" hidden="1" x14ac:dyDescent="0.35">
      <c r="A205" s="7" t="s">
        <v>50</v>
      </c>
    </row>
    <row r="206" spans="1:18" hidden="1" x14ac:dyDescent="0.35">
      <c r="A206" s="7" t="s">
        <v>50</v>
      </c>
    </row>
    <row r="207" spans="1:18" hidden="1" x14ac:dyDescent="0.35">
      <c r="A207" s="7" t="s">
        <v>50</v>
      </c>
    </row>
    <row r="208" spans="1:18" hidden="1" x14ac:dyDescent="0.35">
      <c r="A208" s="7" t="s">
        <v>50</v>
      </c>
    </row>
    <row r="209" spans="1:18" x14ac:dyDescent="0.35">
      <c r="A209" s="7" t="s">
        <v>87</v>
      </c>
      <c r="B209" s="34"/>
      <c r="C209" s="34"/>
      <c r="D209" s="86" t="s">
        <v>122</v>
      </c>
      <c r="E209" s="86"/>
      <c r="F209" s="86"/>
      <c r="G209" s="86"/>
      <c r="H209" s="86"/>
      <c r="I209" s="86"/>
      <c r="J209" s="86"/>
      <c r="K209" s="34"/>
    </row>
    <row r="210" spans="1:18" hidden="1" x14ac:dyDescent="0.35">
      <c r="A210" s="7" t="s">
        <v>50</v>
      </c>
    </row>
    <row r="211" spans="1:18" hidden="1" x14ac:dyDescent="0.35">
      <c r="A211" s="7" t="s">
        <v>51</v>
      </c>
    </row>
    <row r="212" spans="1:18" ht="16" x14ac:dyDescent="0.35">
      <c r="A212" s="7">
        <v>9</v>
      </c>
      <c r="B212" s="22" t="s">
        <v>123</v>
      </c>
      <c r="C212" s="22"/>
      <c r="D212" s="68" t="s">
        <v>124</v>
      </c>
      <c r="E212" s="69"/>
      <c r="F212" s="69"/>
      <c r="G212" s="24" t="s">
        <v>75</v>
      </c>
      <c r="H212" s="32">
        <v>1000</v>
      </c>
      <c r="I212" s="33"/>
      <c r="J212" s="27"/>
      <c r="K212" s="28">
        <f>IF(AND(H212= "",I212= ""), 0, ROUND(ROUND(J212, 2) * ROUND(IF(I212="",H212,I212),  2), 2))</f>
        <v>0</v>
      </c>
      <c r="L212" s="7"/>
      <c r="N212" s="29">
        <v>0.2</v>
      </c>
      <c r="R212" s="7">
        <v>64</v>
      </c>
    </row>
    <row r="213" spans="1:18" hidden="1" x14ac:dyDescent="0.35">
      <c r="A213" s="7" t="s">
        <v>50</v>
      </c>
    </row>
    <row r="214" spans="1:18" hidden="1" x14ac:dyDescent="0.35">
      <c r="A214" s="7" t="s">
        <v>50</v>
      </c>
    </row>
    <row r="215" spans="1:18" hidden="1" x14ac:dyDescent="0.35">
      <c r="A215" s="7" t="s">
        <v>51</v>
      </c>
    </row>
    <row r="216" spans="1:18" ht="16" x14ac:dyDescent="0.35">
      <c r="A216" s="7">
        <v>9</v>
      </c>
      <c r="B216" s="22" t="s">
        <v>125</v>
      </c>
      <c r="C216" s="22"/>
      <c r="D216" s="68" t="s">
        <v>126</v>
      </c>
      <c r="E216" s="69"/>
      <c r="F216" s="69"/>
      <c r="G216" s="24" t="s">
        <v>75</v>
      </c>
      <c r="H216" s="32">
        <v>750</v>
      </c>
      <c r="I216" s="33"/>
      <c r="J216" s="27"/>
      <c r="K216" s="28">
        <f>IF(AND(H216= "",I216= ""), 0, ROUND(ROUND(J216, 2) * ROUND(IF(I216="",H216,I216),  2), 2))</f>
        <v>0</v>
      </c>
      <c r="L216" s="7"/>
      <c r="N216" s="29">
        <v>0.2</v>
      </c>
      <c r="R216" s="7">
        <v>64</v>
      </c>
    </row>
    <row r="217" spans="1:18" hidden="1" x14ac:dyDescent="0.35">
      <c r="A217" s="7" t="s">
        <v>50</v>
      </c>
    </row>
    <row r="218" spans="1:18" hidden="1" x14ac:dyDescent="0.35">
      <c r="A218" s="7" t="s">
        <v>50</v>
      </c>
    </row>
    <row r="219" spans="1:18" hidden="1" x14ac:dyDescent="0.35">
      <c r="A219" s="7" t="s">
        <v>51</v>
      </c>
    </row>
    <row r="220" spans="1:18" ht="16" x14ac:dyDescent="0.35">
      <c r="A220" s="7">
        <v>9</v>
      </c>
      <c r="B220" s="22" t="s">
        <v>127</v>
      </c>
      <c r="C220" s="22"/>
      <c r="D220" s="68" t="s">
        <v>128</v>
      </c>
      <c r="E220" s="69"/>
      <c r="F220" s="69"/>
      <c r="G220" s="24" t="s">
        <v>75</v>
      </c>
      <c r="H220" s="32">
        <v>500</v>
      </c>
      <c r="I220" s="33"/>
      <c r="J220" s="27"/>
      <c r="K220" s="28">
        <f>IF(AND(H220= "",I220= ""), 0, ROUND(ROUND(J220, 2) * ROUND(IF(I220="",H220,I220),  2), 2))</f>
        <v>0</v>
      </c>
      <c r="L220" s="7"/>
      <c r="N220" s="29">
        <v>0.2</v>
      </c>
      <c r="R220" s="7">
        <v>64</v>
      </c>
    </row>
    <row r="221" spans="1:18" hidden="1" x14ac:dyDescent="0.35">
      <c r="A221" s="7" t="s">
        <v>50</v>
      </c>
    </row>
    <row r="222" spans="1:18" hidden="1" x14ac:dyDescent="0.35">
      <c r="A222" s="7" t="s">
        <v>50</v>
      </c>
    </row>
    <row r="223" spans="1:18" hidden="1" x14ac:dyDescent="0.35">
      <c r="A223" s="7" t="s">
        <v>51</v>
      </c>
    </row>
    <row r="224" spans="1:18" ht="16" x14ac:dyDescent="0.35">
      <c r="A224" s="7">
        <v>9</v>
      </c>
      <c r="B224" s="22" t="s">
        <v>129</v>
      </c>
      <c r="C224" s="22"/>
      <c r="D224" s="68" t="s">
        <v>130</v>
      </c>
      <c r="E224" s="69"/>
      <c r="F224" s="69"/>
      <c r="G224" s="24" t="s">
        <v>75</v>
      </c>
      <c r="H224" s="32">
        <v>300</v>
      </c>
      <c r="I224" s="33"/>
      <c r="J224" s="27"/>
      <c r="K224" s="28">
        <f>IF(AND(H224= "",I224= ""), 0, ROUND(ROUND(J224, 2) * ROUND(IF(I224="",H224,I224),  2), 2))</f>
        <v>0</v>
      </c>
      <c r="L224" s="7"/>
      <c r="N224" s="29">
        <v>0.2</v>
      </c>
      <c r="R224" s="7">
        <v>64</v>
      </c>
    </row>
    <row r="225" spans="1:18" hidden="1" x14ac:dyDescent="0.35">
      <c r="A225" s="7" t="s">
        <v>50</v>
      </c>
    </row>
    <row r="226" spans="1:18" hidden="1" x14ac:dyDescent="0.35">
      <c r="A226" s="7" t="s">
        <v>50</v>
      </c>
    </row>
    <row r="227" spans="1:18" hidden="1" x14ac:dyDescent="0.35">
      <c r="A227" s="7" t="s">
        <v>51</v>
      </c>
    </row>
    <row r="228" spans="1:18" ht="16" x14ac:dyDescent="0.35">
      <c r="A228" s="7">
        <v>9</v>
      </c>
      <c r="B228" s="22" t="s">
        <v>131</v>
      </c>
      <c r="C228" s="22"/>
      <c r="D228" s="68" t="s">
        <v>132</v>
      </c>
      <c r="E228" s="69"/>
      <c r="F228" s="69"/>
      <c r="G228" s="24" t="s">
        <v>75</v>
      </c>
      <c r="H228" s="32">
        <v>200</v>
      </c>
      <c r="I228" s="33"/>
      <c r="J228" s="27"/>
      <c r="K228" s="28">
        <f>IF(AND(H228= "",I228= ""), 0, ROUND(ROUND(J228, 2) * ROUND(IF(I228="",H228,I228),  2), 2))</f>
        <v>0</v>
      </c>
      <c r="L228" s="7"/>
      <c r="N228" s="29">
        <v>0.2</v>
      </c>
      <c r="R228" s="7">
        <v>64</v>
      </c>
    </row>
    <row r="229" spans="1:18" hidden="1" x14ac:dyDescent="0.35">
      <c r="A229" s="7" t="s">
        <v>50</v>
      </c>
    </row>
    <row r="230" spans="1:18" hidden="1" x14ac:dyDescent="0.35">
      <c r="A230" s="7" t="s">
        <v>50</v>
      </c>
    </row>
    <row r="231" spans="1:18" hidden="1" x14ac:dyDescent="0.35">
      <c r="A231" s="7" t="s">
        <v>51</v>
      </c>
    </row>
    <row r="232" spans="1:18" ht="16" x14ac:dyDescent="0.35">
      <c r="A232" s="7">
        <v>9</v>
      </c>
      <c r="B232" s="22" t="s">
        <v>133</v>
      </c>
      <c r="C232" s="22"/>
      <c r="D232" s="68" t="s">
        <v>134</v>
      </c>
      <c r="E232" s="69"/>
      <c r="F232" s="69"/>
      <c r="G232" s="24" t="s">
        <v>75</v>
      </c>
      <c r="H232" s="32">
        <v>350</v>
      </c>
      <c r="I232" s="33"/>
      <c r="J232" s="27"/>
      <c r="K232" s="28">
        <f>IF(AND(H232= "",I232= ""), 0, ROUND(ROUND(J232, 2) * ROUND(IF(I232="",H232,I232),  2), 2))</f>
        <v>0</v>
      </c>
      <c r="L232" s="7"/>
      <c r="N232" s="29">
        <v>0.2</v>
      </c>
      <c r="R232" s="7">
        <v>64</v>
      </c>
    </row>
    <row r="233" spans="1:18" hidden="1" x14ac:dyDescent="0.35">
      <c r="A233" s="7" t="s">
        <v>50</v>
      </c>
    </row>
    <row r="234" spans="1:18" hidden="1" x14ac:dyDescent="0.35">
      <c r="A234" s="7" t="s">
        <v>50</v>
      </c>
    </row>
    <row r="235" spans="1:18" hidden="1" x14ac:dyDescent="0.35">
      <c r="A235" s="7" t="s">
        <v>51</v>
      </c>
    </row>
    <row r="236" spans="1:18" ht="16" x14ac:dyDescent="0.35">
      <c r="A236" s="7">
        <v>9</v>
      </c>
      <c r="B236" s="22" t="s">
        <v>135</v>
      </c>
      <c r="C236" s="22"/>
      <c r="D236" s="68" t="s">
        <v>136</v>
      </c>
      <c r="E236" s="69"/>
      <c r="F236" s="69"/>
      <c r="G236" s="24" t="s">
        <v>75</v>
      </c>
      <c r="H236" s="32">
        <v>1000</v>
      </c>
      <c r="I236" s="33"/>
      <c r="J236" s="27"/>
      <c r="K236" s="28">
        <f>IF(AND(H236= "",I236= ""), 0, ROUND(ROUND(J236, 2) * ROUND(IF(I236="",H236,I236),  2), 2))</f>
        <v>0</v>
      </c>
      <c r="L236" s="7"/>
      <c r="N236" s="29">
        <v>0.2</v>
      </c>
      <c r="R236" s="7">
        <v>64</v>
      </c>
    </row>
    <row r="237" spans="1:18" hidden="1" x14ac:dyDescent="0.35">
      <c r="A237" s="7" t="s">
        <v>50</v>
      </c>
    </row>
    <row r="238" spans="1:18" hidden="1" x14ac:dyDescent="0.35">
      <c r="A238" s="7" t="s">
        <v>50</v>
      </c>
    </row>
    <row r="239" spans="1:18" hidden="1" x14ac:dyDescent="0.35">
      <c r="A239" s="7" t="s">
        <v>50</v>
      </c>
    </row>
    <row r="240" spans="1:18" hidden="1" x14ac:dyDescent="0.35">
      <c r="A240" s="7" t="s">
        <v>50</v>
      </c>
    </row>
    <row r="241" spans="1:18" hidden="1" x14ac:dyDescent="0.35">
      <c r="A241" s="7" t="s">
        <v>51</v>
      </c>
    </row>
    <row r="242" spans="1:18" hidden="1" x14ac:dyDescent="0.35">
      <c r="A242" s="7" t="s">
        <v>44</v>
      </c>
    </row>
    <row r="243" spans="1:18" x14ac:dyDescent="0.35">
      <c r="A243" s="7">
        <v>4</v>
      </c>
      <c r="B243" s="17" t="s">
        <v>137</v>
      </c>
      <c r="C243" s="17"/>
      <c r="D243" s="67" t="s">
        <v>138</v>
      </c>
      <c r="E243" s="67"/>
      <c r="F243" s="67"/>
      <c r="G243" s="20"/>
      <c r="H243" s="20"/>
      <c r="I243" s="20"/>
      <c r="J243" s="20"/>
      <c r="K243" s="21"/>
      <c r="L243" s="7"/>
    </row>
    <row r="244" spans="1:18" x14ac:dyDescent="0.35">
      <c r="A244" s="7">
        <v>9</v>
      </c>
      <c r="B244" s="22" t="s">
        <v>139</v>
      </c>
      <c r="C244" s="22"/>
      <c r="D244" s="68" t="s">
        <v>140</v>
      </c>
      <c r="E244" s="69"/>
      <c r="F244" s="69"/>
      <c r="G244" s="24" t="s">
        <v>49</v>
      </c>
      <c r="H244" s="25">
        <v>1</v>
      </c>
      <c r="I244" s="26"/>
      <c r="J244" s="27"/>
      <c r="K244" s="28">
        <f>IF(AND(H244= "",I244= ""), 0, ROUND(ROUND(J244, 2) * ROUND(IF(I244="",H244,I244),  0), 2))</f>
        <v>0</v>
      </c>
      <c r="L244" s="7"/>
      <c r="N244" s="29">
        <v>0.2</v>
      </c>
      <c r="R244" s="7">
        <v>64</v>
      </c>
    </row>
    <row r="245" spans="1:18" hidden="1" x14ac:dyDescent="0.35">
      <c r="A245" s="7" t="s">
        <v>50</v>
      </c>
    </row>
    <row r="246" spans="1:18" hidden="1" x14ac:dyDescent="0.35">
      <c r="A246" s="7" t="s">
        <v>50</v>
      </c>
    </row>
    <row r="247" spans="1:18" hidden="1" x14ac:dyDescent="0.35">
      <c r="A247" s="7" t="s">
        <v>51</v>
      </c>
    </row>
    <row r="248" spans="1:18" hidden="1" x14ac:dyDescent="0.35">
      <c r="A248" s="7" t="s">
        <v>44</v>
      </c>
    </row>
    <row r="249" spans="1:18" x14ac:dyDescent="0.35">
      <c r="A249" s="7">
        <v>4</v>
      </c>
      <c r="B249" s="17" t="s">
        <v>141</v>
      </c>
      <c r="C249" s="17"/>
      <c r="D249" s="67" t="s">
        <v>142</v>
      </c>
      <c r="E249" s="67"/>
      <c r="F249" s="67"/>
      <c r="G249" s="20"/>
      <c r="H249" s="20"/>
      <c r="I249" s="20"/>
      <c r="J249" s="20"/>
      <c r="K249" s="21"/>
      <c r="L249" s="7"/>
    </row>
    <row r="250" spans="1:18" ht="30.25" customHeight="1" x14ac:dyDescent="0.35">
      <c r="A250" s="7">
        <v>9</v>
      </c>
      <c r="B250" s="22" t="s">
        <v>143</v>
      </c>
      <c r="C250" s="22"/>
      <c r="D250" s="68" t="s">
        <v>144</v>
      </c>
      <c r="E250" s="69"/>
      <c r="F250" s="69"/>
      <c r="G250" s="24" t="s">
        <v>49</v>
      </c>
      <c r="H250" s="25">
        <v>1</v>
      </c>
      <c r="I250" s="26"/>
      <c r="J250" s="27"/>
      <c r="K250" s="28">
        <f>IF(AND(H250= "",I250= ""), 0, ROUND(ROUND(J250, 2) * ROUND(IF(I250="",H250,I250),  0), 2))</f>
        <v>0</v>
      </c>
      <c r="L250" s="7"/>
      <c r="N250" s="29">
        <v>0.2</v>
      </c>
      <c r="R250" s="7">
        <v>64</v>
      </c>
    </row>
    <row r="251" spans="1:18" hidden="1" x14ac:dyDescent="0.35">
      <c r="A251" s="7" t="s">
        <v>50</v>
      </c>
    </row>
    <row r="252" spans="1:18" hidden="1" x14ac:dyDescent="0.35">
      <c r="A252" s="7" t="s">
        <v>51</v>
      </c>
    </row>
    <row r="253" spans="1:18" hidden="1" x14ac:dyDescent="0.35">
      <c r="A253" s="7" t="s">
        <v>44</v>
      </c>
    </row>
    <row r="254" spans="1:18" x14ac:dyDescent="0.35">
      <c r="A254" s="7" t="s">
        <v>41</v>
      </c>
      <c r="B254" s="23"/>
      <c r="C254" s="23"/>
      <c r="D254" s="70"/>
      <c r="E254" s="70"/>
      <c r="F254" s="70"/>
      <c r="K254" s="23"/>
    </row>
    <row r="255" spans="1:18" x14ac:dyDescent="0.35">
      <c r="B255" s="23"/>
      <c r="C255" s="23"/>
      <c r="D255" s="73" t="s">
        <v>82</v>
      </c>
      <c r="E255" s="74"/>
      <c r="F255" s="74"/>
      <c r="G255" s="71"/>
      <c r="H255" s="71"/>
      <c r="I255" s="71"/>
      <c r="J255" s="71"/>
      <c r="K255" s="72"/>
    </row>
    <row r="256" spans="1:18" x14ac:dyDescent="0.35">
      <c r="B256" s="23"/>
      <c r="C256" s="23"/>
      <c r="D256" s="76"/>
      <c r="E256" s="48"/>
      <c r="F256" s="48"/>
      <c r="G256" s="48"/>
      <c r="H256" s="48"/>
      <c r="I256" s="48"/>
      <c r="J256" s="48"/>
      <c r="K256" s="75"/>
    </row>
    <row r="257" spans="2:11" x14ac:dyDescent="0.35">
      <c r="B257" s="23"/>
      <c r="C257" s="23"/>
      <c r="D257" s="79" t="s">
        <v>62</v>
      </c>
      <c r="E257" s="80"/>
      <c r="F257" s="80"/>
      <c r="G257" s="77">
        <f>SUMIF(L81:L254, IF(L80="","",L80), K81:K254)</f>
        <v>0</v>
      </c>
      <c r="H257" s="77"/>
      <c r="I257" s="77"/>
      <c r="J257" s="77"/>
      <c r="K257" s="78"/>
    </row>
    <row r="258" spans="2:11" x14ac:dyDescent="0.35">
      <c r="B258" s="23"/>
      <c r="C258" s="23"/>
      <c r="D258" s="79" t="s">
        <v>63</v>
      </c>
      <c r="E258" s="80"/>
      <c r="F258" s="80"/>
      <c r="G258" s="77">
        <f>ROUND(SUMIF(L81:L254, IF(L80="","",L80), K81:K254) * 0.2, 2)</f>
        <v>0</v>
      </c>
      <c r="H258" s="77"/>
      <c r="I258" s="77"/>
      <c r="J258" s="77"/>
      <c r="K258" s="78"/>
    </row>
    <row r="259" spans="2:11" x14ac:dyDescent="0.35">
      <c r="B259" s="23"/>
      <c r="C259" s="23"/>
      <c r="D259" s="83" t="s">
        <v>64</v>
      </c>
      <c r="E259" s="84"/>
      <c r="F259" s="84"/>
      <c r="G259" s="81">
        <f>SUM(G257:G258)</f>
        <v>0</v>
      </c>
      <c r="H259" s="81"/>
      <c r="I259" s="81"/>
      <c r="J259" s="81"/>
      <c r="K259" s="82"/>
    </row>
    <row r="260" spans="2:11" ht="38.75" customHeight="1" x14ac:dyDescent="0.35">
      <c r="B260" s="3"/>
      <c r="C260" s="3"/>
      <c r="D260" s="87" t="s">
        <v>145</v>
      </c>
      <c r="E260" s="87"/>
      <c r="F260" s="87"/>
      <c r="G260" s="87"/>
      <c r="H260" s="87"/>
      <c r="I260" s="87"/>
      <c r="J260" s="87"/>
      <c r="K260" s="87"/>
    </row>
    <row r="262" spans="2:11" x14ac:dyDescent="0.35">
      <c r="D262" s="88" t="s">
        <v>146</v>
      </c>
      <c r="E262" s="88"/>
      <c r="F262" s="88"/>
      <c r="G262" s="88"/>
      <c r="H262" s="88"/>
      <c r="I262" s="88"/>
      <c r="J262" s="88"/>
      <c r="K262" s="88"/>
    </row>
    <row r="263" spans="2:11" x14ac:dyDescent="0.35">
      <c r="D263" s="90" t="s">
        <v>147</v>
      </c>
      <c r="E263" s="91"/>
      <c r="F263" s="91"/>
      <c r="G263" s="89">
        <f>SUMIF(L27:L44, "", K27:K44)</f>
        <v>0</v>
      </c>
      <c r="H263" s="89"/>
      <c r="I263" s="89"/>
      <c r="J263" s="89"/>
      <c r="K263" s="89"/>
    </row>
    <row r="264" spans="2:11" x14ac:dyDescent="0.35">
      <c r="D264" s="94" t="s">
        <v>148</v>
      </c>
      <c r="E264" s="95"/>
      <c r="F264" s="95"/>
      <c r="G264" s="92">
        <f>SUMIF(L27:L44, "", K27:K44)</f>
        <v>0</v>
      </c>
      <c r="H264" s="93"/>
      <c r="I264" s="93"/>
      <c r="J264" s="93"/>
      <c r="K264" s="93"/>
    </row>
    <row r="265" spans="2:11" x14ac:dyDescent="0.35">
      <c r="D265" s="90" t="s">
        <v>149</v>
      </c>
      <c r="E265" s="91"/>
      <c r="F265" s="91"/>
      <c r="G265" s="89">
        <f>SUMIF(L61:L66, "", K61:K66)</f>
        <v>0</v>
      </c>
      <c r="H265" s="89"/>
      <c r="I265" s="89"/>
      <c r="J265" s="89"/>
      <c r="K265" s="89"/>
    </row>
    <row r="266" spans="2:11" x14ac:dyDescent="0.35">
      <c r="D266" s="94" t="s">
        <v>150</v>
      </c>
      <c r="E266" s="95"/>
      <c r="F266" s="95"/>
      <c r="G266" s="92">
        <f>SUMIF(L61:L66, "", K61:K66)</f>
        <v>0</v>
      </c>
      <c r="H266" s="93"/>
      <c r="I266" s="93"/>
      <c r="J266" s="93"/>
      <c r="K266" s="93"/>
    </row>
    <row r="267" spans="2:11" x14ac:dyDescent="0.35">
      <c r="D267" s="90" t="s">
        <v>151</v>
      </c>
      <c r="E267" s="91"/>
      <c r="F267" s="91"/>
      <c r="G267" s="89">
        <f>SUMIF(L82:L250, "", K82:K250)</f>
        <v>0</v>
      </c>
      <c r="H267" s="89"/>
      <c r="I267" s="89"/>
      <c r="J267" s="89"/>
      <c r="K267" s="89"/>
    </row>
    <row r="268" spans="2:11" x14ac:dyDescent="0.35">
      <c r="D268" s="94" t="s">
        <v>152</v>
      </c>
      <c r="E268" s="95"/>
      <c r="F268" s="95"/>
      <c r="G268" s="92">
        <f>SUMIF(L82:L236, "", K82:K236)</f>
        <v>0</v>
      </c>
      <c r="H268" s="93"/>
      <c r="I268" s="93"/>
      <c r="J268" s="93"/>
      <c r="K268" s="93"/>
    </row>
    <row r="269" spans="2:11" x14ac:dyDescent="0.35">
      <c r="D269" s="94" t="s">
        <v>153</v>
      </c>
      <c r="E269" s="95"/>
      <c r="F269" s="95"/>
      <c r="G269" s="92">
        <f>SUMIF(L244:L244, "", K244:K244)</f>
        <v>0</v>
      </c>
      <c r="H269" s="93"/>
      <c r="I269" s="93"/>
      <c r="J269" s="93"/>
      <c r="K269" s="93"/>
    </row>
    <row r="270" spans="2:11" x14ac:dyDescent="0.35">
      <c r="D270" s="94" t="s">
        <v>154</v>
      </c>
      <c r="E270" s="95"/>
      <c r="F270" s="95"/>
      <c r="G270" s="92">
        <f>SUMIF(L250:L250, "", K250:K250)</f>
        <v>0</v>
      </c>
      <c r="H270" s="93"/>
      <c r="I270" s="93"/>
      <c r="J270" s="93"/>
      <c r="K270" s="93"/>
    </row>
    <row r="271" spans="2:11" x14ac:dyDescent="0.35">
      <c r="D271" s="96" t="s">
        <v>155</v>
      </c>
      <c r="E271" s="97"/>
      <c r="F271" s="97"/>
      <c r="G271" s="38"/>
      <c r="H271" s="38"/>
      <c r="I271" s="38"/>
      <c r="J271" s="38"/>
      <c r="K271" s="39"/>
    </row>
    <row r="272" spans="2:11" x14ac:dyDescent="0.35">
      <c r="D272" s="98"/>
      <c r="E272" s="99"/>
      <c r="F272" s="99"/>
      <c r="G272" s="99"/>
      <c r="H272" s="99"/>
      <c r="I272" s="99"/>
      <c r="J272" s="99"/>
      <c r="K272" s="100"/>
    </row>
    <row r="273" spans="1:11" x14ac:dyDescent="0.35">
      <c r="A273" s="40"/>
      <c r="D273" s="101" t="s">
        <v>62</v>
      </c>
      <c r="E273" s="48"/>
      <c r="F273" s="48"/>
      <c r="G273" s="102">
        <f>SUMIF(L5:L260, IF(L4="","",L4), K5:K260)</f>
        <v>0</v>
      </c>
      <c r="H273" s="103"/>
      <c r="I273" s="103"/>
      <c r="J273" s="103"/>
      <c r="K273" s="104"/>
    </row>
    <row r="274" spans="1:11" x14ac:dyDescent="0.35">
      <c r="A274" s="40"/>
      <c r="D274" s="101" t="s">
        <v>63</v>
      </c>
      <c r="E274" s="48"/>
      <c r="F274" s="48"/>
      <c r="G274" s="102">
        <f>ROUND(SUMIF(L5:L260, IF(L4="","",L4), K5:K260) * 0.2, 2)</f>
        <v>0</v>
      </c>
      <c r="H274" s="103"/>
      <c r="I274" s="103"/>
      <c r="J274" s="103"/>
      <c r="K274" s="104"/>
    </row>
    <row r="275" spans="1:11" x14ac:dyDescent="0.35">
      <c r="D275" s="105" t="s">
        <v>64</v>
      </c>
      <c r="E275" s="106"/>
      <c r="F275" s="106"/>
      <c r="G275" s="107">
        <f>SUM(G273:G274)</f>
        <v>0</v>
      </c>
      <c r="H275" s="108"/>
      <c r="I275" s="108"/>
      <c r="J275" s="108"/>
      <c r="K275" s="109"/>
    </row>
    <row r="276" spans="1:11" x14ac:dyDescent="0.35">
      <c r="D276" s="95"/>
      <c r="E276" s="48"/>
      <c r="F276" s="48"/>
      <c r="G276" s="48"/>
      <c r="H276" s="48"/>
      <c r="I276" s="48"/>
      <c r="J276" s="48"/>
      <c r="K276" s="48"/>
    </row>
    <row r="277" spans="1:11" x14ac:dyDescent="0.35">
      <c r="D277" s="110" t="s">
        <v>156</v>
      </c>
      <c r="E277" s="110"/>
      <c r="F277" s="110"/>
      <c r="G277" s="110"/>
      <c r="H277" s="110"/>
      <c r="I277" s="110"/>
      <c r="J277" s="110"/>
      <c r="K277" s="110"/>
    </row>
    <row r="278" spans="1:11" x14ac:dyDescent="0.35">
      <c r="D278" s="111" t="str">
        <f>IF(Paramètres!AA2&lt;&gt;"",Paramètres!AA2,"")</f>
        <v xml:space="preserve">Zéro euro </v>
      </c>
      <c r="E278" s="111"/>
      <c r="F278" s="111"/>
      <c r="G278" s="111"/>
      <c r="H278" s="111"/>
      <c r="I278" s="111"/>
      <c r="J278" s="111"/>
      <c r="K278" s="111"/>
    </row>
    <row r="279" spans="1:11" x14ac:dyDescent="0.35">
      <c r="D279" s="111"/>
      <c r="E279" s="111"/>
      <c r="F279" s="111"/>
      <c r="G279" s="111"/>
      <c r="H279" s="111"/>
      <c r="I279" s="111"/>
      <c r="J279" s="111"/>
      <c r="K279" s="111"/>
    </row>
    <row r="280" spans="1:11" ht="56.75" customHeight="1" x14ac:dyDescent="0.35">
      <c r="G280" s="112" t="s">
        <v>157</v>
      </c>
      <c r="H280" s="112"/>
      <c r="I280" s="112"/>
      <c r="J280" s="112"/>
      <c r="K280" s="112"/>
    </row>
    <row r="282" spans="1:11" ht="85" customHeight="1" x14ac:dyDescent="0.35">
      <c r="D282" s="113" t="s">
        <v>158</v>
      </c>
      <c r="E282" s="113"/>
      <c r="G282" s="113" t="s">
        <v>159</v>
      </c>
      <c r="H282" s="113"/>
      <c r="I282" s="113"/>
      <c r="J282" s="113"/>
      <c r="K282" s="113"/>
    </row>
    <row r="283" spans="1:11" x14ac:dyDescent="0.35">
      <c r="D283" s="114" t="s">
        <v>160</v>
      </c>
      <c r="E283" s="114"/>
      <c r="F283" s="114"/>
      <c r="G283" s="114"/>
      <c r="H283" s="114"/>
      <c r="I283" s="114"/>
      <c r="J283" s="114"/>
      <c r="K283" s="114"/>
    </row>
  </sheetData>
  <sheetProtection password="E95E" sheet="1" objects="1" selectLockedCells="1"/>
  <mergeCells count="121">
    <mergeCell ref="D276:K276"/>
    <mergeCell ref="D277:K277"/>
    <mergeCell ref="D278:K278"/>
    <mergeCell ref="D279:K279"/>
    <mergeCell ref="G280:K280"/>
    <mergeCell ref="D282:E282"/>
    <mergeCell ref="G282:K282"/>
    <mergeCell ref="D283:K283"/>
    <mergeCell ref="G270:K270"/>
    <mergeCell ref="D270:F270"/>
    <mergeCell ref="D271:F271"/>
    <mergeCell ref="D272:K272"/>
    <mergeCell ref="D273:F273"/>
    <mergeCell ref="G273:K273"/>
    <mergeCell ref="D274:F274"/>
    <mergeCell ref="G274:K274"/>
    <mergeCell ref="D275:F275"/>
    <mergeCell ref="G275:K275"/>
    <mergeCell ref="G265:K265"/>
    <mergeCell ref="D265:F265"/>
    <mergeCell ref="G266:K266"/>
    <mergeCell ref="D266:F266"/>
    <mergeCell ref="G267:K267"/>
    <mergeCell ref="D267:F267"/>
    <mergeCell ref="G268:K268"/>
    <mergeCell ref="D268:F268"/>
    <mergeCell ref="G269:K269"/>
    <mergeCell ref="D269:F269"/>
    <mergeCell ref="G258:K258"/>
    <mergeCell ref="D258:F258"/>
    <mergeCell ref="G259:K259"/>
    <mergeCell ref="D259:F259"/>
    <mergeCell ref="D260:K260"/>
    <mergeCell ref="D262:K262"/>
    <mergeCell ref="G263:K263"/>
    <mergeCell ref="D263:F263"/>
    <mergeCell ref="G264:K264"/>
    <mergeCell ref="D264:F264"/>
    <mergeCell ref="D249:F249"/>
    <mergeCell ref="D250:F250"/>
    <mergeCell ref="D254:F254"/>
    <mergeCell ref="G255:K255"/>
    <mergeCell ref="D255:F255"/>
    <mergeCell ref="G256:K256"/>
    <mergeCell ref="D256:F256"/>
    <mergeCell ref="G257:K257"/>
    <mergeCell ref="D257:F257"/>
    <mergeCell ref="D212:F212"/>
    <mergeCell ref="D216:F216"/>
    <mergeCell ref="D220:F220"/>
    <mergeCell ref="D224:F224"/>
    <mergeCell ref="D228:F228"/>
    <mergeCell ref="D232:F232"/>
    <mergeCell ref="D236:F236"/>
    <mergeCell ref="D243:F243"/>
    <mergeCell ref="D244:F244"/>
    <mergeCell ref="D173:J173"/>
    <mergeCell ref="D175:F175"/>
    <mergeCell ref="D181:J181"/>
    <mergeCell ref="D183:F183"/>
    <mergeCell ref="D188:J188"/>
    <mergeCell ref="D190:F190"/>
    <mergeCell ref="D194:J194"/>
    <mergeCell ref="D196:F196"/>
    <mergeCell ref="D209:J209"/>
    <mergeCell ref="D112:J112"/>
    <mergeCell ref="D114:F114"/>
    <mergeCell ref="D118:J118"/>
    <mergeCell ref="D120:F120"/>
    <mergeCell ref="D128:J128"/>
    <mergeCell ref="D130:F130"/>
    <mergeCell ref="D133:F133"/>
    <mergeCell ref="D169:J169"/>
    <mergeCell ref="D171:F171"/>
    <mergeCell ref="D80:F80"/>
    <mergeCell ref="D81:F81"/>
    <mergeCell ref="D82:F82"/>
    <mergeCell ref="D84:J84"/>
    <mergeCell ref="D86:F86"/>
    <mergeCell ref="D102:J102"/>
    <mergeCell ref="D104:F104"/>
    <mergeCell ref="D106:J106"/>
    <mergeCell ref="D108:F108"/>
    <mergeCell ref="G75:K75"/>
    <mergeCell ref="D75:F75"/>
    <mergeCell ref="G76:K76"/>
    <mergeCell ref="D76:F76"/>
    <mergeCell ref="G77:K77"/>
    <mergeCell ref="D77:F77"/>
    <mergeCell ref="G78:K78"/>
    <mergeCell ref="D78:F78"/>
    <mergeCell ref="G79:K79"/>
    <mergeCell ref="D79:F79"/>
    <mergeCell ref="G55:K55"/>
    <mergeCell ref="D55:F55"/>
    <mergeCell ref="D56:F56"/>
    <mergeCell ref="D57:F57"/>
    <mergeCell ref="D59:F59"/>
    <mergeCell ref="D61:F61"/>
    <mergeCell ref="D63:F63"/>
    <mergeCell ref="D66:F66"/>
    <mergeCell ref="D74:F74"/>
    <mergeCell ref="D44:F44"/>
    <mergeCell ref="D50:F50"/>
    <mergeCell ref="G51:K51"/>
    <mergeCell ref="D51:F51"/>
    <mergeCell ref="G52:K52"/>
    <mergeCell ref="D52:F52"/>
    <mergeCell ref="G53:K53"/>
    <mergeCell ref="D53:F53"/>
    <mergeCell ref="G54:K54"/>
    <mergeCell ref="D54:F54"/>
    <mergeCell ref="D3:F3"/>
    <mergeCell ref="D4:F4"/>
    <mergeCell ref="D11:F11"/>
    <mergeCell ref="D26:F26"/>
    <mergeCell ref="D27:F27"/>
    <mergeCell ref="D30:F30"/>
    <mergeCell ref="D33:F33"/>
    <mergeCell ref="D38:F38"/>
    <mergeCell ref="D41:F4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&amp;LAFF12566 - Remplacement du système de sécurité incendie du Centre Pénitentiaire de Meaux 
5 rue Alexandre Turpault  - 78390 BOIS D'ARCY&amp;RDPGF - Lot n°1 SSI 
PRO - Edition du 3/06/2025</oddHeader>
    <oddFooter>&amp;LEFFICIO&amp;CEdition du 3/06/2025&amp;RPage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37" t="s">
        <v>161</v>
      </c>
      <c r="AA1" s="7">
        <f>IF(DPGF!G275&lt;&gt;"",DPGF!G275,"0")</f>
        <v>0</v>
      </c>
    </row>
    <row r="2" spans="1:27" ht="12.75" customHeight="1" x14ac:dyDescent="0.35">
      <c r="AA2" s="7" t="str">
        <f>UPPER(MID(AA98,1,1))&amp;MID(AA98,2,168)</f>
        <v xml:space="preserve">Zéro euro </v>
      </c>
    </row>
    <row r="3" spans="1:27" ht="25.5" customHeight="1" x14ac:dyDescent="0.35">
      <c r="A3" s="42" t="s">
        <v>162</v>
      </c>
      <c r="B3" s="41" t="s">
        <v>163</v>
      </c>
      <c r="C3" s="115" t="s">
        <v>188</v>
      </c>
      <c r="D3" s="115"/>
      <c r="E3" s="115"/>
      <c r="F3" s="115"/>
      <c r="G3" s="115"/>
      <c r="H3" s="115"/>
      <c r="I3" s="115"/>
      <c r="J3" s="115"/>
      <c r="AA3" s="7">
        <f>INT(AA1/1000000)</f>
        <v>0</v>
      </c>
    </row>
    <row r="4" spans="1:27" ht="12.75" customHeight="1" x14ac:dyDescent="0.35">
      <c r="AA4" s="7">
        <f>INT((AA1-AA3*1000000)/1000)</f>
        <v>0</v>
      </c>
    </row>
    <row r="5" spans="1:27" ht="25.5" customHeight="1" x14ac:dyDescent="0.35">
      <c r="A5" s="42" t="s">
        <v>164</v>
      </c>
      <c r="B5" s="41" t="s">
        <v>165</v>
      </c>
      <c r="C5" s="115" t="s">
        <v>189</v>
      </c>
      <c r="D5" s="115"/>
      <c r="E5" s="115"/>
      <c r="F5" s="115"/>
      <c r="G5" s="115"/>
      <c r="H5" s="115"/>
      <c r="I5" s="115"/>
      <c r="J5" s="115"/>
      <c r="AA5" s="7">
        <f>INT(AA1-AA3*1000000-AA4*1000)</f>
        <v>0</v>
      </c>
    </row>
    <row r="6" spans="1:27" ht="12.75" customHeight="1" x14ac:dyDescent="0.35">
      <c r="AA6" s="7">
        <f>ROUND(AA1-AA3*1000000-AA4*1000-AA5,2)*100</f>
        <v>0</v>
      </c>
    </row>
    <row r="7" spans="1:27" ht="12.75" customHeight="1" x14ac:dyDescent="0.35">
      <c r="A7" s="42" t="s">
        <v>174</v>
      </c>
      <c r="B7" s="41" t="s">
        <v>175</v>
      </c>
      <c r="C7" s="43" t="s">
        <v>190</v>
      </c>
      <c r="AA7" s="7">
        <f>AA3-AA12*100</f>
        <v>0</v>
      </c>
    </row>
    <row r="8" spans="1:27" ht="12.75" customHeight="1" x14ac:dyDescent="0.35">
      <c r="AA8" s="7">
        <f>0</f>
        <v>0</v>
      </c>
    </row>
    <row r="9" spans="1:27" ht="12.75" customHeight="1" x14ac:dyDescent="0.35">
      <c r="A9" s="42" t="s">
        <v>176</v>
      </c>
      <c r="B9" s="41" t="s">
        <v>177</v>
      </c>
      <c r="C9" s="43" t="s">
        <v>39</v>
      </c>
      <c r="AA9" s="7">
        <f>AA4-AA15*100</f>
        <v>0</v>
      </c>
    </row>
    <row r="10" spans="1:27" ht="12.75" customHeight="1" x14ac:dyDescent="0.35">
      <c r="AA10" s="7">
        <f>ROUND(AA5-AA18*100,0)</f>
        <v>0</v>
      </c>
    </row>
    <row r="11" spans="1:27" ht="25.5" customHeight="1" x14ac:dyDescent="0.35">
      <c r="A11" s="42" t="s">
        <v>166</v>
      </c>
      <c r="B11" s="41" t="s">
        <v>167</v>
      </c>
      <c r="C11" s="115" t="s">
        <v>40</v>
      </c>
      <c r="D11" s="115"/>
      <c r="E11" s="115"/>
      <c r="F11" s="115"/>
      <c r="G11" s="115"/>
      <c r="H11" s="115"/>
      <c r="I11" s="115"/>
      <c r="J11" s="115"/>
      <c r="AA11" s="7">
        <f>AA6</f>
        <v>0</v>
      </c>
    </row>
    <row r="12" spans="1:27" ht="12.75" customHeight="1" x14ac:dyDescent="0.35">
      <c r="AA12" s="7">
        <f>INT(AA3/100)</f>
        <v>0</v>
      </c>
    </row>
    <row r="13" spans="1:27" ht="12.75" customHeight="1" x14ac:dyDescent="0.35">
      <c r="A13" s="42" t="s">
        <v>178</v>
      </c>
      <c r="B13" s="41" t="s">
        <v>179</v>
      </c>
      <c r="C13" s="43" t="s">
        <v>191</v>
      </c>
      <c r="AA13" s="7">
        <f>INT((AA3-AA12*100)/10)</f>
        <v>0</v>
      </c>
    </row>
    <row r="14" spans="1:27" ht="12.75" customHeight="1" x14ac:dyDescent="0.35">
      <c r="AA14" s="7">
        <f>AA3-AA12*100-AA13*10</f>
        <v>0</v>
      </c>
    </row>
    <row r="15" spans="1:27" ht="12.75" customHeight="1" x14ac:dyDescent="0.35">
      <c r="A15" s="42" t="s">
        <v>180</v>
      </c>
      <c r="B15" s="41" t="s">
        <v>181</v>
      </c>
      <c r="C15" s="43" t="s">
        <v>192</v>
      </c>
      <c r="AA15" s="7">
        <f>INT(AA4/100)</f>
        <v>0</v>
      </c>
    </row>
    <row r="16" spans="1:27" ht="12.75" customHeight="1" x14ac:dyDescent="0.35">
      <c r="AA16" s="7">
        <f>INT((AA4-AA15*100)/10)</f>
        <v>0</v>
      </c>
    </row>
    <row r="17" spans="1:27" ht="12.75" customHeight="1" x14ac:dyDescent="0.35">
      <c r="A17" s="42" t="s">
        <v>182</v>
      </c>
      <c r="B17" s="41" t="s">
        <v>183</v>
      </c>
      <c r="C17" s="43">
        <v>1</v>
      </c>
      <c r="AA17" s="7">
        <f>AA4-AA15*100-AA16*10</f>
        <v>0</v>
      </c>
    </row>
    <row r="18" spans="1:27" ht="12.75" customHeight="1" x14ac:dyDescent="0.35">
      <c r="AA18" s="7">
        <f>INT(AA5/100)</f>
        <v>0</v>
      </c>
    </row>
    <row r="19" spans="1:27" ht="12.75" customHeight="1" x14ac:dyDescent="0.35">
      <c r="C19" s="44">
        <v>0.2</v>
      </c>
      <c r="E19" s="45" t="s">
        <v>184</v>
      </c>
      <c r="AA19" s="7">
        <f>INT((AA5-AA18*100)/10)</f>
        <v>0</v>
      </c>
    </row>
    <row r="20" spans="1:27" ht="12.75" customHeight="1" x14ac:dyDescent="0.35">
      <c r="C20" s="46">
        <v>5.5E-2</v>
      </c>
      <c r="E20" s="45" t="s">
        <v>185</v>
      </c>
      <c r="AA20" s="7">
        <f>AA5-AA18*100-AA19*10</f>
        <v>0</v>
      </c>
    </row>
    <row r="21" spans="1:27" ht="12.75" customHeight="1" x14ac:dyDescent="0.35">
      <c r="C21" s="46">
        <v>0</v>
      </c>
      <c r="E21" s="45" t="s">
        <v>186</v>
      </c>
      <c r="AA21" s="7">
        <f>INT(AA6/10)</f>
        <v>0</v>
      </c>
    </row>
    <row r="22" spans="1:27" ht="12.75" customHeight="1" x14ac:dyDescent="0.35">
      <c r="C22" s="47">
        <v>0</v>
      </c>
      <c r="E22" s="45" t="s">
        <v>187</v>
      </c>
      <c r="AA22" s="7">
        <f>ROUND(AA6-AA21*10,0)</f>
        <v>0</v>
      </c>
    </row>
    <row r="23" spans="1:27" ht="12.75" customHeight="1" x14ac:dyDescent="0.35">
      <c r="AA23" s="7" t="str">
        <f>IF(AA12=0,"",IF(AA12=1,"",IF(AA12=2,"deux ",IF(AA12=3,"trois ",IF(AA12=4,"quatre ",IF(AA12=5,"cinq ",AA42))))))</f>
        <v/>
      </c>
    </row>
    <row r="24" spans="1:27" ht="12.75" customHeight="1" x14ac:dyDescent="0.35">
      <c r="A24" s="42" t="s">
        <v>168</v>
      </c>
      <c r="B24" s="41" t="s">
        <v>169</v>
      </c>
      <c r="C24" s="115" t="s">
        <v>193</v>
      </c>
      <c r="D24" s="115"/>
      <c r="E24" s="115"/>
      <c r="F24" s="115"/>
      <c r="G24" s="115"/>
      <c r="H24" s="115"/>
      <c r="I24" s="115"/>
      <c r="J24" s="115"/>
      <c r="AA24" s="7" t="str">
        <f>IF(AA12=0,"",IF(AA12&lt;2,"cent ",AA43))</f>
        <v/>
      </c>
    </row>
    <row r="25" spans="1:27" ht="12.75" customHeight="1" x14ac:dyDescent="0.35">
      <c r="AA25" s="7" t="str">
        <f>IF(AA13=1,AA44,IF(AA13=7,AA64,IF(AA13=9,AA80,AA89)))</f>
        <v/>
      </c>
    </row>
    <row r="26" spans="1:27" ht="12.75" customHeight="1" x14ac:dyDescent="0.35">
      <c r="A26" s="42" t="s">
        <v>170</v>
      </c>
      <c r="B26" s="41" t="s">
        <v>171</v>
      </c>
      <c r="C26" s="115" t="s">
        <v>194</v>
      </c>
      <c r="D26" s="115"/>
      <c r="E26" s="115"/>
      <c r="F26" s="115"/>
      <c r="G26" s="115"/>
      <c r="H26" s="115"/>
      <c r="I26" s="115"/>
      <c r="J26" s="115"/>
      <c r="AA26" s="7" t="str">
        <f>IF(AA7=11,"",IF(AA7=12,"",IF(AA7=13,"",IF(AA7=14,"",IF(AA7=15,"",IF(AA7=16,"",AA45))))))</f>
        <v/>
      </c>
    </row>
    <row r="27" spans="1:27" ht="12.75" customHeight="1" x14ac:dyDescent="0.35">
      <c r="AA27" s="7" t="str">
        <f>IF(AA3=0,"",IF(AA3&lt;2,"million ","millions "))</f>
        <v/>
      </c>
    </row>
    <row r="28" spans="1:27" ht="12.75" customHeight="1" x14ac:dyDescent="0.35">
      <c r="A28" s="42" t="s">
        <v>172</v>
      </c>
      <c r="B28" s="41" t="s">
        <v>173</v>
      </c>
      <c r="C28" s="115"/>
      <c r="D28" s="115"/>
      <c r="E28" s="115"/>
      <c r="F28" s="115"/>
      <c r="G28" s="115"/>
      <c r="H28" s="115"/>
      <c r="I28" s="115"/>
      <c r="J28" s="11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5">
      <c r="AA29" s="7" t="str">
        <f>IF(AA15=0,"",IF(AA15&lt;2,"cent ",AA47))</f>
        <v/>
      </c>
    </row>
    <row r="30" spans="1:27" ht="12.75" customHeight="1" x14ac:dyDescent="0.35">
      <c r="AA30" s="7" t="str">
        <f>IF(AA16=1,AA48,IF(AA16=7,AA66,IF(AA16=9,AA81,AA90)))</f>
        <v/>
      </c>
    </row>
    <row r="31" spans="1:27" ht="12.75" customHeight="1" x14ac:dyDescent="0.35">
      <c r="AA31" s="7" t="str">
        <f>IF(AA4=1,"",AA49)</f>
        <v/>
      </c>
    </row>
    <row r="32" spans="1:27" ht="12.75" customHeight="1" x14ac:dyDescent="0.35">
      <c r="AA32" s="7" t="str">
        <f>IF(AA4&gt;0,"mille ","")</f>
        <v/>
      </c>
    </row>
    <row r="33" spans="27:27" ht="12.75" customHeight="1" x14ac:dyDescent="0.3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5">
      <c r="AA34" s="7" t="str">
        <f>IF(AA18=0,"",IF(AA18&lt;2,"cent ",AA51))</f>
        <v/>
      </c>
    </row>
    <row r="35" spans="27:27" ht="12.75" customHeight="1" x14ac:dyDescent="0.35">
      <c r="AA35" s="7" t="str">
        <f>IF(AA19=1,AA52,IF(AA19=7,AA68,IF(AA19=9,AA83,AA91)))</f>
        <v/>
      </c>
    </row>
    <row r="36" spans="27:27" ht="12.75" customHeight="1" x14ac:dyDescent="0.35">
      <c r="AA36" s="7" t="str">
        <f>IF(AA10=11,"",IF(AA10=12,"",IF(AA10=13,"",IF(AA10=14,"",IF(AA10=15,"",IF(AA10=16,"",AA53))))))</f>
        <v/>
      </c>
    </row>
    <row r="37" spans="27:27" ht="12.75" customHeight="1" x14ac:dyDescent="0.35">
      <c r="AA37" s="7" t="str">
        <f>IF(INT(AA1&lt;2),"euro ","euros ")</f>
        <v xml:space="preserve">euro </v>
      </c>
    </row>
    <row r="38" spans="27:27" ht="12.75" customHeight="1" x14ac:dyDescent="0.35">
      <c r="AA38" s="7" t="str">
        <f>IF(AA6&gt;0,"et ","")</f>
        <v/>
      </c>
    </row>
    <row r="39" spans="27:27" ht="12.75" customHeight="1" x14ac:dyDescent="0.35">
      <c r="AA39" s="7" t="str">
        <f>IF(AA21=1,AA54,IF(AA21=7,AA70,IF(AA21=9,AA84,AA92)))</f>
        <v/>
      </c>
    </row>
    <row r="40" spans="27:27" ht="12.75" customHeight="1" x14ac:dyDescent="0.35">
      <c r="AA40" s="7" t="str">
        <f>IF(AA11=11,"",IF(AA11=12,"",IF(AA11=13,"",IF(AA11=14,"",IF(AA11=15,"",IF(AA11=16,"",AA55))))))</f>
        <v/>
      </c>
    </row>
    <row r="41" spans="27:27" ht="12.75" customHeight="1" x14ac:dyDescent="0.35">
      <c r="AA41" s="7" t="str">
        <f>IF(AA6=0,"",IF(AA6&lt;2,"centime","centimes"))</f>
        <v/>
      </c>
    </row>
    <row r="42" spans="27:27" ht="12.75" customHeight="1" x14ac:dyDescent="0.35">
      <c r="AA42" s="7" t="str">
        <f>IF(AA3=0," ",IF(AA12=6,"six ",IF(AA12=7,"sept ",IF(AA12=8,"huit ",IF(AA12=9,"neuf ",)))))</f>
        <v xml:space="preserve"> </v>
      </c>
    </row>
    <row r="43" spans="27:27" ht="12.75" customHeight="1" x14ac:dyDescent="0.35">
      <c r="AA43" s="7" t="str">
        <f>IF(AA7&gt;0,"cent ", "cents ")</f>
        <v xml:space="preserve">cents </v>
      </c>
    </row>
    <row r="44" spans="27:27" ht="12.75" customHeight="1" x14ac:dyDescent="0.3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5">
      <c r="AA45" s="7" t="str">
        <f>IF(AA7=17,"",IF(AA7=18,"",IF(AA7=19,"",AA57)))</f>
        <v/>
      </c>
    </row>
    <row r="46" spans="27:27" ht="12.75" customHeight="1" x14ac:dyDescent="0.35">
      <c r="AA46" s="7">
        <f>IF(AA15=6,"six ",IF(AA15=7,"sept ",IF(AA15=8,"huit ",IF(AA15=9,"neuf ",))))</f>
        <v>0</v>
      </c>
    </row>
    <row r="47" spans="27:27" ht="12.75" customHeight="1" x14ac:dyDescent="0.35">
      <c r="AA47" s="7" t="str">
        <f>IF(AA9&gt;0,"cent ", "cents ")</f>
        <v xml:space="preserve">cents </v>
      </c>
    </row>
    <row r="48" spans="27:27" ht="12.75" customHeight="1" x14ac:dyDescent="0.3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5">
      <c r="AA49" s="7" t="str">
        <f>IF(AA9=11,"",IF(AA9=12,"",IF(AA9=13,"",IF(AA9=14,"",IF(AA9=15,"",IF(AA9=16,"",AA59))))))</f>
        <v/>
      </c>
    </row>
    <row r="50" spans="27:27" ht="12.75" customHeight="1" x14ac:dyDescent="0.35">
      <c r="AA50" s="7">
        <f>IF(AA18=6,"six ",IF(AA18=7,"sept ",IF(AA18=8,"huit ",IF(AA18=9,"neuf ",))))</f>
        <v>0</v>
      </c>
    </row>
    <row r="51" spans="27:27" ht="12.75" customHeight="1" x14ac:dyDescent="0.35">
      <c r="AA51" s="7" t="str">
        <f>IF(AA10&gt;0,"cent ", "cents ")</f>
        <v xml:space="preserve">cents </v>
      </c>
    </row>
    <row r="52" spans="27:27" ht="12.75" customHeight="1" x14ac:dyDescent="0.3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5">
      <c r="AA53" s="7" t="str">
        <f>IF(AA10=17,"",IF(AA10=18,"",IF(AA10=19,"",AA61)))</f>
        <v/>
      </c>
    </row>
    <row r="54" spans="27:27" ht="12.75" customHeight="1" x14ac:dyDescent="0.3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5">
      <c r="AA55" s="7" t="str">
        <f>IF(AA11=17,"",IF(AA11=18,"",IF(AA11=19,"",AA63)))</f>
        <v/>
      </c>
    </row>
    <row r="56" spans="27:27" ht="12.75" customHeight="1" x14ac:dyDescent="0.35">
      <c r="AA56" s="7" t="str">
        <f>IF(AA7=16,"seize ",IF(AA7=17,"dix-sept ",IF(AA7=18,"dix-huit ",IF(AA7=19,"dix-neuf ",AA64))))</f>
        <v/>
      </c>
    </row>
    <row r="57" spans="27:27" ht="12.75" customHeight="1" x14ac:dyDescent="0.35">
      <c r="AA57" s="7" t="str">
        <f>IF(AA7=21,"et un ",IF(AA7=31,"et un ",IF(AA7=41,"et un ",IF(AA7=51,"et un ",IF(AA7=61,"et un ",AA65)))))</f>
        <v/>
      </c>
    </row>
    <row r="58" spans="27:27" ht="12.75" customHeight="1" x14ac:dyDescent="0.35">
      <c r="AA58" s="7" t="str">
        <f>IF(AA9=16,"seize ",IF(AA9=17,"dix-sept ",IF(AA9=18,"dix-huit ",IF(AA9=19,"dix-neuf ",AA66))))</f>
        <v/>
      </c>
    </row>
    <row r="59" spans="27:27" ht="12.75" customHeight="1" x14ac:dyDescent="0.35">
      <c r="AA59" s="7" t="str">
        <f>IF(AA9=17,"",IF(AA9=18,"",IF(AA9=19,"",AA67)))</f>
        <v/>
      </c>
    </row>
    <row r="60" spans="27:27" ht="12.75" customHeight="1" x14ac:dyDescent="0.35">
      <c r="AA60" s="7" t="str">
        <f>IF(AA10=16,"seize ",IF(AA10=17,"dix-sept ",IF(AA10=18,"dix-huit ",IF(AA10=19,"dix-neuf ",AA68))))</f>
        <v/>
      </c>
    </row>
    <row r="61" spans="27:27" ht="12.75" customHeight="1" x14ac:dyDescent="0.35">
      <c r="AA61" s="7" t="str">
        <f>IF(AA10=21,"et un ",IF(AA10=31,"et un ",IF(AA10=41,"et un ",IF(AA10=51,"et un ",IF(AA10=61,"et un ",AA69)))))</f>
        <v/>
      </c>
    </row>
    <row r="62" spans="27:27" ht="12.75" customHeight="1" x14ac:dyDescent="0.35">
      <c r="AA62" s="7" t="str">
        <f>IF(AA11=16,"seize ",IF(AA11=17,"dix-sept ",IF(AA11=18,"dix-huit ",IF(AA11=19,"dix-neuf ",AA70))))</f>
        <v/>
      </c>
    </row>
    <row r="63" spans="27:27" ht="12.75" customHeight="1" x14ac:dyDescent="0.35">
      <c r="AA63" s="7" t="str">
        <f>IF(AA11=21,"et un ",IF(AA11=31,"et un ",IF(AA11=41,"et un ",IF(AA11=51,"et un ",IF(AA11=61,"et un ",AA71)))))</f>
        <v/>
      </c>
    </row>
    <row r="64" spans="27:27" ht="12.75" customHeight="1" x14ac:dyDescent="0.3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5">
      <c r="AA67" s="7" t="str">
        <f>IF(AA9=21,"et un ",IF(AA9=31,"et un ",IF(AA9=41,"et un ",IF(AA9=51,"et un ",IF(AA9=61,"et un ",AA75)))))</f>
        <v/>
      </c>
    </row>
    <row r="68" spans="27:27" ht="12.75" customHeight="1" x14ac:dyDescent="0.3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5">
      <c r="AA73" s="7">
        <f>IF(AA13=9,"",IF(AA14=6,"six ",IF(AA14=7,"sept ",IF(AA14=8,"huit ",IF(AA14=9,"neuf ",)))))</f>
        <v>0</v>
      </c>
    </row>
    <row r="74" spans="27:27" ht="12.75" customHeight="1" x14ac:dyDescent="0.3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5">
      <c r="AA77" s="7">
        <f>IF(AA19=9,"",IF(AA20=6,"six ",IF(AA20=7,"sept ",IF(AA20=8,"huit ",IF(AA20=9,"neuf ",)))))</f>
        <v>0</v>
      </c>
    </row>
    <row r="78" spans="27:27" ht="12.75" customHeight="1" x14ac:dyDescent="0.3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5">
      <c r="AA79" s="7">
        <f>IF(AA21=9,"",IF(AA22=6,"six ",IF(AA22=7,"sept ",IF(AA22=8,"huit ",IF(AA22=9,"neuf ",)))))</f>
        <v>0</v>
      </c>
    </row>
    <row r="80" spans="27:27" ht="12.75" customHeight="1" x14ac:dyDescent="0.3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5">
      <c r="AA82" s="7">
        <f>IF(AA16=9,"",IF(AA17=6,"six ",IF(AA17=7,"sept ",IF(AA17=8,"huit ",IF(AA17=9,"neuf ",)))))</f>
        <v>0</v>
      </c>
    </row>
    <row r="83" spans="27:27" ht="12.75" customHeight="1" x14ac:dyDescent="0.3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5">
      <c r="AA89" s="7" t="str">
        <f>IF(AA13=2,"vingt ",IF(AA13=3,"trente ",IF(AA13=4,"quarante ",IF(AA13=5,"cinquante ",AA93))))</f>
        <v/>
      </c>
    </row>
    <row r="90" spans="27:27" ht="12.75" customHeight="1" x14ac:dyDescent="0.35">
      <c r="AA90" s="7" t="str">
        <f>IF(AA16=2,"vingt ",IF(AA16=3,"trente ",IF(AA16=4,"quarante ",IF(AA16=5,"cinquante ",AA94))))</f>
        <v/>
      </c>
    </row>
    <row r="91" spans="27:27" ht="12.75" customHeight="1" x14ac:dyDescent="0.35">
      <c r="AA91" s="7" t="str">
        <f>IF(AA19=2,"vingt ",IF(AA19=3,"trente ",IF(AA19=4,"quarante ",IF(AA19=5,"cinquante ",AA95))))</f>
        <v/>
      </c>
    </row>
    <row r="92" spans="27:27" ht="12.75" customHeight="1" x14ac:dyDescent="0.35">
      <c r="AA92" s="7" t="str">
        <f>IF(AA21=2,"vingt ",IF(AA21=3,"trente ",IF(AA21=4,"quarante ",IF(AA21=5,"cinquante ",AA96))))</f>
        <v/>
      </c>
    </row>
    <row r="93" spans="27:27" ht="12.75" customHeight="1" x14ac:dyDescent="0.35">
      <c r="AA93" s="7" t="str">
        <f>IF(AA13=6,"soixante ",IF(AA7=80,"quatre-vingts ",IF(AA13=8,"quatre-vingt-","")))</f>
        <v/>
      </c>
    </row>
    <row r="94" spans="27:27" ht="12.75" customHeight="1" x14ac:dyDescent="0.35">
      <c r="AA94" s="7" t="str">
        <f>IF(AA16=6,"soixante ",IF(AA9=80,"quatre-vingts ",IF(AA16=8,"quatre-vingt-","")))</f>
        <v/>
      </c>
    </row>
    <row r="95" spans="27:27" ht="12.75" customHeight="1" x14ac:dyDescent="0.35">
      <c r="AA95" s="7" t="str">
        <f>IF(AA19=6,"soixante ",IF(AA10=80,"quatre-vingts ",IF(AA19=8,"quatre-vingt-","")))</f>
        <v/>
      </c>
    </row>
    <row r="96" spans="27:27" ht="12.75" customHeight="1" x14ac:dyDescent="0.35">
      <c r="AA96" s="7" t="str">
        <f>IF(AA21=6,"soixante ",IF(AA11=80,"quatre-vingts ",IF(AA21=8,"quatre-vingt-","")))</f>
        <v/>
      </c>
    </row>
    <row r="97" spans="27:27" ht="12.75" customHeight="1" x14ac:dyDescent="0.35">
      <c r="AA97" s="7">
        <f>0</f>
        <v>0</v>
      </c>
    </row>
    <row r="98" spans="27:27" ht="12.75" customHeight="1" x14ac:dyDescent="0.3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195</v>
      </c>
      <c r="B1" s="7" t="s">
        <v>196</v>
      </c>
    </row>
    <row r="2" spans="1:3" x14ac:dyDescent="0.35">
      <c r="A2" s="7" t="s">
        <v>197</v>
      </c>
      <c r="B2" s="7" t="s">
        <v>188</v>
      </c>
    </row>
    <row r="3" spans="1:3" x14ac:dyDescent="0.35">
      <c r="A3" s="7" t="s">
        <v>198</v>
      </c>
      <c r="B3" s="7">
        <v>1</v>
      </c>
    </row>
    <row r="4" spans="1:3" x14ac:dyDescent="0.35">
      <c r="A4" s="7" t="s">
        <v>199</v>
      </c>
      <c r="B4" s="7">
        <v>0</v>
      </c>
    </row>
    <row r="5" spans="1:3" x14ac:dyDescent="0.35">
      <c r="A5" s="7" t="s">
        <v>200</v>
      </c>
      <c r="B5" s="7">
        <v>0</v>
      </c>
    </row>
    <row r="6" spans="1:3" x14ac:dyDescent="0.35">
      <c r="A6" s="7" t="s">
        <v>201</v>
      </c>
      <c r="B6" s="7">
        <v>1</v>
      </c>
    </row>
    <row r="7" spans="1:3" x14ac:dyDescent="0.35">
      <c r="A7" s="7" t="s">
        <v>202</v>
      </c>
      <c r="B7" s="7">
        <v>1</v>
      </c>
    </row>
    <row r="8" spans="1:3" x14ac:dyDescent="0.35">
      <c r="A8" s="7" t="s">
        <v>203</v>
      </c>
      <c r="B8" s="7">
        <v>0</v>
      </c>
    </row>
    <row r="9" spans="1:3" x14ac:dyDescent="0.35">
      <c r="A9" s="7" t="s">
        <v>204</v>
      </c>
      <c r="B9" s="7">
        <v>0</v>
      </c>
    </row>
    <row r="10" spans="1:3" x14ac:dyDescent="0.35">
      <c r="A10" s="7" t="s">
        <v>205</v>
      </c>
      <c r="C10" s="7" t="s">
        <v>206</v>
      </c>
    </row>
    <row r="11" spans="1:3" x14ac:dyDescent="0.35">
      <c r="A11" s="7" t="s">
        <v>207</v>
      </c>
      <c r="B11" s="7">
        <v>0</v>
      </c>
    </row>
    <row r="12" spans="1:3" x14ac:dyDescent="0.35">
      <c r="A12" s="7" t="s">
        <v>208</v>
      </c>
      <c r="B12" s="7" t="s">
        <v>209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8.7265625" defaultRowHeight="12.75" customHeight="1" x14ac:dyDescent="0.35"/>
  <cols>
    <col min="1" max="1" width="6.7265625" customWidth="1"/>
    <col min="2" max="2" width="35" customWidth="1"/>
    <col min="3" max="10" width="11.453125" customWidth="1"/>
  </cols>
  <sheetData>
    <row r="2" spans="1:10" ht="12.75" customHeight="1" x14ac:dyDescent="0.35">
      <c r="B2" s="116" t="s">
        <v>210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35">
      <c r="A4" s="42" t="s">
        <v>162</v>
      </c>
      <c r="B4" s="41" t="s">
        <v>211</v>
      </c>
      <c r="C4" s="117"/>
      <c r="D4" s="117"/>
      <c r="E4" s="117"/>
      <c r="F4" s="117"/>
      <c r="G4" s="117"/>
      <c r="H4" s="117"/>
      <c r="I4" s="117"/>
      <c r="J4" s="117"/>
    </row>
    <row r="6" spans="1:10" ht="12.75" customHeight="1" x14ac:dyDescent="0.35">
      <c r="A6" s="42" t="s">
        <v>164</v>
      </c>
      <c r="B6" s="41" t="s">
        <v>212</v>
      </c>
      <c r="C6" s="117"/>
      <c r="D6" s="117"/>
      <c r="E6" s="117"/>
      <c r="F6" s="117"/>
      <c r="G6" s="117"/>
      <c r="H6" s="117"/>
      <c r="I6" s="117"/>
      <c r="J6" s="117"/>
    </row>
    <row r="8" spans="1:10" ht="12.75" customHeight="1" x14ac:dyDescent="0.35">
      <c r="A8" s="42" t="s">
        <v>174</v>
      </c>
      <c r="B8" s="41" t="s">
        <v>213</v>
      </c>
      <c r="C8" s="117"/>
      <c r="D8" s="117"/>
      <c r="E8" s="117"/>
      <c r="F8" s="117"/>
      <c r="G8" s="117"/>
      <c r="H8" s="117"/>
      <c r="I8" s="117"/>
      <c r="J8" s="117"/>
    </row>
    <row r="10" spans="1:10" ht="12.75" customHeight="1" x14ac:dyDescent="0.35">
      <c r="A10" s="42" t="s">
        <v>176</v>
      </c>
      <c r="B10" s="41" t="s">
        <v>214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35">
      <c r="A12" s="42" t="s">
        <v>166</v>
      </c>
      <c r="B12" s="41" t="s">
        <v>215</v>
      </c>
      <c r="C12" s="117"/>
      <c r="D12" s="117"/>
      <c r="E12" s="117"/>
      <c r="F12" s="117"/>
      <c r="G12" s="117"/>
      <c r="H12" s="117"/>
      <c r="I12" s="117"/>
      <c r="J12" s="117"/>
    </row>
    <row r="14" spans="1:10" ht="12.75" customHeight="1" x14ac:dyDescent="0.35">
      <c r="A14" s="42" t="s">
        <v>178</v>
      </c>
      <c r="B14" s="41" t="s">
        <v>216</v>
      </c>
      <c r="C14" s="117"/>
      <c r="D14" s="117"/>
      <c r="E14" s="117"/>
      <c r="F14" s="117"/>
      <c r="G14" s="117"/>
      <c r="H14" s="117"/>
      <c r="I14" s="117"/>
      <c r="J14" s="117"/>
    </row>
    <row r="16" spans="1:10" ht="12.75" customHeight="1" x14ac:dyDescent="0.35">
      <c r="A16" s="42" t="s">
        <v>180</v>
      </c>
      <c r="B16" s="41" t="s">
        <v>217</v>
      </c>
      <c r="C16" s="117"/>
      <c r="D16" s="117"/>
      <c r="E16" s="117"/>
      <c r="F16" s="117"/>
      <c r="G16" s="117"/>
      <c r="H16" s="117"/>
      <c r="I16" s="117"/>
      <c r="J16" s="117"/>
    </row>
    <row r="18" spans="1:10" ht="12.75" customHeight="1" x14ac:dyDescent="0.35">
      <c r="A18" s="42" t="s">
        <v>182</v>
      </c>
      <c r="B18" s="41" t="s">
        <v>218</v>
      </c>
      <c r="C18" s="119"/>
      <c r="D18" s="119"/>
      <c r="E18" s="119"/>
      <c r="F18" s="119"/>
      <c r="G18" s="119"/>
      <c r="H18" s="119"/>
      <c r="I18" s="119"/>
      <c r="J18" s="119"/>
    </row>
    <row r="20" spans="1:10" ht="12.75" customHeight="1" x14ac:dyDescent="0.35">
      <c r="A20" s="42" t="s">
        <v>219</v>
      </c>
      <c r="B20" s="41" t="s">
        <v>220</v>
      </c>
      <c r="C20" s="119"/>
      <c r="D20" s="119"/>
      <c r="E20" s="119"/>
      <c r="F20" s="119"/>
      <c r="G20" s="119"/>
      <c r="H20" s="119"/>
      <c r="I20" s="119"/>
      <c r="J20" s="119"/>
    </row>
    <row r="22" spans="1:10" ht="12.75" customHeight="1" x14ac:dyDescent="0.35">
      <c r="A22" s="42" t="s">
        <v>168</v>
      </c>
      <c r="B22" s="41" t="s">
        <v>221</v>
      </c>
      <c r="C22" s="119"/>
      <c r="D22" s="119"/>
      <c r="E22" s="119"/>
      <c r="F22" s="119"/>
      <c r="G22" s="119"/>
      <c r="H22" s="119"/>
      <c r="I22" s="119"/>
      <c r="J22" s="119"/>
    </row>
    <row r="24" spans="1:10" ht="12.75" customHeight="1" x14ac:dyDescent="0.35">
      <c r="A24" s="42" t="s">
        <v>170</v>
      </c>
      <c r="B24" s="41" t="s">
        <v>222</v>
      </c>
      <c r="C24" s="117"/>
      <c r="D24" s="117"/>
      <c r="E24" s="117"/>
      <c r="F24" s="117"/>
      <c r="G24" s="117"/>
      <c r="H24" s="117"/>
      <c r="I24" s="117"/>
      <c r="J24" s="117"/>
    </row>
    <row r="28" spans="1:10" ht="60" customHeight="1" x14ac:dyDescent="0.35">
      <c r="A28" s="42" t="s">
        <v>172</v>
      </c>
      <c r="B28" s="41" t="s">
        <v>223</v>
      </c>
      <c r="C28" s="117"/>
      <c r="D28" s="117"/>
      <c r="E28" s="117"/>
      <c r="F28" s="117"/>
      <c r="G28" s="117"/>
      <c r="H28" s="117"/>
      <c r="I28" s="117"/>
      <c r="J28" s="117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BOUAZIZI Hamza</dc:creator>
  <cp:lastModifiedBy>BOUAZIZI Hamza</cp:lastModifiedBy>
  <dcterms:created xsi:type="dcterms:W3CDTF">2025-06-10T09:50:49Z</dcterms:created>
  <dcterms:modified xsi:type="dcterms:W3CDTF">2025-11-20T10:09:38Z</dcterms:modified>
</cp:coreProperties>
</file>