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01.Marches\1.01.En_Preparation\2025-004_Travaux_amenagement_installations_sportives_SMART_CVEC\1.Preparation\1.2.DCE_Word\"/>
    </mc:Choice>
  </mc:AlternateContent>
  <xr:revisionPtr revIDLastSave="0" documentId="13_ncr:1_{187AA9EF-35C2-4946-8A3B-E150A3627B3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-lot02" sheetId="8" r:id="rId1"/>
    <sheet name="TO-lot02" sheetId="7" r:id="rId2"/>
    <sheet name="RECAP-lot02" sheetId="9" r:id="rId3"/>
    <sheet name="Paramètres" sheetId="3" state="hidden" r:id="rId4"/>
    <sheet name="Version" sheetId="4" state="hidden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'DPGF-lot02'!$2:$7</definedName>
    <definedName name="_xlnm.Print_Titles" localSheetId="2">'RECAP-lot02'!$1:$5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_xlnm.Print_Area" localSheetId="2">'RECAP-lot02'!$A$1:$J$71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7" l="1"/>
  <c r="K12" i="8"/>
  <c r="K17" i="8" s="1"/>
  <c r="J10" i="9" s="1"/>
  <c r="K30" i="8"/>
  <c r="K84" i="8"/>
  <c r="K20" i="8" l="1"/>
  <c r="K21" i="8" s="1"/>
  <c r="K15" i="7"/>
  <c r="K100" i="8"/>
  <c r="K108" i="8" s="1"/>
  <c r="J22" i="9" s="1"/>
  <c r="K24" i="8"/>
  <c r="K29" i="8" s="1"/>
  <c r="K36" i="8" l="1"/>
  <c r="K37" i="8" s="1"/>
  <c r="K38" i="8" s="1"/>
  <c r="J12" i="9"/>
  <c r="J8" i="9" s="1"/>
  <c r="K31" i="8"/>
  <c r="K32" i="8" s="1"/>
  <c r="K110" i="8"/>
  <c r="K109" i="8"/>
  <c r="K88" i="8"/>
  <c r="K94" i="8" s="1"/>
  <c r="K95" i="8" l="1"/>
  <c r="K96" i="8" s="1"/>
  <c r="J20" i="9"/>
  <c r="K114" i="8"/>
  <c r="K115" i="8"/>
  <c r="K17" i="7" l="1"/>
  <c r="K19" i="7" s="1"/>
  <c r="K31" i="7" s="1"/>
  <c r="K20" i="7" l="1"/>
  <c r="K21" i="7" s="1"/>
  <c r="C26" i="9"/>
  <c r="C24" i="9"/>
  <c r="C22" i="9"/>
  <c r="C20" i="9"/>
  <c r="C18" i="9"/>
  <c r="C12" i="9"/>
  <c r="C10" i="9"/>
  <c r="K32" i="7" l="1"/>
  <c r="J49" i="9"/>
  <c r="K72" i="8"/>
  <c r="K67" i="8"/>
  <c r="K65" i="8"/>
  <c r="K60" i="8"/>
  <c r="K55" i="8"/>
  <c r="K136" i="8"/>
  <c r="K142" i="8" s="1"/>
  <c r="J26" i="9" s="1"/>
  <c r="D97" i="8"/>
  <c r="D46" i="8"/>
  <c r="C16" i="9" s="1"/>
  <c r="K78" i="8" l="1"/>
  <c r="J18" i="9" s="1"/>
  <c r="K143" i="8"/>
  <c r="K144" i="8" s="1"/>
  <c r="G7" i="7"/>
  <c r="K79" i="8" l="1"/>
  <c r="K80" i="8" s="1"/>
  <c r="K33" i="7"/>
  <c r="G26" i="7"/>
  <c r="G27" i="7"/>
  <c r="G8" i="7"/>
  <c r="G28" i="7" l="1"/>
  <c r="J50" i="9" l="1"/>
  <c r="J51" i="9" s="1"/>
  <c r="K113" i="8" l="1"/>
  <c r="K118" i="8" s="1"/>
  <c r="J24" i="9" s="1"/>
  <c r="K43" i="8"/>
  <c r="K48" i="8" s="1"/>
  <c r="K49" i="8" l="1"/>
  <c r="K50" i="8" s="1"/>
  <c r="J16" i="9"/>
  <c r="J14" i="9" s="1"/>
  <c r="K148" i="8"/>
  <c r="K119" i="8"/>
  <c r="K120" i="8" s="1"/>
  <c r="AA97" i="3"/>
  <c r="AA8" i="3"/>
  <c r="K149" i="8" l="1"/>
  <c r="K150" i="8" s="1"/>
  <c r="AA1" i="3" l="1"/>
  <c r="J33" i="9" l="1"/>
  <c r="J42" i="9" s="1"/>
  <c r="J56" i="9" s="1"/>
  <c r="J57" i="9" s="1"/>
  <c r="J58" i="9" s="1"/>
  <c r="AA37" i="3"/>
  <c r="AA3" i="3"/>
  <c r="J43" i="9" l="1"/>
  <c r="J44" i="9" s="1"/>
  <c r="J34" i="9"/>
  <c r="J35" i="9" s="1"/>
  <c r="AA27" i="3"/>
  <c r="AA42" i="3"/>
  <c r="AA12" i="3"/>
  <c r="AA4" i="3"/>
  <c r="AA24" i="3" l="1"/>
  <c r="AA23" i="3"/>
  <c r="AA32" i="3"/>
  <c r="AA15" i="3"/>
  <c r="AA5" i="3"/>
  <c r="AA13" i="3"/>
  <c r="AA14" i="3" s="1"/>
  <c r="AA7" i="3"/>
  <c r="AA46" i="3" l="1"/>
  <c r="AA29" i="3"/>
  <c r="AA28" i="3"/>
  <c r="AA18" i="3"/>
  <c r="AA43" i="3"/>
  <c r="AA9" i="3"/>
  <c r="AA73" i="3"/>
  <c r="AA65" i="3"/>
  <c r="AA57" i="3" s="1"/>
  <c r="AA45" i="3" s="1"/>
  <c r="AA26" i="3" s="1"/>
  <c r="AA93" i="3"/>
  <c r="AA89" i="3" s="1"/>
  <c r="AA16" i="3"/>
  <c r="AA17" i="3" s="1"/>
  <c r="AA6" i="3"/>
  <c r="AA19" i="3" l="1"/>
  <c r="AA20" i="3" s="1"/>
  <c r="AA85" i="3"/>
  <c r="AA80" i="3" s="1"/>
  <c r="AA72" i="3" s="1"/>
  <c r="AA64" i="3" s="1"/>
  <c r="AA56" i="3" s="1"/>
  <c r="AA44" i="3" s="1"/>
  <c r="AA25" i="3"/>
  <c r="AA11" i="3"/>
  <c r="AA41" i="3"/>
  <c r="AA38" i="3"/>
  <c r="AA21" i="3"/>
  <c r="AA50" i="3"/>
  <c r="AA33" i="3" s="1"/>
  <c r="AA10" i="3"/>
  <c r="AA75" i="3"/>
  <c r="AA67" i="3" s="1"/>
  <c r="AA59" i="3" s="1"/>
  <c r="AA49" i="3" s="1"/>
  <c r="AA31" i="3" s="1"/>
  <c r="AA82" i="3"/>
  <c r="AA94" i="3"/>
  <c r="AA90" i="3" s="1"/>
  <c r="AA47" i="3"/>
  <c r="AA86" i="3" l="1"/>
  <c r="AA81" i="3" s="1"/>
  <c r="AA74" i="3" s="1"/>
  <c r="AA66" i="3" s="1"/>
  <c r="AA58" i="3" s="1"/>
  <c r="AA48" i="3" s="1"/>
  <c r="AA30" i="3" s="1"/>
  <c r="AA77" i="3"/>
  <c r="AA69" i="3" s="1"/>
  <c r="AA61" i="3" s="1"/>
  <c r="AA53" i="3" s="1"/>
  <c r="AA36" i="3" s="1"/>
  <c r="AA96" i="3"/>
  <c r="AA92" i="3" s="1"/>
  <c r="AA51" i="3"/>
  <c r="AA34" i="3" s="1"/>
  <c r="AA22" i="3"/>
  <c r="AA79" i="3" s="1"/>
  <c r="AA95" i="3"/>
  <c r="AA91" i="3" s="1"/>
  <c r="AA39" i="3" l="1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87" i="3"/>
  <c r="AA83" i="3" s="1"/>
  <c r="AA76" i="3" s="1"/>
  <c r="AA68" i="3" s="1"/>
  <c r="AA60" i="3" s="1"/>
  <c r="AA52" i="3" s="1"/>
  <c r="AA35" i="3" l="1"/>
  <c r="AA98" i="3" s="1"/>
  <c r="AA2" i="3" s="1"/>
</calcChain>
</file>

<file path=xl/sharedStrings.xml><?xml version="1.0" encoding="utf-8"?>
<sst xmlns="http://schemas.openxmlformats.org/spreadsheetml/2006/main" count="340" uniqueCount="167">
  <si>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</si>
  <si>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</si>
  <si>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</si>
  <si>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</si>
  <si>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</si>
  <si>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</si>
  <si>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</si>
  <si>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</si>
  <si>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</si>
  <si>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</si>
  <si>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</si>
  <si>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Niveau</t>
  </si>
  <si>
    <t>Code</t>
  </si>
  <si>
    <t>Désignation</t>
  </si>
  <si>
    <t>Qté</t>
  </si>
  <si>
    <t>Qté
Entr.</t>
  </si>
  <si>
    <t>P.U. HT</t>
  </si>
  <si>
    <t>P.T. HT</t>
  </si>
  <si>
    <t>Lot n°1</t>
  </si>
  <si>
    <t>VRD</t>
  </si>
  <si>
    <t>3.&amp;</t>
  </si>
  <si>
    <t>2.1</t>
  </si>
  <si>
    <t>4.T</t>
  </si>
  <si>
    <t>4.L</t>
  </si>
  <si>
    <t>ENS</t>
  </si>
  <si>
    <t>9.&amp;</t>
  </si>
  <si>
    <t>4.&amp;</t>
  </si>
  <si>
    <t>Total H.T. :</t>
  </si>
  <si>
    <t>Total T.V.A. (20%) :</t>
  </si>
  <si>
    <t>Total T.T.C. :</t>
  </si>
  <si>
    <t>2.2</t>
  </si>
  <si>
    <t>2.2.1</t>
  </si>
  <si>
    <t>6.T</t>
  </si>
  <si>
    <t>6.&amp;</t>
  </si>
  <si>
    <t>2.2.2</t>
  </si>
  <si>
    <t>2.3</t>
  </si>
  <si>
    <t xml:space="preserve">MOBILIER URBAIN </t>
  </si>
  <si>
    <t>3.T</t>
  </si>
  <si>
    <t>ENSEMBLE DE PIQUE-NIQUE</t>
  </si>
  <si>
    <t>CHAISE LONGUE</t>
  </si>
  <si>
    <t>ESPACES VERTS</t>
  </si>
  <si>
    <t>ARBRES &amp; TUTEURS</t>
  </si>
  <si>
    <t>Fosse d'arbres</t>
  </si>
  <si>
    <t>Paillage type BRF (Bois Ramel Fragmenté) en bois naturel broyé</t>
  </si>
  <si>
    <t>Plantations</t>
  </si>
  <si>
    <t>Tuteur tripode</t>
  </si>
  <si>
    <t>ENGAZONNEMENT</t>
  </si>
  <si>
    <t>GARANTIE DES PLANTATIONS</t>
  </si>
  <si>
    <t xml:space="preserve">Travaux de parachèvement </t>
  </si>
  <si>
    <t>Taille</t>
  </si>
  <si>
    <t>Désherbage</t>
  </si>
  <si>
    <t>Arrosages</t>
  </si>
  <si>
    <t>Traitements phytosanitaires et  anti-parasitaires</t>
  </si>
  <si>
    <t>Total Base</t>
  </si>
  <si>
    <t>H.T. :</t>
  </si>
  <si>
    <t>T.V.A. :</t>
  </si>
  <si>
    <t>T.T.C. :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</si>
  <si>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</si>
  <si>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</si>
  <si>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</si>
  <si>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</si>
  <si>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</si>
  <si>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</si>
  <si>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</si>
  <si>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</si>
  <si>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</si>
  <si>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</si>
  <si>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</si>
  <si>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</si>
  <si>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</si>
  <si>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</si>
  <si>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</si>
  <si>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</si>
  <si>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</si>
  <si>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</si>
  <si>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</si>
  <si>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</si>
  <si>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</si>
  <si>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</si>
  <si>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</si>
  <si>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</si>
  <si>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</si>
  <si>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</si>
  <si>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</si>
  <si>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</si>
  <si>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Création d'un lieu de vie pour la pratique sportive autonome
sur la plaine Rocquencourt</t>
  </si>
  <si>
    <t>OE85.25.0407</t>
  </si>
  <si>
    <t>22/07/2025</t>
  </si>
  <si>
    <t>PRO</t>
  </si>
  <si>
    <t>-</t>
  </si>
  <si>
    <t>Avenue Camille Jullian</t>
  </si>
  <si>
    <t>33 600 PESSAC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</si>
  <si>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</si>
  <si>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</si>
  <si>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</si>
  <si>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</si>
  <si>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</si>
  <si>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</si>
  <si>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</si>
  <si>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</si>
  <si>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</si>
  <si>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</si>
  <si>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</si>
  <si>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</si>
  <si>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</si>
  <si>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</si>
  <si>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</si>
  <si>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Création d'un lieu de vie pour la pratique sportive autonome sur la plaine de Rocquencourt à Pessac</t>
  </si>
  <si>
    <t>TOTAL - TRANCHE OPTIONNELLE 01 _ PISTE D'ATHLETISME</t>
  </si>
  <si>
    <t>Total Base + TRANCHE OPTIONNELLE 01</t>
  </si>
  <si>
    <t>Total T.V.A. :</t>
  </si>
  <si>
    <t>DPGF - LOT02  VEGETALISATION ET MOBILIER</t>
  </si>
  <si>
    <t>TERRASSEMENT DES FOSSES D'ARBRES ET APPORT TERRE VEGETALE</t>
  </si>
  <si>
    <t>1.1</t>
  </si>
  <si>
    <t>1.2</t>
  </si>
  <si>
    <t>Querus ilex 20/25</t>
  </si>
  <si>
    <t>Pinus pinaster 20/25</t>
  </si>
  <si>
    <t>2.2.3</t>
  </si>
  <si>
    <t>2.2.4</t>
  </si>
  <si>
    <t>2.2.6</t>
  </si>
  <si>
    <t>2.2.3.1</t>
  </si>
  <si>
    <t>2.2.3.2</t>
  </si>
  <si>
    <t>2.3.1</t>
  </si>
  <si>
    <t>2.3.2</t>
  </si>
  <si>
    <t>2.4</t>
  </si>
  <si>
    <t>PLANTATION NOUE PAYSAGERE</t>
  </si>
  <si>
    <t>2.5</t>
  </si>
  <si>
    <t>2.6</t>
  </si>
  <si>
    <t>2.6.1</t>
  </si>
  <si>
    <t>2.6.2</t>
  </si>
  <si>
    <t>2.6.3</t>
  </si>
  <si>
    <t>2.6.4</t>
  </si>
  <si>
    <t>2.6.5</t>
  </si>
  <si>
    <t>2.6.6</t>
  </si>
  <si>
    <t>2.6.8</t>
  </si>
  <si>
    <t>2.6.9</t>
  </si>
  <si>
    <t>2.6.11</t>
  </si>
  <si>
    <t>2.6.12</t>
  </si>
  <si>
    <t>2.6.14</t>
  </si>
  <si>
    <t>Paillage type BRF en bois naturel broyé</t>
  </si>
  <si>
    <t>1 MOBILIER URBAIN</t>
  </si>
  <si>
    <t>2  ESPACES VERTS</t>
  </si>
  <si>
    <t>TOTAL - RECAPITULATIF // LOT02 VEGETALISATION ET MOBILIER</t>
  </si>
  <si>
    <t>TOTAL - BASE // LOT02 VEGETALISATION ET MOBILIER</t>
  </si>
  <si>
    <t>DPGF -  TRANCHES OPTIONNELLES _ LOT02  VEGETALISATION ET MOBILIER</t>
  </si>
  <si>
    <t>DPGF - RECAPITULATIF LOT02  VEGETALISATION ET MOBILIER</t>
  </si>
  <si>
    <t>2.5.1</t>
  </si>
  <si>
    <t>2.5.2</t>
  </si>
  <si>
    <t>Zone B</t>
  </si>
  <si>
    <t>Zone A</t>
  </si>
  <si>
    <t>PLANTATIONS COUVRE-SOL ET ARBUSTES</t>
  </si>
  <si>
    <t>Plantations des surfaces en couvre-sol et arbustes</t>
  </si>
  <si>
    <t xml:space="preserve">NB : A renseigner obligatoirement </t>
  </si>
  <si>
    <t>Tableau de répartition des coûts</t>
  </si>
  <si>
    <t xml:space="preserve"> en %</t>
  </si>
  <si>
    <t xml:space="preserve">Main d'œuvre </t>
  </si>
  <si>
    <t>Matériels et équipements</t>
  </si>
  <si>
    <t>Produits et consommables</t>
  </si>
  <si>
    <t>Frais divers</t>
  </si>
  <si>
    <t>Autres (à préciser):</t>
  </si>
  <si>
    <t>Total sur 100%</t>
  </si>
  <si>
    <t>Marge en %</t>
  </si>
  <si>
    <t>-103</t>
  </si>
  <si>
    <t>-1</t>
  </si>
  <si>
    <t>Paillage type BRF en bois naturel broyé (moins-value)</t>
  </si>
  <si>
    <t>Plantations des surfaces en couvre-sol (moins-value)</t>
  </si>
  <si>
    <t>TOTAL - TRANCHE OPTIONNELLE 01 _ PISTE D'ATHLETISME (moins-value couvre-sol)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</si>
</sst>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3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0" tint="-0.499984740745262"/>
      <name val="Arial"/>
      <family val="2"/>
    </font>
    <font>
      <b/>
      <sz val="8"/>
      <color theme="0" tint="-0.499984740745262"/>
      <name val="Calibri"/>
      <family val="2"/>
      <scheme val="minor"/>
    </font>
    <font>
      <b/>
      <i/>
      <sz val="8"/>
      <color theme="0" tint="-0.499984740745262"/>
      <name val="Arial"/>
      <family val="2"/>
    </font>
    <font>
      <sz val="8"/>
      <color theme="0" tint="-0.499984740745262"/>
      <name val="Calibri"/>
      <family val="2"/>
      <scheme val="minor"/>
    </font>
    <font>
      <sz val="11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0"/>
      <color rgb="FF000000"/>
      <name val="Arial"/>
      <family val="2"/>
    </font>
    <font>
      <b/>
      <u/>
      <sz val="9"/>
      <color rgb="FFFF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FDFE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37" fillId="0" borderId="0"/>
  </cellStyleXfs>
  <cellXfs count="24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1" xfId="0" applyNumberFormat="1" applyFont="1" applyBorder="1" applyAlignment="1" applyProtection="1">
      <alignment horizontal="right" vertical="top" wrapText="1"/>
      <protection locked="0"/>
    </xf>
    <xf numFmtId="4" fontId="10" fillId="0" borderId="11" xfId="0" applyNumberFormat="1" applyFont="1" applyBorder="1" applyAlignment="1" applyProtection="1">
      <alignment vertical="top" wrapText="1"/>
      <protection locked="0"/>
    </xf>
    <xf numFmtId="4" fontId="10" fillId="0" borderId="9" xfId="0" applyNumberFormat="1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1" xfId="0" applyNumberFormat="1" applyFont="1" applyBorder="1" applyAlignment="1" applyProtection="1">
      <alignment horizontal="right" vertical="top" wrapText="1"/>
      <protection locked="0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10" fontId="2" fillId="0" borderId="13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10" fontId="2" fillId="0" borderId="10" xfId="0" applyNumberFormat="1" applyFont="1" applyBorder="1" applyAlignment="1">
      <alignment horizontal="right" vertical="top" wrapText="1"/>
    </xf>
    <xf numFmtId="10" fontId="2" fillId="0" borderId="14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5" fillId="0" borderId="0" xfId="0" applyFont="1" applyAlignment="1">
      <alignment horizontal="left" vertical="top" wrapText="1" indent="1"/>
    </xf>
    <xf numFmtId="0" fontId="1" fillId="0" borderId="5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8" fillId="0" borderId="9" xfId="0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0" fillId="0" borderId="0" xfId="0" applyFont="1"/>
    <xf numFmtId="0" fontId="21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/>
    </xf>
    <xf numFmtId="0" fontId="21" fillId="2" borderId="0" xfId="0" applyFont="1" applyFill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 applyAlignment="1">
      <alignment horizontal="center" vertical="center"/>
    </xf>
    <xf numFmtId="0" fontId="0" fillId="2" borderId="19" xfId="0" applyFill="1" applyBorder="1"/>
    <xf numFmtId="0" fontId="1" fillId="2" borderId="19" xfId="0" applyFont="1" applyFill="1" applyBorder="1" applyAlignment="1">
      <alignment vertical="top" wrapText="1"/>
    </xf>
    <xf numFmtId="165" fontId="1" fillId="2" borderId="20" xfId="0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164" fontId="16" fillId="2" borderId="0" xfId="0" applyNumberFormat="1" applyFont="1" applyFill="1" applyAlignment="1">
      <alignment vertical="top" wrapText="1"/>
    </xf>
    <xf numFmtId="164" fontId="16" fillId="2" borderId="22" xfId="0" applyNumberFormat="1" applyFont="1" applyFill="1" applyBorder="1" applyAlignment="1">
      <alignment vertical="top" wrapText="1"/>
    </xf>
    <xf numFmtId="164" fontId="16" fillId="2" borderId="24" xfId="0" applyNumberFormat="1" applyFont="1" applyFill="1" applyBorder="1" applyAlignment="1">
      <alignment vertical="top" wrapText="1"/>
    </xf>
    <xf numFmtId="164" fontId="16" fillId="2" borderId="25" xfId="0" applyNumberFormat="1" applyFont="1" applyFill="1" applyBorder="1" applyAlignment="1">
      <alignment vertical="top" wrapText="1"/>
    </xf>
    <xf numFmtId="165" fontId="16" fillId="2" borderId="20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28" fillId="0" borderId="0" xfId="0" applyFont="1"/>
    <xf numFmtId="0" fontId="7" fillId="0" borderId="0" xfId="0" applyFont="1" applyAlignment="1">
      <alignment vertical="top" wrapText="1"/>
    </xf>
    <xf numFmtId="165" fontId="1" fillId="0" borderId="0" xfId="0" applyNumberFormat="1" applyFont="1" applyAlignment="1">
      <alignment horizontal="center" vertical="center"/>
    </xf>
    <xf numFmtId="165" fontId="27" fillId="2" borderId="20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25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0" fillId="0" borderId="7" xfId="0" applyBorder="1"/>
    <xf numFmtId="0" fontId="3" fillId="0" borderId="0" xfId="0" applyFont="1" applyAlignment="1">
      <alignment vertical="top" wrapText="1"/>
    </xf>
    <xf numFmtId="0" fontId="33" fillId="0" borderId="0" xfId="0" applyFont="1"/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8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right" vertical="center" wrapText="1"/>
    </xf>
    <xf numFmtId="4" fontId="9" fillId="0" borderId="9" xfId="0" applyNumberFormat="1" applyFont="1" applyBorder="1" applyAlignment="1">
      <alignment horizontal="right" vertical="center" wrapText="1"/>
    </xf>
    <xf numFmtId="4" fontId="9" fillId="0" borderId="11" xfId="0" applyNumberFormat="1" applyFont="1" applyBorder="1" applyAlignment="1" applyProtection="1">
      <alignment horizontal="right" vertical="center" wrapText="1"/>
      <protection locked="0"/>
    </xf>
    <xf numFmtId="4" fontId="10" fillId="0" borderId="11" xfId="0" applyNumberFormat="1" applyFont="1" applyBorder="1" applyAlignment="1" applyProtection="1">
      <alignment vertical="center" wrapText="1"/>
      <protection locked="0"/>
    </xf>
    <xf numFmtId="4" fontId="10" fillId="0" borderId="9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9" xfId="0" applyFont="1" applyBorder="1" applyAlignment="1">
      <alignment horizontal="right" vertical="center" wrapText="1"/>
    </xf>
    <xf numFmtId="3" fontId="9" fillId="0" borderId="9" xfId="0" applyNumberFormat="1" applyFont="1" applyBorder="1" applyAlignment="1">
      <alignment horizontal="right" vertical="center" wrapText="1"/>
    </xf>
    <xf numFmtId="3" fontId="9" fillId="0" borderId="11" xfId="0" applyNumberFormat="1" applyFont="1" applyBorder="1" applyAlignment="1" applyProtection="1">
      <alignment horizontal="right" vertical="center" wrapText="1"/>
      <protection locked="0"/>
    </xf>
    <xf numFmtId="0" fontId="16" fillId="0" borderId="0" xfId="0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6" fillId="3" borderId="12" xfId="0" applyFont="1" applyFill="1" applyBorder="1" applyAlignment="1">
      <alignment horizontal="center" vertical="top"/>
    </xf>
    <xf numFmtId="0" fontId="16" fillId="0" borderId="32" xfId="0" applyFont="1" applyBorder="1" applyAlignment="1">
      <alignment vertical="top" wrapText="1"/>
    </xf>
    <xf numFmtId="0" fontId="16" fillId="0" borderId="34" xfId="0" applyFont="1" applyBorder="1" applyAlignment="1">
      <alignment vertical="top" wrapText="1"/>
    </xf>
    <xf numFmtId="0" fontId="16" fillId="0" borderId="38" xfId="0" applyFont="1" applyBorder="1" applyAlignment="1">
      <alignment vertical="top" wrapText="1"/>
    </xf>
    <xf numFmtId="0" fontId="21" fillId="0" borderId="0" xfId="0" applyFont="1" applyFill="1" applyAlignment="1">
      <alignment horizontal="right" vertical="center" wrapText="1"/>
    </xf>
    <xf numFmtId="0" fontId="1" fillId="0" borderId="5" xfId="0" applyFont="1" applyFill="1" applyBorder="1" applyAlignment="1">
      <alignment vertical="top" wrapText="1"/>
    </xf>
    <xf numFmtId="164" fontId="11" fillId="0" borderId="41" xfId="0" applyNumberFormat="1" applyFont="1" applyBorder="1" applyAlignment="1">
      <alignment horizontal="right" vertical="top" wrapText="1"/>
    </xf>
    <xf numFmtId="164" fontId="11" fillId="0" borderId="7" xfId="0" applyNumberFormat="1" applyFont="1" applyBorder="1" applyAlignment="1">
      <alignment vertical="top" wrapText="1"/>
    </xf>
    <xf numFmtId="164" fontId="11" fillId="0" borderId="8" xfId="0" applyNumberFormat="1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1" fillId="0" borderId="5" xfId="0" applyNumberFormat="1" applyFont="1" applyBorder="1" applyAlignment="1">
      <alignment vertical="top" wrapText="1"/>
    </xf>
    <xf numFmtId="164" fontId="11" fillId="0" borderId="40" xfId="0" applyNumberFormat="1" applyFont="1" applyBorder="1" applyAlignment="1">
      <alignment vertical="top" wrapText="1"/>
    </xf>
    <xf numFmtId="164" fontId="11" fillId="0" borderId="41" xfId="0" applyNumberFormat="1" applyFont="1" applyBorder="1" applyAlignment="1">
      <alignment vertical="top" wrapText="1"/>
    </xf>
    <xf numFmtId="164" fontId="11" fillId="0" borderId="40" xfId="0" applyNumberFormat="1" applyFont="1" applyFill="1" applyBorder="1" applyAlignment="1">
      <alignment vertical="top" wrapText="1"/>
    </xf>
    <xf numFmtId="164" fontId="11" fillId="0" borderId="7" xfId="0" applyNumberFormat="1" applyFont="1" applyFill="1" applyBorder="1" applyAlignment="1">
      <alignment vertical="top" wrapText="1"/>
    </xf>
    <xf numFmtId="164" fontId="11" fillId="2" borderId="0" xfId="0" applyNumberFormat="1" applyFont="1" applyFill="1" applyAlignment="1">
      <alignment vertical="top" wrapText="1"/>
    </xf>
    <xf numFmtId="164" fontId="11" fillId="2" borderId="5" xfId="0" applyNumberFormat="1" applyFont="1" applyFill="1" applyBorder="1" applyAlignment="1">
      <alignment vertical="top" wrapText="1"/>
    </xf>
    <xf numFmtId="164" fontId="11" fillId="2" borderId="7" xfId="0" applyNumberFormat="1" applyFont="1" applyFill="1" applyBorder="1" applyAlignment="1">
      <alignment vertical="top" wrapText="1"/>
    </xf>
    <xf numFmtId="164" fontId="11" fillId="2" borderId="8" xfId="0" applyNumberFormat="1" applyFont="1" applyFill="1" applyBorder="1" applyAlignment="1">
      <alignment vertical="top" wrapText="1"/>
    </xf>
    <xf numFmtId="164" fontId="18" fillId="0" borderId="7" xfId="0" applyNumberFormat="1" applyFont="1" applyBorder="1" applyAlignment="1">
      <alignment vertical="top" wrapText="1"/>
    </xf>
    <xf numFmtId="164" fontId="18" fillId="0" borderId="8" xfId="0" applyNumberFormat="1" applyFont="1" applyBorder="1" applyAlignment="1">
      <alignment vertical="top" wrapText="1"/>
    </xf>
    <xf numFmtId="164" fontId="27" fillId="2" borderId="22" xfId="0" applyNumberFormat="1" applyFont="1" applyFill="1" applyBorder="1" applyAlignment="1">
      <alignment vertical="top" wrapText="1"/>
    </xf>
    <xf numFmtId="164" fontId="27" fillId="2" borderId="25" xfId="0" applyNumberFormat="1" applyFont="1" applyFill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39" xfId="0" applyFont="1" applyBorder="1" applyAlignment="1">
      <alignment vertical="top" wrapText="1"/>
    </xf>
    <xf numFmtId="0" fontId="11" fillId="0" borderId="40" xfId="0" applyFont="1" applyBorder="1" applyAlignment="1">
      <alignment vertical="top" wrapText="1"/>
    </xf>
    <xf numFmtId="0" fontId="14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34" fillId="3" borderId="18" xfId="0" applyFont="1" applyFill="1" applyBorder="1" applyAlignment="1">
      <alignment horizontal="center" vertical="center"/>
    </xf>
    <xf numFmtId="0" fontId="34" fillId="3" borderId="19" xfId="0" applyFont="1" applyFill="1" applyBorder="1" applyAlignment="1">
      <alignment horizontal="center" vertical="center"/>
    </xf>
    <xf numFmtId="0" fontId="34" fillId="3" borderId="20" xfId="0" applyFont="1" applyFill="1" applyBorder="1" applyAlignment="1">
      <alignment horizontal="center" vertical="center"/>
    </xf>
    <xf numFmtId="0" fontId="8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39" xfId="0" applyFont="1" applyFill="1" applyBorder="1" applyAlignment="1">
      <alignment vertical="top" wrapText="1"/>
    </xf>
    <xf numFmtId="0" fontId="11" fillId="0" borderId="40" xfId="0" applyFont="1" applyFill="1" applyBorder="1" applyAlignment="1">
      <alignment vertical="top" wrapText="1"/>
    </xf>
    <xf numFmtId="0" fontId="11" fillId="0" borderId="6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3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1" fillId="2" borderId="7" xfId="0" applyFont="1" applyFill="1" applyBorder="1" applyAlignment="1">
      <alignment vertical="top" wrapText="1"/>
    </xf>
    <xf numFmtId="0" fontId="31" fillId="0" borderId="1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31" fillId="0" borderId="10" xfId="0" applyFont="1" applyBorder="1" applyAlignment="1">
      <alignment vertical="center" wrapText="1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10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8" fillId="0" borderId="6" xfId="0" applyFont="1" applyFill="1" applyBorder="1" applyAlignment="1">
      <alignment vertical="top" wrapText="1"/>
    </xf>
    <xf numFmtId="0" fontId="18" fillId="0" borderId="7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0" fontId="16" fillId="2" borderId="23" xfId="0" applyFont="1" applyFill="1" applyBorder="1" applyAlignment="1">
      <alignment vertical="top" wrapText="1"/>
    </xf>
    <xf numFmtId="0" fontId="1" fillId="2" borderId="24" xfId="0" applyFont="1" applyFill="1" applyBorder="1" applyAlignment="1">
      <alignment vertical="top" wrapText="1"/>
    </xf>
    <xf numFmtId="0" fontId="1" fillId="2" borderId="21" xfId="0" applyFont="1" applyFill="1" applyBorder="1" applyAlignment="1">
      <alignment vertical="top" wrapText="1"/>
    </xf>
    <xf numFmtId="0" fontId="1" fillId="2" borderId="22" xfId="0" applyFont="1" applyFill="1" applyBorder="1" applyAlignment="1">
      <alignment vertical="top" wrapText="1"/>
    </xf>
    <xf numFmtId="0" fontId="17" fillId="2" borderId="18" xfId="0" applyFont="1" applyFill="1" applyBorder="1" applyAlignment="1">
      <alignment horizontal="left" vertical="top" wrapText="1"/>
    </xf>
    <xf numFmtId="0" fontId="17" fillId="2" borderId="19" xfId="0" applyFont="1" applyFill="1" applyBorder="1" applyAlignment="1">
      <alignment horizontal="left" vertical="top" wrapText="1"/>
    </xf>
    <xf numFmtId="0" fontId="17" fillId="2" borderId="20" xfId="0" applyFont="1" applyFill="1" applyBorder="1" applyAlignment="1">
      <alignment horizontal="left" vertical="top" wrapText="1"/>
    </xf>
    <xf numFmtId="0" fontId="16" fillId="2" borderId="2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4" fillId="2" borderId="18" xfId="0" applyFont="1" applyFill="1" applyBorder="1" applyAlignment="1">
      <alignment vertical="top" wrapText="1"/>
    </xf>
    <xf numFmtId="0" fontId="14" fillId="2" borderId="19" xfId="0" applyFont="1" applyFill="1" applyBorder="1" applyAlignment="1">
      <alignment vertical="top" wrapText="1"/>
    </xf>
    <xf numFmtId="0" fontId="16" fillId="2" borderId="24" xfId="0" applyFont="1" applyFill="1" applyBorder="1" applyAlignment="1">
      <alignment vertical="top" wrapText="1"/>
    </xf>
    <xf numFmtId="0" fontId="16" fillId="2" borderId="0" xfId="0" applyFont="1" applyFill="1" applyAlignment="1">
      <alignment vertical="top" wrapText="1"/>
    </xf>
    <xf numFmtId="0" fontId="14" fillId="2" borderId="18" xfId="0" applyFont="1" applyFill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2" borderId="26" xfId="0" applyFont="1" applyFill="1" applyBorder="1" applyAlignment="1">
      <alignment vertical="top" wrapText="1"/>
    </xf>
    <xf numFmtId="0" fontId="1" fillId="2" borderId="27" xfId="0" applyFont="1" applyFill="1" applyBorder="1" applyAlignment="1">
      <alignment vertical="top" wrapText="1"/>
    </xf>
    <xf numFmtId="0" fontId="1" fillId="2" borderId="28" xfId="0" applyFont="1" applyFill="1" applyBorder="1" applyAlignment="1">
      <alignment vertical="top" wrapText="1"/>
    </xf>
    <xf numFmtId="0" fontId="16" fillId="3" borderId="2" xfId="0" applyFont="1" applyFill="1" applyBorder="1" applyAlignment="1">
      <alignment vertical="top" wrapText="1"/>
    </xf>
    <xf numFmtId="0" fontId="14" fillId="2" borderId="19" xfId="0" applyFont="1" applyFill="1" applyBorder="1" applyAlignment="1">
      <alignment horizontal="left" vertical="top" wrapText="1"/>
    </xf>
    <xf numFmtId="0" fontId="14" fillId="2" borderId="20" xfId="0" applyFont="1" applyFill="1" applyBorder="1" applyAlignment="1">
      <alignment horizontal="left" vertical="top" wrapText="1"/>
    </xf>
    <xf numFmtId="0" fontId="36" fillId="0" borderId="29" xfId="0" applyFont="1" applyBorder="1" applyAlignment="1">
      <alignment horizontal="left" vertical="top" wrapText="1"/>
    </xf>
    <xf numFmtId="0" fontId="16" fillId="3" borderId="15" xfId="0" applyFont="1" applyFill="1" applyBorder="1" applyAlignment="1">
      <alignment horizontal="center" vertical="top" wrapText="1"/>
    </xf>
    <xf numFmtId="0" fontId="16" fillId="3" borderId="1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5" fillId="0" borderId="30" xfId="0" applyFont="1" applyBorder="1" applyAlignment="1">
      <alignment horizontal="left" vertical="top"/>
    </xf>
    <xf numFmtId="0" fontId="15" fillId="0" borderId="31" xfId="0" applyFont="1" applyBorder="1" applyAlignment="1">
      <alignment horizontal="left" vertical="top"/>
    </xf>
    <xf numFmtId="0" fontId="32" fillId="4" borderId="33" xfId="1" applyFont="1" applyFill="1" applyBorder="1" applyAlignment="1">
      <alignment horizontal="left" vertical="center"/>
    </xf>
    <xf numFmtId="0" fontId="32" fillId="4" borderId="34" xfId="1" applyFont="1" applyFill="1" applyBorder="1" applyAlignment="1">
      <alignment horizontal="left" vertical="center"/>
    </xf>
    <xf numFmtId="0" fontId="32" fillId="4" borderId="35" xfId="1" applyFont="1" applyFill="1" applyBorder="1" applyAlignment="1">
      <alignment horizontal="left" vertical="center"/>
    </xf>
    <xf numFmtId="0" fontId="32" fillId="4" borderId="32" xfId="1" applyFont="1" applyFill="1" applyBorder="1" applyAlignment="1">
      <alignment horizontal="left" vertical="center"/>
    </xf>
    <xf numFmtId="0" fontId="32" fillId="4" borderId="33" xfId="1" applyFont="1" applyFill="1" applyBorder="1" applyAlignment="1">
      <alignment horizontal="left" vertical="center" wrapText="1"/>
    </xf>
    <xf numFmtId="0" fontId="32" fillId="4" borderId="34" xfId="1" applyFont="1" applyFill="1" applyBorder="1" applyAlignment="1">
      <alignment horizontal="left" vertical="center" wrapText="1"/>
    </xf>
    <xf numFmtId="0" fontId="32" fillId="4" borderId="35" xfId="1" applyFont="1" applyFill="1" applyBorder="1" applyAlignment="1">
      <alignment horizontal="left" vertical="center" wrapText="1"/>
    </xf>
    <xf numFmtId="0" fontId="32" fillId="4" borderId="32" xfId="1" applyFont="1" applyFill="1" applyBorder="1" applyAlignment="1">
      <alignment horizontal="left" vertical="center" wrapText="1"/>
    </xf>
    <xf numFmtId="0" fontId="13" fillId="0" borderId="33" xfId="1" applyFont="1" applyBorder="1" applyAlignment="1">
      <alignment horizontal="right" vertical="center" wrapText="1"/>
    </xf>
    <xf numFmtId="0" fontId="13" fillId="0" borderId="34" xfId="1" applyFont="1" applyBorder="1" applyAlignment="1">
      <alignment horizontal="right" vertical="center" wrapText="1"/>
    </xf>
    <xf numFmtId="0" fontId="13" fillId="0" borderId="36" xfId="1" applyFont="1" applyBorder="1" applyAlignment="1">
      <alignment horizontal="right" vertical="center" wrapText="1"/>
    </xf>
    <xf numFmtId="0" fontId="13" fillId="0" borderId="37" xfId="1" applyFont="1" applyBorder="1" applyAlignment="1">
      <alignment horizontal="right" vertical="center" wrapText="1"/>
    </xf>
    <xf numFmtId="0" fontId="2" fillId="0" borderId="9" xfId="0" applyFont="1" applyBorder="1" applyAlignment="1">
      <alignment vertical="top" wrapText="1"/>
    </xf>
    <xf numFmtId="4" fontId="8" fillId="0" borderId="9" xfId="0" quotePrefix="1" applyNumberFormat="1" applyFont="1" applyBorder="1" applyAlignment="1">
      <alignment horizontal="right" vertical="top" wrapText="1"/>
    </xf>
    <xf numFmtId="0" fontId="35" fillId="2" borderId="1" xfId="0" applyFont="1" applyFill="1" applyBorder="1" applyAlignment="1">
      <alignment horizontal="left" vertical="top" wrapText="1"/>
    </xf>
    <xf numFmtId="0" fontId="35" fillId="2" borderId="2" xfId="0" applyFont="1" applyFill="1" applyBorder="1" applyAlignment="1">
      <alignment horizontal="left" vertical="top" wrapText="1"/>
    </xf>
    <xf numFmtId="0" fontId="35" fillId="2" borderId="3" xfId="0" applyFont="1" applyFill="1" applyBorder="1" applyAlignment="1">
      <alignment horizontal="left" vertical="top"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0"/>
  <sheetViews>
    <sheetView tabSelected="1" view="pageBreakPreview" topLeftCell="B2" zoomScaleNormal="100" zoomScaleSheetLayoutView="100" workbookViewId="0">
      <selection activeCell="J143" sqref="J143"/>
    </sheetView>
  </sheetViews>
  <sheetFormatPr baseColWidth="10" defaultColWidth="9.1796875" defaultRowHeight="14.5" x14ac:dyDescent="0.35"/>
  <cols>
    <col min="1" max="1" width="0" hidden="1" customWidth="1"/>
    <col min="2" max="2" width="6.453125" style="39" customWidth="1"/>
    <col min="3" max="3" width="2.1796875" customWidth="1"/>
    <col min="4" max="4" width="41.453125" customWidth="1"/>
    <col min="5" max="5" width="8.1796875" customWidth="1"/>
    <col min="6" max="6" width="6.54296875" customWidth="1"/>
    <col min="7" max="9" width="8.1796875" customWidth="1"/>
    <col min="10" max="11" width="12.54296875" customWidth="1"/>
    <col min="12" max="62" width="10.7265625" customWidth="1"/>
  </cols>
  <sheetData>
    <row r="1" spans="1:11" ht="80" hidden="1" x14ac:dyDescent="0.35">
      <c r="A1" s="1" t="s">
        <v>0</v>
      </c>
      <c r="B1" s="38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3" spans="1:11" ht="40" customHeight="1" x14ac:dyDescent="0.35">
      <c r="D3" s="132" t="s">
        <v>107</v>
      </c>
      <c r="E3" s="133"/>
      <c r="F3" s="133"/>
      <c r="G3" s="133"/>
      <c r="H3" s="133"/>
      <c r="I3" s="133"/>
      <c r="J3" s="133"/>
      <c r="K3" s="134"/>
    </row>
    <row r="4" spans="1:11" ht="20.149999999999999" customHeight="1" x14ac:dyDescent="0.35">
      <c r="D4" s="135" t="s">
        <v>111</v>
      </c>
      <c r="E4" s="136"/>
      <c r="F4" s="136"/>
      <c r="G4" s="136"/>
      <c r="H4" s="136"/>
      <c r="I4" s="136"/>
      <c r="J4" s="136"/>
      <c r="K4" s="137"/>
    </row>
    <row r="6" spans="1:11" x14ac:dyDescent="0.35">
      <c r="B6" s="38"/>
      <c r="C6" s="46"/>
      <c r="D6" s="82"/>
    </row>
    <row r="7" spans="1:11" ht="20" x14ac:dyDescent="0.35">
      <c r="A7" s="1" t="s">
        <v>11</v>
      </c>
      <c r="B7" s="38" t="s">
        <v>12</v>
      </c>
      <c r="C7" s="33"/>
      <c r="D7" s="143" t="s">
        <v>13</v>
      </c>
      <c r="E7" s="143"/>
      <c r="F7" s="143"/>
      <c r="G7" s="81" t="s">
        <v>6</v>
      </c>
      <c r="H7" s="81" t="s">
        <v>14</v>
      </c>
      <c r="I7" s="81" t="s">
        <v>15</v>
      </c>
      <c r="J7" s="81" t="s">
        <v>16</v>
      </c>
      <c r="K7" s="81" t="s">
        <v>17</v>
      </c>
    </row>
    <row r="8" spans="1:11" ht="25" customHeight="1" x14ac:dyDescent="0.35">
      <c r="A8" s="1">
        <v>3</v>
      </c>
      <c r="B8" s="40">
        <v>1</v>
      </c>
      <c r="C8" s="68"/>
      <c r="D8" s="151" t="s">
        <v>36</v>
      </c>
      <c r="E8" s="151"/>
      <c r="F8" s="151"/>
      <c r="G8" s="28"/>
      <c r="H8" s="28"/>
      <c r="I8" s="28"/>
      <c r="J8" s="28"/>
      <c r="K8" s="28"/>
    </row>
    <row r="9" spans="1:11" hidden="1" x14ac:dyDescent="0.35">
      <c r="A9" s="1" t="s">
        <v>37</v>
      </c>
      <c r="B9" s="38"/>
      <c r="C9" s="27"/>
    </row>
    <row r="10" spans="1:11" ht="15" thickBot="1" x14ac:dyDescent="0.4">
      <c r="A10" s="1">
        <v>4</v>
      </c>
      <c r="B10" s="38" t="s">
        <v>113</v>
      </c>
      <c r="C10" s="27"/>
      <c r="D10" s="74" t="s">
        <v>38</v>
      </c>
      <c r="E10" s="87"/>
      <c r="F10" s="75"/>
      <c r="G10" s="3"/>
      <c r="H10" s="3"/>
      <c r="I10" s="3"/>
      <c r="J10" s="3"/>
      <c r="K10" s="3"/>
    </row>
    <row r="11" spans="1:11" ht="15" hidden="1" thickBot="1" x14ac:dyDescent="0.4">
      <c r="A11" s="1" t="s">
        <v>22</v>
      </c>
      <c r="B11" s="38"/>
      <c r="C11" s="27"/>
    </row>
    <row r="12" spans="1:11" ht="15.5" thickTop="1" thickBot="1" x14ac:dyDescent="0.4">
      <c r="A12" s="1">
        <v>9</v>
      </c>
      <c r="D12" s="138"/>
      <c r="E12" s="139"/>
      <c r="F12" s="139"/>
      <c r="G12" s="6" t="s">
        <v>6</v>
      </c>
      <c r="H12" s="7">
        <v>8</v>
      </c>
      <c r="I12" s="8"/>
      <c r="J12" s="9"/>
      <c r="K12" s="10">
        <f>IF(AND(H12= "",I12= ""), 0, ROUND(ROUND(J12, 2) * ROUND(IF(I12="",H12,I12),  0), 2))</f>
        <v>0</v>
      </c>
    </row>
    <row r="13" spans="1:11" ht="15" hidden="1" thickTop="1" x14ac:dyDescent="0.35">
      <c r="A13" s="1" t="s">
        <v>25</v>
      </c>
      <c r="B13" s="41"/>
      <c r="C13" s="36"/>
    </row>
    <row r="14" spans="1:11" ht="15" thickTop="1" x14ac:dyDescent="0.35">
      <c r="A14" s="1" t="s">
        <v>26</v>
      </c>
      <c r="B14" s="38"/>
      <c r="C14" s="35"/>
      <c r="D14" s="139"/>
      <c r="E14" s="139"/>
      <c r="F14" s="139"/>
      <c r="G14" s="5"/>
      <c r="H14" s="5"/>
      <c r="I14" s="5"/>
      <c r="J14" s="5"/>
      <c r="K14" s="5"/>
    </row>
    <row r="15" spans="1:11" x14ac:dyDescent="0.35">
      <c r="D15" s="62" t="s">
        <v>38</v>
      </c>
      <c r="E15" s="63"/>
      <c r="F15" s="63"/>
      <c r="G15" s="128"/>
      <c r="H15" s="128"/>
      <c r="I15" s="128"/>
      <c r="J15" s="128"/>
      <c r="K15" s="129"/>
    </row>
    <row r="16" spans="1:11" x14ac:dyDescent="0.35">
      <c r="B16" s="38"/>
      <c r="C16" s="35"/>
      <c r="D16" s="140"/>
      <c r="E16" s="141"/>
      <c r="F16" s="141"/>
      <c r="G16" s="141"/>
      <c r="H16" s="141"/>
      <c r="I16" s="141"/>
      <c r="J16" s="141"/>
      <c r="K16" s="142"/>
    </row>
    <row r="17" spans="1:11" x14ac:dyDescent="0.35">
      <c r="D17" s="144" t="s">
        <v>27</v>
      </c>
      <c r="E17" s="145"/>
      <c r="F17" s="145"/>
      <c r="G17" s="112"/>
      <c r="H17" s="112"/>
      <c r="I17" s="112"/>
      <c r="J17" s="112"/>
      <c r="K17" s="113">
        <f>K12</f>
        <v>0</v>
      </c>
    </row>
    <row r="18" spans="1:11" hidden="1" x14ac:dyDescent="0.35">
      <c r="B18" s="38"/>
      <c r="C18" s="27"/>
      <c r="D18" s="152" t="s">
        <v>28</v>
      </c>
      <c r="E18" s="153"/>
      <c r="F18" s="153"/>
      <c r="G18" s="154"/>
      <c r="H18" s="154"/>
      <c r="I18" s="154"/>
      <c r="J18" s="154"/>
      <c r="K18" s="155"/>
    </row>
    <row r="19" spans="1:11" hidden="1" x14ac:dyDescent="0.35">
      <c r="B19" s="38"/>
      <c r="C19" s="27"/>
      <c r="D19" s="144" t="s">
        <v>29</v>
      </c>
      <c r="E19" s="145"/>
      <c r="F19" s="145"/>
      <c r="G19" s="156"/>
      <c r="H19" s="156"/>
      <c r="I19" s="156"/>
      <c r="J19" s="156"/>
      <c r="K19" s="157"/>
    </row>
    <row r="20" spans="1:11" ht="15" customHeight="1" x14ac:dyDescent="0.35">
      <c r="D20" s="130" t="s">
        <v>28</v>
      </c>
      <c r="E20" s="131"/>
      <c r="F20" s="131"/>
      <c r="G20" s="116"/>
      <c r="H20" s="116"/>
      <c r="I20" s="116"/>
      <c r="J20" s="116"/>
      <c r="K20" s="111">
        <f>K17*0.2</f>
        <v>0</v>
      </c>
    </row>
    <row r="21" spans="1:11" x14ac:dyDescent="0.35">
      <c r="B21" s="38"/>
      <c r="C21" s="104"/>
      <c r="D21" s="144" t="s">
        <v>29</v>
      </c>
      <c r="E21" s="145"/>
      <c r="F21" s="145"/>
      <c r="G21" s="112"/>
      <c r="H21" s="112"/>
      <c r="I21" s="112"/>
      <c r="J21" s="112"/>
      <c r="K21" s="113">
        <f>K17+K20</f>
        <v>0</v>
      </c>
    </row>
    <row r="22" spans="1:11" ht="15" thickBot="1" x14ac:dyDescent="0.4">
      <c r="A22" s="1">
        <v>4</v>
      </c>
      <c r="B22" s="39" t="s">
        <v>114</v>
      </c>
      <c r="C22" s="27"/>
      <c r="D22" s="74" t="s">
        <v>39</v>
      </c>
      <c r="E22" s="87"/>
      <c r="F22" s="75"/>
      <c r="G22" s="3"/>
      <c r="H22" s="3"/>
      <c r="I22" s="3"/>
      <c r="J22" s="3"/>
      <c r="K22" s="3"/>
    </row>
    <row r="23" spans="1:11" ht="15" hidden="1" thickBot="1" x14ac:dyDescent="0.4">
      <c r="A23" s="1" t="s">
        <v>22</v>
      </c>
      <c r="B23" s="38"/>
      <c r="C23" s="27"/>
    </row>
    <row r="24" spans="1:11" ht="15.5" thickTop="1" thickBot="1" x14ac:dyDescent="0.4">
      <c r="A24" s="1">
        <v>9</v>
      </c>
      <c r="B24" s="38"/>
      <c r="C24" s="27"/>
      <c r="D24" s="138"/>
      <c r="E24" s="139"/>
      <c r="F24" s="139"/>
      <c r="G24" s="6" t="s">
        <v>6</v>
      </c>
      <c r="H24" s="7">
        <v>3</v>
      </c>
      <c r="I24" s="8"/>
      <c r="J24" s="9"/>
      <c r="K24" s="10">
        <f>IF(AND(H24= "",I24= ""), 0, ROUND(ROUND(J24, 2) * ROUND(IF(I24="",H24,I24),  0), 2))</f>
        <v>0</v>
      </c>
    </row>
    <row r="25" spans="1:11" ht="15" hidden="1" thickTop="1" x14ac:dyDescent="0.35">
      <c r="A25" s="1" t="s">
        <v>25</v>
      </c>
      <c r="B25" s="42"/>
    </row>
    <row r="26" spans="1:11" ht="15" thickTop="1" x14ac:dyDescent="0.35">
      <c r="A26" s="1" t="s">
        <v>26</v>
      </c>
      <c r="B26" s="42"/>
      <c r="D26" s="139"/>
      <c r="E26" s="139"/>
      <c r="F26" s="139"/>
      <c r="G26" s="5"/>
      <c r="H26" s="5"/>
      <c r="I26" s="5"/>
      <c r="J26" s="5"/>
      <c r="K26" s="5"/>
    </row>
    <row r="27" spans="1:11" x14ac:dyDescent="0.35">
      <c r="B27" s="42"/>
      <c r="D27" s="62" t="s">
        <v>39</v>
      </c>
      <c r="E27" s="63"/>
      <c r="F27" s="63"/>
      <c r="G27" s="128"/>
      <c r="H27" s="128"/>
      <c r="I27" s="128"/>
      <c r="J27" s="128"/>
      <c r="K27" s="129"/>
    </row>
    <row r="28" spans="1:11" x14ac:dyDescent="0.35">
      <c r="B28" s="42"/>
      <c r="D28" s="140"/>
      <c r="E28" s="141"/>
      <c r="F28" s="141"/>
      <c r="G28" s="141"/>
      <c r="H28" s="141"/>
      <c r="I28" s="141"/>
      <c r="J28" s="141"/>
      <c r="K28" s="142"/>
    </row>
    <row r="29" spans="1:11" x14ac:dyDescent="0.35">
      <c r="B29" s="42"/>
      <c r="D29" s="144" t="s">
        <v>27</v>
      </c>
      <c r="E29" s="145"/>
      <c r="F29" s="145"/>
      <c r="G29" s="112"/>
      <c r="H29" s="112"/>
      <c r="I29" s="112"/>
      <c r="J29" s="112"/>
      <c r="K29" s="112">
        <f>K24</f>
        <v>0</v>
      </c>
    </row>
    <row r="30" spans="1:11" ht="15" hidden="1" customHeight="1" x14ac:dyDescent="0.35">
      <c r="B30" s="42"/>
      <c r="D30" s="152" t="s">
        <v>28</v>
      </c>
      <c r="E30" s="153"/>
      <c r="F30" s="153"/>
      <c r="G30" s="114"/>
      <c r="H30" s="114"/>
      <c r="I30" s="114"/>
      <c r="J30" s="114"/>
      <c r="K30" s="114" t="e">
        <f>ROUND(SUMIF(#REF!, IF(#REF!="","",#REF!), O23:O26) * 0.2, 2)</f>
        <v>#REF!</v>
      </c>
    </row>
    <row r="31" spans="1:11" ht="15" customHeight="1" x14ac:dyDescent="0.35">
      <c r="D31" s="144" t="s">
        <v>28</v>
      </c>
      <c r="E31" s="145"/>
      <c r="F31" s="145"/>
      <c r="G31" s="112"/>
      <c r="H31" s="112"/>
      <c r="I31" s="112"/>
      <c r="J31" s="112"/>
      <c r="K31" s="112">
        <f>K29*0.2</f>
        <v>0</v>
      </c>
    </row>
    <row r="32" spans="1:11" ht="15" customHeight="1" x14ac:dyDescent="0.35">
      <c r="B32" s="40"/>
      <c r="C32" s="34"/>
      <c r="D32" s="144" t="s">
        <v>29</v>
      </c>
      <c r="E32" s="145"/>
      <c r="F32" s="145"/>
      <c r="G32" s="112"/>
      <c r="H32" s="112"/>
      <c r="I32" s="112"/>
      <c r="J32" s="112"/>
      <c r="K32" s="112">
        <f>K29+K31</f>
        <v>0</v>
      </c>
    </row>
    <row r="33" spans="1:11" x14ac:dyDescent="0.35">
      <c r="A33" s="1" t="s">
        <v>20</v>
      </c>
      <c r="B33" s="38"/>
      <c r="C33" s="83"/>
      <c r="D33" s="141"/>
      <c r="E33" s="141"/>
      <c r="F33" s="141"/>
      <c r="G33" s="1"/>
      <c r="H33" s="1"/>
      <c r="I33" s="1"/>
      <c r="J33" s="1"/>
      <c r="K33" s="1"/>
    </row>
    <row r="34" spans="1:11" x14ac:dyDescent="0.35">
      <c r="D34" s="66" t="s">
        <v>36</v>
      </c>
      <c r="E34" s="67"/>
      <c r="F34" s="67"/>
      <c r="G34" s="158"/>
      <c r="H34" s="158"/>
      <c r="I34" s="158"/>
      <c r="J34" s="158"/>
      <c r="K34" s="159"/>
    </row>
    <row r="35" spans="1:11" x14ac:dyDescent="0.35">
      <c r="B35" s="38"/>
      <c r="C35" s="35"/>
      <c r="D35" s="160"/>
      <c r="E35" s="161"/>
      <c r="F35" s="161"/>
      <c r="G35" s="161"/>
      <c r="H35" s="161"/>
      <c r="I35" s="161"/>
      <c r="J35" s="161"/>
      <c r="K35" s="162"/>
    </row>
    <row r="36" spans="1:11" x14ac:dyDescent="0.35">
      <c r="B36" s="38"/>
      <c r="D36" s="163" t="s">
        <v>27</v>
      </c>
      <c r="E36" s="164"/>
      <c r="F36" s="164"/>
      <c r="G36" s="120"/>
      <c r="H36" s="120"/>
      <c r="I36" s="120"/>
      <c r="J36" s="120"/>
      <c r="K36" s="121">
        <f>K29+K17</f>
        <v>0</v>
      </c>
    </row>
    <row r="37" spans="1:11" x14ac:dyDescent="0.35">
      <c r="B37" s="38"/>
      <c r="D37" s="163" t="s">
        <v>28</v>
      </c>
      <c r="E37" s="164"/>
      <c r="F37" s="164"/>
      <c r="G37" s="120"/>
      <c r="H37" s="120"/>
      <c r="I37" s="120"/>
      <c r="J37" s="120"/>
      <c r="K37" s="121">
        <f>K36*0.2</f>
        <v>0</v>
      </c>
    </row>
    <row r="38" spans="1:11" x14ac:dyDescent="0.35">
      <c r="B38" s="38"/>
      <c r="D38" s="168" t="s">
        <v>29</v>
      </c>
      <c r="E38" s="169"/>
      <c r="F38" s="169"/>
      <c r="G38" s="122"/>
      <c r="H38" s="122"/>
      <c r="I38" s="122"/>
      <c r="J38" s="122"/>
      <c r="K38" s="123">
        <f>K36+K37</f>
        <v>0</v>
      </c>
    </row>
    <row r="39" spans="1:11" hidden="1" x14ac:dyDescent="0.35">
      <c r="A39" s="1" t="s">
        <v>37</v>
      </c>
      <c r="B39" s="38"/>
      <c r="C39" s="27"/>
    </row>
    <row r="40" spans="1:11" x14ac:dyDescent="0.35">
      <c r="A40" s="1" t="s">
        <v>20</v>
      </c>
      <c r="B40" s="38"/>
      <c r="C40" s="1"/>
      <c r="D40" s="141"/>
      <c r="E40" s="141"/>
      <c r="F40" s="141"/>
      <c r="G40" s="1"/>
      <c r="H40" s="1"/>
      <c r="I40" s="1"/>
      <c r="J40" s="1"/>
      <c r="K40" s="1"/>
    </row>
    <row r="41" spans="1:11" ht="25" customHeight="1" x14ac:dyDescent="0.35">
      <c r="A41" s="1">
        <v>3</v>
      </c>
      <c r="B41" s="40">
        <v>2</v>
      </c>
      <c r="C41" s="91"/>
      <c r="D41" s="165" t="s">
        <v>40</v>
      </c>
      <c r="E41" s="165"/>
      <c r="F41" s="165"/>
      <c r="G41" s="29"/>
      <c r="H41" s="29"/>
      <c r="I41" s="29"/>
      <c r="J41" s="29"/>
      <c r="K41" s="29"/>
    </row>
    <row r="42" spans="1:11" ht="31" customHeight="1" thickBot="1" x14ac:dyDescent="0.4">
      <c r="A42" s="1">
        <v>4</v>
      </c>
      <c r="B42" s="38" t="s">
        <v>21</v>
      </c>
      <c r="C42" s="35"/>
      <c r="D42" s="89" t="s">
        <v>112</v>
      </c>
      <c r="E42" s="80"/>
      <c r="F42" s="88"/>
      <c r="G42" s="3"/>
      <c r="H42" s="3"/>
      <c r="I42" s="3"/>
      <c r="J42" s="3"/>
      <c r="K42" s="3"/>
    </row>
    <row r="43" spans="1:11" ht="33.75" customHeight="1" thickTop="1" thickBot="1" x14ac:dyDescent="0.4">
      <c r="A43" s="1">
        <v>9</v>
      </c>
      <c r="B43" s="38"/>
      <c r="C43" s="35"/>
      <c r="D43" s="166"/>
      <c r="E43" s="167"/>
      <c r="F43" s="167"/>
      <c r="G43" s="30" t="s">
        <v>24</v>
      </c>
      <c r="H43" s="12">
        <v>1</v>
      </c>
      <c r="I43" s="13"/>
      <c r="J43" s="9"/>
      <c r="K43" s="10">
        <f>IF(AND(H43= "",I43= ""), 0, ROUND(ROUND(J43, 2) * ROUND(IF(I43="",H43,I43),  2), 2))</f>
        <v>0</v>
      </c>
    </row>
    <row r="44" spans="1:11" ht="15" hidden="1" thickTop="1" x14ac:dyDescent="0.35">
      <c r="A44" s="1" t="s">
        <v>25</v>
      </c>
      <c r="B44" s="38"/>
      <c r="C44" s="35"/>
    </row>
    <row r="45" spans="1:11" ht="15" thickTop="1" x14ac:dyDescent="0.35">
      <c r="A45" s="1" t="s">
        <v>26</v>
      </c>
      <c r="B45" s="38"/>
      <c r="C45" s="35"/>
      <c r="D45" s="142"/>
      <c r="E45" s="139"/>
      <c r="F45" s="139"/>
      <c r="G45" s="5"/>
      <c r="H45" s="5"/>
      <c r="I45" s="5"/>
      <c r="J45" s="5"/>
      <c r="K45" s="5"/>
    </row>
    <row r="46" spans="1:11" ht="25.5" customHeight="1" x14ac:dyDescent="0.35">
      <c r="B46" s="38"/>
      <c r="C46" s="71"/>
      <c r="D46" s="85" t="str">
        <f>D42</f>
        <v>TERRASSEMENT DES FOSSES D'ARBRES ET APPORT TERRE VEGETALE</v>
      </c>
      <c r="E46" s="86"/>
      <c r="F46" s="86"/>
      <c r="G46" s="128"/>
      <c r="H46" s="128"/>
      <c r="I46" s="128"/>
      <c r="J46" s="128"/>
      <c r="K46" s="129"/>
    </row>
    <row r="47" spans="1:11" x14ac:dyDescent="0.35">
      <c r="B47" s="38"/>
      <c r="D47" s="140"/>
      <c r="E47" s="141"/>
      <c r="F47" s="141"/>
      <c r="G47" s="141"/>
      <c r="H47" s="141"/>
      <c r="I47" s="141"/>
      <c r="J47" s="141"/>
      <c r="K47" s="142"/>
    </row>
    <row r="48" spans="1:11" x14ac:dyDescent="0.35">
      <c r="B48" s="38"/>
      <c r="D48" s="144" t="s">
        <v>27</v>
      </c>
      <c r="E48" s="145"/>
      <c r="F48" s="145"/>
      <c r="G48" s="112"/>
      <c r="H48" s="112"/>
      <c r="I48" s="112"/>
      <c r="J48" s="112"/>
      <c r="K48" s="112">
        <f>SUM(K43)</f>
        <v>0</v>
      </c>
    </row>
    <row r="49" spans="1:11" ht="18.75" customHeight="1" x14ac:dyDescent="0.35">
      <c r="B49" s="109"/>
      <c r="C49" s="110"/>
      <c r="D49" s="146" t="s">
        <v>28</v>
      </c>
      <c r="E49" s="147"/>
      <c r="F49" s="147"/>
      <c r="G49" s="118"/>
      <c r="H49" s="118"/>
      <c r="I49" s="118"/>
      <c r="J49" s="118"/>
      <c r="K49" s="114">
        <f>K48*0.2</f>
        <v>0</v>
      </c>
    </row>
    <row r="50" spans="1:11" ht="20.149999999999999" customHeight="1" x14ac:dyDescent="0.35">
      <c r="B50" s="109"/>
      <c r="C50" s="110"/>
      <c r="D50" s="148" t="s">
        <v>29</v>
      </c>
      <c r="E50" s="149"/>
      <c r="F50" s="149"/>
      <c r="G50" s="119"/>
      <c r="H50" s="119"/>
      <c r="I50" s="119"/>
      <c r="J50" s="119"/>
      <c r="K50" s="116">
        <f>K49+K48</f>
        <v>0</v>
      </c>
    </row>
    <row r="51" spans="1:11" x14ac:dyDescent="0.35">
      <c r="A51" s="1">
        <v>4</v>
      </c>
      <c r="B51" s="38" t="s">
        <v>30</v>
      </c>
      <c r="C51" s="27"/>
      <c r="D51" s="150" t="s">
        <v>41</v>
      </c>
      <c r="E51" s="150"/>
      <c r="F51" s="150"/>
      <c r="G51" s="3"/>
      <c r="H51" s="3"/>
      <c r="I51" s="3"/>
      <c r="J51" s="3"/>
      <c r="K51" s="3"/>
    </row>
    <row r="52" spans="1:11" x14ac:dyDescent="0.35">
      <c r="A52" s="1" t="s">
        <v>23</v>
      </c>
      <c r="B52" s="38"/>
      <c r="C52" s="27"/>
      <c r="D52" s="171"/>
      <c r="E52" s="171"/>
      <c r="F52" s="171"/>
      <c r="G52" s="4"/>
      <c r="H52" s="4"/>
      <c r="I52" s="4"/>
      <c r="J52" s="4"/>
      <c r="K52" s="4"/>
    </row>
    <row r="53" spans="1:11" ht="15" thickBot="1" x14ac:dyDescent="0.4">
      <c r="A53" s="1">
        <v>6</v>
      </c>
      <c r="B53" s="38" t="s">
        <v>31</v>
      </c>
      <c r="C53" s="27"/>
      <c r="D53" s="170" t="s">
        <v>42</v>
      </c>
      <c r="E53" s="170"/>
      <c r="F53" s="170"/>
      <c r="G53" s="11"/>
      <c r="H53" s="11"/>
      <c r="I53" s="11"/>
      <c r="J53" s="11"/>
      <c r="K53" s="11"/>
    </row>
    <row r="54" spans="1:11" ht="15" hidden="1" thickBot="1" x14ac:dyDescent="0.4">
      <c r="A54" s="1" t="s">
        <v>32</v>
      </c>
      <c r="B54" s="38"/>
      <c r="C54" s="27"/>
    </row>
    <row r="55" spans="1:11" ht="15.5" thickTop="1" thickBot="1" x14ac:dyDescent="0.4">
      <c r="A55" s="1">
        <v>9</v>
      </c>
      <c r="B55" s="38"/>
      <c r="C55" s="27"/>
      <c r="D55" s="138"/>
      <c r="E55" s="139"/>
      <c r="F55" s="139"/>
      <c r="G55" s="6" t="s">
        <v>6</v>
      </c>
      <c r="H55" s="7">
        <v>19</v>
      </c>
      <c r="I55" s="8"/>
      <c r="J55" s="9"/>
      <c r="K55" s="10">
        <f>IF(AND(H55= "",I55= ""), 0, ROUND(ROUND(J55, 2) * ROUND(IF(I55="",H55,I55),  0), 2))</f>
        <v>0</v>
      </c>
    </row>
    <row r="56" spans="1:11" ht="15" hidden="1" thickTop="1" x14ac:dyDescent="0.35">
      <c r="A56" s="1" t="s">
        <v>25</v>
      </c>
      <c r="B56" s="38"/>
      <c r="C56" s="27"/>
    </row>
    <row r="57" spans="1:11" ht="15" hidden="1" thickTop="1" x14ac:dyDescent="0.35">
      <c r="A57" s="1" t="s">
        <v>33</v>
      </c>
      <c r="B57" s="38"/>
      <c r="C57" s="27"/>
    </row>
    <row r="58" spans="1:11" ht="25.5" customHeight="1" thickTop="1" thickBot="1" x14ac:dyDescent="0.4">
      <c r="A58" s="1">
        <v>6</v>
      </c>
      <c r="B58" s="38" t="s">
        <v>34</v>
      </c>
      <c r="C58" s="27"/>
      <c r="D58" s="170" t="s">
        <v>43</v>
      </c>
      <c r="E58" s="170"/>
      <c r="F58" s="170"/>
      <c r="G58" s="11"/>
      <c r="H58" s="11"/>
      <c r="I58" s="11"/>
      <c r="J58" s="11"/>
      <c r="K58" s="11"/>
    </row>
    <row r="59" spans="1:11" ht="15" hidden="1" thickBot="1" x14ac:dyDescent="0.4">
      <c r="A59" s="1" t="s">
        <v>32</v>
      </c>
      <c r="B59" s="38"/>
      <c r="C59" s="27"/>
    </row>
    <row r="60" spans="1:11" ht="15.5" thickTop="1" thickBot="1" x14ac:dyDescent="0.4">
      <c r="A60" s="1">
        <v>9</v>
      </c>
      <c r="D60" s="138"/>
      <c r="E60" s="139"/>
      <c r="F60" s="139"/>
      <c r="G60" s="30" t="s">
        <v>24</v>
      </c>
      <c r="H60" s="7">
        <v>1</v>
      </c>
      <c r="I60" s="13"/>
      <c r="J60" s="9"/>
      <c r="K60" s="10">
        <f>IF(AND(H60= "",I60= ""), 0, ROUND(ROUND(J60, 2) * ROUND(IF(I60="",H60,I60),  2), 2))</f>
        <v>0</v>
      </c>
    </row>
    <row r="61" spans="1:11" ht="15" hidden="1" thickTop="1" x14ac:dyDescent="0.35">
      <c r="A61" s="1" t="s">
        <v>25</v>
      </c>
    </row>
    <row r="62" spans="1:11" ht="15" hidden="1" thickTop="1" x14ac:dyDescent="0.35">
      <c r="A62" s="1" t="s">
        <v>33</v>
      </c>
    </row>
    <row r="63" spans="1:11" ht="15.5" thickTop="1" thickBot="1" x14ac:dyDescent="0.4">
      <c r="A63" s="1">
        <v>6</v>
      </c>
      <c r="B63" s="38" t="s">
        <v>117</v>
      </c>
      <c r="D63" s="170" t="s">
        <v>44</v>
      </c>
      <c r="E63" s="170"/>
      <c r="F63" s="170"/>
      <c r="G63" s="11"/>
      <c r="H63" s="11"/>
      <c r="I63" s="11"/>
      <c r="J63" s="11"/>
      <c r="K63" s="11"/>
    </row>
    <row r="64" spans="1:11" ht="15" hidden="1" thickBot="1" x14ac:dyDescent="0.4">
      <c r="A64" s="1" t="s">
        <v>32</v>
      </c>
      <c r="B64" s="38" t="s">
        <v>118</v>
      </c>
    </row>
    <row r="65" spans="1:11" ht="15.5" thickTop="1" thickBot="1" x14ac:dyDescent="0.4">
      <c r="A65" s="1">
        <v>9</v>
      </c>
      <c r="B65" s="38" t="s">
        <v>120</v>
      </c>
      <c r="D65" s="138" t="s">
        <v>115</v>
      </c>
      <c r="E65" s="139"/>
      <c r="F65" s="139"/>
      <c r="G65" s="6" t="s">
        <v>6</v>
      </c>
      <c r="H65" s="7">
        <v>10</v>
      </c>
      <c r="I65" s="8"/>
      <c r="J65" s="9"/>
      <c r="K65" s="10">
        <f>IF(AND(H65= "",I65= ""), 0, ROUND(ROUND(J65, 2) * ROUND(IF(I65="",H65,I65),  0), 2))</f>
        <v>0</v>
      </c>
    </row>
    <row r="66" spans="1:11" ht="15.5" hidden="1" thickTop="1" thickBot="1" x14ac:dyDescent="0.4">
      <c r="A66" s="1" t="s">
        <v>25</v>
      </c>
      <c r="B66" s="38" t="s">
        <v>119</v>
      </c>
    </row>
    <row r="67" spans="1:11" ht="15.5" thickTop="1" thickBot="1" x14ac:dyDescent="0.4">
      <c r="A67" s="1">
        <v>9</v>
      </c>
      <c r="B67" s="38" t="s">
        <v>121</v>
      </c>
      <c r="D67" s="138" t="s">
        <v>116</v>
      </c>
      <c r="E67" s="139"/>
      <c r="F67" s="139"/>
      <c r="G67" s="6" t="s">
        <v>6</v>
      </c>
      <c r="H67" s="7">
        <v>9</v>
      </c>
      <c r="I67" s="8"/>
      <c r="J67" s="9"/>
      <c r="K67" s="10">
        <f>IF(AND(H67= "",I67= ""), 0, ROUND(ROUND(J67, 2) * ROUND(IF(I67="",H67,I67),  0), 2))</f>
        <v>0</v>
      </c>
    </row>
    <row r="68" spans="1:11" ht="15" hidden="1" thickTop="1" x14ac:dyDescent="0.35">
      <c r="A68" s="1" t="s">
        <v>25</v>
      </c>
    </row>
    <row r="69" spans="1:11" ht="15" hidden="1" thickTop="1" x14ac:dyDescent="0.35">
      <c r="A69" s="1" t="s">
        <v>33</v>
      </c>
    </row>
    <row r="70" spans="1:11" ht="15.5" thickTop="1" thickBot="1" x14ac:dyDescent="0.4">
      <c r="A70" s="1">
        <v>6</v>
      </c>
      <c r="B70" s="38" t="s">
        <v>118</v>
      </c>
      <c r="D70" s="170" t="s">
        <v>45</v>
      </c>
      <c r="E70" s="170"/>
      <c r="F70" s="170"/>
      <c r="G70" s="11"/>
      <c r="H70" s="11"/>
      <c r="I70" s="11"/>
      <c r="J70" s="11"/>
      <c r="K70" s="11"/>
    </row>
    <row r="71" spans="1:11" ht="15" hidden="1" thickBot="1" x14ac:dyDescent="0.4">
      <c r="A71" s="1" t="s">
        <v>32</v>
      </c>
    </row>
    <row r="72" spans="1:11" ht="15.5" thickTop="1" thickBot="1" x14ac:dyDescent="0.4">
      <c r="A72" s="1">
        <v>9</v>
      </c>
      <c r="D72" s="138"/>
      <c r="E72" s="139"/>
      <c r="F72" s="139"/>
      <c r="G72" s="6" t="s">
        <v>6</v>
      </c>
      <c r="H72" s="7">
        <v>19</v>
      </c>
      <c r="I72" s="8"/>
      <c r="J72" s="9"/>
      <c r="K72" s="10">
        <f>IF(AND(H72= "",I72= ""), 0, ROUND(ROUND(J72, 2) * ROUND(IF(I72="",H72,I72),  0), 2))</f>
        <v>0</v>
      </c>
    </row>
    <row r="73" spans="1:11" ht="15" hidden="1" thickTop="1" x14ac:dyDescent="0.35">
      <c r="A73" s="1" t="s">
        <v>25</v>
      </c>
    </row>
    <row r="74" spans="1:11" ht="15" hidden="1" thickTop="1" x14ac:dyDescent="0.35">
      <c r="A74" s="1" t="s">
        <v>33</v>
      </c>
    </row>
    <row r="75" spans="1:11" ht="15" thickTop="1" x14ac:dyDescent="0.35">
      <c r="A75" s="1" t="s">
        <v>26</v>
      </c>
      <c r="D75" s="139"/>
      <c r="E75" s="139"/>
      <c r="F75" s="139"/>
      <c r="G75" s="5"/>
      <c r="H75" s="5"/>
      <c r="I75" s="5"/>
      <c r="J75" s="5"/>
      <c r="K75" s="5"/>
    </row>
    <row r="76" spans="1:11" x14ac:dyDescent="0.35">
      <c r="D76" s="62" t="s">
        <v>41</v>
      </c>
      <c r="E76" s="63"/>
      <c r="F76" s="63"/>
      <c r="G76" s="128"/>
      <c r="H76" s="128"/>
      <c r="I76" s="128"/>
      <c r="J76" s="128"/>
      <c r="K76" s="129"/>
    </row>
    <row r="77" spans="1:11" x14ac:dyDescent="0.35">
      <c r="D77" s="140"/>
      <c r="E77" s="141"/>
      <c r="F77" s="141"/>
      <c r="G77" s="141"/>
      <c r="H77" s="141"/>
      <c r="I77" s="141"/>
      <c r="J77" s="141"/>
      <c r="K77" s="142"/>
    </row>
    <row r="78" spans="1:11" x14ac:dyDescent="0.35">
      <c r="D78" s="144" t="s">
        <v>27</v>
      </c>
      <c r="E78" s="145"/>
      <c r="F78" s="145"/>
      <c r="G78" s="112"/>
      <c r="H78" s="112"/>
      <c r="I78" s="112"/>
      <c r="J78" s="112"/>
      <c r="K78" s="112">
        <f>SUM(K55:K72)</f>
        <v>0</v>
      </c>
    </row>
    <row r="79" spans="1:11" ht="15" customHeight="1" x14ac:dyDescent="0.35">
      <c r="D79" s="152" t="s">
        <v>28</v>
      </c>
      <c r="E79" s="153"/>
      <c r="F79" s="153"/>
      <c r="G79" s="114"/>
      <c r="H79" s="114"/>
      <c r="I79" s="114"/>
      <c r="J79" s="114"/>
      <c r="K79" s="114">
        <f>K78*0.2</f>
        <v>0</v>
      </c>
    </row>
    <row r="80" spans="1:11" ht="15" customHeight="1" x14ac:dyDescent="0.35">
      <c r="D80" s="130" t="s">
        <v>29</v>
      </c>
      <c r="E80" s="131"/>
      <c r="F80" s="131"/>
      <c r="G80" s="116"/>
      <c r="H80" s="116"/>
      <c r="I80" s="116"/>
      <c r="J80" s="116"/>
      <c r="K80" s="116">
        <f>K79+K78</f>
        <v>0</v>
      </c>
    </row>
    <row r="81" spans="1:11" ht="30" customHeight="1" x14ac:dyDescent="0.35">
      <c r="A81" s="1">
        <v>4</v>
      </c>
      <c r="B81" s="39" t="s">
        <v>35</v>
      </c>
      <c r="D81" s="179" t="s">
        <v>150</v>
      </c>
      <c r="E81" s="180"/>
      <c r="F81" s="181"/>
      <c r="G81" s="3"/>
      <c r="H81" s="3"/>
      <c r="I81" s="3"/>
      <c r="J81" s="3"/>
      <c r="K81" s="3"/>
    </row>
    <row r="82" spans="1:11" hidden="1" x14ac:dyDescent="0.35">
      <c r="A82" s="1" t="s">
        <v>22</v>
      </c>
    </row>
    <row r="83" spans="1:11" ht="15" thickBot="1" x14ac:dyDescent="0.4">
      <c r="A83" s="1">
        <v>6</v>
      </c>
      <c r="B83" s="39" t="s">
        <v>122</v>
      </c>
      <c r="D83" s="172" t="s">
        <v>139</v>
      </c>
      <c r="E83" s="172"/>
      <c r="F83" s="172"/>
      <c r="G83" s="11"/>
      <c r="H83" s="11"/>
      <c r="I83" s="11"/>
      <c r="J83" s="11"/>
      <c r="K83" s="11"/>
    </row>
    <row r="84" spans="1:11" ht="15.5" thickTop="1" thickBot="1" x14ac:dyDescent="0.4">
      <c r="A84" s="1">
        <v>9</v>
      </c>
      <c r="D84" s="173"/>
      <c r="E84" s="174"/>
      <c r="F84" s="175"/>
      <c r="G84" s="6" t="s">
        <v>5</v>
      </c>
      <c r="H84" s="12">
        <v>1581</v>
      </c>
      <c r="I84" s="13"/>
      <c r="J84" s="9"/>
      <c r="K84" s="10">
        <f>IF(AND(H84= "",I84= ""), 0, ROUND(ROUND(J84, 2) * ROUND(IF(I84="",H84,I84),  2), 2))</f>
        <v>0</v>
      </c>
    </row>
    <row r="85" spans="1:11" ht="15" hidden="1" thickTop="1" x14ac:dyDescent="0.35">
      <c r="A85" s="1" t="s">
        <v>25</v>
      </c>
    </row>
    <row r="86" spans="1:11" ht="15" hidden="1" thickTop="1" x14ac:dyDescent="0.35">
      <c r="A86" s="1" t="s">
        <v>33</v>
      </c>
    </row>
    <row r="87" spans="1:11" ht="15.5" thickTop="1" thickBot="1" x14ac:dyDescent="0.4">
      <c r="A87" s="1">
        <v>6</v>
      </c>
      <c r="B87" s="39" t="s">
        <v>123</v>
      </c>
      <c r="D87" s="170" t="s">
        <v>151</v>
      </c>
      <c r="E87" s="170"/>
      <c r="F87" s="170"/>
      <c r="G87" s="11"/>
      <c r="H87" s="11"/>
      <c r="I87" s="11"/>
      <c r="J87" s="11"/>
      <c r="K87" s="11"/>
    </row>
    <row r="88" spans="1:11" ht="15.5" thickTop="1" thickBot="1" x14ac:dyDescent="0.4">
      <c r="A88" s="1">
        <v>9</v>
      </c>
      <c r="D88" s="138"/>
      <c r="E88" s="139"/>
      <c r="F88" s="139"/>
      <c r="G88" s="30" t="s">
        <v>24</v>
      </c>
      <c r="H88" s="7">
        <v>1</v>
      </c>
      <c r="I88" s="13"/>
      <c r="J88" s="9"/>
      <c r="K88" s="10">
        <f>IF(AND(H88= "",I88= ""), 0, ROUND(ROUND(J88, 2) * ROUND(IF(I88="",H88,I88),  2), 2))</f>
        <v>0</v>
      </c>
    </row>
    <row r="89" spans="1:11" ht="15" hidden="1" thickTop="1" x14ac:dyDescent="0.35">
      <c r="A89" s="1" t="s">
        <v>25</v>
      </c>
    </row>
    <row r="90" spans="1:11" ht="15" hidden="1" thickTop="1" x14ac:dyDescent="0.35">
      <c r="A90" s="1" t="s">
        <v>33</v>
      </c>
    </row>
    <row r="91" spans="1:11" ht="15" thickTop="1" x14ac:dyDescent="0.35">
      <c r="A91" s="1" t="s">
        <v>26</v>
      </c>
      <c r="D91" s="139"/>
      <c r="E91" s="139"/>
      <c r="F91" s="139"/>
      <c r="G91" s="5"/>
      <c r="H91" s="5"/>
      <c r="I91" s="5"/>
      <c r="J91" s="5"/>
      <c r="K91" s="5"/>
    </row>
    <row r="92" spans="1:11" x14ac:dyDescent="0.35">
      <c r="D92" s="182" t="s">
        <v>150</v>
      </c>
      <c r="E92" s="183"/>
      <c r="F92" s="183"/>
      <c r="G92" s="128"/>
      <c r="H92" s="128"/>
      <c r="I92" s="128"/>
      <c r="J92" s="128"/>
      <c r="K92" s="129"/>
    </row>
    <row r="93" spans="1:11" x14ac:dyDescent="0.35">
      <c r="D93" s="140"/>
      <c r="E93" s="141"/>
      <c r="F93" s="141"/>
      <c r="G93" s="141"/>
      <c r="H93" s="141"/>
      <c r="I93" s="141"/>
      <c r="J93" s="141"/>
      <c r="K93" s="142"/>
    </row>
    <row r="94" spans="1:11" x14ac:dyDescent="0.35">
      <c r="D94" s="144" t="s">
        <v>27</v>
      </c>
      <c r="E94" s="145"/>
      <c r="F94" s="145"/>
      <c r="G94" s="112"/>
      <c r="H94" s="112"/>
      <c r="I94" s="112"/>
      <c r="J94" s="112"/>
      <c r="K94" s="112">
        <f>SUM(K84:K88)</f>
        <v>0</v>
      </c>
    </row>
    <row r="95" spans="1:11" ht="13.5" customHeight="1" x14ac:dyDescent="0.35">
      <c r="D95" s="152" t="s">
        <v>28</v>
      </c>
      <c r="E95" s="153"/>
      <c r="F95" s="153"/>
      <c r="G95" s="114"/>
      <c r="H95" s="114"/>
      <c r="I95" s="114"/>
      <c r="J95" s="114"/>
      <c r="K95" s="114">
        <f>K94*0.2</f>
        <v>0</v>
      </c>
    </row>
    <row r="96" spans="1:11" ht="16.5" customHeight="1" x14ac:dyDescent="0.35">
      <c r="D96" s="130" t="s">
        <v>29</v>
      </c>
      <c r="E96" s="131"/>
      <c r="F96" s="131"/>
      <c r="G96" s="116"/>
      <c r="H96" s="116"/>
      <c r="I96" s="116"/>
      <c r="J96" s="116"/>
      <c r="K96" s="116">
        <f>K95+K94</f>
        <v>0</v>
      </c>
    </row>
    <row r="97" spans="1:11" ht="15" thickBot="1" x14ac:dyDescent="0.4">
      <c r="A97" s="1">
        <v>4</v>
      </c>
      <c r="B97" s="39" t="s">
        <v>124</v>
      </c>
      <c r="D97" s="150" t="str">
        <f>D106</f>
        <v>PLANTATION NOUE PAYSAGERE</v>
      </c>
      <c r="E97" s="150"/>
      <c r="F97" s="150"/>
      <c r="G97" s="3"/>
      <c r="H97" s="3"/>
      <c r="I97" s="3"/>
      <c r="J97" s="3"/>
      <c r="K97" s="3"/>
    </row>
    <row r="98" spans="1:11" ht="15" hidden="1" thickBot="1" x14ac:dyDescent="0.4">
      <c r="A98" s="1" t="s">
        <v>22</v>
      </c>
    </row>
    <row r="99" spans="1:11" ht="15" hidden="1" thickBot="1" x14ac:dyDescent="0.4">
      <c r="A99" s="1" t="s">
        <v>32</v>
      </c>
    </row>
    <row r="100" spans="1:11" ht="15.5" thickTop="1" thickBot="1" x14ac:dyDescent="0.4">
      <c r="A100" s="1">
        <v>9</v>
      </c>
      <c r="D100" s="138"/>
      <c r="E100" s="139"/>
      <c r="F100" s="139"/>
      <c r="G100" s="99" t="s">
        <v>24</v>
      </c>
      <c r="H100" s="100">
        <v>1</v>
      </c>
      <c r="I100" s="95"/>
      <c r="J100" s="96"/>
      <c r="K100" s="97">
        <f>IF(AND(H100= "",I100= ""), 0, ROUND(ROUND(J100, 2) * ROUND(IF(I100="",H100,I100),  2), 2))</f>
        <v>0</v>
      </c>
    </row>
    <row r="101" spans="1:11" ht="15" hidden="1" thickTop="1" x14ac:dyDescent="0.35">
      <c r="A101" s="1" t="s">
        <v>25</v>
      </c>
    </row>
    <row r="102" spans="1:11" ht="15" hidden="1" thickTop="1" x14ac:dyDescent="0.35">
      <c r="A102" s="1" t="s">
        <v>33</v>
      </c>
    </row>
    <row r="103" spans="1:11" ht="15" hidden="1" thickTop="1" x14ac:dyDescent="0.35">
      <c r="A103" s="1" t="s">
        <v>25</v>
      </c>
    </row>
    <row r="104" spans="1:11" ht="15" hidden="1" thickTop="1" x14ac:dyDescent="0.35">
      <c r="A104" s="1" t="s">
        <v>33</v>
      </c>
    </row>
    <row r="105" spans="1:11" ht="15" thickTop="1" x14ac:dyDescent="0.35">
      <c r="A105" s="1" t="s">
        <v>26</v>
      </c>
      <c r="D105" s="139"/>
      <c r="E105" s="139"/>
      <c r="F105" s="139"/>
      <c r="G105" s="5"/>
      <c r="H105" s="5"/>
      <c r="I105" s="5"/>
      <c r="J105" s="5"/>
      <c r="K105" s="5"/>
    </row>
    <row r="106" spans="1:11" x14ac:dyDescent="0.35">
      <c r="D106" s="62" t="s">
        <v>125</v>
      </c>
      <c r="E106" s="63"/>
      <c r="F106" s="63"/>
      <c r="G106" s="128"/>
      <c r="H106" s="128"/>
      <c r="I106" s="128"/>
      <c r="J106" s="128"/>
      <c r="K106" s="129"/>
    </row>
    <row r="107" spans="1:11" x14ac:dyDescent="0.35">
      <c r="D107" s="140"/>
      <c r="E107" s="141"/>
      <c r="F107" s="141"/>
      <c r="G107" s="141"/>
      <c r="H107" s="141"/>
      <c r="I107" s="141"/>
      <c r="J107" s="141"/>
      <c r="K107" s="142"/>
    </row>
    <row r="108" spans="1:11" x14ac:dyDescent="0.35">
      <c r="D108" s="148" t="s">
        <v>27</v>
      </c>
      <c r="E108" s="149"/>
      <c r="F108" s="149"/>
      <c r="G108" s="112"/>
      <c r="H108" s="112"/>
      <c r="I108" s="112"/>
      <c r="J108" s="112"/>
      <c r="K108" s="112">
        <f>K100</f>
        <v>0</v>
      </c>
    </row>
    <row r="109" spans="1:11" x14ac:dyDescent="0.35">
      <c r="D109" s="152" t="s">
        <v>28</v>
      </c>
      <c r="E109" s="153"/>
      <c r="F109" s="153"/>
      <c r="G109" s="114"/>
      <c r="H109" s="114"/>
      <c r="I109" s="114"/>
      <c r="J109" s="114"/>
      <c r="K109" s="114">
        <f>K108*0.2</f>
        <v>0</v>
      </c>
    </row>
    <row r="110" spans="1:11" x14ac:dyDescent="0.35">
      <c r="D110" s="130" t="s">
        <v>29</v>
      </c>
      <c r="E110" s="131"/>
      <c r="F110" s="131"/>
      <c r="G110" s="116"/>
      <c r="H110" s="116"/>
      <c r="I110" s="116"/>
      <c r="J110" s="116"/>
      <c r="K110" s="116">
        <f>K109+K108</f>
        <v>0</v>
      </c>
    </row>
    <row r="111" spans="1:11" ht="15" thickBot="1" x14ac:dyDescent="0.4">
      <c r="A111" s="1">
        <v>4</v>
      </c>
      <c r="B111" s="39" t="s">
        <v>126</v>
      </c>
      <c r="D111" s="150" t="s">
        <v>46</v>
      </c>
      <c r="E111" s="150"/>
      <c r="F111" s="150"/>
      <c r="G111" s="3"/>
      <c r="H111" s="3"/>
      <c r="I111" s="3"/>
      <c r="J111" s="3"/>
      <c r="K111" s="3"/>
    </row>
    <row r="112" spans="1:11" ht="15" hidden="1" thickBot="1" x14ac:dyDescent="0.4">
      <c r="A112" s="1" t="s">
        <v>22</v>
      </c>
      <c r="B112" s="39" t="s">
        <v>127</v>
      </c>
    </row>
    <row r="113" spans="1:11" ht="15.5" thickTop="1" thickBot="1" x14ac:dyDescent="0.4">
      <c r="A113" s="1">
        <v>9</v>
      </c>
      <c r="B113" s="39" t="s">
        <v>146</v>
      </c>
      <c r="D113" s="176" t="s">
        <v>149</v>
      </c>
      <c r="E113" s="177"/>
      <c r="F113" s="177"/>
      <c r="G113" s="93" t="s">
        <v>5</v>
      </c>
      <c r="H113" s="94">
        <v>440</v>
      </c>
      <c r="I113" s="95"/>
      <c r="J113" s="96"/>
      <c r="K113" s="97">
        <f>IF(AND(H113= "",I113= ""), 0, ROUND(ROUND(J113, 2) * ROUND(IF(I113="",H113,I113),  2), 2))</f>
        <v>0</v>
      </c>
    </row>
    <row r="114" spans="1:11" ht="15.5" hidden="1" thickTop="1" thickBot="1" x14ac:dyDescent="0.4">
      <c r="A114" s="1" t="s">
        <v>25</v>
      </c>
      <c r="B114" s="39" t="s">
        <v>147</v>
      </c>
      <c r="D114" s="98"/>
      <c r="E114" s="98"/>
      <c r="F114" s="98"/>
      <c r="G114" s="98"/>
      <c r="H114" s="98"/>
      <c r="I114" s="98"/>
      <c r="J114" s="98"/>
      <c r="K114" s="97">
        <f t="shared" ref="K114:K115" si="0">IF(AND(H114= "",I114= ""), 0, ROUND(ROUND(J114, 2) * ROUND(IF(I114="",H114,I114),  2), 2))</f>
        <v>0</v>
      </c>
    </row>
    <row r="115" spans="1:11" ht="15.5" thickTop="1" thickBot="1" x14ac:dyDescent="0.4">
      <c r="A115" s="1" t="s">
        <v>26</v>
      </c>
      <c r="B115" s="39" t="s">
        <v>147</v>
      </c>
      <c r="D115" s="177" t="s">
        <v>148</v>
      </c>
      <c r="E115" s="177"/>
      <c r="F115" s="177"/>
      <c r="G115" s="93" t="s">
        <v>5</v>
      </c>
      <c r="H115" s="94">
        <v>239</v>
      </c>
      <c r="I115" s="95"/>
      <c r="J115" s="96"/>
      <c r="K115" s="97">
        <f t="shared" si="0"/>
        <v>0</v>
      </c>
    </row>
    <row r="116" spans="1:11" ht="15" thickTop="1" x14ac:dyDescent="0.35">
      <c r="D116" s="62" t="s">
        <v>46</v>
      </c>
      <c r="E116" s="63"/>
      <c r="F116" s="63"/>
      <c r="G116" s="128"/>
      <c r="H116" s="128"/>
      <c r="I116" s="128"/>
      <c r="J116" s="128"/>
      <c r="K116" s="129"/>
    </row>
    <row r="117" spans="1:11" x14ac:dyDescent="0.35">
      <c r="D117" s="140"/>
      <c r="E117" s="141"/>
      <c r="F117" s="141"/>
      <c r="G117" s="141"/>
      <c r="H117" s="141"/>
      <c r="I117" s="141"/>
      <c r="J117" s="141"/>
      <c r="K117" s="142"/>
    </row>
    <row r="118" spans="1:11" ht="15" customHeight="1" x14ac:dyDescent="0.35">
      <c r="D118" s="144" t="s">
        <v>27</v>
      </c>
      <c r="E118" s="145"/>
      <c r="F118" s="145"/>
      <c r="G118" s="112"/>
      <c r="H118" s="112"/>
      <c r="I118" s="112"/>
      <c r="J118" s="112"/>
      <c r="K118" s="112">
        <f>K113+K115</f>
        <v>0</v>
      </c>
    </row>
    <row r="119" spans="1:11" ht="15" customHeight="1" x14ac:dyDescent="0.35">
      <c r="D119" s="152" t="s">
        <v>28</v>
      </c>
      <c r="E119" s="153"/>
      <c r="F119" s="153"/>
      <c r="G119" s="114"/>
      <c r="H119" s="114"/>
      <c r="I119" s="114"/>
      <c r="J119" s="114"/>
      <c r="K119" s="114">
        <f>K118*0.2</f>
        <v>0</v>
      </c>
    </row>
    <row r="120" spans="1:11" ht="15" customHeight="1" x14ac:dyDescent="0.35">
      <c r="D120" s="130" t="s">
        <v>29</v>
      </c>
      <c r="E120" s="131"/>
      <c r="F120" s="131"/>
      <c r="G120" s="116"/>
      <c r="H120" s="116"/>
      <c r="I120" s="116"/>
      <c r="J120" s="116"/>
      <c r="K120" s="116">
        <f>K118+K119</f>
        <v>0</v>
      </c>
    </row>
    <row r="121" spans="1:11" x14ac:dyDescent="0.35">
      <c r="A121" s="1">
        <v>4</v>
      </c>
      <c r="B121" s="39" t="s">
        <v>127</v>
      </c>
      <c r="D121" s="150" t="s">
        <v>47</v>
      </c>
      <c r="E121" s="150"/>
      <c r="F121" s="150"/>
      <c r="G121" s="3"/>
      <c r="H121" s="3"/>
      <c r="I121" s="3"/>
      <c r="J121" s="3"/>
      <c r="K121" s="3"/>
    </row>
    <row r="122" spans="1:11" x14ac:dyDescent="0.35">
      <c r="A122" s="1">
        <v>6</v>
      </c>
      <c r="B122" s="39" t="s">
        <v>128</v>
      </c>
      <c r="D122" s="178" t="s">
        <v>48</v>
      </c>
      <c r="E122" s="178"/>
      <c r="F122" s="178"/>
      <c r="G122" s="11"/>
      <c r="H122" s="11"/>
      <c r="I122" s="11"/>
      <c r="J122" s="11"/>
      <c r="K122" s="11"/>
    </row>
    <row r="123" spans="1:11" hidden="1" x14ac:dyDescent="0.35">
      <c r="A123" s="1" t="s">
        <v>32</v>
      </c>
      <c r="B123" s="39" t="s">
        <v>129</v>
      </c>
      <c r="D123" s="84"/>
      <c r="E123" s="84"/>
      <c r="F123" s="84"/>
    </row>
    <row r="124" spans="1:11" hidden="1" x14ac:dyDescent="0.35">
      <c r="A124" s="1" t="s">
        <v>33</v>
      </c>
      <c r="B124" s="39" t="s">
        <v>130</v>
      </c>
      <c r="D124" s="84"/>
      <c r="E124" s="84"/>
      <c r="F124" s="84"/>
    </row>
    <row r="125" spans="1:11" x14ac:dyDescent="0.35">
      <c r="A125" s="1">
        <v>6</v>
      </c>
      <c r="B125" s="39" t="s">
        <v>129</v>
      </c>
      <c r="D125" s="178" t="s">
        <v>49</v>
      </c>
      <c r="E125" s="178"/>
      <c r="F125" s="178"/>
      <c r="G125" s="11"/>
      <c r="H125" s="11"/>
      <c r="I125" s="11"/>
      <c r="J125" s="11"/>
      <c r="K125" s="11"/>
    </row>
    <row r="126" spans="1:11" hidden="1" x14ac:dyDescent="0.35">
      <c r="A126" s="1" t="s">
        <v>32</v>
      </c>
      <c r="B126" s="39" t="s">
        <v>132</v>
      </c>
      <c r="D126" s="84"/>
      <c r="E126" s="84"/>
      <c r="F126" s="84"/>
    </row>
    <row r="127" spans="1:11" hidden="1" x14ac:dyDescent="0.35">
      <c r="A127" s="1" t="s">
        <v>33</v>
      </c>
      <c r="B127" s="39" t="s">
        <v>133</v>
      </c>
      <c r="D127" s="84"/>
      <c r="E127" s="84"/>
      <c r="F127" s="84"/>
    </row>
    <row r="128" spans="1:11" x14ac:dyDescent="0.35">
      <c r="A128" s="1">
        <v>6</v>
      </c>
      <c r="B128" s="39" t="s">
        <v>130</v>
      </c>
      <c r="D128" s="178" t="s">
        <v>50</v>
      </c>
      <c r="E128" s="178"/>
      <c r="F128" s="178"/>
      <c r="G128" s="11"/>
      <c r="H128" s="11"/>
      <c r="I128" s="11"/>
      <c r="J128" s="11"/>
      <c r="K128" s="11"/>
    </row>
    <row r="129" spans="1:11" hidden="1" x14ac:dyDescent="0.35">
      <c r="A129" s="1" t="s">
        <v>32</v>
      </c>
      <c r="B129" s="39" t="s">
        <v>134</v>
      </c>
      <c r="D129" s="84"/>
      <c r="E129" s="84"/>
      <c r="F129" s="84"/>
    </row>
    <row r="130" spans="1:11" hidden="1" x14ac:dyDescent="0.35">
      <c r="A130" s="1" t="s">
        <v>33</v>
      </c>
      <c r="B130" s="39" t="s">
        <v>135</v>
      </c>
      <c r="D130" s="84"/>
      <c r="E130" s="84"/>
      <c r="F130" s="84"/>
    </row>
    <row r="131" spans="1:11" x14ac:dyDescent="0.35">
      <c r="A131" s="1">
        <v>6</v>
      </c>
      <c r="B131" s="39" t="s">
        <v>131</v>
      </c>
      <c r="D131" s="178" t="s">
        <v>51</v>
      </c>
      <c r="E131" s="178"/>
      <c r="F131" s="178"/>
      <c r="G131" s="11"/>
      <c r="H131" s="11"/>
      <c r="I131" s="11"/>
      <c r="J131" s="11"/>
      <c r="K131" s="11"/>
    </row>
    <row r="132" spans="1:11" hidden="1" x14ac:dyDescent="0.35">
      <c r="A132" s="1" t="s">
        <v>32</v>
      </c>
      <c r="B132" s="39" t="s">
        <v>136</v>
      </c>
      <c r="D132" s="84"/>
      <c r="E132" s="84"/>
      <c r="F132" s="84"/>
    </row>
    <row r="133" spans="1:11" hidden="1" x14ac:dyDescent="0.35">
      <c r="A133" s="1" t="s">
        <v>33</v>
      </c>
      <c r="B133" s="39" t="s">
        <v>137</v>
      </c>
      <c r="D133" s="84"/>
      <c r="E133" s="84"/>
      <c r="F133" s="84"/>
    </row>
    <row r="134" spans="1:11" ht="15" thickBot="1" x14ac:dyDescent="0.4">
      <c r="A134" s="1">
        <v>6</v>
      </c>
      <c r="B134" s="39" t="s">
        <v>132</v>
      </c>
      <c r="D134" s="178" t="s">
        <v>52</v>
      </c>
      <c r="E134" s="178"/>
      <c r="F134" s="178"/>
      <c r="G134" s="11"/>
      <c r="H134" s="11"/>
      <c r="I134" s="11"/>
      <c r="J134" s="11"/>
      <c r="K134" s="11"/>
    </row>
    <row r="135" spans="1:11" ht="15" hidden="1" thickBot="1" x14ac:dyDescent="0.4">
      <c r="A135" s="1" t="s">
        <v>32</v>
      </c>
      <c r="B135" s="39" t="s">
        <v>138</v>
      </c>
      <c r="D135" s="84"/>
      <c r="E135" s="84"/>
      <c r="F135" s="84"/>
    </row>
    <row r="136" spans="1:11" ht="15.5" thickTop="1" thickBot="1" x14ac:dyDescent="0.4">
      <c r="A136" s="1">
        <v>9</v>
      </c>
      <c r="D136" s="178"/>
      <c r="E136" s="186"/>
      <c r="F136" s="186"/>
      <c r="G136" s="93" t="s">
        <v>24</v>
      </c>
      <c r="H136" s="100">
        <v>1</v>
      </c>
      <c r="I136" s="101"/>
      <c r="J136" s="96"/>
      <c r="K136" s="97">
        <f>IF(AND(H136= "",I136= ""), 0, ROUND(ROUND(J136, 2) * ROUND(IF(I136="",H136,I136),  0), 2))</f>
        <v>0</v>
      </c>
    </row>
    <row r="137" spans="1:11" ht="15" hidden="1" thickTop="1" x14ac:dyDescent="0.35">
      <c r="A137" s="1" t="s">
        <v>25</v>
      </c>
    </row>
    <row r="138" spans="1:11" ht="15" hidden="1" thickTop="1" x14ac:dyDescent="0.35">
      <c r="A138" s="1" t="s">
        <v>33</v>
      </c>
    </row>
    <row r="139" spans="1:11" ht="15" thickTop="1" x14ac:dyDescent="0.35">
      <c r="A139" s="1" t="s">
        <v>26</v>
      </c>
      <c r="D139" s="139"/>
      <c r="E139" s="139"/>
      <c r="F139" s="139"/>
      <c r="G139" s="5"/>
      <c r="H139" s="5"/>
      <c r="I139" s="5"/>
      <c r="J139" s="5"/>
      <c r="K139" s="5"/>
    </row>
    <row r="140" spans="1:11" x14ac:dyDescent="0.35">
      <c r="D140" s="62" t="s">
        <v>47</v>
      </c>
      <c r="E140" s="63"/>
      <c r="F140" s="63"/>
      <c r="G140" s="128"/>
      <c r="H140" s="128"/>
      <c r="I140" s="128"/>
      <c r="J140" s="128"/>
      <c r="K140" s="129"/>
    </row>
    <row r="141" spans="1:11" x14ac:dyDescent="0.35">
      <c r="D141" s="140"/>
      <c r="E141" s="141"/>
      <c r="F141" s="141"/>
      <c r="G141" s="141"/>
      <c r="H141" s="141"/>
      <c r="I141" s="141"/>
      <c r="J141" s="141"/>
      <c r="K141" s="142"/>
    </row>
    <row r="142" spans="1:11" x14ac:dyDescent="0.35">
      <c r="D142" s="144" t="s">
        <v>27</v>
      </c>
      <c r="E142" s="145"/>
      <c r="F142" s="145"/>
      <c r="G142" s="112"/>
      <c r="H142" s="112"/>
      <c r="I142" s="112"/>
      <c r="J142" s="112"/>
      <c r="K142" s="112">
        <f>K136</f>
        <v>0</v>
      </c>
    </row>
    <row r="143" spans="1:11" ht="18" customHeight="1" x14ac:dyDescent="0.35">
      <c r="D143" s="152" t="s">
        <v>28</v>
      </c>
      <c r="E143" s="153"/>
      <c r="F143" s="153"/>
      <c r="G143" s="114"/>
      <c r="H143" s="114"/>
      <c r="I143" s="114"/>
      <c r="J143" s="114"/>
      <c r="K143" s="114">
        <f>K142*0.2</f>
        <v>0</v>
      </c>
    </row>
    <row r="144" spans="1:11" ht="15" customHeight="1" x14ac:dyDescent="0.35">
      <c r="D144" s="130" t="s">
        <v>29</v>
      </c>
      <c r="E144" s="131"/>
      <c r="F144" s="131"/>
      <c r="G144" s="116"/>
      <c r="H144" s="116"/>
      <c r="I144" s="116"/>
      <c r="J144" s="116"/>
      <c r="K144" s="116">
        <f>K143+K142</f>
        <v>0</v>
      </c>
    </row>
    <row r="145" spans="1:11" x14ac:dyDescent="0.35">
      <c r="A145" s="1" t="s">
        <v>20</v>
      </c>
      <c r="D145" s="139"/>
      <c r="E145" s="139"/>
      <c r="F145" s="139"/>
      <c r="G145" s="5"/>
      <c r="H145" s="5"/>
      <c r="I145" s="5"/>
      <c r="J145" s="5"/>
      <c r="K145" s="5"/>
    </row>
    <row r="146" spans="1:11" x14ac:dyDescent="0.35">
      <c r="D146" s="184" t="s">
        <v>40</v>
      </c>
      <c r="E146" s="185"/>
      <c r="F146" s="185"/>
      <c r="G146" s="158"/>
      <c r="H146" s="158"/>
      <c r="I146" s="158"/>
      <c r="J146" s="158"/>
      <c r="K146" s="159"/>
    </row>
    <row r="147" spans="1:11" x14ac:dyDescent="0.35">
      <c r="D147" s="160"/>
      <c r="E147" s="161"/>
      <c r="F147" s="161"/>
      <c r="G147" s="161"/>
      <c r="H147" s="161"/>
      <c r="I147" s="161"/>
      <c r="J147" s="161"/>
      <c r="K147" s="162"/>
    </row>
    <row r="148" spans="1:11" x14ac:dyDescent="0.35">
      <c r="D148" s="163" t="s">
        <v>27</v>
      </c>
      <c r="E148" s="164"/>
      <c r="F148" s="164"/>
      <c r="G148" s="120"/>
      <c r="H148" s="120"/>
      <c r="I148" s="120"/>
      <c r="J148" s="120"/>
      <c r="K148" s="120">
        <f>K48+K78+K94+K108+K118+K142</f>
        <v>0</v>
      </c>
    </row>
    <row r="149" spans="1:11" x14ac:dyDescent="0.35">
      <c r="D149" s="163" t="s">
        <v>28</v>
      </c>
      <c r="E149" s="164"/>
      <c r="F149" s="164"/>
      <c r="G149" s="120"/>
      <c r="H149" s="120"/>
      <c r="I149" s="120"/>
      <c r="J149" s="120"/>
      <c r="K149" s="120">
        <f>K148*0.2</f>
        <v>0</v>
      </c>
    </row>
    <row r="150" spans="1:11" x14ac:dyDescent="0.35">
      <c r="D150" s="168" t="s">
        <v>29</v>
      </c>
      <c r="E150" s="169"/>
      <c r="F150" s="169"/>
      <c r="G150" s="122"/>
      <c r="H150" s="122"/>
      <c r="I150" s="122"/>
      <c r="J150" s="122"/>
      <c r="K150" s="122">
        <f>K148+K149</f>
        <v>0</v>
      </c>
    </row>
  </sheetData>
  <mergeCells count="113">
    <mergeCell ref="D136:F136"/>
    <mergeCell ref="D139:F139"/>
    <mergeCell ref="G140:K140"/>
    <mergeCell ref="D141:F141"/>
    <mergeCell ref="G141:K141"/>
    <mergeCell ref="D149:F149"/>
    <mergeCell ref="D150:F150"/>
    <mergeCell ref="D145:F145"/>
    <mergeCell ref="D146:F146"/>
    <mergeCell ref="G146:K146"/>
    <mergeCell ref="D147:F147"/>
    <mergeCell ref="G147:K147"/>
    <mergeCell ref="D148:F148"/>
    <mergeCell ref="D142:F142"/>
    <mergeCell ref="D143:F143"/>
    <mergeCell ref="D144:F144"/>
    <mergeCell ref="D121:F121"/>
    <mergeCell ref="D122:F122"/>
    <mergeCell ref="D125:F125"/>
    <mergeCell ref="D128:F128"/>
    <mergeCell ref="D131:F131"/>
    <mergeCell ref="D134:F134"/>
    <mergeCell ref="D118:F118"/>
    <mergeCell ref="D119:F119"/>
    <mergeCell ref="D120:F120"/>
    <mergeCell ref="D115:F115"/>
    <mergeCell ref="G116:K116"/>
    <mergeCell ref="D117:F117"/>
    <mergeCell ref="G117:K117"/>
    <mergeCell ref="D95:F95"/>
    <mergeCell ref="D96:F96"/>
    <mergeCell ref="D111:F111"/>
    <mergeCell ref="D109:F109"/>
    <mergeCell ref="D110:F110"/>
    <mergeCell ref="D108:F108"/>
    <mergeCell ref="G92:K92"/>
    <mergeCell ref="D93:F93"/>
    <mergeCell ref="G93:K93"/>
    <mergeCell ref="D94:F94"/>
    <mergeCell ref="D83:F83"/>
    <mergeCell ref="D84:F84"/>
    <mergeCell ref="D87:F87"/>
    <mergeCell ref="D88:F88"/>
    <mergeCell ref="D113:F113"/>
    <mergeCell ref="D92:F92"/>
    <mergeCell ref="D78:F78"/>
    <mergeCell ref="D79:F79"/>
    <mergeCell ref="D80:F80"/>
    <mergeCell ref="D72:F72"/>
    <mergeCell ref="D75:F75"/>
    <mergeCell ref="G76:K76"/>
    <mergeCell ref="D77:F77"/>
    <mergeCell ref="G77:K77"/>
    <mergeCell ref="D91:F91"/>
    <mergeCell ref="D81:F81"/>
    <mergeCell ref="D58:F58"/>
    <mergeCell ref="D60:F60"/>
    <mergeCell ref="D63:F63"/>
    <mergeCell ref="D65:F65"/>
    <mergeCell ref="D67:F67"/>
    <mergeCell ref="D70:F70"/>
    <mergeCell ref="D51:F51"/>
    <mergeCell ref="D52:F52"/>
    <mergeCell ref="D53:F53"/>
    <mergeCell ref="D55:F55"/>
    <mergeCell ref="D41:F41"/>
    <mergeCell ref="D43:F43"/>
    <mergeCell ref="D45:F45"/>
    <mergeCell ref="G46:K46"/>
    <mergeCell ref="D47:F47"/>
    <mergeCell ref="G47:K47"/>
    <mergeCell ref="D37:F37"/>
    <mergeCell ref="D38:F38"/>
    <mergeCell ref="D40:F40"/>
    <mergeCell ref="G35:K35"/>
    <mergeCell ref="D36:F36"/>
    <mergeCell ref="D16:F16"/>
    <mergeCell ref="G16:K16"/>
    <mergeCell ref="D17:F17"/>
    <mergeCell ref="D29:F29"/>
    <mergeCell ref="D30:F30"/>
    <mergeCell ref="D32:F32"/>
    <mergeCell ref="D24:F24"/>
    <mergeCell ref="D26:F26"/>
    <mergeCell ref="G27:K27"/>
    <mergeCell ref="D28:F28"/>
    <mergeCell ref="G28:K28"/>
    <mergeCell ref="D21:F21"/>
    <mergeCell ref="D31:F31"/>
    <mergeCell ref="G15:K15"/>
    <mergeCell ref="D20:F20"/>
    <mergeCell ref="D3:K3"/>
    <mergeCell ref="D4:K4"/>
    <mergeCell ref="D100:F100"/>
    <mergeCell ref="G106:K106"/>
    <mergeCell ref="D107:F107"/>
    <mergeCell ref="G107:K107"/>
    <mergeCell ref="D7:F7"/>
    <mergeCell ref="D48:F48"/>
    <mergeCell ref="D49:F49"/>
    <mergeCell ref="D50:F50"/>
    <mergeCell ref="D97:F97"/>
    <mergeCell ref="D105:F105"/>
    <mergeCell ref="D8:F8"/>
    <mergeCell ref="D12:F12"/>
    <mergeCell ref="D18:F18"/>
    <mergeCell ref="G18:K18"/>
    <mergeCell ref="D19:F19"/>
    <mergeCell ref="G19:K19"/>
    <mergeCell ref="D14:F14"/>
    <mergeCell ref="D33:F33"/>
    <mergeCell ref="G34:K34"/>
    <mergeCell ref="D35:F35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300" verticalDpi="300" r:id="rId1"/>
  <headerFooter>
    <oddFooter>&amp;R&amp;"Arial,Normal"&amp;8Page &amp;P/&amp;N</oddFooter>
  </headerFooter>
  <rowBreaks count="2" manualBreakCount="2">
    <brk id="40" max="10" man="1"/>
    <brk id="1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3"/>
  <sheetViews>
    <sheetView topLeftCell="B2" workbookViewId="0">
      <selection activeCell="M30" sqref="M30"/>
    </sheetView>
  </sheetViews>
  <sheetFormatPr baseColWidth="10" defaultColWidth="9.1796875" defaultRowHeight="14.5" x14ac:dyDescent="0.35"/>
  <cols>
    <col min="1" max="1" width="0" hidden="1" customWidth="1"/>
    <col min="2" max="2" width="6.453125" style="39" customWidth="1"/>
    <col min="3" max="3" width="2.1796875" customWidth="1"/>
    <col min="4" max="4" width="34.54296875" customWidth="1"/>
    <col min="5" max="7" width="8.1796875" customWidth="1"/>
    <col min="8" max="8" width="8.81640625" bestFit="1" customWidth="1"/>
    <col min="9" max="9" width="8.1796875" customWidth="1"/>
    <col min="10" max="11" width="12.54296875" customWidth="1"/>
    <col min="12" max="62" width="10.7265625" customWidth="1"/>
  </cols>
  <sheetData>
    <row r="1" spans="1:11" ht="80" hidden="1" x14ac:dyDescent="0.35">
      <c r="A1" s="1" t="s">
        <v>0</v>
      </c>
      <c r="B1" s="38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3" spans="1:11" ht="40" customHeight="1" x14ac:dyDescent="0.35">
      <c r="D3" s="132" t="s">
        <v>107</v>
      </c>
      <c r="E3" s="133"/>
      <c r="F3" s="133"/>
      <c r="G3" s="133"/>
      <c r="H3" s="133"/>
      <c r="I3" s="133"/>
      <c r="J3" s="133"/>
      <c r="K3" s="134"/>
    </row>
    <row r="4" spans="1:11" ht="20.149999999999999" customHeight="1" x14ac:dyDescent="0.35">
      <c r="D4" s="135" t="s">
        <v>144</v>
      </c>
      <c r="E4" s="136"/>
      <c r="F4" s="136"/>
      <c r="G4" s="136"/>
      <c r="H4" s="136"/>
      <c r="I4" s="136"/>
      <c r="J4" s="136"/>
      <c r="K4" s="137"/>
    </row>
    <row r="6" spans="1:11" ht="20" x14ac:dyDescent="0.35">
      <c r="A6" s="1" t="s">
        <v>11</v>
      </c>
      <c r="B6" s="38" t="s">
        <v>12</v>
      </c>
      <c r="C6" s="32"/>
      <c r="D6" s="187" t="s">
        <v>13</v>
      </c>
      <c r="E6" s="187"/>
      <c r="F6" s="187"/>
      <c r="G6" s="2" t="s">
        <v>6</v>
      </c>
      <c r="H6" s="2" t="s">
        <v>14</v>
      </c>
      <c r="I6" s="2" t="s">
        <v>15</v>
      </c>
      <c r="J6" s="2" t="s">
        <v>16</v>
      </c>
      <c r="K6" s="2" t="s">
        <v>17</v>
      </c>
    </row>
    <row r="7" spans="1:11" hidden="1" x14ac:dyDescent="0.35">
      <c r="B7" s="38"/>
      <c r="C7" s="27"/>
      <c r="D7" s="152" t="s">
        <v>28</v>
      </c>
      <c r="E7" s="153"/>
      <c r="F7" s="153"/>
      <c r="G7" s="154" t="e">
        <f>ROUND( SUMIF(#REF!, IF(#REF!="","",#REF!),#REF!) * 0.2, 2)</f>
        <v>#REF!</v>
      </c>
      <c r="H7" s="154"/>
      <c r="I7" s="154"/>
      <c r="J7" s="154"/>
      <c r="K7" s="155"/>
    </row>
    <row r="8" spans="1:11" hidden="1" x14ac:dyDescent="0.35">
      <c r="B8" s="38"/>
      <c r="C8" s="27"/>
      <c r="D8" s="144" t="s">
        <v>29</v>
      </c>
      <c r="E8" s="145"/>
      <c r="F8" s="145"/>
      <c r="G8" s="156" t="e">
        <f>SUM(G7:G7)</f>
        <v>#REF!</v>
      </c>
      <c r="H8" s="156"/>
      <c r="I8" s="156"/>
      <c r="J8" s="156"/>
      <c r="K8" s="157"/>
    </row>
    <row r="9" spans="1:11" x14ac:dyDescent="0.35">
      <c r="A9" s="1" t="s">
        <v>20</v>
      </c>
      <c r="B9" s="38"/>
      <c r="C9" s="1"/>
      <c r="D9" s="188"/>
      <c r="E9" s="188"/>
      <c r="F9" s="188"/>
      <c r="G9" s="25"/>
      <c r="H9" s="25"/>
      <c r="I9" s="25"/>
      <c r="J9" s="25"/>
      <c r="K9" s="25"/>
    </row>
    <row r="10" spans="1:11" x14ac:dyDescent="0.35">
      <c r="B10" s="38"/>
      <c r="C10" s="1"/>
      <c r="D10" s="69"/>
      <c r="E10" s="69"/>
      <c r="F10" s="69"/>
      <c r="G10" s="65"/>
      <c r="H10" s="65"/>
      <c r="I10" s="65"/>
      <c r="J10" s="65"/>
      <c r="K10" s="65"/>
    </row>
    <row r="11" spans="1:11" ht="37" customHeight="1" x14ac:dyDescent="0.35">
      <c r="A11" s="1">
        <v>3</v>
      </c>
      <c r="B11" s="40" t="s">
        <v>35</v>
      </c>
      <c r="C11" s="34"/>
      <c r="D11" s="240" t="str">
        <f>'DPGF-lot02'!D81</f>
        <v>PLANTATIONS COUVRE-SOL ET ARBUSTES</v>
      </c>
      <c r="E11" s="241"/>
      <c r="F11" s="242"/>
      <c r="G11" s="28"/>
      <c r="H11" s="28"/>
      <c r="I11" s="28"/>
      <c r="J11" s="28"/>
      <c r="K11" s="28"/>
    </row>
    <row r="12" spans="1:11" x14ac:dyDescent="0.35">
      <c r="A12" s="1" t="s">
        <v>22</v>
      </c>
    </row>
    <row r="13" spans="1:11" x14ac:dyDescent="0.35">
      <c r="A13" s="1" t="s">
        <v>22</v>
      </c>
    </row>
    <row r="14" spans="1:11" ht="16" customHeight="1" thickBot="1" x14ac:dyDescent="0.4">
      <c r="A14" s="1">
        <v>6</v>
      </c>
      <c r="B14" s="39" t="s">
        <v>122</v>
      </c>
      <c r="D14" s="176" t="s">
        <v>164</v>
      </c>
      <c r="E14" s="176"/>
      <c r="F14" s="176"/>
      <c r="G14" s="11"/>
      <c r="H14" s="11"/>
      <c r="I14" s="11"/>
      <c r="J14" s="11"/>
      <c r="K14" s="11"/>
    </row>
    <row r="15" spans="1:11" ht="15.5" thickTop="1" thickBot="1" x14ac:dyDescent="0.4">
      <c r="A15" s="1">
        <v>9</v>
      </c>
      <c r="D15" s="173"/>
      <c r="E15" s="174"/>
      <c r="F15" s="175"/>
      <c r="G15" s="6" t="s">
        <v>5</v>
      </c>
      <c r="H15" s="239" t="s">
        <v>162</v>
      </c>
      <c r="I15" s="13"/>
      <c r="J15" s="9"/>
      <c r="K15" s="10">
        <f>IF(AND(H15= "",I15= ""), 0, ROUND(ROUND(J15, 2) * ROUND(IF(I15="",H15,I15),  2), 2))</f>
        <v>0</v>
      </c>
    </row>
    <row r="16" spans="1:11" ht="15.5" thickTop="1" thickBot="1" x14ac:dyDescent="0.4">
      <c r="A16" s="1">
        <v>6</v>
      </c>
      <c r="B16" s="39" t="s">
        <v>123</v>
      </c>
      <c r="D16" s="193" t="s">
        <v>165</v>
      </c>
      <c r="E16" s="193"/>
      <c r="F16" s="193"/>
      <c r="G16" s="11"/>
      <c r="H16" s="11"/>
      <c r="I16" s="11"/>
      <c r="J16" s="11"/>
      <c r="K16" s="11"/>
    </row>
    <row r="17" spans="1:11" ht="15.5" thickTop="1" thickBot="1" x14ac:dyDescent="0.4">
      <c r="A17" s="1">
        <v>9</v>
      </c>
      <c r="D17" s="138"/>
      <c r="E17" s="139"/>
      <c r="F17" s="139"/>
      <c r="G17" s="30" t="s">
        <v>24</v>
      </c>
      <c r="H17" s="239" t="s">
        <v>163</v>
      </c>
      <c r="I17" s="13"/>
      <c r="J17" s="9"/>
      <c r="K17" s="10">
        <f>IF(AND(H17= "",I17= ""), 0, ROUND(ROUND(J17, 2) * ROUND(IF(I17="",H17,I17),  2), 2))</f>
        <v>0</v>
      </c>
    </row>
    <row r="18" spans="1:11" ht="15" thickTop="1" x14ac:dyDescent="0.35">
      <c r="D18" s="189"/>
      <c r="E18" s="190"/>
      <c r="F18" s="190"/>
      <c r="G18" s="141"/>
      <c r="H18" s="141"/>
      <c r="I18" s="141"/>
      <c r="J18" s="141"/>
      <c r="K18" s="142"/>
    </row>
    <row r="19" spans="1:11" s="70" customFormat="1" x14ac:dyDescent="0.35">
      <c r="B19" s="79"/>
      <c r="D19" s="191" t="s">
        <v>27</v>
      </c>
      <c r="E19" s="192"/>
      <c r="F19" s="192"/>
      <c r="G19" s="124"/>
      <c r="H19" s="124"/>
      <c r="I19" s="124"/>
      <c r="J19" s="124"/>
      <c r="K19" s="125">
        <f>K15+K17</f>
        <v>0</v>
      </c>
    </row>
    <row r="20" spans="1:11" x14ac:dyDescent="0.35">
      <c r="D20" s="152" t="s">
        <v>28</v>
      </c>
      <c r="E20" s="153"/>
      <c r="F20" s="153"/>
      <c r="G20" s="114"/>
      <c r="H20" s="114"/>
      <c r="I20" s="114"/>
      <c r="J20" s="114"/>
      <c r="K20" s="115">
        <f>K19*0.2</f>
        <v>0</v>
      </c>
    </row>
    <row r="21" spans="1:11" x14ac:dyDescent="0.35">
      <c r="D21" s="130" t="s">
        <v>29</v>
      </c>
      <c r="E21" s="131"/>
      <c r="F21" s="131"/>
      <c r="G21" s="116"/>
      <c r="H21" s="116"/>
      <c r="I21" s="116"/>
      <c r="J21" s="116"/>
      <c r="K21" s="117">
        <f>K19+K20</f>
        <v>0</v>
      </c>
    </row>
    <row r="22" spans="1:11" hidden="1" thickTop="1" x14ac:dyDescent="0.35">
      <c r="A22" s="1" t="s">
        <v>22</v>
      </c>
    </row>
    <row r="23" spans="1:11" hidden="1" x14ac:dyDescent="0.35">
      <c r="A23" s="1" t="s">
        <v>22</v>
      </c>
    </row>
    <row r="25" spans="1:11" ht="15" hidden="1" customHeight="1" x14ac:dyDescent="0.35">
      <c r="D25" s="194" t="s">
        <v>53</v>
      </c>
      <c r="E25" s="194"/>
      <c r="F25" s="194"/>
      <c r="G25" s="194"/>
      <c r="H25" s="194"/>
      <c r="I25" s="194"/>
      <c r="J25" s="194"/>
      <c r="K25" s="194"/>
    </row>
    <row r="26" spans="1:11" ht="15" hidden="1" customHeight="1" x14ac:dyDescent="0.35">
      <c r="D26" s="195" t="s">
        <v>54</v>
      </c>
      <c r="E26" s="195"/>
      <c r="F26" s="195"/>
      <c r="G26" s="196" t="e">
        <f>SUMIF(#REF!, IF(#REF!="","",#REF!), K7:K23)</f>
        <v>#REF!</v>
      </c>
      <c r="H26" s="196"/>
      <c r="I26" s="196"/>
      <c r="J26" s="196"/>
      <c r="K26" s="196"/>
    </row>
    <row r="27" spans="1:11" ht="15" hidden="1" customHeight="1" x14ac:dyDescent="0.35">
      <c r="A27" s="16"/>
      <c r="D27" s="195" t="s">
        <v>55</v>
      </c>
      <c r="E27" s="141"/>
      <c r="F27" s="141"/>
      <c r="G27" s="196" t="e">
        <f>ROUND(SUMIF(#REF!, IF(#REF!="","",#REF!), K7:K23) * 0.2, 2)</f>
        <v>#REF!</v>
      </c>
      <c r="H27" s="196"/>
      <c r="I27" s="196"/>
      <c r="J27" s="196"/>
      <c r="K27" s="196"/>
    </row>
    <row r="28" spans="1:11" ht="15" hidden="1" customHeight="1" x14ac:dyDescent="0.35">
      <c r="D28" s="195" t="s">
        <v>56</v>
      </c>
      <c r="E28" s="141"/>
      <c r="F28" s="141"/>
      <c r="G28" s="196" t="e">
        <f>SUM(G26:G27)</f>
        <v>#REF!</v>
      </c>
      <c r="H28" s="196"/>
      <c r="I28" s="196"/>
      <c r="J28" s="196"/>
      <c r="K28" s="196"/>
    </row>
    <row r="29" spans="1:11" ht="14.5" customHeight="1" x14ac:dyDescent="0.35">
      <c r="D29" s="201" t="s">
        <v>166</v>
      </c>
      <c r="E29" s="202"/>
      <c r="F29" s="202"/>
      <c r="G29" s="202"/>
      <c r="H29" s="202"/>
      <c r="I29" s="202"/>
      <c r="J29" s="202"/>
      <c r="K29" s="203"/>
    </row>
    <row r="30" spans="1:11" x14ac:dyDescent="0.35">
      <c r="D30" s="199"/>
      <c r="E30" s="161"/>
      <c r="F30" s="161"/>
      <c r="G30" s="161"/>
      <c r="H30" s="161"/>
      <c r="I30" s="161"/>
      <c r="J30" s="161"/>
      <c r="K30" s="200"/>
    </row>
    <row r="31" spans="1:11" ht="14.5" customHeight="1" x14ac:dyDescent="0.35">
      <c r="D31" s="204" t="s">
        <v>27</v>
      </c>
      <c r="E31" s="161"/>
      <c r="F31" s="161"/>
      <c r="G31" s="53"/>
      <c r="H31" s="53"/>
      <c r="I31" s="53"/>
      <c r="J31" s="53"/>
      <c r="K31" s="126">
        <f>K19</f>
        <v>0</v>
      </c>
    </row>
    <row r="32" spans="1:11" ht="14.5" customHeight="1" x14ac:dyDescent="0.35">
      <c r="D32" s="204" t="s">
        <v>28</v>
      </c>
      <c r="E32" s="161"/>
      <c r="F32" s="161"/>
      <c r="G32" s="53"/>
      <c r="H32" s="53"/>
      <c r="I32" s="53"/>
      <c r="J32" s="53"/>
      <c r="K32" s="126">
        <f>K31*0.2</f>
        <v>0</v>
      </c>
    </row>
    <row r="33" spans="4:11" ht="14.5" customHeight="1" x14ac:dyDescent="0.35">
      <c r="D33" s="197" t="s">
        <v>29</v>
      </c>
      <c r="E33" s="198"/>
      <c r="F33" s="198"/>
      <c r="G33" s="55"/>
      <c r="H33" s="55"/>
      <c r="I33" s="55"/>
      <c r="J33" s="55"/>
      <c r="K33" s="127">
        <f>K31+K32</f>
        <v>0</v>
      </c>
    </row>
  </sheetData>
  <mergeCells count="30">
    <mergeCell ref="D25:K25"/>
    <mergeCell ref="D26:F26"/>
    <mergeCell ref="G26:K26"/>
    <mergeCell ref="D33:F33"/>
    <mergeCell ref="D30:K30"/>
    <mergeCell ref="D29:K29"/>
    <mergeCell ref="D31:F31"/>
    <mergeCell ref="D32:F32"/>
    <mergeCell ref="D27:F27"/>
    <mergeCell ref="G27:K27"/>
    <mergeCell ref="D28:F28"/>
    <mergeCell ref="G28:K28"/>
    <mergeCell ref="D18:F18"/>
    <mergeCell ref="G18:K18"/>
    <mergeCell ref="D21:F21"/>
    <mergeCell ref="D19:F19"/>
    <mergeCell ref="D14:F14"/>
    <mergeCell ref="D15:F15"/>
    <mergeCell ref="D16:F16"/>
    <mergeCell ref="D17:F17"/>
    <mergeCell ref="D20:F20"/>
    <mergeCell ref="D3:K3"/>
    <mergeCell ref="D4:K4"/>
    <mergeCell ref="D6:F6"/>
    <mergeCell ref="D7:F7"/>
    <mergeCell ref="G7:K7"/>
    <mergeCell ref="D8:F8"/>
    <mergeCell ref="G8:K8"/>
    <mergeCell ref="D9:F9"/>
    <mergeCell ref="D11:F11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Footer>&amp;R&amp;"Arial,Normal"&amp;8Page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72"/>
  <sheetViews>
    <sheetView view="pageBreakPreview" zoomScaleNormal="115" zoomScaleSheetLayoutView="100" workbookViewId="0">
      <selection activeCell="J42" sqref="J42"/>
    </sheetView>
  </sheetViews>
  <sheetFormatPr baseColWidth="10" defaultRowHeight="14.5" x14ac:dyDescent="0.35"/>
  <cols>
    <col min="1" max="1" width="5.54296875" style="45" customWidth="1"/>
    <col min="2" max="2" width="4.26953125" customWidth="1"/>
    <col min="5" max="5" width="34.81640625" customWidth="1"/>
  </cols>
  <sheetData>
    <row r="1" spans="1:10" x14ac:dyDescent="0.35">
      <c r="A1" s="43"/>
    </row>
    <row r="2" spans="1:10" ht="40" customHeight="1" x14ac:dyDescent="0.35">
      <c r="A2" s="43"/>
      <c r="C2" s="132" t="s">
        <v>107</v>
      </c>
      <c r="D2" s="133"/>
      <c r="E2" s="133"/>
      <c r="F2" s="133"/>
      <c r="G2" s="133"/>
      <c r="H2" s="133"/>
      <c r="I2" s="133"/>
      <c r="J2" s="134"/>
    </row>
    <row r="3" spans="1:10" ht="20.149999999999999" customHeight="1" x14ac:dyDescent="0.35">
      <c r="A3" s="43"/>
      <c r="C3" s="135" t="s">
        <v>145</v>
      </c>
      <c r="D3" s="136"/>
      <c r="E3" s="136"/>
      <c r="F3" s="136"/>
      <c r="G3" s="136"/>
      <c r="H3" s="136"/>
      <c r="I3" s="136"/>
      <c r="J3" s="137"/>
    </row>
    <row r="4" spans="1:10" ht="20.149999999999999" customHeight="1" x14ac:dyDescent="0.35">
      <c r="A4" s="43"/>
      <c r="C4" s="92"/>
      <c r="D4" s="92"/>
      <c r="E4" s="92"/>
      <c r="F4" s="92"/>
      <c r="G4" s="92"/>
      <c r="H4" s="92"/>
      <c r="I4" s="92"/>
      <c r="J4" s="92"/>
    </row>
    <row r="5" spans="1:10" x14ac:dyDescent="0.35">
      <c r="A5" s="43"/>
    </row>
    <row r="6" spans="1:10" x14ac:dyDescent="0.35">
      <c r="A6" s="44"/>
      <c r="B6" s="46"/>
      <c r="C6" s="206" t="s">
        <v>13</v>
      </c>
      <c r="D6" s="206"/>
      <c r="E6" s="207"/>
      <c r="F6" s="51"/>
      <c r="G6" s="51"/>
      <c r="H6" s="51"/>
      <c r="I6" s="51"/>
      <c r="J6" s="52" t="s">
        <v>17</v>
      </c>
    </row>
    <row r="7" spans="1:10" x14ac:dyDescent="0.35">
      <c r="A7" s="76"/>
      <c r="J7" s="47"/>
    </row>
    <row r="8" spans="1:10" x14ac:dyDescent="0.35">
      <c r="A8" s="77"/>
      <c r="C8" s="212" t="s">
        <v>140</v>
      </c>
      <c r="D8" s="209"/>
      <c r="E8" s="209"/>
      <c r="F8" s="48"/>
      <c r="G8" s="48"/>
      <c r="H8" s="48"/>
      <c r="I8" s="48"/>
      <c r="J8" s="73">
        <f>J10+J12</f>
        <v>0</v>
      </c>
    </row>
    <row r="9" spans="1:10" x14ac:dyDescent="0.35">
      <c r="A9" s="77"/>
      <c r="C9" s="31"/>
      <c r="D9" s="14"/>
      <c r="E9" s="14"/>
      <c r="J9" s="58"/>
    </row>
    <row r="10" spans="1:10" ht="16.5" customHeight="1" x14ac:dyDescent="0.35">
      <c r="A10" s="78" t="s">
        <v>21</v>
      </c>
      <c r="C10" s="205" t="str">
        <f>'DPGF-lot02'!D15</f>
        <v>ENSEMBLE DE PIQUE-NIQUE</v>
      </c>
      <c r="D10" s="213"/>
      <c r="E10" s="213"/>
      <c r="J10" s="72">
        <f>'DPGF-lot02'!K17</f>
        <v>0</v>
      </c>
    </row>
    <row r="11" spans="1:10" ht="5.15" customHeight="1" x14ac:dyDescent="0.35">
      <c r="A11" s="78"/>
      <c r="C11" s="60"/>
      <c r="D11" s="61"/>
      <c r="E11" s="61"/>
      <c r="J11" s="72"/>
    </row>
    <row r="12" spans="1:10" x14ac:dyDescent="0.35">
      <c r="A12" s="78" t="s">
        <v>30</v>
      </c>
      <c r="C12" s="205" t="str">
        <f>'DPGF-lot02'!D27</f>
        <v>CHAISE LONGUE</v>
      </c>
      <c r="D12" s="213"/>
      <c r="E12" s="213"/>
      <c r="J12" s="72">
        <f>'DPGF-lot02'!K29</f>
        <v>0</v>
      </c>
    </row>
    <row r="13" spans="1:10" x14ac:dyDescent="0.35">
      <c r="A13" s="78"/>
      <c r="C13" s="26"/>
      <c r="D13" s="15"/>
      <c r="E13" s="15"/>
      <c r="J13" s="59"/>
    </row>
    <row r="14" spans="1:10" ht="15" customHeight="1" x14ac:dyDescent="0.35">
      <c r="A14" s="77"/>
      <c r="C14" s="212" t="s">
        <v>141</v>
      </c>
      <c r="D14" s="209"/>
      <c r="E14" s="209"/>
      <c r="F14" s="48"/>
      <c r="G14" s="48"/>
      <c r="H14" s="48"/>
      <c r="I14" s="48"/>
      <c r="J14" s="57">
        <f>SUM(J16:J26)</f>
        <v>0</v>
      </c>
    </row>
    <row r="15" spans="1:10" ht="15" customHeight="1" x14ac:dyDescent="0.35">
      <c r="A15" s="77"/>
      <c r="C15" s="31"/>
      <c r="D15" s="14"/>
      <c r="E15" s="14"/>
      <c r="J15" s="58"/>
    </row>
    <row r="16" spans="1:10" x14ac:dyDescent="0.35">
      <c r="A16" s="78" t="s">
        <v>21</v>
      </c>
      <c r="C16" s="205" t="str">
        <f>'DPGF-lot02'!D46</f>
        <v>TERRASSEMENT DES FOSSES D'ARBRES ET APPORT TERRE VEGETALE</v>
      </c>
      <c r="D16" s="213"/>
      <c r="E16" s="213"/>
      <c r="F16" s="37"/>
      <c r="G16" s="37"/>
      <c r="H16" s="37"/>
      <c r="I16" s="37"/>
      <c r="J16" s="72">
        <f>'DPGF-lot02'!K48</f>
        <v>0</v>
      </c>
    </row>
    <row r="17" spans="1:10" ht="2.15" customHeight="1" x14ac:dyDescent="0.35">
      <c r="A17" s="78" t="s">
        <v>30</v>
      </c>
      <c r="C17" s="60"/>
      <c r="D17" s="61"/>
      <c r="E17" s="61"/>
      <c r="F17" s="37"/>
      <c r="G17" s="37"/>
      <c r="H17" s="37"/>
      <c r="I17" s="37"/>
      <c r="J17" s="72"/>
    </row>
    <row r="18" spans="1:10" x14ac:dyDescent="0.35">
      <c r="A18" s="78" t="s">
        <v>30</v>
      </c>
      <c r="C18" s="205" t="str">
        <f>'DPGF-lot02'!D76</f>
        <v>ARBRES &amp; TUTEURS</v>
      </c>
      <c r="D18" s="213"/>
      <c r="E18" s="213"/>
      <c r="F18" s="37"/>
      <c r="G18" s="37"/>
      <c r="H18" s="37"/>
      <c r="I18" s="37"/>
      <c r="J18" s="72">
        <f>'DPGF-lot02'!K78</f>
        <v>0</v>
      </c>
    </row>
    <row r="19" spans="1:10" ht="2.15" customHeight="1" x14ac:dyDescent="0.35">
      <c r="A19" s="78" t="s">
        <v>124</v>
      </c>
      <c r="C19" s="60"/>
      <c r="D19" s="61"/>
      <c r="E19" s="61"/>
      <c r="F19" s="37"/>
      <c r="G19" s="37"/>
      <c r="H19" s="37"/>
      <c r="I19" s="37"/>
      <c r="J19" s="72"/>
    </row>
    <row r="20" spans="1:10" x14ac:dyDescent="0.35">
      <c r="A20" s="78" t="s">
        <v>35</v>
      </c>
      <c r="C20" s="205" t="str">
        <f>'DPGF-lot02'!D92</f>
        <v>PLANTATIONS COUVRE-SOL ET ARBUSTES</v>
      </c>
      <c r="D20" s="213"/>
      <c r="E20" s="213"/>
      <c r="F20" s="37"/>
      <c r="G20" s="37"/>
      <c r="H20" s="37"/>
      <c r="I20" s="37"/>
      <c r="J20" s="72">
        <f>'DPGF-lot02'!K94</f>
        <v>0</v>
      </c>
    </row>
    <row r="21" spans="1:10" ht="2.15" customHeight="1" x14ac:dyDescent="0.35">
      <c r="A21" s="78" t="s">
        <v>127</v>
      </c>
      <c r="C21" s="60"/>
      <c r="D21" s="61"/>
      <c r="E21" s="61"/>
      <c r="F21" s="37"/>
      <c r="G21" s="37"/>
      <c r="H21" s="37"/>
      <c r="I21" s="37"/>
      <c r="J21" s="72"/>
    </row>
    <row r="22" spans="1:10" x14ac:dyDescent="0.35">
      <c r="A22" s="78" t="s">
        <v>124</v>
      </c>
      <c r="C22" s="205" t="str">
        <f>'DPGF-lot02'!D106</f>
        <v>PLANTATION NOUE PAYSAGERE</v>
      </c>
      <c r="D22" s="213"/>
      <c r="E22" s="213"/>
      <c r="F22" s="37"/>
      <c r="G22" s="37"/>
      <c r="H22" s="37"/>
      <c r="I22" s="37"/>
      <c r="J22" s="72">
        <f>'DPGF-lot02'!K108</f>
        <v>0</v>
      </c>
    </row>
    <row r="23" spans="1:10" ht="2.15" customHeight="1" x14ac:dyDescent="0.35">
      <c r="A23" s="78"/>
      <c r="C23" s="60"/>
      <c r="D23" s="61"/>
      <c r="E23" s="61"/>
      <c r="F23" s="37"/>
      <c r="G23" s="37"/>
      <c r="H23" s="37"/>
      <c r="I23" s="37"/>
      <c r="J23" s="72"/>
    </row>
    <row r="24" spans="1:10" x14ac:dyDescent="0.35">
      <c r="A24" s="78" t="s">
        <v>126</v>
      </c>
      <c r="C24" s="205" t="str">
        <f>'DPGF-lot02'!D116</f>
        <v>ENGAZONNEMENT</v>
      </c>
      <c r="D24" s="205"/>
      <c r="E24" s="205"/>
      <c r="F24" s="37"/>
      <c r="G24" s="37"/>
      <c r="H24" s="37"/>
      <c r="I24" s="37"/>
      <c r="J24" s="72">
        <f>'DPGF-lot02'!K118</f>
        <v>0</v>
      </c>
    </row>
    <row r="25" spans="1:10" ht="2.15" customHeight="1" x14ac:dyDescent="0.35">
      <c r="A25" s="78"/>
      <c r="C25" s="60"/>
      <c r="D25" s="61"/>
      <c r="E25" s="61"/>
      <c r="F25" s="37"/>
      <c r="G25" s="37"/>
      <c r="H25" s="37"/>
      <c r="I25" s="37"/>
      <c r="J25" s="72"/>
    </row>
    <row r="26" spans="1:10" x14ac:dyDescent="0.35">
      <c r="A26" s="78" t="s">
        <v>127</v>
      </c>
      <c r="C26" s="205" t="str">
        <f>'DPGF-lot02'!D140</f>
        <v>GARANTIE DES PLANTATIONS</v>
      </c>
      <c r="D26" s="205"/>
      <c r="E26" s="205"/>
      <c r="F26" s="37"/>
      <c r="G26" s="37"/>
      <c r="H26" s="37"/>
      <c r="I26" s="37"/>
      <c r="J26" s="72">
        <f>'DPGF-lot02'!K142</f>
        <v>0</v>
      </c>
    </row>
    <row r="27" spans="1:10" ht="2.15" customHeight="1" x14ac:dyDescent="0.35">
      <c r="A27" s="78"/>
      <c r="C27" s="60"/>
      <c r="D27" s="61"/>
      <c r="E27" s="61"/>
      <c r="F27" s="37"/>
      <c r="G27" s="37"/>
      <c r="H27" s="37"/>
      <c r="I27" s="37"/>
      <c r="J27" s="72"/>
    </row>
    <row r="28" spans="1:10" x14ac:dyDescent="0.35">
      <c r="A28" s="78"/>
      <c r="C28" s="26"/>
      <c r="D28" s="15"/>
      <c r="E28" s="15"/>
      <c r="J28" s="59"/>
    </row>
    <row r="29" spans="1:10" x14ac:dyDescent="0.35">
      <c r="J29" s="59"/>
    </row>
    <row r="30" spans="1:10" x14ac:dyDescent="0.35">
      <c r="J30" s="59"/>
    </row>
    <row r="31" spans="1:10" ht="28.5" customHeight="1" x14ac:dyDescent="0.35">
      <c r="C31" s="208" t="s">
        <v>142</v>
      </c>
      <c r="D31" s="209"/>
      <c r="E31" s="209"/>
      <c r="F31" s="49"/>
      <c r="G31" s="49"/>
      <c r="H31" s="49"/>
      <c r="I31" s="49"/>
      <c r="J31" s="50"/>
    </row>
    <row r="32" spans="1:10" x14ac:dyDescent="0.35">
      <c r="C32" s="199"/>
      <c r="D32" s="161"/>
      <c r="E32" s="161"/>
      <c r="F32" s="161"/>
      <c r="G32" s="161"/>
      <c r="H32" s="161"/>
      <c r="I32" s="161"/>
      <c r="J32" s="200"/>
    </row>
    <row r="33" spans="1:18" x14ac:dyDescent="0.35">
      <c r="C33" s="204" t="s">
        <v>27</v>
      </c>
      <c r="D33" s="161"/>
      <c r="E33" s="161"/>
      <c r="F33" s="53"/>
      <c r="G33" s="53"/>
      <c r="H33" s="53"/>
      <c r="I33" s="53"/>
      <c r="J33" s="54">
        <f>J8+J14</f>
        <v>0</v>
      </c>
    </row>
    <row r="34" spans="1:18" x14ac:dyDescent="0.35">
      <c r="C34" s="204" t="s">
        <v>28</v>
      </c>
      <c r="D34" s="161"/>
      <c r="E34" s="161"/>
      <c r="F34" s="53"/>
      <c r="G34" s="53"/>
      <c r="H34" s="53"/>
      <c r="I34" s="53"/>
      <c r="J34" s="54">
        <f>J33*0.2</f>
        <v>0</v>
      </c>
    </row>
    <row r="35" spans="1:18" x14ac:dyDescent="0.35">
      <c r="C35" s="197" t="s">
        <v>29</v>
      </c>
      <c r="D35" s="198"/>
      <c r="E35" s="198"/>
      <c r="F35" s="55"/>
      <c r="G35" s="55"/>
      <c r="H35" s="55"/>
      <c r="I35" s="55"/>
      <c r="J35" s="56">
        <f>J33+J34</f>
        <v>0</v>
      </c>
    </row>
    <row r="38" spans="1:18" x14ac:dyDescent="0.35">
      <c r="A38" s="44" t="s">
        <v>12</v>
      </c>
      <c r="B38" s="46"/>
      <c r="C38" s="206" t="s">
        <v>13</v>
      </c>
      <c r="D38" s="206"/>
      <c r="E38" s="207"/>
      <c r="F38" s="51"/>
      <c r="G38" s="51"/>
      <c r="H38" s="51"/>
      <c r="I38" s="51"/>
      <c r="J38" s="52" t="s">
        <v>17</v>
      </c>
    </row>
    <row r="39" spans="1:18" x14ac:dyDescent="0.35">
      <c r="A39" s="1"/>
      <c r="B39" s="38"/>
      <c r="C39" s="83"/>
      <c r="D39" s="90"/>
      <c r="E39" s="90"/>
      <c r="F39" s="90"/>
      <c r="G39" s="90"/>
      <c r="H39" s="90"/>
      <c r="I39" s="90"/>
      <c r="J39" s="90"/>
      <c r="K39" s="90"/>
      <c r="L39" s="46"/>
      <c r="M39" s="46"/>
      <c r="N39" s="46"/>
      <c r="O39" s="46"/>
      <c r="P39" s="46"/>
      <c r="Q39" s="46"/>
      <c r="R39" s="46"/>
    </row>
    <row r="40" spans="1:18" x14ac:dyDescent="0.35">
      <c r="C40" s="208" t="s">
        <v>143</v>
      </c>
      <c r="D40" s="209"/>
      <c r="E40" s="209"/>
      <c r="F40" s="49"/>
      <c r="G40" s="49"/>
      <c r="H40" s="49"/>
      <c r="I40" s="49"/>
      <c r="J40" s="50"/>
    </row>
    <row r="41" spans="1:18" x14ac:dyDescent="0.35">
      <c r="C41" s="214"/>
      <c r="D41" s="215"/>
      <c r="E41" s="215"/>
      <c r="F41" s="215"/>
      <c r="G41" s="215"/>
      <c r="H41" s="215"/>
      <c r="I41" s="215"/>
      <c r="J41" s="216"/>
    </row>
    <row r="42" spans="1:18" x14ac:dyDescent="0.35">
      <c r="C42" s="204" t="s">
        <v>27</v>
      </c>
      <c r="D42" s="211"/>
      <c r="E42" s="211"/>
      <c r="F42" s="53"/>
      <c r="G42" s="53"/>
      <c r="H42" s="53"/>
      <c r="I42" s="53"/>
      <c r="J42" s="54">
        <f>J33</f>
        <v>0</v>
      </c>
    </row>
    <row r="43" spans="1:18" x14ac:dyDescent="0.35">
      <c r="C43" s="204" t="s">
        <v>28</v>
      </c>
      <c r="D43" s="211"/>
      <c r="E43" s="211"/>
      <c r="F43" s="53"/>
      <c r="G43" s="53"/>
      <c r="H43" s="53"/>
      <c r="I43" s="53"/>
      <c r="J43" s="54">
        <f>J42*0.2</f>
        <v>0</v>
      </c>
    </row>
    <row r="44" spans="1:18" x14ac:dyDescent="0.35">
      <c r="C44" s="197" t="s">
        <v>29</v>
      </c>
      <c r="D44" s="210"/>
      <c r="E44" s="210"/>
      <c r="F44" s="55"/>
      <c r="G44" s="55"/>
      <c r="H44" s="55"/>
      <c r="I44" s="55"/>
      <c r="J44" s="56">
        <f>J42+J43</f>
        <v>0</v>
      </c>
    </row>
    <row r="47" spans="1:18" x14ac:dyDescent="0.35">
      <c r="C47" s="212" t="s">
        <v>108</v>
      </c>
      <c r="D47" s="218"/>
      <c r="E47" s="218"/>
      <c r="F47" s="218"/>
      <c r="G47" s="218"/>
      <c r="H47" s="218"/>
      <c r="I47" s="218"/>
      <c r="J47" s="219"/>
    </row>
    <row r="48" spans="1:18" x14ac:dyDescent="0.35">
      <c r="C48" s="199"/>
      <c r="D48" s="161"/>
      <c r="E48" s="161"/>
      <c r="F48" s="161"/>
      <c r="G48" s="161"/>
      <c r="H48" s="161"/>
      <c r="I48" s="161"/>
      <c r="J48" s="200"/>
    </row>
    <row r="49" spans="3:10" x14ac:dyDescent="0.35">
      <c r="C49" s="204" t="s">
        <v>27</v>
      </c>
      <c r="D49" s="161"/>
      <c r="E49" s="161"/>
      <c r="F49" s="53"/>
      <c r="G49" s="53"/>
      <c r="H49" s="53"/>
      <c r="I49" s="53"/>
      <c r="J49" s="126">
        <f>'TO-lot02'!K31</f>
        <v>0</v>
      </c>
    </row>
    <row r="50" spans="3:10" x14ac:dyDescent="0.35">
      <c r="C50" s="204" t="s">
        <v>28</v>
      </c>
      <c r="D50" s="161"/>
      <c r="E50" s="161"/>
      <c r="F50" s="53"/>
      <c r="G50" s="53"/>
      <c r="H50" s="53"/>
      <c r="I50" s="53"/>
      <c r="J50" s="126">
        <f>J49*0.2</f>
        <v>0</v>
      </c>
    </row>
    <row r="51" spans="3:10" x14ac:dyDescent="0.35">
      <c r="C51" s="197" t="s">
        <v>29</v>
      </c>
      <c r="D51" s="198"/>
      <c r="E51" s="198"/>
      <c r="F51" s="55"/>
      <c r="G51" s="55"/>
      <c r="H51" s="55"/>
      <c r="I51" s="55"/>
      <c r="J51" s="127">
        <f>J49+J50</f>
        <v>0</v>
      </c>
    </row>
    <row r="54" spans="3:10" x14ac:dyDescent="0.35">
      <c r="C54" s="217" t="s">
        <v>109</v>
      </c>
      <c r="D54" s="217"/>
      <c r="E54" s="217"/>
      <c r="F54" s="217"/>
      <c r="G54" s="217"/>
      <c r="H54" s="217"/>
      <c r="I54" s="217"/>
      <c r="J54" s="217"/>
    </row>
    <row r="55" spans="3:10" x14ac:dyDescent="0.35">
      <c r="C55" s="17"/>
      <c r="D55" s="17"/>
      <c r="E55" s="17"/>
      <c r="F55" s="17"/>
      <c r="G55" s="17"/>
      <c r="H55" s="17"/>
      <c r="I55" s="17"/>
      <c r="J55" s="17"/>
    </row>
    <row r="56" spans="3:10" x14ac:dyDescent="0.35">
      <c r="C56" s="195" t="s">
        <v>27</v>
      </c>
      <c r="D56" s="195"/>
      <c r="E56" s="195"/>
      <c r="F56" s="64"/>
      <c r="G56" s="64"/>
      <c r="H56" s="64"/>
      <c r="I56" s="64"/>
      <c r="J56" s="64">
        <f>J49+J42</f>
        <v>0</v>
      </c>
    </row>
    <row r="57" spans="3:10" x14ac:dyDescent="0.35">
      <c r="C57" s="195" t="s">
        <v>110</v>
      </c>
      <c r="D57" s="195"/>
      <c r="E57" s="195"/>
      <c r="F57" s="64"/>
      <c r="G57" s="64"/>
      <c r="H57" s="64"/>
      <c r="I57" s="64"/>
      <c r="J57" s="64">
        <f>J56*0.2</f>
        <v>0</v>
      </c>
    </row>
    <row r="58" spans="3:10" x14ac:dyDescent="0.35">
      <c r="C58" s="195" t="s">
        <v>29</v>
      </c>
      <c r="D58" s="195"/>
      <c r="E58" s="195"/>
      <c r="F58" s="64"/>
      <c r="G58" s="64"/>
      <c r="H58" s="64"/>
      <c r="I58" s="64"/>
      <c r="J58" s="64">
        <f>J56+J57</f>
        <v>0</v>
      </c>
    </row>
    <row r="60" spans="3:10" x14ac:dyDescent="0.35">
      <c r="C60" s="102"/>
      <c r="D60" s="102"/>
      <c r="E60" s="102"/>
      <c r="F60" s="103"/>
      <c r="G60" s="103"/>
      <c r="H60" s="103"/>
      <c r="I60" s="103"/>
      <c r="J60" s="103"/>
    </row>
    <row r="61" spans="3:10" x14ac:dyDescent="0.35">
      <c r="C61" s="102"/>
      <c r="D61" s="102"/>
      <c r="E61" s="102"/>
      <c r="F61" s="103"/>
      <c r="G61" s="103"/>
      <c r="H61" s="103"/>
      <c r="I61" s="103"/>
      <c r="J61" s="103"/>
    </row>
    <row r="62" spans="3:10" ht="15" customHeight="1" thickBot="1" x14ac:dyDescent="0.4">
      <c r="C62" s="220" t="s">
        <v>152</v>
      </c>
      <c r="D62" s="220"/>
      <c r="E62" s="220"/>
      <c r="F62" s="103"/>
      <c r="G62" s="103"/>
      <c r="H62" s="103"/>
      <c r="I62" s="103"/>
      <c r="J62" s="103"/>
    </row>
    <row r="63" spans="3:10" ht="15" customHeight="1" thickBot="1" x14ac:dyDescent="0.4">
      <c r="C63" s="221" t="s">
        <v>153</v>
      </c>
      <c r="D63" s="222"/>
      <c r="E63" s="105" t="s">
        <v>154</v>
      </c>
      <c r="F63" s="103"/>
      <c r="G63" s="103"/>
      <c r="H63" s="103"/>
      <c r="I63" s="103"/>
      <c r="J63" s="103"/>
    </row>
    <row r="64" spans="3:10" x14ac:dyDescent="0.35">
      <c r="C64" s="224" t="s">
        <v>155</v>
      </c>
      <c r="D64" s="225"/>
      <c r="E64" s="106"/>
      <c r="F64" s="103"/>
      <c r="G64" s="103"/>
      <c r="H64" s="103"/>
      <c r="I64" s="103"/>
      <c r="J64" s="103"/>
    </row>
    <row r="65" spans="3:10" x14ac:dyDescent="0.35">
      <c r="C65" s="226" t="s">
        <v>156</v>
      </c>
      <c r="D65" s="227"/>
      <c r="E65" s="107"/>
      <c r="F65" s="103"/>
      <c r="G65" s="103"/>
      <c r="H65" s="103"/>
      <c r="I65" s="103"/>
      <c r="J65" s="103"/>
    </row>
    <row r="66" spans="3:10" x14ac:dyDescent="0.35">
      <c r="C66" s="228" t="s">
        <v>157</v>
      </c>
      <c r="D66" s="229"/>
      <c r="E66" s="107"/>
      <c r="F66" s="103"/>
      <c r="G66" s="103"/>
      <c r="H66" s="103"/>
      <c r="I66" s="103"/>
      <c r="J66" s="103"/>
    </row>
    <row r="67" spans="3:10" ht="14.5" customHeight="1" x14ac:dyDescent="0.35">
      <c r="C67" s="230" t="s">
        <v>158</v>
      </c>
      <c r="D67" s="231"/>
      <c r="E67" s="106"/>
      <c r="F67" s="103"/>
      <c r="G67" s="103"/>
      <c r="H67" s="103"/>
      <c r="I67" s="103"/>
      <c r="J67" s="103"/>
    </row>
    <row r="68" spans="3:10" ht="14.5" customHeight="1" x14ac:dyDescent="0.35">
      <c r="C68" s="232" t="s">
        <v>159</v>
      </c>
      <c r="D68" s="233"/>
      <c r="E68" s="107"/>
      <c r="F68" s="103"/>
      <c r="G68" s="103"/>
      <c r="H68" s="103"/>
      <c r="I68" s="103"/>
      <c r="J68" s="103"/>
    </row>
    <row r="69" spans="3:10" ht="14.5" customHeight="1" x14ac:dyDescent="0.35">
      <c r="C69" s="234" t="s">
        <v>160</v>
      </c>
      <c r="D69" s="235"/>
      <c r="E69" s="106"/>
      <c r="F69" s="103"/>
      <c r="G69" s="103"/>
      <c r="H69" s="103"/>
      <c r="I69" s="103"/>
      <c r="J69" s="103"/>
    </row>
    <row r="70" spans="3:10" ht="15" customHeight="1" thickBot="1" x14ac:dyDescent="0.4">
      <c r="C70" s="236" t="s">
        <v>161</v>
      </c>
      <c r="D70" s="237"/>
      <c r="E70" s="108"/>
      <c r="F70" s="64"/>
      <c r="G70" s="64"/>
      <c r="H70" s="64"/>
      <c r="I70" s="64"/>
      <c r="J70" s="64"/>
    </row>
    <row r="71" spans="3:10" x14ac:dyDescent="0.35">
      <c r="C71" s="17"/>
      <c r="D71" s="17"/>
      <c r="E71" s="17"/>
      <c r="F71" s="64"/>
      <c r="G71" s="64"/>
      <c r="H71" s="64"/>
      <c r="I71" s="64"/>
      <c r="J71" s="64"/>
    </row>
    <row r="72" spans="3:10" x14ac:dyDescent="0.35">
      <c r="C72" s="223"/>
      <c r="D72" s="223"/>
      <c r="E72" s="223"/>
      <c r="F72" s="223"/>
      <c r="G72" s="223"/>
      <c r="H72" s="223"/>
      <c r="I72" s="223"/>
      <c r="J72" s="223"/>
    </row>
  </sheetData>
  <mergeCells count="43">
    <mergeCell ref="C72:J72"/>
    <mergeCell ref="C64:D64"/>
    <mergeCell ref="C65:D65"/>
    <mergeCell ref="C66:D66"/>
    <mergeCell ref="C67:D67"/>
    <mergeCell ref="C68:D68"/>
    <mergeCell ref="C69:D69"/>
    <mergeCell ref="C70:D70"/>
    <mergeCell ref="C62:E62"/>
    <mergeCell ref="C63:D63"/>
    <mergeCell ref="C56:E56"/>
    <mergeCell ref="C57:E57"/>
    <mergeCell ref="C58:E58"/>
    <mergeCell ref="C54:J54"/>
    <mergeCell ref="C47:J47"/>
    <mergeCell ref="C48:J48"/>
    <mergeCell ref="C49:E49"/>
    <mergeCell ref="C50:E50"/>
    <mergeCell ref="C51:E51"/>
    <mergeCell ref="C44:E44"/>
    <mergeCell ref="C40:E40"/>
    <mergeCell ref="C42:E42"/>
    <mergeCell ref="C2:J2"/>
    <mergeCell ref="C3:J3"/>
    <mergeCell ref="C6:E6"/>
    <mergeCell ref="C8:E8"/>
    <mergeCell ref="C10:E10"/>
    <mergeCell ref="C12:E12"/>
    <mergeCell ref="C14:E14"/>
    <mergeCell ref="C16:E16"/>
    <mergeCell ref="C18:E18"/>
    <mergeCell ref="C20:E20"/>
    <mergeCell ref="C22:E22"/>
    <mergeCell ref="C41:J41"/>
    <mergeCell ref="C43:E43"/>
    <mergeCell ref="C24:E24"/>
    <mergeCell ref="C26:E26"/>
    <mergeCell ref="C38:E38"/>
    <mergeCell ref="C33:E33"/>
    <mergeCell ref="C34:E34"/>
    <mergeCell ref="C35:E35"/>
    <mergeCell ref="C31:E31"/>
    <mergeCell ref="C32:J32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Footer>&amp;R&amp;"Arial,Normal"&amp;8Page &amp;P/&amp;N</oddFooter>
  </headerFooter>
  <rowBreaks count="1" manualBreakCount="1"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A98"/>
  <sheetViews>
    <sheetView showGridLines="0" workbookViewId="0"/>
  </sheetViews>
  <sheetFormatPr baseColWidth="10" defaultColWidth="9.179687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14" t="s">
        <v>57</v>
      </c>
      <c r="AA1" s="1" t="e">
        <f>IF(#REF!&lt;&gt;"",#REF!,"0")</f>
        <v>#REF!</v>
      </c>
    </row>
    <row r="2" spans="1:27" ht="12.75" customHeight="1" x14ac:dyDescent="0.35">
      <c r="AA2" s="1" t="e">
        <f>UPPER(MID(AA98,1,1))&amp;MID(AA98,2,168)</f>
        <v>#REF!</v>
      </c>
    </row>
    <row r="3" spans="1:27" ht="25.5" customHeight="1" x14ac:dyDescent="0.35">
      <c r="A3" s="19" t="s">
        <v>58</v>
      </c>
      <c r="B3" s="18" t="s">
        <v>59</v>
      </c>
      <c r="C3" s="238" t="s">
        <v>84</v>
      </c>
      <c r="D3" s="238"/>
      <c r="E3" s="238"/>
      <c r="F3" s="238"/>
      <c r="G3" s="238"/>
      <c r="H3" s="238"/>
      <c r="I3" s="238"/>
      <c r="J3" s="238"/>
      <c r="AA3" s="1" t="e">
        <f>INT(AA1/1000000)</f>
        <v>#REF!</v>
      </c>
    </row>
    <row r="4" spans="1:27" ht="12.75" customHeight="1" x14ac:dyDescent="0.35">
      <c r="AA4" s="1" t="e">
        <f>INT((AA1-AA3*1000000)/1000)</f>
        <v>#REF!</v>
      </c>
    </row>
    <row r="5" spans="1:27" ht="25.5" customHeight="1" x14ac:dyDescent="0.35">
      <c r="A5" s="19" t="s">
        <v>60</v>
      </c>
      <c r="B5" s="18" t="s">
        <v>61</v>
      </c>
      <c r="C5" s="238" t="s">
        <v>85</v>
      </c>
      <c r="D5" s="238"/>
      <c r="E5" s="238"/>
      <c r="F5" s="238"/>
      <c r="G5" s="238"/>
      <c r="H5" s="238"/>
      <c r="I5" s="238"/>
      <c r="J5" s="238"/>
      <c r="AA5" s="1" t="e">
        <f>INT(AA1-AA3*1000000-AA4*1000)</f>
        <v>#REF!</v>
      </c>
    </row>
    <row r="6" spans="1:27" ht="12.75" customHeight="1" x14ac:dyDescent="0.35">
      <c r="AA6" s="1" t="e">
        <f>ROUND(AA1-AA3*1000000-AA4*1000-AA5,2)*100</f>
        <v>#REF!</v>
      </c>
    </row>
    <row r="7" spans="1:27" ht="12.75" customHeight="1" x14ac:dyDescent="0.35">
      <c r="A7" s="19" t="s">
        <v>70</v>
      </c>
      <c r="B7" s="18" t="s">
        <v>71</v>
      </c>
      <c r="C7" s="20" t="s">
        <v>86</v>
      </c>
      <c r="AA7" s="1" t="e">
        <f>AA3-AA12*100</f>
        <v>#REF!</v>
      </c>
    </row>
    <row r="8" spans="1:27" ht="12.75" customHeight="1" x14ac:dyDescent="0.35">
      <c r="AA8" s="1">
        <f>0</f>
        <v>0</v>
      </c>
    </row>
    <row r="9" spans="1:27" ht="12.75" customHeight="1" x14ac:dyDescent="0.35">
      <c r="A9" s="19" t="s">
        <v>72</v>
      </c>
      <c r="B9" s="18" t="s">
        <v>73</v>
      </c>
      <c r="C9" s="20" t="s">
        <v>18</v>
      </c>
      <c r="AA9" s="1" t="e">
        <f>AA4-AA15*100</f>
        <v>#REF!</v>
      </c>
    </row>
    <row r="10" spans="1:27" ht="12.75" customHeight="1" x14ac:dyDescent="0.35">
      <c r="AA10" s="1" t="e">
        <f>ROUND(AA5-AA18*100,0)</f>
        <v>#REF!</v>
      </c>
    </row>
    <row r="11" spans="1:27" ht="25.5" customHeight="1" x14ac:dyDescent="0.35">
      <c r="A11" s="19" t="s">
        <v>62</v>
      </c>
      <c r="B11" s="18" t="s">
        <v>63</v>
      </c>
      <c r="C11" s="238" t="s">
        <v>19</v>
      </c>
      <c r="D11" s="238"/>
      <c r="E11" s="238"/>
      <c r="F11" s="238"/>
      <c r="G11" s="238"/>
      <c r="H11" s="238"/>
      <c r="I11" s="238"/>
      <c r="J11" s="238"/>
      <c r="AA11" s="1" t="e">
        <f>AA6</f>
        <v>#REF!</v>
      </c>
    </row>
    <row r="12" spans="1:27" ht="12.75" customHeight="1" x14ac:dyDescent="0.35">
      <c r="AA12" s="1" t="e">
        <f>INT(AA3/100)</f>
        <v>#REF!</v>
      </c>
    </row>
    <row r="13" spans="1:27" ht="12.75" customHeight="1" x14ac:dyDescent="0.35">
      <c r="A13" s="19" t="s">
        <v>74</v>
      </c>
      <c r="B13" s="18" t="s">
        <v>75</v>
      </c>
      <c r="C13" s="20" t="s">
        <v>87</v>
      </c>
      <c r="AA13" s="1" t="e">
        <f>INT((AA3-AA12*100)/10)</f>
        <v>#REF!</v>
      </c>
    </row>
    <row r="14" spans="1:27" ht="12.75" customHeight="1" x14ac:dyDescent="0.35">
      <c r="AA14" s="1" t="e">
        <f>AA3-AA12*100-AA13*10</f>
        <v>#REF!</v>
      </c>
    </row>
    <row r="15" spans="1:27" ht="12.75" customHeight="1" x14ac:dyDescent="0.35">
      <c r="A15" s="19" t="s">
        <v>76</v>
      </c>
      <c r="B15" s="18" t="s">
        <v>77</v>
      </c>
      <c r="C15" s="20" t="s">
        <v>88</v>
      </c>
      <c r="AA15" s="1" t="e">
        <f>INT(AA4/100)</f>
        <v>#REF!</v>
      </c>
    </row>
    <row r="16" spans="1:27" ht="12.75" customHeight="1" x14ac:dyDescent="0.35">
      <c r="AA16" s="1" t="e">
        <f>INT((AA4-AA15*100)/10)</f>
        <v>#REF!</v>
      </c>
    </row>
    <row r="17" spans="1:27" ht="12.75" customHeight="1" x14ac:dyDescent="0.35">
      <c r="A17" s="19" t="s">
        <v>78</v>
      </c>
      <c r="B17" s="18" t="s">
        <v>79</v>
      </c>
      <c r="C17" s="20" t="s">
        <v>89</v>
      </c>
      <c r="AA17" s="1" t="e">
        <f>AA4-AA15*100-AA16*10</f>
        <v>#REF!</v>
      </c>
    </row>
    <row r="18" spans="1:27" ht="12.75" customHeight="1" x14ac:dyDescent="0.35">
      <c r="AA18" s="1" t="e">
        <f>INT(AA5/100)</f>
        <v>#REF!</v>
      </c>
    </row>
    <row r="19" spans="1:27" ht="12.75" customHeight="1" x14ac:dyDescent="0.35">
      <c r="C19" s="21">
        <v>0.2</v>
      </c>
      <c r="E19" s="22" t="s">
        <v>80</v>
      </c>
      <c r="AA19" s="1" t="e">
        <f>INT((AA5-AA18*100)/10)</f>
        <v>#REF!</v>
      </c>
    </row>
    <row r="20" spans="1:27" ht="12.75" customHeight="1" x14ac:dyDescent="0.35">
      <c r="C20" s="23">
        <v>5.5E-2</v>
      </c>
      <c r="E20" s="22" t="s">
        <v>81</v>
      </c>
      <c r="AA20" s="1" t="e">
        <f>AA5-AA18*100-AA19*10</f>
        <v>#REF!</v>
      </c>
    </row>
    <row r="21" spans="1:27" ht="12.75" customHeight="1" x14ac:dyDescent="0.35">
      <c r="C21" s="23">
        <v>0</v>
      </c>
      <c r="E21" s="22" t="s">
        <v>82</v>
      </c>
      <c r="AA21" s="1" t="e">
        <f>INT(AA6/10)</f>
        <v>#REF!</v>
      </c>
    </row>
    <row r="22" spans="1:27" ht="12.75" customHeight="1" x14ac:dyDescent="0.35">
      <c r="C22" s="24">
        <v>0</v>
      </c>
      <c r="E22" s="22" t="s">
        <v>83</v>
      </c>
      <c r="AA22" s="1" t="e">
        <f>ROUND(AA6-AA21*10,0)</f>
        <v>#REF!</v>
      </c>
    </row>
    <row r="23" spans="1:27" ht="12.75" customHeight="1" x14ac:dyDescent="0.35">
      <c r="AA23" s="1" t="e">
        <f>IF(AA12=0,"",IF(AA12=1,"",IF(AA12=2,"deux ",IF(AA12=3,"trois ",IF(AA12=4,"quatre ",IF(AA12=5,"cinq ",AA42))))))</f>
        <v>#REF!</v>
      </c>
    </row>
    <row r="24" spans="1:27" ht="12.75" customHeight="1" x14ac:dyDescent="0.35">
      <c r="A24" s="19" t="s">
        <v>64</v>
      </c>
      <c r="B24" s="18" t="s">
        <v>65</v>
      </c>
      <c r="C24" s="238" t="s">
        <v>90</v>
      </c>
      <c r="D24" s="238"/>
      <c r="E24" s="238"/>
      <c r="F24" s="238"/>
      <c r="G24" s="238"/>
      <c r="H24" s="238"/>
      <c r="I24" s="238"/>
      <c r="J24" s="238"/>
      <c r="AA24" s="1" t="e">
        <f>IF(AA12=0,"",IF(AA12&lt;2,"cent ",AA43))</f>
        <v>#REF!</v>
      </c>
    </row>
    <row r="25" spans="1:27" ht="12.75" customHeight="1" x14ac:dyDescent="0.35">
      <c r="AA25" s="1" t="e">
        <f>IF(AA13=1,AA44,IF(AA13=7,AA64,IF(AA13=9,AA80,AA89)))</f>
        <v>#REF!</v>
      </c>
    </row>
    <row r="26" spans="1:27" ht="12.75" customHeight="1" x14ac:dyDescent="0.35">
      <c r="A26" s="19" t="s">
        <v>66</v>
      </c>
      <c r="B26" s="18" t="s">
        <v>67</v>
      </c>
      <c r="C26" s="238" t="s">
        <v>91</v>
      </c>
      <c r="D26" s="238"/>
      <c r="E26" s="238"/>
      <c r="F26" s="238"/>
      <c r="G26" s="238"/>
      <c r="H26" s="238"/>
      <c r="I26" s="238"/>
      <c r="J26" s="238"/>
      <c r="AA26" s="1" t="e">
        <f>IF(AA7=11,"",IF(AA7=12,"",IF(AA7=13,"",IF(AA7=14,"",IF(AA7=15,"",IF(AA7=16,"",AA45))))))</f>
        <v>#REF!</v>
      </c>
    </row>
    <row r="27" spans="1:27" ht="12.75" customHeight="1" x14ac:dyDescent="0.35">
      <c r="AA27" s="1" t="e">
        <f>IF(AA3=0,"",IF(AA3&lt;2,"million ","millions "))</f>
        <v>#REF!</v>
      </c>
    </row>
    <row r="28" spans="1:27" ht="12.75" customHeight="1" x14ac:dyDescent="0.35">
      <c r="A28" s="19" t="s">
        <v>68</v>
      </c>
      <c r="B28" s="18" t="s">
        <v>69</v>
      </c>
      <c r="C28" s="238"/>
      <c r="D28" s="238"/>
      <c r="E28" s="238"/>
      <c r="F28" s="238"/>
      <c r="G28" s="238"/>
      <c r="H28" s="238"/>
      <c r="I28" s="238"/>
      <c r="J28" s="238"/>
      <c r="AA28" s="1" t="e">
        <f>IF(AA8=1,"",IF(AA15=0,"",IF(AA15=1,"",IF(AA15=2,"deux ",IF(AA15=3,"trois ",IF(AA15=4,"quatre ",IF(AA15=5,"cinq ",AA46)))))))</f>
        <v>#REF!</v>
      </c>
    </row>
    <row r="29" spans="1:27" ht="12.75" customHeight="1" x14ac:dyDescent="0.35">
      <c r="AA29" s="1" t="e">
        <f>IF(AA15=0,"",IF(AA15&lt;2,"cent ",AA47))</f>
        <v>#REF!</v>
      </c>
    </row>
    <row r="30" spans="1:27" ht="12.75" customHeight="1" x14ac:dyDescent="0.35">
      <c r="AA30" s="1" t="e">
        <f>IF(AA16=1,AA48,IF(AA16=7,AA66,IF(AA16=9,AA81,AA90)))</f>
        <v>#REF!</v>
      </c>
    </row>
    <row r="31" spans="1:27" ht="12.75" customHeight="1" x14ac:dyDescent="0.35">
      <c r="AA31" s="1" t="e">
        <f>IF(AA4=1,"",AA49)</f>
        <v>#REF!</v>
      </c>
    </row>
    <row r="32" spans="1:27" ht="12.75" customHeight="1" x14ac:dyDescent="0.35">
      <c r="AA32" s="1" t="e">
        <f>IF(AA4&gt;0,"mille ","")</f>
        <v>#REF!</v>
      </c>
    </row>
    <row r="33" spans="27:27" ht="12.75" customHeight="1" x14ac:dyDescent="0.35">
      <c r="AA33" s="1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35">
      <c r="AA34" s="1" t="e">
        <f>IF(AA18=0,"",IF(AA18&lt;2,"cent ",AA51))</f>
        <v>#REF!</v>
      </c>
    </row>
    <row r="35" spans="27:27" ht="12.75" customHeight="1" x14ac:dyDescent="0.35">
      <c r="AA35" s="1" t="e">
        <f>IF(AA19=1,AA52,IF(AA19=7,AA68,IF(AA19=9,AA83,AA91)))</f>
        <v>#REF!</v>
      </c>
    </row>
    <row r="36" spans="27:27" ht="12.75" customHeight="1" x14ac:dyDescent="0.35">
      <c r="AA36" s="1" t="e">
        <f>IF(AA10=11,"",IF(AA10=12,"",IF(AA10=13,"",IF(AA10=14,"",IF(AA10=15,"",IF(AA10=16,"",AA53))))))</f>
        <v>#REF!</v>
      </c>
    </row>
    <row r="37" spans="27:27" ht="12.75" customHeight="1" x14ac:dyDescent="0.35">
      <c r="AA37" s="1" t="e">
        <f>IF(INT(AA1&lt;2),"euro ","euros ")</f>
        <v>#REF!</v>
      </c>
    </row>
    <row r="38" spans="27:27" ht="12.75" customHeight="1" x14ac:dyDescent="0.35">
      <c r="AA38" s="1" t="e">
        <f>IF(AA6&gt;0,"et ","")</f>
        <v>#REF!</v>
      </c>
    </row>
    <row r="39" spans="27:27" ht="12.75" customHeight="1" x14ac:dyDescent="0.35">
      <c r="AA39" s="1" t="e">
        <f>IF(AA21=1,AA54,IF(AA21=7,AA70,IF(AA21=9,AA84,AA92)))</f>
        <v>#REF!</v>
      </c>
    </row>
    <row r="40" spans="27:27" ht="12.75" customHeight="1" x14ac:dyDescent="0.35">
      <c r="AA40" s="1" t="e">
        <f>IF(AA11=11,"",IF(AA11=12,"",IF(AA11=13,"",IF(AA11=14,"",IF(AA11=15,"",IF(AA11=16,"",AA55))))))</f>
        <v>#REF!</v>
      </c>
    </row>
    <row r="41" spans="27:27" ht="12.75" customHeight="1" x14ac:dyDescent="0.35">
      <c r="AA41" s="1" t="e">
        <f>IF(AA6=0,"",IF(AA6&lt;2,"centime","centimes"))</f>
        <v>#REF!</v>
      </c>
    </row>
    <row r="42" spans="27:27" ht="12.75" customHeight="1" x14ac:dyDescent="0.35">
      <c r="AA42" s="1" t="e">
        <f>IF(AA3=0," ",IF(AA12=6,"six ",IF(AA12=7,"sept ",IF(AA12=8,"huit ",IF(AA12=9,"neuf ",)))))</f>
        <v>#REF!</v>
      </c>
    </row>
    <row r="43" spans="27:27" ht="12.75" customHeight="1" x14ac:dyDescent="0.35">
      <c r="AA43" s="1" t="e">
        <f>IF(AA7&gt;0,"cent ", "cents ")</f>
        <v>#REF!</v>
      </c>
    </row>
    <row r="44" spans="27:27" ht="12.75" customHeight="1" x14ac:dyDescent="0.35">
      <c r="AA44" s="1" t="e">
        <f>IF(AA7=10,"dix ",IF(AA7=11,"onze ",IF(AA7=12,"douze ",IF(AA7=13,"treize ",IF(AA7=14,"quatorze ",IF(AA7=15,"quinze ",AA56))))))</f>
        <v>#REF!</v>
      </c>
    </row>
    <row r="45" spans="27:27" ht="12.75" customHeight="1" x14ac:dyDescent="0.35">
      <c r="AA45" s="1" t="e">
        <f>IF(AA7=17,"",IF(AA7=18,"",IF(AA7=19,"",AA57)))</f>
        <v>#REF!</v>
      </c>
    </row>
    <row r="46" spans="27:27" ht="12.75" customHeight="1" x14ac:dyDescent="0.35">
      <c r="AA46" s="1" t="e">
        <f>IF(AA15=6,"six ",IF(AA15=7,"sept ",IF(AA15=8,"huit ",IF(AA15=9,"neuf ",))))</f>
        <v>#REF!</v>
      </c>
    </row>
    <row r="47" spans="27:27" ht="12.75" customHeight="1" x14ac:dyDescent="0.35">
      <c r="AA47" s="1" t="e">
        <f>IF(AA9&gt;0,"cent ", "cents ")</f>
        <v>#REF!</v>
      </c>
    </row>
    <row r="48" spans="27:27" ht="12.75" customHeight="1" x14ac:dyDescent="0.35">
      <c r="AA48" s="1" t="e">
        <f>IF(AA9=10,"dix ",IF(AA9=11,"onze ",IF(AA9=12,"douze ",IF(AA9=13,"treize ",IF(AA9=14,"quatorze ",IF(AA9=15,"quinze ",AA58))))))</f>
        <v>#REF!</v>
      </c>
    </row>
    <row r="49" spans="27:27" ht="12.75" customHeight="1" x14ac:dyDescent="0.35">
      <c r="AA49" s="1" t="e">
        <f>IF(AA9=11,"",IF(AA9=12,"",IF(AA9=13,"",IF(AA9=14,"",IF(AA9=15,"",IF(AA9=16,"",AA59))))))</f>
        <v>#REF!</v>
      </c>
    </row>
    <row r="50" spans="27:27" ht="12.75" customHeight="1" x14ac:dyDescent="0.35">
      <c r="AA50" s="1" t="e">
        <f>IF(AA18=6,"six ",IF(AA18=7,"sept ",IF(AA18=8,"huit ",IF(AA18=9,"neuf ",))))</f>
        <v>#REF!</v>
      </c>
    </row>
    <row r="51" spans="27:27" ht="12.75" customHeight="1" x14ac:dyDescent="0.35">
      <c r="AA51" s="1" t="e">
        <f>IF(AA10&gt;0,"cent ", "cents ")</f>
        <v>#REF!</v>
      </c>
    </row>
    <row r="52" spans="27:27" ht="12.75" customHeight="1" x14ac:dyDescent="0.35">
      <c r="AA52" s="1" t="e">
        <f>IF(AA10=10,"dix ",IF(AA10=11,"onze ",IF(AA10=12,"douze ",IF(AA10=13,"treize ",IF(AA10=14,"quatorze ",IF(AA10=15,"quinze ",AA60))))))</f>
        <v>#REF!</v>
      </c>
    </row>
    <row r="53" spans="27:27" ht="12.75" customHeight="1" x14ac:dyDescent="0.35">
      <c r="AA53" s="1" t="e">
        <f>IF(AA10=17,"",IF(AA10=18,"",IF(AA10=19,"",AA61)))</f>
        <v>#REF!</v>
      </c>
    </row>
    <row r="54" spans="27:27" ht="12.75" customHeight="1" x14ac:dyDescent="0.35">
      <c r="AA54" s="1" t="e">
        <f>IF(AA11=10,"dix ",IF(AA11=11,"onze ",IF(AA11=12,"douze ",IF(AA11=13,"treize ",IF(AA11=14,"quatorze ",IF(AA11=15,"quinze ",AA62))))))</f>
        <v>#REF!</v>
      </c>
    </row>
    <row r="55" spans="27:27" ht="12.75" customHeight="1" x14ac:dyDescent="0.35">
      <c r="AA55" s="1" t="e">
        <f>IF(AA11=17,"",IF(AA11=18,"",IF(AA11=19,"",AA63)))</f>
        <v>#REF!</v>
      </c>
    </row>
    <row r="56" spans="27:27" ht="12.75" customHeight="1" x14ac:dyDescent="0.35">
      <c r="AA56" s="1" t="e">
        <f>IF(AA7=16,"seize ",IF(AA7=17,"dix-sept ",IF(AA7=18,"dix-huit ",IF(AA7=19,"dix-neuf ",AA64))))</f>
        <v>#REF!</v>
      </c>
    </row>
    <row r="57" spans="27:27" ht="12.75" customHeight="1" x14ac:dyDescent="0.35">
      <c r="AA57" s="1" t="e">
        <f>IF(AA7=21,"et un ",IF(AA7=31,"et un ",IF(AA7=41,"et un ",IF(AA7=51,"et un ",IF(AA7=61,"et un ",AA65)))))</f>
        <v>#REF!</v>
      </c>
    </row>
    <row r="58" spans="27:27" ht="12.75" customHeight="1" x14ac:dyDescent="0.35">
      <c r="AA58" s="1" t="e">
        <f>IF(AA9=16,"seize ",IF(AA9=17,"dix-sept ",IF(AA9=18,"dix-huit ",IF(AA9=19,"dix-neuf ",AA66))))</f>
        <v>#REF!</v>
      </c>
    </row>
    <row r="59" spans="27:27" ht="12.75" customHeight="1" x14ac:dyDescent="0.35">
      <c r="AA59" s="1" t="e">
        <f>IF(AA9=17,"",IF(AA9=18,"",IF(AA9=19,"",AA67)))</f>
        <v>#REF!</v>
      </c>
    </row>
    <row r="60" spans="27:27" ht="12.75" customHeight="1" x14ac:dyDescent="0.35">
      <c r="AA60" s="1" t="e">
        <f>IF(AA10=16,"seize ",IF(AA10=17,"dix-sept ",IF(AA10=18,"dix-huit ",IF(AA10=19,"dix-neuf ",AA68))))</f>
        <v>#REF!</v>
      </c>
    </row>
    <row r="61" spans="27:27" ht="12.75" customHeight="1" x14ac:dyDescent="0.35">
      <c r="AA61" s="1" t="e">
        <f>IF(AA10=21,"et un ",IF(AA10=31,"et un ",IF(AA10=41,"et un ",IF(AA10=51,"et un ",IF(AA10=61,"et un ",AA69)))))</f>
        <v>#REF!</v>
      </c>
    </row>
    <row r="62" spans="27:27" ht="12.75" customHeight="1" x14ac:dyDescent="0.35">
      <c r="AA62" s="1" t="e">
        <f>IF(AA11=16,"seize ",IF(AA11=17,"dix-sept ",IF(AA11=18,"dix-huit ",IF(AA11=19,"dix-neuf ",AA70))))</f>
        <v>#REF!</v>
      </c>
    </row>
    <row r="63" spans="27:27" ht="12.75" customHeight="1" x14ac:dyDescent="0.35">
      <c r="AA63" s="1" t="e">
        <f>IF(AA11=21,"et un ",IF(AA11=31,"et un ",IF(AA11=41,"et un ",IF(AA11=51,"et un ",IF(AA11=61,"et un ",AA71)))))</f>
        <v>#REF!</v>
      </c>
    </row>
    <row r="64" spans="27:27" ht="12.75" customHeight="1" x14ac:dyDescent="0.35">
      <c r="AA64" s="1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35">
      <c r="AA65" s="1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35">
      <c r="AA66" s="1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35">
      <c r="AA67" s="1" t="e">
        <f>IF(AA9=21,"et un ",IF(AA9=31,"et un ",IF(AA9=41,"et un ",IF(AA9=51,"et un ",IF(AA9=61,"et un ",AA75)))))</f>
        <v>#REF!</v>
      </c>
    </row>
    <row r="68" spans="27:27" ht="12.75" customHeight="1" x14ac:dyDescent="0.35">
      <c r="AA68" s="1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35">
      <c r="AA69" s="1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35">
      <c r="AA70" s="1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35">
      <c r="AA71" s="1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35">
      <c r="AA72" s="1" t="e">
        <f>IF(AA7=76,"soixante-seize ",IF(AA7=77,"soixante-dix-sept ",IF(AA7=78,"soixante-dix-huit ",IF(AA7=79,"soixante-dix-neuf ",AA80))))</f>
        <v>#REF!</v>
      </c>
    </row>
    <row r="73" spans="27:27" ht="12.75" customHeight="1" x14ac:dyDescent="0.35">
      <c r="AA73" s="1" t="e">
        <f>IF(AA13=9,"",IF(AA14=6,"six ",IF(AA14=7,"sept ",IF(AA14=8,"huit ",IF(AA14=9,"neuf ",)))))</f>
        <v>#REF!</v>
      </c>
    </row>
    <row r="74" spans="27:27" ht="12.75" customHeight="1" x14ac:dyDescent="0.35">
      <c r="AA74" s="1" t="e">
        <f>IF(AA9=76,"soixante-seize ",IF(AA9=77,"soixante-dix-sept ",IF(AA9=78,"soixante-dix-huit ",IF(AA9=79,"soixante-dix-neuf ",AA81))))</f>
        <v>#REF!</v>
      </c>
    </row>
    <row r="75" spans="27:27" ht="12.75" customHeight="1" x14ac:dyDescent="0.35">
      <c r="AA75" s="1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35">
      <c r="AA76" s="1" t="e">
        <f>IF(AA10=76,"soixante-seize ",IF(AA10=77,"soixante-dix-sept ",IF(AA10=78,"soixante-dix-huit ",IF(AA10=79,"soixante-dix-neuf ",AA83))))</f>
        <v>#REF!</v>
      </c>
    </row>
    <row r="77" spans="27:27" ht="12.75" customHeight="1" x14ac:dyDescent="0.35">
      <c r="AA77" s="1" t="e">
        <f>IF(AA19=9,"",IF(AA20=6,"six ",IF(AA20=7,"sept ",IF(AA20=8,"huit ",IF(AA20=9,"neuf ",)))))</f>
        <v>#REF!</v>
      </c>
    </row>
    <row r="78" spans="27:27" ht="12.75" customHeight="1" x14ac:dyDescent="0.35">
      <c r="AA78" s="1" t="e">
        <f>IF(AA11=76,"soixante-seize ",IF(AA11=77,"soixante-dix-sept ",IF(AA11=78,"soixante-dix-huit ",IF(AA11=79,"soixante-dix-neuf ",AA84))))</f>
        <v>#REF!</v>
      </c>
    </row>
    <row r="79" spans="27:27" ht="12.75" customHeight="1" x14ac:dyDescent="0.35">
      <c r="AA79" s="1" t="e">
        <f>IF(AA21=9,"",IF(AA22=6,"six ",IF(AA22=7,"sept ",IF(AA22=8,"huit ",IF(AA22=9,"neuf ",)))))</f>
        <v>#REF!</v>
      </c>
    </row>
    <row r="80" spans="27:27" ht="12.75" customHeight="1" x14ac:dyDescent="0.35">
      <c r="AA80" s="1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35">
      <c r="AA81" s="1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35">
      <c r="AA82" s="1" t="e">
        <f>IF(AA16=9,"",IF(AA17=6,"six ",IF(AA17=7,"sept ",IF(AA17=8,"huit ",IF(AA17=9,"neuf ",)))))</f>
        <v>#REF!</v>
      </c>
    </row>
    <row r="83" spans="27:27" ht="12.75" customHeight="1" x14ac:dyDescent="0.35">
      <c r="AA83" s="1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35">
      <c r="AA84" s="1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35">
      <c r="AA85" s="1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35">
      <c r="AA86" s="1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35">
      <c r="AA87" s="1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35">
      <c r="AA88" s="1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35">
      <c r="AA89" s="1" t="e">
        <f>IF(AA13=2,"vingt ",IF(AA13=3,"trente ",IF(AA13=4,"quarante ",IF(AA13=5,"cinquante ",AA93))))</f>
        <v>#REF!</v>
      </c>
    </row>
    <row r="90" spans="27:27" ht="12.75" customHeight="1" x14ac:dyDescent="0.35">
      <c r="AA90" s="1" t="e">
        <f>IF(AA16=2,"vingt ",IF(AA16=3,"trente ",IF(AA16=4,"quarante ",IF(AA16=5,"cinquante ",AA94))))</f>
        <v>#REF!</v>
      </c>
    </row>
    <row r="91" spans="27:27" ht="12.75" customHeight="1" x14ac:dyDescent="0.35">
      <c r="AA91" s="1" t="e">
        <f>IF(AA19=2,"vingt ",IF(AA19=3,"trente ",IF(AA19=4,"quarante ",IF(AA19=5,"cinquante ",AA95))))</f>
        <v>#REF!</v>
      </c>
    </row>
    <row r="92" spans="27:27" ht="12.75" customHeight="1" x14ac:dyDescent="0.35">
      <c r="AA92" s="1" t="e">
        <f>IF(AA21=2,"vingt ",IF(AA21=3,"trente ",IF(AA21=4,"quarante ",IF(AA21=5,"cinquante ",AA96))))</f>
        <v>#REF!</v>
      </c>
    </row>
    <row r="93" spans="27:27" ht="12.75" customHeight="1" x14ac:dyDescent="0.35">
      <c r="AA93" s="1" t="e">
        <f>IF(AA13=6,"soixante ",IF(AA7=80,"quatre-vingts ",IF(AA13=8,"quatre-vingt-","")))</f>
        <v>#REF!</v>
      </c>
    </row>
    <row r="94" spans="27:27" ht="12.75" customHeight="1" x14ac:dyDescent="0.35">
      <c r="AA94" s="1" t="e">
        <f>IF(AA16=6,"soixante ",IF(AA9=80,"quatre-vingts ",IF(AA16=8,"quatre-vingt-","")))</f>
        <v>#REF!</v>
      </c>
    </row>
    <row r="95" spans="27:27" ht="12.75" customHeight="1" x14ac:dyDescent="0.35">
      <c r="AA95" s="1" t="e">
        <f>IF(AA19=6,"soixante ",IF(AA10=80,"quatre-vingts ",IF(AA19=8,"quatre-vingt-","")))</f>
        <v>#REF!</v>
      </c>
    </row>
    <row r="96" spans="27:27" ht="12.75" customHeight="1" x14ac:dyDescent="0.35">
      <c r="AA96" s="1" t="e">
        <f>IF(AA21=6,"soixante ",IF(AA11=80,"quatre-vingts ",IF(AA21=8,"quatre-vingt-","")))</f>
        <v>#REF!</v>
      </c>
    </row>
    <row r="97" spans="27:27" ht="12.75" customHeight="1" x14ac:dyDescent="0.35">
      <c r="AA97" s="1">
        <f>0</f>
        <v>0</v>
      </c>
    </row>
    <row r="98" spans="27:27" ht="12.75" customHeight="1" x14ac:dyDescent="0.35">
      <c r="AA98" s="1" t="e">
        <f>(AA23&amp;AA24&amp;AA25&amp;AA26&amp;AA27&amp;AA28&amp;AA29&amp;AA30&amp;AA31&amp;AA32&amp;AA33&amp;AA34&amp;AA35&amp;AA36&amp;AA37&amp;AA38&amp;AA39&amp;AA40&amp;AA41)</f>
        <v>#REF!</v>
      </c>
    </row>
  </sheetData>
  <sheetProtection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C12"/>
  <sheetViews>
    <sheetView workbookViewId="0"/>
  </sheetViews>
  <sheetFormatPr baseColWidth="10" defaultColWidth="9.1796875" defaultRowHeight="14.5" x14ac:dyDescent="0.35"/>
  <cols>
    <col min="1" max="1" width="24.7265625" customWidth="1"/>
  </cols>
  <sheetData>
    <row r="1" spans="1:3" x14ac:dyDescent="0.35">
      <c r="A1" s="1" t="s">
        <v>92</v>
      </c>
      <c r="B1" s="1" t="s">
        <v>93</v>
      </c>
    </row>
    <row r="2" spans="1:3" x14ac:dyDescent="0.35">
      <c r="A2" s="1" t="s">
        <v>94</v>
      </c>
      <c r="B2" s="1" t="s">
        <v>84</v>
      </c>
    </row>
    <row r="3" spans="1:3" x14ac:dyDescent="0.35">
      <c r="A3" s="1" t="s">
        <v>95</v>
      </c>
      <c r="B3" s="1">
        <v>1</v>
      </c>
    </row>
    <row r="4" spans="1:3" x14ac:dyDescent="0.35">
      <c r="A4" s="1" t="s">
        <v>96</v>
      </c>
      <c r="B4" s="1">
        <v>0</v>
      </c>
    </row>
    <row r="5" spans="1:3" x14ac:dyDescent="0.35">
      <c r="A5" s="1" t="s">
        <v>97</v>
      </c>
      <c r="B5" s="1">
        <v>0</v>
      </c>
    </row>
    <row r="6" spans="1:3" x14ac:dyDescent="0.35">
      <c r="A6" s="1" t="s">
        <v>98</v>
      </c>
      <c r="B6" s="1">
        <v>1</v>
      </c>
    </row>
    <row r="7" spans="1:3" x14ac:dyDescent="0.35">
      <c r="A7" s="1" t="s">
        <v>99</v>
      </c>
      <c r="B7" s="1">
        <v>1</v>
      </c>
    </row>
    <row r="8" spans="1:3" x14ac:dyDescent="0.35">
      <c r="A8" s="1" t="s">
        <v>100</v>
      </c>
      <c r="B8" s="1">
        <v>0</v>
      </c>
    </row>
    <row r="9" spans="1:3" x14ac:dyDescent="0.35">
      <c r="A9" s="1" t="s">
        <v>101</v>
      </c>
      <c r="B9" s="1">
        <v>0</v>
      </c>
    </row>
    <row r="10" spans="1:3" x14ac:dyDescent="0.35">
      <c r="A10" s="1" t="s">
        <v>102</v>
      </c>
      <c r="C10" s="1" t="s">
        <v>103</v>
      </c>
    </row>
    <row r="11" spans="1:3" x14ac:dyDescent="0.35">
      <c r="A11" s="1" t="s">
        <v>104</v>
      </c>
      <c r="B11" s="1">
        <v>0</v>
      </c>
    </row>
    <row r="12" spans="1:3" x14ac:dyDescent="0.35">
      <c r="A12" s="1" t="s">
        <v>105</v>
      </c>
      <c r="B12" s="1" t="s">
        <v>106</v>
      </c>
    </row>
  </sheetData>
  <sheetProtection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18</vt:i4>
      </vt:variant>
    </vt:vector>
  </HeadingPairs>
  <TitlesOfParts>
    <vt:vector size="23" baseType="lpstr">
      <vt:lpstr>DPGF-lot02</vt:lpstr>
      <vt:lpstr>TO-lot02</vt:lpstr>
      <vt:lpstr>RECAP-lot02</vt:lpstr>
      <vt:lpstr>Paramètres</vt:lpstr>
      <vt:lpstr>Version</vt:lpstr>
      <vt:lpstr>CODELOT</vt:lpstr>
      <vt:lpstr>CPVILLEDOSSIER</vt:lpstr>
      <vt:lpstr>DATEVALEUR</vt:lpstr>
      <vt:lpstr>'DPGF-lot02'!Impression_des_titres</vt:lpstr>
      <vt:lpstr>'RECAP-lot02'!Impression_des_titres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'RECAP-lot02'!Zone_d_impression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Anais JOSSE</dc:creator>
  <cp:lastModifiedBy>Remi Marty</cp:lastModifiedBy>
  <cp:lastPrinted>2025-10-08T08:22:22Z</cp:lastPrinted>
  <dcterms:created xsi:type="dcterms:W3CDTF">2025-07-29T10:28:50Z</dcterms:created>
  <dcterms:modified xsi:type="dcterms:W3CDTF">2025-10-20T14:47:24Z</dcterms:modified>
</cp:coreProperties>
</file>