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J_Smart-Pessac\SJ-AMENAGEMENTS EXT\SJ-RENDU\DOSSIER MARCHE\PIECES ECRITES\DPGF\"/>
    </mc:Choice>
  </mc:AlternateContent>
  <bookViews>
    <workbookView xWindow="57480" yWindow="-3810" windowWidth="29040" windowHeight="15720" activeTab="2"/>
  </bookViews>
  <sheets>
    <sheet name="DPGF-lot01" sheetId="2" r:id="rId1"/>
    <sheet name="TO-lot01" sheetId="7" r:id="rId2"/>
    <sheet name="RECAP-lot01" sheetId="9" r:id="rId3"/>
    <sheet name="Paramètres" sheetId="3" state="hidden" r:id="rId4"/>
    <sheet name="Version" sheetId="4" state="hidden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'DPGF-lot01'!$2:$6</definedName>
    <definedName name="_xlnm.Print_Titles" localSheetId="2">'RECAP-lot01'!$1:$6</definedName>
    <definedName name="_xlnm.Print_Titles" localSheetId="1">'TO-lot01'!$2:$9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_xlnm.Print_Area" localSheetId="0">'DPGF-lot01'!$B$1:$K$404</definedName>
    <definedName name="_xlnm.Print_Area" localSheetId="2">'RECAP-lot01'!$A$1:$J$128</definedName>
    <definedName name="_xlnm.Print_Area" localSheetId="1">'TO-lot01'!$A$1:$K$186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4" i="9" l="1"/>
  <c r="J108" i="9"/>
  <c r="J102" i="9"/>
  <c r="J97" i="9"/>
  <c r="J96" i="9"/>
  <c r="J95" i="9"/>
  <c r="J91" i="9"/>
  <c r="J90" i="9"/>
  <c r="J89" i="9"/>
  <c r="J84" i="9"/>
  <c r="J83" i="9"/>
  <c r="J82" i="9"/>
  <c r="J77" i="9"/>
  <c r="J76" i="9"/>
  <c r="J75" i="9"/>
  <c r="K154" i="7"/>
  <c r="K164" i="7"/>
  <c r="K184" i="7"/>
  <c r="K176" i="7"/>
  <c r="J63" i="9"/>
  <c r="J69" i="9"/>
  <c r="J67" i="9"/>
  <c r="J65" i="9"/>
  <c r="J57" i="9"/>
  <c r="J61" i="9"/>
  <c r="J59" i="9"/>
  <c r="J43" i="9"/>
  <c r="J55" i="9"/>
  <c r="J53" i="9"/>
  <c r="J51" i="9"/>
  <c r="J49" i="9"/>
  <c r="J33" i="9"/>
  <c r="J25" i="9"/>
  <c r="J41" i="9"/>
  <c r="J39" i="9"/>
  <c r="J37" i="9"/>
  <c r="J35" i="9"/>
  <c r="J31" i="9"/>
  <c r="J29" i="9"/>
  <c r="J15" i="9"/>
  <c r="J23" i="9"/>
  <c r="J21" i="9"/>
  <c r="J19" i="9"/>
  <c r="J17" i="9"/>
  <c r="J7" i="9"/>
  <c r="J13" i="9"/>
  <c r="J11" i="9"/>
  <c r="J9" i="9"/>
  <c r="K166" i="7"/>
  <c r="K165" i="7"/>
  <c r="K156" i="7"/>
  <c r="K155" i="7"/>
  <c r="K151" i="7"/>
  <c r="K150" i="7"/>
  <c r="K149" i="7"/>
  <c r="K140" i="7"/>
  <c r="K139" i="7"/>
  <c r="K138" i="7"/>
  <c r="K122" i="7"/>
  <c r="K121" i="7"/>
  <c r="K120" i="7"/>
  <c r="K96" i="7"/>
  <c r="K95" i="7"/>
  <c r="K94" i="7"/>
  <c r="K71" i="7"/>
  <c r="K88" i="7"/>
  <c r="K43" i="7"/>
  <c r="K42" i="7"/>
  <c r="K404" i="2"/>
  <c r="K403" i="2"/>
  <c r="K402" i="2"/>
  <c r="K398" i="2"/>
  <c r="K397" i="2"/>
  <c r="K396" i="2"/>
  <c r="K386" i="2"/>
  <c r="K385" i="2"/>
  <c r="K384" i="2"/>
  <c r="K368" i="2"/>
  <c r="K367" i="2"/>
  <c r="K366" i="2"/>
  <c r="K354" i="2"/>
  <c r="K353" i="2"/>
  <c r="K352" i="2"/>
  <c r="K349" i="2"/>
  <c r="K348" i="2"/>
  <c r="K347" i="2"/>
  <c r="K265" i="2"/>
  <c r="K287" i="2"/>
  <c r="K300" i="2"/>
  <c r="K316" i="2"/>
  <c r="K321" i="2" s="1"/>
  <c r="K302" i="2"/>
  <c r="K301" i="2"/>
  <c r="K289" i="2"/>
  <c r="K288" i="2"/>
  <c r="K267" i="2"/>
  <c r="K266" i="2"/>
  <c r="K238" i="2"/>
  <c r="K237" i="2"/>
  <c r="K236" i="2"/>
  <c r="K232" i="2"/>
  <c r="K231" i="2"/>
  <c r="K230" i="2"/>
  <c r="K202" i="2"/>
  <c r="K201" i="2"/>
  <c r="K200" i="2"/>
  <c r="K188" i="2"/>
  <c r="K187" i="2"/>
  <c r="K186" i="2"/>
  <c r="K136" i="2"/>
  <c r="K169" i="2" s="1"/>
  <c r="K157" i="2"/>
  <c r="K163" i="2" s="1"/>
  <c r="K148" i="2"/>
  <c r="K147" i="2"/>
  <c r="K146" i="2"/>
  <c r="K141" i="2"/>
  <c r="K143" i="2"/>
  <c r="K66" i="2"/>
  <c r="K72" i="2" s="1"/>
  <c r="K185" i="7" l="1"/>
  <c r="K186" i="7" s="1"/>
  <c r="K323" i="2"/>
  <c r="K322" i="2"/>
  <c r="K317" i="2"/>
  <c r="K318" i="2"/>
  <c r="K170" i="2"/>
  <c r="K171" i="2"/>
  <c r="K164" i="2"/>
  <c r="K165" i="2"/>
  <c r="K137" i="2"/>
  <c r="K138" i="2" s="1"/>
  <c r="K73" i="2"/>
  <c r="K74" i="2"/>
  <c r="K80" i="7"/>
  <c r="K66" i="7"/>
  <c r="K16" i="7"/>
  <c r="K89" i="7" l="1"/>
  <c r="K90" i="7"/>
  <c r="K72" i="7"/>
  <c r="K73" i="7" s="1"/>
  <c r="K115" i="7"/>
  <c r="K18" i="7"/>
  <c r="K23" i="7" s="1"/>
  <c r="K24" i="7" s="1"/>
  <c r="K25" i="7" s="1"/>
  <c r="K146" i="7"/>
  <c r="K143" i="7"/>
  <c r="K133" i="7"/>
  <c r="K130" i="7"/>
  <c r="G107" i="7"/>
  <c r="G108" i="7" s="1"/>
  <c r="G102" i="7"/>
  <c r="G103" i="7" s="1"/>
  <c r="G60" i="7"/>
  <c r="K30" i="7"/>
  <c r="K35" i="7" s="1"/>
  <c r="G7" i="7"/>
  <c r="C69" i="9"/>
  <c r="K391" i="2"/>
  <c r="C67" i="9"/>
  <c r="C65" i="9"/>
  <c r="K373" i="2"/>
  <c r="K374" i="2"/>
  <c r="K375" i="2"/>
  <c r="K376" i="2"/>
  <c r="K377" i="2"/>
  <c r="K378" i="2"/>
  <c r="K379" i="2"/>
  <c r="K380" i="2"/>
  <c r="C61" i="9"/>
  <c r="C59" i="9"/>
  <c r="C55" i="9"/>
  <c r="C31" i="9"/>
  <c r="C29" i="9"/>
  <c r="K36" i="7" l="1"/>
  <c r="K37" i="7" s="1"/>
  <c r="K372" i="2"/>
  <c r="J109" i="9"/>
  <c r="J110" i="9" s="1"/>
  <c r="G38" i="7"/>
  <c r="G61" i="7"/>
  <c r="G159" i="7"/>
  <c r="G160" i="7"/>
  <c r="G8" i="7"/>
  <c r="K44" i="7" l="1"/>
  <c r="G161" i="7"/>
  <c r="K362" i="2"/>
  <c r="K361" i="2"/>
  <c r="K305" i="2" l="1"/>
  <c r="J103" i="9" l="1"/>
  <c r="J104" i="9" s="1"/>
  <c r="J115" i="9"/>
  <c r="J116" i="9" s="1"/>
  <c r="K310" i="2"/>
  <c r="K309" i="2"/>
  <c r="K311" i="2"/>
  <c r="K312" i="2"/>
  <c r="K313" i="2"/>
  <c r="K314" i="2"/>
  <c r="K308" i="2"/>
  <c r="K359" i="2"/>
  <c r="K33" i="2"/>
  <c r="K26" i="2"/>
  <c r="K36" i="2" s="1"/>
  <c r="K13" i="2"/>
  <c r="K18" i="2" s="1"/>
  <c r="K37" i="2" l="1"/>
  <c r="K38" i="2" s="1"/>
  <c r="K19" i="2"/>
  <c r="K20" i="2" s="1"/>
  <c r="AA97" i="3"/>
  <c r="AA8" i="3"/>
  <c r="K371" i="2"/>
  <c r="K342" i="2"/>
  <c r="K340" i="2"/>
  <c r="K329" i="2"/>
  <c r="K334" i="2" s="1"/>
  <c r="K296" i="2"/>
  <c r="K293" i="2"/>
  <c r="K282" i="2"/>
  <c r="K279" i="2"/>
  <c r="K274" i="2"/>
  <c r="K271" i="2"/>
  <c r="K257" i="2"/>
  <c r="K255" i="2"/>
  <c r="G249" i="2"/>
  <c r="G244" i="2"/>
  <c r="K225" i="2"/>
  <c r="K214" i="2"/>
  <c r="K206" i="2"/>
  <c r="K195" i="2"/>
  <c r="K192" i="2"/>
  <c r="K101" i="2"/>
  <c r="K96" i="2"/>
  <c r="K85" i="2"/>
  <c r="K83" i="2"/>
  <c r="K81" i="2"/>
  <c r="K79" i="2"/>
  <c r="K42" i="2"/>
  <c r="K47" i="2" s="1"/>
  <c r="K48" i="2" s="1"/>
  <c r="K49" i="2" s="1"/>
  <c r="K335" i="2" l="1"/>
  <c r="K336" i="2" s="1"/>
  <c r="K220" i="2"/>
  <c r="K221" i="2" s="1"/>
  <c r="K222" i="2" s="1"/>
  <c r="K108" i="2"/>
  <c r="K109" i="2"/>
  <c r="K90" i="2"/>
  <c r="K91" i="2" s="1"/>
  <c r="K92" i="2" s="1"/>
  <c r="K53" i="2"/>
  <c r="G250" i="2"/>
  <c r="G245" i="2"/>
  <c r="K110" i="2" l="1"/>
  <c r="K114" i="2"/>
  <c r="K115" i="2" s="1"/>
  <c r="K116" i="2" s="1"/>
  <c r="K54" i="2"/>
  <c r="K55" i="2" s="1"/>
  <c r="AA1" i="3"/>
  <c r="AA37" i="3" l="1"/>
  <c r="AA3" i="3"/>
  <c r="AA27" i="3" l="1"/>
  <c r="AA42" i="3"/>
  <c r="AA12" i="3"/>
  <c r="AA4" i="3"/>
  <c r="AA24" i="3" l="1"/>
  <c r="AA23" i="3"/>
  <c r="AA32" i="3"/>
  <c r="AA15" i="3"/>
  <c r="AA5" i="3"/>
  <c r="AA13" i="3"/>
  <c r="AA14" i="3" s="1"/>
  <c r="AA7" i="3"/>
  <c r="AA46" i="3" l="1"/>
  <c r="AA29" i="3"/>
  <c r="AA28" i="3"/>
  <c r="AA18" i="3"/>
  <c r="AA43" i="3"/>
  <c r="AA9" i="3"/>
  <c r="AA73" i="3"/>
  <c r="AA65" i="3"/>
  <c r="AA57" i="3" s="1"/>
  <c r="AA45" i="3" s="1"/>
  <c r="AA26" i="3" s="1"/>
  <c r="AA93" i="3"/>
  <c r="AA89" i="3" s="1"/>
  <c r="AA16" i="3"/>
  <c r="AA17" i="3" s="1"/>
  <c r="AA6" i="3"/>
  <c r="AA19" i="3" l="1"/>
  <c r="AA20" i="3" s="1"/>
  <c r="AA85" i="3"/>
  <c r="AA80" i="3" s="1"/>
  <c r="AA72" i="3" s="1"/>
  <c r="AA64" i="3" s="1"/>
  <c r="AA56" i="3" s="1"/>
  <c r="AA44" i="3" s="1"/>
  <c r="AA25" i="3"/>
  <c r="AA11" i="3"/>
  <c r="AA41" i="3"/>
  <c r="AA38" i="3"/>
  <c r="AA21" i="3"/>
  <c r="AA50" i="3"/>
  <c r="AA33" i="3" s="1"/>
  <c r="AA10" i="3"/>
  <c r="AA75" i="3"/>
  <c r="AA67" i="3" s="1"/>
  <c r="AA59" i="3" s="1"/>
  <c r="AA49" i="3" s="1"/>
  <c r="AA31" i="3" s="1"/>
  <c r="AA82" i="3"/>
  <c r="AA94" i="3"/>
  <c r="AA90" i="3" s="1"/>
  <c r="AA47" i="3"/>
  <c r="AA86" i="3" l="1"/>
  <c r="AA81" i="3" s="1"/>
  <c r="AA74" i="3" s="1"/>
  <c r="AA66" i="3" s="1"/>
  <c r="AA58" i="3" s="1"/>
  <c r="AA48" i="3" s="1"/>
  <c r="AA30" i="3" s="1"/>
  <c r="AA77" i="3"/>
  <c r="AA69" i="3" s="1"/>
  <c r="AA61" i="3" s="1"/>
  <c r="AA53" i="3" s="1"/>
  <c r="AA36" i="3" s="1"/>
  <c r="AA96" i="3"/>
  <c r="AA92" i="3" s="1"/>
  <c r="AA51" i="3"/>
  <c r="AA34" i="3" s="1"/>
  <c r="AA22" i="3"/>
  <c r="AA79" i="3" s="1"/>
  <c r="AA95" i="3"/>
  <c r="AA91" i="3" s="1"/>
  <c r="AA39" i="3" l="1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87" i="3"/>
  <c r="AA83" i="3" s="1"/>
  <c r="AA76" i="3" s="1"/>
  <c r="AA68" i="3" s="1"/>
  <c r="AA60" i="3" s="1"/>
  <c r="AA52" i="3" s="1"/>
  <c r="AA35" i="3" l="1"/>
  <c r="AA98" i="3" s="1"/>
  <c r="AA2" i="3" s="1"/>
</calcChain>
</file>

<file path=xl/sharedStrings.xml><?xml version="1.0" encoding="utf-8"?>
<sst xmlns="http://schemas.openxmlformats.org/spreadsheetml/2006/main" count="893" uniqueCount="314">
  <si>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</si>
  <si>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</si>
  <si>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</si>
  <si>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</si>
  <si>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</si>
  <si>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</si>
  <si>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</si>
  <si>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</si>
  <si>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</si>
  <si>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</si>
  <si>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</si>
  <si>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Niveau</t>
  </si>
  <si>
    <t>Code</t>
  </si>
  <si>
    <t>Désignation</t>
  </si>
  <si>
    <t>Qté</t>
  </si>
  <si>
    <t>Qté
Entr.</t>
  </si>
  <si>
    <t>P.U. HT</t>
  </si>
  <si>
    <t>P.T. HT</t>
  </si>
  <si>
    <t>Lot n°1</t>
  </si>
  <si>
    <t>VRD</t>
  </si>
  <si>
    <t>3.&amp;</t>
  </si>
  <si>
    <t>TRAVAUX PREPARATOIRES</t>
  </si>
  <si>
    <t>2.1</t>
  </si>
  <si>
    <t>ETAT DES LIEUX - CONSTATS PRELIMINAIRES</t>
  </si>
  <si>
    <t>4.T</t>
  </si>
  <si>
    <t>4.L</t>
  </si>
  <si>
    <t>ENS</t>
  </si>
  <si>
    <t>9.&amp;</t>
  </si>
  <si>
    <t>4.&amp;</t>
  </si>
  <si>
    <t>Total H.T. :</t>
  </si>
  <si>
    <t>Total T.V.A. (20%) :</t>
  </si>
  <si>
    <t>Total T.T.C. :</t>
  </si>
  <si>
    <t>2.2</t>
  </si>
  <si>
    <t>INSTALLATION DE CHANTIER</t>
  </si>
  <si>
    <t>2.2.1</t>
  </si>
  <si>
    <t>6.T</t>
  </si>
  <si>
    <t>6.&amp;</t>
  </si>
  <si>
    <t>2.2.2</t>
  </si>
  <si>
    <t>8.&amp;</t>
  </si>
  <si>
    <t>2.3</t>
  </si>
  <si>
    <t>PIQUETAGE - IMPLANTATION DES OUVRAGES</t>
  </si>
  <si>
    <t>TRAVAUX DE TERRASSEMENT</t>
  </si>
  <si>
    <t>3.1</t>
  </si>
  <si>
    <t>GENERALITES</t>
  </si>
  <si>
    <t>3.2</t>
  </si>
  <si>
    <t>DECAPAGE DE TERRE VEGETALE</t>
  </si>
  <si>
    <t>- Décapage terre végétale - épaisseur 20 en moyenne (jusqu'à 30 cm en noue) suivant les existants</t>
  </si>
  <si>
    <t>9.M.Z</t>
  </si>
  <si>
    <t>3.3</t>
  </si>
  <si>
    <t>TERRASSEMENTS GENERAUX</t>
  </si>
  <si>
    <t>3.3.1</t>
  </si>
  <si>
    <t>- Déblais issus des terrassements généraux jusqu'à l'arase de terrassement</t>
  </si>
  <si>
    <t>M3</t>
  </si>
  <si>
    <t>3.3.2</t>
  </si>
  <si>
    <t>- Remblais sous espaces verts en matériaux du site</t>
  </si>
  <si>
    <t>3.3.3</t>
  </si>
  <si>
    <t>- Remblais complémentaires sous structures en GNT B 0/80 - 0/150</t>
  </si>
  <si>
    <t>3.3.4</t>
  </si>
  <si>
    <t>- Essais pénétrométriques des remblais compactés</t>
  </si>
  <si>
    <t>3.4</t>
  </si>
  <si>
    <t>ENLEVEMENT ET TRANSPORT DES TERRES</t>
  </si>
  <si>
    <t xml:space="preserve">Localisation : 
- Issues de la parcelle projet
</t>
  </si>
  <si>
    <t>3.4.1</t>
  </si>
  <si>
    <t>- Terres issues du décapage (hors besoin poste de remodelage)</t>
  </si>
  <si>
    <t>3.4.2</t>
  </si>
  <si>
    <t>- Terres issues des terrassements généraux</t>
  </si>
  <si>
    <t>4.1</t>
  </si>
  <si>
    <t>4.1.1</t>
  </si>
  <si>
    <t>4.1.2</t>
  </si>
  <si>
    <t>ML</t>
  </si>
  <si>
    <t>4.1.3</t>
  </si>
  <si>
    <t>4.1.4</t>
  </si>
  <si>
    <t>4.1.5</t>
  </si>
  <si>
    <t>4.2</t>
  </si>
  <si>
    <t>4.2.1</t>
  </si>
  <si>
    <t>4.3</t>
  </si>
  <si>
    <t>ECLAIRAGE EXTERIEUR SOLAIRE</t>
  </si>
  <si>
    <t>4.3.1</t>
  </si>
  <si>
    <t>Limites de prestations - PM</t>
  </si>
  <si>
    <t>5.T</t>
  </si>
  <si>
    <t>5.&amp;</t>
  </si>
  <si>
    <t>4.3.2</t>
  </si>
  <si>
    <t>Massifs béton</t>
  </si>
  <si>
    <t>5.L</t>
  </si>
  <si>
    <t>4.3.2.1</t>
  </si>
  <si>
    <t>TRAVAUX DE STRUCTURE DE CHAUSSEE</t>
  </si>
  <si>
    <t>5.1</t>
  </si>
  <si>
    <t>5.1.1</t>
  </si>
  <si>
    <t>Structure plateforme pour zone en EPDM</t>
  </si>
  <si>
    <t xml:space="preserve">Localisation : 
- Aire de lieu de vie zone B
- Terrains basket 3x3
- Terrain Pickleball
- En tranche conditionnelle : Piste d'athlétisme
</t>
  </si>
  <si>
    <t>5.1.2</t>
  </si>
  <si>
    <t>Structure plateforme pour zone en EPDM amortissant</t>
  </si>
  <si>
    <t xml:space="preserve">Localisation : 
- Aire de fitness, cross training street work out au Nord
</t>
  </si>
  <si>
    <t>5.2</t>
  </si>
  <si>
    <t>ANTI-CONTAMINANT</t>
  </si>
  <si>
    <t xml:space="preserve">Localisation : 
- Au droit de l'ensemble des empierrements et structures
</t>
  </si>
  <si>
    <t>5.2.1</t>
  </si>
  <si>
    <t>5.2.2</t>
  </si>
  <si>
    <t>5.3</t>
  </si>
  <si>
    <t>EMPIERREMENT</t>
  </si>
  <si>
    <t xml:space="preserve">Localisation : 
- Pour l'ensemble des structures des plateformes
</t>
  </si>
  <si>
    <t>5.3.1</t>
  </si>
  <si>
    <t>5.3.2</t>
  </si>
  <si>
    <t>- Empierrement GNT B 0/63 ép. 30 cm sous revêtement en enrobé percolé + EPDM (Option 1)</t>
  </si>
  <si>
    <t>5.3.3</t>
  </si>
  <si>
    <t>5.4</t>
  </si>
  <si>
    <t>ESSAIS DE PLAQUE</t>
  </si>
  <si>
    <t>TRAVAUX DE VOIRIE</t>
  </si>
  <si>
    <t>6.1</t>
  </si>
  <si>
    <t>REMARQUE PREALABLE - PM</t>
  </si>
  <si>
    <t>6.2</t>
  </si>
  <si>
    <t>HYPOTHESES - PM</t>
  </si>
  <si>
    <t>6.3</t>
  </si>
  <si>
    <t>BORDURE BETON</t>
  </si>
  <si>
    <t>6.3.1</t>
  </si>
  <si>
    <t>- Bordure béton préfabriqué de type P1 - Classe T</t>
  </si>
  <si>
    <t>6.3.2</t>
  </si>
  <si>
    <t>- Bordure béton préfabriqué de type P3 - Classe T</t>
  </si>
  <si>
    <t>6.3.3</t>
  </si>
  <si>
    <t>6.4</t>
  </si>
  <si>
    <t>VOIRIE LEGERE BBSG 0/10 NOIR DRAINANT - SUPPORT EPDM</t>
  </si>
  <si>
    <t>6.4.1</t>
  </si>
  <si>
    <t>- GNT B 0/31,5 épaisseur 15 cm</t>
  </si>
  <si>
    <t>6.4.2</t>
  </si>
  <si>
    <t>6.4.3</t>
  </si>
  <si>
    <t>6.4.4</t>
  </si>
  <si>
    <t>6.5</t>
  </si>
  <si>
    <t>BETON TALOCHE - SUPPORT EPDM AMORTISSANT</t>
  </si>
  <si>
    <t>6.5.1</t>
  </si>
  <si>
    <t>6.5.2</t>
  </si>
  <si>
    <t>- Béton taloché épaisseur 16 cm</t>
  </si>
  <si>
    <t>7.1</t>
  </si>
  <si>
    <t>7.2</t>
  </si>
  <si>
    <t>7.2.1</t>
  </si>
  <si>
    <t>ESPACES VERTS</t>
  </si>
  <si>
    <t xml:space="preserve">Localisation : 
- Fossé anti-intrusion en limite de propriété
- Longeant l'avenue Camille Jullian
</t>
  </si>
  <si>
    <t>REMODELAGE TERRE VEGETALE</t>
  </si>
  <si>
    <t xml:space="preserve">Localisation : 
- Ensemble des espaces verts
</t>
  </si>
  <si>
    <t>Total Base</t>
  </si>
  <si>
    <t>H.T. :</t>
  </si>
  <si>
    <t>T.V.A. :</t>
  </si>
  <si>
    <t>T.T.C. :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</si>
  <si>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</si>
  <si>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</si>
  <si>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</si>
  <si>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</si>
  <si>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</si>
  <si>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</si>
  <si>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</si>
  <si>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</si>
  <si>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</si>
  <si>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</si>
  <si>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</si>
  <si>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</si>
  <si>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</si>
  <si>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</si>
  <si>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</si>
  <si>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</si>
  <si>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</si>
  <si>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</si>
  <si>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</si>
  <si>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</si>
  <si>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</si>
  <si>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</si>
  <si>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</si>
  <si>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</si>
  <si>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</si>
  <si>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</si>
  <si>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</si>
  <si>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</si>
  <si>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Création d'un lieu de vie pour la pratique sportive autonome
sur la plaine Rocquencourt</t>
  </si>
  <si>
    <t>OE85.25.0407</t>
  </si>
  <si>
    <t>22/07/2025</t>
  </si>
  <si>
    <t>PRO</t>
  </si>
  <si>
    <t>-</t>
  </si>
  <si>
    <t>Avenue Camille Jullian</t>
  </si>
  <si>
    <t>33 600 PESSAC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</si>
  <si>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</si>
  <si>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</si>
  <si>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</si>
  <si>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</si>
  <si>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</si>
  <si>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</si>
  <si>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</si>
  <si>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</si>
  <si>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</si>
  <si>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</si>
  <si>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</si>
  <si>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</si>
  <si>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</si>
  <si>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</si>
  <si>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</si>
  <si>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Clôtures de chantier</t>
  </si>
  <si>
    <t xml:space="preserve">Panneau de chantier </t>
  </si>
  <si>
    <t>RESEAUX</t>
  </si>
  <si>
    <t xml:space="preserve">GENERALITES ET TRAVAUX PONCTUELS SUR LES RESEAUX EXISTANTS </t>
  </si>
  <si>
    <t>Caniveau grille à fente latérale</t>
  </si>
  <si>
    <t>Bordure béton préfabriqué de type P3 - Classe T (Tranche optionnelle)</t>
  </si>
  <si>
    <t xml:space="preserve">Localisation : 
- Bordures de type P1 avec ue en délimitation des revêtements coté noue / fossé anti-bélier
- Bordures de type P3 sans vue en délimitation des revêtements côté espaces verts
</t>
  </si>
  <si>
    <t xml:space="preserve">FOSSE ANTI-BELIER EXISTANT A RETAILLER / DECALER </t>
  </si>
  <si>
    <t>Remodelage du profil du fossé existant comprenant dépose géorgille - curage et Remodelage du fossé anti-bélier existant - remise en place de la géogrille</t>
  </si>
  <si>
    <t>7.2.2</t>
  </si>
  <si>
    <t>EQUIPEMENTS SPORTIFS</t>
  </si>
  <si>
    <t>8.1</t>
  </si>
  <si>
    <t>BASKET BALL</t>
  </si>
  <si>
    <t>BASKETBALL</t>
  </si>
  <si>
    <t>8.2</t>
  </si>
  <si>
    <t>8.3</t>
  </si>
  <si>
    <t>6.6</t>
  </si>
  <si>
    <t>REVETEMENT SYNTHETIQUE SPORTIF</t>
  </si>
  <si>
    <t>6.6.1</t>
  </si>
  <si>
    <t>6.6.2</t>
  </si>
  <si>
    <t>Revêtement synthétique sportif  sur enrobé drainant _ 13mm</t>
  </si>
  <si>
    <t xml:space="preserve">Revêtement synthétique sportif  sur béton _ 53mm
</t>
  </si>
  <si>
    <t xml:space="preserve">Revêtement synthétique sportif  sur béton _ 93mm
</t>
  </si>
  <si>
    <t>6,6,3</t>
  </si>
  <si>
    <t>6,6,4</t>
  </si>
  <si>
    <t>6,6,5</t>
  </si>
  <si>
    <t>6,6,6</t>
  </si>
  <si>
    <t>6,6,7</t>
  </si>
  <si>
    <t xml:space="preserve">Contrôles
</t>
  </si>
  <si>
    <t xml:space="preserve">Design actif
</t>
  </si>
  <si>
    <t xml:space="preserve">Peinture sur béton existant
</t>
  </si>
  <si>
    <t>Tracés sportifs ( Basket + Pickleball)</t>
  </si>
  <si>
    <t xml:space="preserve">CONSTITUTION DES STRUCTURES </t>
  </si>
  <si>
    <t>Montage et installation</t>
  </si>
  <si>
    <t>8.2.1</t>
  </si>
  <si>
    <t>8.2.2</t>
  </si>
  <si>
    <t>Fondations</t>
  </si>
  <si>
    <t>Matériel</t>
  </si>
  <si>
    <t>Création d'un lieu de vie pour la pratique sportive autonome sur la plaine de Rocquencourt à Pessac</t>
  </si>
  <si>
    <t>DPGF - LOT01  EQUIPEMENT SPORTIF</t>
  </si>
  <si>
    <r>
      <rPr>
        <i/>
        <sz val="7"/>
        <color rgb="FF000000"/>
        <rFont val="Arial"/>
        <family val="2"/>
      </rPr>
      <t>Localisation : 
- Emprise des structures créées</t>
    </r>
    <r>
      <rPr>
        <i/>
        <sz val="8"/>
        <color rgb="FF000000"/>
        <rFont val="Arial"/>
        <family val="2"/>
      </rPr>
      <t xml:space="preserve">
</t>
    </r>
  </si>
  <si>
    <t xml:space="preserve"> PIQUETAGE - IMPLANTATION DES OUVRAGES</t>
  </si>
  <si>
    <t>GENERALITES ET TRAVAUX PONCTUELS SUR LES RESEAUX EXISTANTS</t>
  </si>
  <si>
    <t xml:space="preserve"> ESSAIS DE PLAQUE</t>
  </si>
  <si>
    <t>6  TRAVAUX DE VOIRIE</t>
  </si>
  <si>
    <t>5  TRAVAUX DE STRUCTURE DE CHAUSSEE</t>
  </si>
  <si>
    <t>3  TRAVAUX DE TERRASSEMENT</t>
  </si>
  <si>
    <t>2  TRAVAUX PREPARATOIRES</t>
  </si>
  <si>
    <t>7  ESPACES VERTS</t>
  </si>
  <si>
    <t>8  EQUIPEMENTS SPORTIFS</t>
  </si>
  <si>
    <t>4  RESEAUX</t>
  </si>
  <si>
    <t>TOTAL - RECAPITULATIF // LOT01 EQUIPEMENT SPORTIF</t>
  </si>
  <si>
    <t>Protection mécanique de réseau EP</t>
  </si>
  <si>
    <t>IPU</t>
  </si>
  <si>
    <t xml:space="preserve">Protection mécanique de réseau d'éclairage </t>
  </si>
  <si>
    <t xml:space="preserve">Protection mécanique de candélabre </t>
  </si>
  <si>
    <t xml:space="preserve">ASSAINISSEMENT DES EP </t>
  </si>
  <si>
    <t>Massifs B.A. justifié par une note de calcul pour lampadaire solaire - dimensions 1,80 x 1,80 x 0,60 m</t>
  </si>
  <si>
    <t>.4.3</t>
  </si>
  <si>
    <t>PM</t>
  </si>
  <si>
    <t>MATERIEL DE CROSSTRAINING</t>
  </si>
  <si>
    <t>Ensemble des espaces engazonnés projet sur 20 cm</t>
  </si>
  <si>
    <t>Ensemble des espaces plantés (noues) projet sur 30 cm</t>
  </si>
  <si>
    <t>Poste ischio-nordique</t>
  </si>
  <si>
    <t>Cage 01 - 2 stations</t>
  </si>
  <si>
    <t>Cage 02 - 2 stations</t>
  </si>
  <si>
    <t>Barres parallèles</t>
  </si>
  <si>
    <t>Banc abdominaux</t>
  </si>
  <si>
    <t>Banc lombaires à 45°</t>
  </si>
  <si>
    <t>Espalier</t>
  </si>
  <si>
    <t>Machine à squat</t>
  </si>
  <si>
    <t>8.1.1</t>
  </si>
  <si>
    <t>8.1.2</t>
  </si>
  <si>
    <t>8.1.3</t>
  </si>
  <si>
    <t>8.2.2.1</t>
  </si>
  <si>
    <t>8.2.2.2</t>
  </si>
  <si>
    <t>8.2.2.3</t>
  </si>
  <si>
    <t>8.2.2.4</t>
  </si>
  <si>
    <t>8.2.2.5</t>
  </si>
  <si>
    <t>8.2.2.6</t>
  </si>
  <si>
    <t>8.2.2.7</t>
  </si>
  <si>
    <t>8.2.2.8</t>
  </si>
  <si>
    <t>FOURREAUX-PICKLEBALL</t>
  </si>
  <si>
    <t>FOURREAUX PICKLEBALL</t>
  </si>
  <si>
    <t xml:space="preserve">Mise à la cote de chambre au niveau de l'enrobé sous EPDM </t>
  </si>
  <si>
    <t xml:space="preserve">Mise à la cote de regard EP au niveau de l'enrobé sous EPDM </t>
  </si>
  <si>
    <t>Mise à la cote de chambre au niveau de l'enrobé sous EPDM (Tranche optionnelle)</t>
  </si>
  <si>
    <t>Mise à la cote de regard EP au niveau de l'enrobé sous EPDM (Tranche optionnelle)</t>
  </si>
  <si>
    <t>Classe 4 certifié ASQUAL piste (Tranche optionnelle)</t>
  </si>
  <si>
    <t>Classe 4 certifié ASQUAL</t>
  </si>
  <si>
    <t>Empierrement GNT B 0/63 ép. 30 cm sous revêtement en enrobé percolé + EPDM (Tranche optionnelle)</t>
  </si>
  <si>
    <t>Empierrement GNT B 0/63 ép. 30 cm sous revêtement en enrobé percolé + EPDM</t>
  </si>
  <si>
    <t>Empierrement GNT B 0/63 ép. 30 cm sous revêtement en béton + EPDM amortissant</t>
  </si>
  <si>
    <t>GNT B 0/31,5 épaisseur 15 cm</t>
  </si>
  <si>
    <t>BBSG 0/10 noir classe 3 épaisseur 6 cm</t>
  </si>
  <si>
    <t>GNT B 0/31,5 épaisseur 15 cm piste (Tranche optionnelle)</t>
  </si>
  <si>
    <t>BBSG 0/10 noir classe 3 épaisseur 6 cm piste (Tranche optionnelle)</t>
  </si>
  <si>
    <t>Caniveau grille à fente latérale (Tranche optionnelle)</t>
  </si>
  <si>
    <t>Classe 4 certifié ASQUAL piste (Tranche optionnelle</t>
  </si>
  <si>
    <t xml:space="preserve">Tracés sportifs </t>
  </si>
  <si>
    <t>TOTAL - TRANCHE OPTIONNELLE 01 _ PISTE D'ATHLETISME</t>
  </si>
  <si>
    <t>TOTAL - TRANCHE OPTIONNELLE 02 _ TABLE DE TEQBALL</t>
  </si>
  <si>
    <r>
      <t>Table de teqball</t>
    </r>
    <r>
      <rPr>
        <sz val="8"/>
        <rFont val="Arial"/>
        <family val="2"/>
      </rPr>
      <t xml:space="preserve"> ( fondations incluses)</t>
    </r>
  </si>
  <si>
    <t>TOTAL - BASE // LOT01 EQUIPEMENT SPORTIF</t>
  </si>
  <si>
    <t>TABLE DE TEQBALL</t>
  </si>
  <si>
    <t>Total Base + TRANCHE OPTIONNELLE 01</t>
  </si>
  <si>
    <t>Total Base +  TRANCHE OPTIONNELLE 02</t>
  </si>
  <si>
    <t>Total T.V.A. :</t>
  </si>
  <si>
    <t>Total Base +  TRANCHES OPTIONNELLES 01 + 02</t>
  </si>
  <si>
    <t>DPGF RECAPITULATIF - LOT01  EQUIPEMENT SPORTIF</t>
  </si>
  <si>
    <t>DPGF TRANCHES OPTIONNELLES- LOT01  EQUIPEMENT SPORTIF</t>
  </si>
  <si>
    <t>COMPRIS ITV</t>
  </si>
  <si>
    <t>Matériels et équipements</t>
  </si>
  <si>
    <t>Produits et consommables</t>
  </si>
  <si>
    <t>Frais divers</t>
  </si>
  <si>
    <t>Autres (à préciser):</t>
  </si>
  <si>
    <t>Total sur 100%</t>
  </si>
  <si>
    <t>Marge en %</t>
  </si>
  <si>
    <t>Tableau de répartition des coûts</t>
  </si>
  <si>
    <t xml:space="preserve">Main d'œuvre </t>
  </si>
  <si>
    <t xml:space="preserve"> en %</t>
  </si>
  <si>
    <t xml:space="preserve">NB : A renseigner obligatoirement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</si>
</sst>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];[Red]\-#,##0.00\ [$€]"/>
    <numFmt numFmtId="165" formatCode="#,##0.000"/>
    <numFmt numFmtId="166" formatCode="#,##0.00\ [$€-803];[Red]\-#,##0.00\ [$€-803]"/>
    <numFmt numFmtId="167" formatCode="#,##0.00\ &quot;€&quot;"/>
  </numFmts>
  <fonts count="5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b/>
      <sz val="9"/>
      <color rgb="FFFF0000"/>
      <name val="Arial"/>
      <family val="2"/>
    </font>
    <font>
      <sz val="6"/>
      <color rgb="FFFF0000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7"/>
      <color rgb="FF000000"/>
      <name val="Arial"/>
      <family val="2"/>
    </font>
    <font>
      <b/>
      <sz val="8"/>
      <color theme="0" tint="-0.499984740745262"/>
      <name val="Arial"/>
      <family val="2"/>
    </font>
    <font>
      <b/>
      <sz val="8"/>
      <color theme="0" tint="-0.499984740745262"/>
      <name val="Calibri"/>
      <family val="2"/>
      <scheme val="minor"/>
    </font>
    <font>
      <b/>
      <i/>
      <sz val="8"/>
      <color theme="0" tint="-0.499984740745262"/>
      <name val="Arial"/>
      <family val="2"/>
    </font>
    <font>
      <sz val="8"/>
      <color theme="0" tint="-0.499984740745262"/>
      <name val="Calibri"/>
      <family val="2"/>
      <scheme val="minor"/>
    </font>
    <font>
      <sz val="11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8"/>
      <name val="Arial"/>
      <family val="2"/>
    </font>
    <font>
      <sz val="8"/>
      <name val="Calibri"/>
      <family val="2"/>
      <scheme val="minor"/>
    </font>
    <font>
      <sz val="6"/>
      <name val="Arial"/>
      <family val="2"/>
    </font>
    <font>
      <b/>
      <sz val="8"/>
      <name val="Calibri"/>
      <family val="2"/>
      <scheme val="minor"/>
    </font>
    <font>
      <i/>
      <sz val="6"/>
      <color theme="0" tint="-0.499984740745262"/>
      <name val="Arial"/>
      <family val="2"/>
    </font>
    <font>
      <i/>
      <sz val="8"/>
      <color theme="0" tint="-0.499984740745262"/>
      <name val="Arial"/>
      <family val="2"/>
    </font>
    <font>
      <b/>
      <i/>
      <sz val="8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7"/>
      <name val="Arial"/>
      <family val="2"/>
    </font>
    <font>
      <b/>
      <sz val="10"/>
      <color theme="0" tint="-0.499984740745262"/>
      <name val="Arial"/>
      <family val="2"/>
    </font>
    <font>
      <b/>
      <i/>
      <sz val="11"/>
      <color theme="0" tint="-0.499984740745262"/>
      <name val="Arial"/>
      <family val="2"/>
    </font>
    <font>
      <b/>
      <i/>
      <sz val="10"/>
      <color theme="0" tint="-0.499984740745262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u/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FDFE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0" fillId="0" borderId="0"/>
    <xf numFmtId="0" fontId="50" fillId="0" borderId="0"/>
  </cellStyleXfs>
  <cellXfs count="37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3" fontId="9" fillId="0" borderId="11" xfId="0" applyNumberFormat="1" applyFont="1" applyBorder="1" applyAlignment="1" applyProtection="1">
      <alignment horizontal="right" vertical="top" wrapText="1"/>
      <protection locked="0"/>
    </xf>
    <xf numFmtId="4" fontId="10" fillId="0" borderId="11" xfId="0" applyNumberFormat="1" applyFont="1" applyBorder="1" applyAlignment="1" applyProtection="1">
      <alignment vertical="top" wrapText="1"/>
      <protection locked="0"/>
    </xf>
    <xf numFmtId="4" fontId="10" fillId="0" borderId="9" xfId="0" applyNumberFormat="1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4" fontId="9" fillId="0" borderId="9" xfId="0" applyNumberFormat="1" applyFont="1" applyBorder="1" applyAlignment="1">
      <alignment horizontal="right" vertical="top" wrapText="1"/>
    </xf>
    <xf numFmtId="4" fontId="9" fillId="0" borderId="11" xfId="0" applyNumberFormat="1" applyFont="1" applyBorder="1" applyAlignment="1" applyProtection="1">
      <alignment horizontal="right" vertical="top" wrapText="1"/>
      <protection locked="0"/>
    </xf>
    <xf numFmtId="165" fontId="9" fillId="0" borderId="9" xfId="0" applyNumberFormat="1" applyFont="1" applyBorder="1" applyAlignment="1">
      <alignment horizontal="right" vertical="top" wrapText="1"/>
    </xf>
    <xf numFmtId="165" fontId="9" fillId="0" borderId="11" xfId="0" applyNumberFormat="1" applyFont="1" applyBorder="1" applyAlignment="1" applyProtection="1">
      <alignment horizontal="right" vertical="top" wrapText="1"/>
      <protection locked="0"/>
    </xf>
    <xf numFmtId="0" fontId="13" fillId="0" borderId="1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10" fontId="2" fillId="0" borderId="13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10" fontId="2" fillId="0" borderId="10" xfId="0" applyNumberFormat="1" applyFont="1" applyBorder="1" applyAlignment="1">
      <alignment horizontal="right" vertical="top" wrapText="1"/>
    </xf>
    <xf numFmtId="10" fontId="2" fillId="0" borderId="14" xfId="0" applyNumberFormat="1" applyFont="1" applyBorder="1" applyAlignment="1">
      <alignment horizontal="right" vertical="top" wrapText="1"/>
    </xf>
    <xf numFmtId="0" fontId="15" fillId="0" borderId="0" xfId="0" applyFont="1" applyAlignment="1">
      <alignment horizontal="left" vertical="top" wrapText="1" indent="1"/>
    </xf>
    <xf numFmtId="0" fontId="1" fillId="0" borderId="5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4" fillId="2" borderId="13" xfId="0" applyFont="1" applyFill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horizontal="right" vertical="center" wrapText="1"/>
    </xf>
    <xf numFmtId="4" fontId="9" fillId="0" borderId="11" xfId="0" applyNumberFormat="1" applyFont="1" applyBorder="1" applyAlignment="1" applyProtection="1">
      <alignment horizontal="right" vertical="center" wrapText="1"/>
      <protection locked="0"/>
    </xf>
    <xf numFmtId="4" fontId="10" fillId="0" borderId="11" xfId="0" applyNumberFormat="1" applyFont="1" applyBorder="1" applyAlignment="1" applyProtection="1">
      <alignment vertical="center" wrapText="1"/>
      <protection locked="0"/>
    </xf>
    <xf numFmtId="4" fontId="10" fillId="0" borderId="9" xfId="0" applyNumberFormat="1" applyFont="1" applyBorder="1" applyAlignment="1">
      <alignment vertical="center" wrapText="1"/>
    </xf>
    <xf numFmtId="4" fontId="9" fillId="0" borderId="9" xfId="0" applyNumberFormat="1" applyFont="1" applyBorder="1" applyAlignment="1">
      <alignment horizontal="right" vertical="center" wrapText="1"/>
    </xf>
    <xf numFmtId="0" fontId="11" fillId="0" borderId="15" xfId="0" applyFont="1" applyBorder="1" applyAlignment="1">
      <alignment vertical="top" wrapText="1"/>
    </xf>
    <xf numFmtId="164" fontId="11" fillId="0" borderId="15" xfId="0" applyNumberFormat="1" applyFont="1" applyBorder="1" applyAlignment="1">
      <alignment horizontal="right" vertical="top" wrapText="1"/>
    </xf>
    <xf numFmtId="0" fontId="17" fillId="0" borderId="0" xfId="0" applyFont="1"/>
    <xf numFmtId="0" fontId="20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8" fillId="0" borderId="9" xfId="0" applyFont="1" applyBorder="1" applyAlignment="1">
      <alignment horizontal="right" vertical="top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left" vertical="top" wrapText="1"/>
    </xf>
    <xf numFmtId="0" fontId="4" fillId="2" borderId="10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26" fillId="0" borderId="0" xfId="0" applyFont="1"/>
    <xf numFmtId="0" fontId="28" fillId="0" borderId="0" xfId="0" applyFont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8" fillId="2" borderId="0" xfId="0" applyFont="1" applyFill="1" applyAlignment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31" fillId="0" borderId="0" xfId="0" applyFont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 applyAlignment="1">
      <alignment horizontal="center" vertical="center"/>
    </xf>
    <xf numFmtId="0" fontId="0" fillId="2" borderId="20" xfId="0" applyFill="1" applyBorder="1"/>
    <xf numFmtId="0" fontId="1" fillId="2" borderId="20" xfId="0" applyFont="1" applyFill="1" applyBorder="1" applyAlignment="1">
      <alignment vertical="top" wrapText="1"/>
    </xf>
    <xf numFmtId="167" fontId="1" fillId="2" borderId="21" xfId="0" applyNumberFormat="1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164" fontId="16" fillId="2" borderId="0" xfId="0" applyNumberFormat="1" applyFont="1" applyFill="1" applyAlignment="1">
      <alignment vertical="top" wrapText="1"/>
    </xf>
    <xf numFmtId="164" fontId="16" fillId="2" borderId="23" xfId="0" applyNumberFormat="1" applyFont="1" applyFill="1" applyBorder="1" applyAlignment="1">
      <alignment vertical="top" wrapText="1"/>
    </xf>
    <xf numFmtId="164" fontId="16" fillId="2" borderId="25" xfId="0" applyNumberFormat="1" applyFont="1" applyFill="1" applyBorder="1" applyAlignment="1">
      <alignment vertical="top" wrapText="1"/>
    </xf>
    <xf numFmtId="164" fontId="16" fillId="2" borderId="26" xfId="0" applyNumberFormat="1" applyFont="1" applyFill="1" applyBorder="1" applyAlignment="1">
      <alignment vertical="top" wrapText="1"/>
    </xf>
    <xf numFmtId="167" fontId="16" fillId="2" borderId="21" xfId="0" applyNumberFormat="1" applyFont="1" applyFill="1" applyBorder="1" applyAlignment="1">
      <alignment horizontal="center" vertical="center"/>
    </xf>
    <xf numFmtId="167" fontId="16" fillId="0" borderId="0" xfId="0" applyNumberFormat="1" applyFont="1" applyAlignment="1">
      <alignment horizontal="center" vertical="center"/>
    </xf>
    <xf numFmtId="167" fontId="1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8" fillId="0" borderId="5" xfId="0" applyFont="1" applyBorder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36" fillId="0" borderId="0" xfId="0" applyFont="1"/>
    <xf numFmtId="0" fontId="35" fillId="0" borderId="4" xfId="0" applyFont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36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0" fillId="0" borderId="4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167" fontId="1" fillId="0" borderId="0" xfId="0" applyNumberFormat="1" applyFont="1" applyAlignment="1">
      <alignment horizontal="center" vertical="center"/>
    </xf>
    <xf numFmtId="167" fontId="34" fillId="2" borderId="21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2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5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20" fillId="3" borderId="0" xfId="0" applyFont="1" applyFill="1" applyAlignment="1">
      <alignment vertical="top" wrapText="1"/>
    </xf>
    <xf numFmtId="0" fontId="0" fillId="3" borderId="0" xfId="0" applyFill="1"/>
    <xf numFmtId="0" fontId="37" fillId="3" borderId="4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20" fillId="3" borderId="5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35" fillId="3" borderId="4" xfId="0" applyFont="1" applyFill="1" applyBorder="1" applyAlignment="1">
      <alignment vertical="top" wrapText="1"/>
    </xf>
    <xf numFmtId="4" fontId="10" fillId="0" borderId="28" xfId="0" applyNumberFormat="1" applyFont="1" applyBorder="1" applyAlignment="1">
      <alignment vertical="top" wrapText="1"/>
    </xf>
    <xf numFmtId="3" fontId="9" fillId="0" borderId="9" xfId="0" applyNumberFormat="1" applyFont="1" applyBorder="1" applyAlignment="1" applyProtection="1">
      <alignment horizontal="right" vertical="top" wrapText="1"/>
      <protection locked="0"/>
    </xf>
    <xf numFmtId="4" fontId="10" fillId="0" borderId="9" xfId="0" applyNumberFormat="1" applyFont="1" applyBorder="1" applyAlignment="1" applyProtection="1">
      <alignment vertical="top" wrapText="1"/>
      <protection locked="0"/>
    </xf>
    <xf numFmtId="3" fontId="9" fillId="0" borderId="14" xfId="0" applyNumberFormat="1" applyFont="1" applyBorder="1" applyAlignment="1" applyProtection="1">
      <alignment horizontal="right" vertical="top" wrapText="1"/>
      <protection locked="0"/>
    </xf>
    <xf numFmtId="4" fontId="10" fillId="0" borderId="14" xfId="0" applyNumberFormat="1" applyFont="1" applyBorder="1" applyAlignment="1" applyProtection="1">
      <alignment vertical="top" wrapText="1"/>
      <protection locked="0"/>
    </xf>
    <xf numFmtId="0" fontId="22" fillId="0" borderId="4" xfId="0" applyFont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27" xfId="0" applyNumberFormat="1" applyFont="1" applyBorder="1" applyAlignment="1">
      <alignment horizontal="right" vertical="top" wrapText="1"/>
    </xf>
    <xf numFmtId="4" fontId="9" fillId="3" borderId="9" xfId="0" applyNumberFormat="1" applyFont="1" applyFill="1" applyBorder="1" applyAlignment="1">
      <alignment horizontal="right" vertical="top" wrapText="1"/>
    </xf>
    <xf numFmtId="0" fontId="7" fillId="0" borderId="5" xfId="0" applyFont="1" applyBorder="1" applyAlignment="1">
      <alignment vertical="center" wrapText="1"/>
    </xf>
    <xf numFmtId="0" fontId="8" fillId="0" borderId="9" xfId="0" applyFont="1" applyBorder="1" applyAlignment="1">
      <alignment horizontal="right" vertical="center" wrapText="1"/>
    </xf>
    <xf numFmtId="165" fontId="9" fillId="0" borderId="11" xfId="0" applyNumberFormat="1" applyFont="1" applyBorder="1" applyAlignment="1" applyProtection="1">
      <alignment horizontal="right" vertical="center" wrapText="1"/>
      <protection locked="0"/>
    </xf>
    <xf numFmtId="0" fontId="37" fillId="0" borderId="0" xfId="0" applyFont="1" applyAlignment="1">
      <alignment horizontal="right" vertical="center" wrapText="1"/>
    </xf>
    <xf numFmtId="0" fontId="39" fillId="0" borderId="0" xfId="0" applyFont="1" applyAlignment="1">
      <alignment vertical="top" wrapText="1"/>
    </xf>
    <xf numFmtId="0" fontId="35" fillId="0" borderId="0" xfId="0" applyFont="1" applyAlignment="1">
      <alignment vertical="top" wrapText="1"/>
    </xf>
    <xf numFmtId="0" fontId="35" fillId="0" borderId="5" xfId="0" applyFont="1" applyBorder="1" applyAlignment="1">
      <alignment vertical="top" wrapText="1"/>
    </xf>
    <xf numFmtId="0" fontId="37" fillId="0" borderId="9" xfId="0" applyFont="1" applyBorder="1" applyAlignment="1">
      <alignment horizontal="right" vertical="top" wrapText="1"/>
    </xf>
    <xf numFmtId="3" fontId="37" fillId="0" borderId="9" xfId="0" applyNumberFormat="1" applyFont="1" applyBorder="1" applyAlignment="1">
      <alignment horizontal="right" vertical="top" wrapText="1"/>
    </xf>
    <xf numFmtId="3" fontId="37" fillId="0" borderId="11" xfId="0" applyNumberFormat="1" applyFont="1" applyBorder="1" applyAlignment="1" applyProtection="1">
      <alignment horizontal="right" vertical="top" wrapText="1"/>
      <protection locked="0"/>
    </xf>
    <xf numFmtId="4" fontId="35" fillId="0" borderId="11" xfId="0" applyNumberFormat="1" applyFont="1" applyBorder="1" applyAlignment="1" applyProtection="1">
      <alignment vertical="top" wrapText="1"/>
      <protection locked="0"/>
    </xf>
    <xf numFmtId="4" fontId="35" fillId="0" borderId="9" xfId="0" applyNumberFormat="1" applyFont="1" applyBorder="1" applyAlignment="1">
      <alignment vertical="top" wrapText="1"/>
    </xf>
    <xf numFmtId="0" fontId="40" fillId="0" borderId="0" xfId="0" applyFont="1" applyAlignment="1">
      <alignment horizontal="right" vertical="center"/>
    </xf>
    <xf numFmtId="164" fontId="11" fillId="0" borderId="7" xfId="0" applyNumberFormat="1" applyFont="1" applyBorder="1" applyAlignment="1">
      <alignment vertical="top" wrapText="1"/>
    </xf>
    <xf numFmtId="164" fontId="11" fillId="0" borderId="8" xfId="0" applyNumberFormat="1" applyFont="1" applyBorder="1" applyAlignment="1">
      <alignment vertical="top" wrapText="1"/>
    </xf>
    <xf numFmtId="4" fontId="35" fillId="0" borderId="9" xfId="0" applyNumberFormat="1" applyFont="1" applyBorder="1" applyAlignment="1">
      <alignment vertical="center" wrapText="1"/>
    </xf>
    <xf numFmtId="4" fontId="35" fillId="0" borderId="9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1" fillId="0" borderId="0" xfId="0" applyFont="1" applyAlignment="1">
      <alignment vertical="top" wrapText="1"/>
    </xf>
    <xf numFmtId="0" fontId="42" fillId="0" borderId="4" xfId="0" applyFont="1" applyBorder="1" applyAlignment="1">
      <alignment vertical="center" wrapText="1"/>
    </xf>
    <xf numFmtId="0" fontId="42" fillId="0" borderId="0" xfId="0" applyFont="1" applyAlignment="1">
      <alignment vertical="top" wrapText="1"/>
    </xf>
    <xf numFmtId="0" fontId="42" fillId="0" borderId="5" xfId="0" applyFont="1" applyBorder="1" applyAlignment="1">
      <alignment vertical="top" wrapText="1"/>
    </xf>
    <xf numFmtId="0" fontId="30" fillId="0" borderId="9" xfId="0" applyFont="1" applyBorder="1" applyAlignment="1">
      <alignment horizontal="right" vertical="top" wrapText="1"/>
    </xf>
    <xf numFmtId="3" fontId="30" fillId="0" borderId="9" xfId="0" applyNumberFormat="1" applyFont="1" applyBorder="1" applyAlignment="1">
      <alignment horizontal="right" vertical="top" wrapText="1"/>
    </xf>
    <xf numFmtId="3" fontId="30" fillId="0" borderId="11" xfId="0" applyNumberFormat="1" applyFont="1" applyBorder="1" applyAlignment="1" applyProtection="1">
      <alignment horizontal="right" vertical="top" wrapText="1"/>
      <protection locked="0"/>
    </xf>
    <xf numFmtId="4" fontId="42" fillId="0" borderId="11" xfId="0" applyNumberFormat="1" applyFont="1" applyBorder="1" applyAlignment="1" applyProtection="1">
      <alignment vertical="top" wrapText="1"/>
      <protection locked="0"/>
    </xf>
    <xf numFmtId="4" fontId="42" fillId="0" borderId="9" xfId="0" applyNumberFormat="1" applyFont="1" applyBorder="1" applyAlignment="1">
      <alignment vertical="top" wrapText="1"/>
    </xf>
    <xf numFmtId="0" fontId="43" fillId="0" borderId="0" xfId="0" applyFont="1" applyAlignment="1">
      <alignment horizontal="right" vertical="center"/>
    </xf>
    <xf numFmtId="0" fontId="44" fillId="0" borderId="0" xfId="0" applyFont="1"/>
    <xf numFmtId="0" fontId="44" fillId="0" borderId="4" xfId="0" applyFont="1" applyBorder="1" applyAlignment="1">
      <alignment vertical="center"/>
    </xf>
    <xf numFmtId="4" fontId="30" fillId="0" borderId="9" xfId="0" applyNumberFormat="1" applyFont="1" applyBorder="1" applyAlignment="1">
      <alignment horizontal="right" vertical="top" wrapText="1"/>
    </xf>
    <xf numFmtId="4" fontId="30" fillId="0" borderId="11" xfId="0" applyNumberFormat="1" applyFont="1" applyBorder="1" applyAlignment="1" applyProtection="1">
      <alignment horizontal="right" vertical="top" wrapText="1"/>
      <protection locked="0"/>
    </xf>
    <xf numFmtId="165" fontId="30" fillId="0" borderId="9" xfId="0" applyNumberFormat="1" applyFont="1" applyBorder="1" applyAlignment="1">
      <alignment horizontal="right" vertical="top" wrapText="1"/>
    </xf>
    <xf numFmtId="165" fontId="30" fillId="0" borderId="11" xfId="0" applyNumberFormat="1" applyFont="1" applyBorder="1" applyAlignment="1" applyProtection="1">
      <alignment horizontal="right" vertical="top" wrapText="1"/>
      <protection locked="0"/>
    </xf>
    <xf numFmtId="0" fontId="41" fillId="0" borderId="5" xfId="0" applyFont="1" applyBorder="1" applyAlignment="1">
      <alignment vertical="center" wrapText="1"/>
    </xf>
    <xf numFmtId="0" fontId="30" fillId="0" borderId="9" xfId="0" applyFont="1" applyBorder="1" applyAlignment="1">
      <alignment horizontal="right" vertical="center" wrapText="1"/>
    </xf>
    <xf numFmtId="4" fontId="30" fillId="0" borderId="9" xfId="0" applyNumberFormat="1" applyFont="1" applyBorder="1" applyAlignment="1">
      <alignment horizontal="right" vertical="center" wrapText="1"/>
    </xf>
    <xf numFmtId="4" fontId="30" fillId="0" borderId="11" xfId="0" applyNumberFormat="1" applyFont="1" applyBorder="1" applyAlignment="1" applyProtection="1">
      <alignment horizontal="right" vertical="center" wrapText="1"/>
      <protection locked="0"/>
    </xf>
    <xf numFmtId="4" fontId="42" fillId="0" borderId="11" xfId="0" applyNumberFormat="1" applyFont="1" applyBorder="1" applyAlignment="1" applyProtection="1">
      <alignment vertical="center" wrapText="1"/>
      <protection locked="0"/>
    </xf>
    <xf numFmtId="4" fontId="42" fillId="0" borderId="9" xfId="0" applyNumberFormat="1" applyFont="1" applyBorder="1" applyAlignment="1">
      <alignment vertical="center" wrapText="1"/>
    </xf>
    <xf numFmtId="0" fontId="42" fillId="0" borderId="4" xfId="0" applyFont="1" applyBorder="1" applyAlignment="1">
      <alignment vertical="top" wrapText="1"/>
    </xf>
    <xf numFmtId="4" fontId="37" fillId="0" borderId="9" xfId="0" applyNumberFormat="1" applyFont="1" applyBorder="1" applyAlignment="1">
      <alignment horizontal="right" vertical="top" wrapText="1"/>
    </xf>
    <xf numFmtId="4" fontId="37" fillId="0" borderId="11" xfId="0" applyNumberFormat="1" applyFont="1" applyBorder="1" applyAlignment="1" applyProtection="1">
      <alignment horizontal="right" vertical="top" wrapText="1"/>
      <protection locked="0"/>
    </xf>
    <xf numFmtId="165" fontId="37" fillId="0" borderId="9" xfId="0" applyNumberFormat="1" applyFont="1" applyBorder="1" applyAlignment="1">
      <alignment horizontal="right" vertical="top" wrapText="1"/>
    </xf>
    <xf numFmtId="165" fontId="37" fillId="0" borderId="11" xfId="0" applyNumberFormat="1" applyFont="1" applyBorder="1" applyAlignment="1" applyProtection="1">
      <alignment horizontal="right" vertical="top" wrapText="1"/>
      <protection locked="0"/>
    </xf>
    <xf numFmtId="0" fontId="37" fillId="0" borderId="9" xfId="0" applyFont="1" applyBorder="1" applyAlignment="1">
      <alignment horizontal="right" vertical="center" wrapText="1"/>
    </xf>
    <xf numFmtId="4" fontId="37" fillId="0" borderId="9" xfId="0" applyNumberFormat="1" applyFont="1" applyBorder="1" applyAlignment="1">
      <alignment horizontal="right" vertical="center" wrapText="1"/>
    </xf>
    <xf numFmtId="4" fontId="37" fillId="0" borderId="11" xfId="0" applyNumberFormat="1" applyFont="1" applyBorder="1" applyAlignment="1" applyProtection="1">
      <alignment horizontal="right" vertical="center" wrapText="1"/>
      <protection locked="0"/>
    </xf>
    <xf numFmtId="4" fontId="35" fillId="0" borderId="11" xfId="0" applyNumberFormat="1" applyFont="1" applyBorder="1" applyAlignment="1" applyProtection="1">
      <alignment horizontal="right" vertical="center" wrapText="1"/>
      <protection locked="0"/>
    </xf>
    <xf numFmtId="4" fontId="35" fillId="0" borderId="9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vertical="top" wrapText="1"/>
    </xf>
    <xf numFmtId="165" fontId="37" fillId="0" borderId="9" xfId="0" applyNumberFormat="1" applyFont="1" applyBorder="1" applyAlignment="1">
      <alignment horizontal="right" vertical="center" wrapText="1"/>
    </xf>
    <xf numFmtId="165" fontId="37" fillId="0" borderId="11" xfId="0" applyNumberFormat="1" applyFont="1" applyBorder="1" applyAlignment="1" applyProtection="1">
      <alignment horizontal="right" vertical="center" wrapText="1"/>
      <protection locked="0"/>
    </xf>
    <xf numFmtId="4" fontId="35" fillId="0" borderId="1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6" fillId="4" borderId="12" xfId="0" applyFont="1" applyFill="1" applyBorder="1" applyAlignment="1">
      <alignment horizontal="center" vertical="top"/>
    </xf>
    <xf numFmtId="0" fontId="16" fillId="0" borderId="33" xfId="0" applyFont="1" applyBorder="1" applyAlignment="1">
      <alignment vertical="top" wrapText="1"/>
    </xf>
    <xf numFmtId="0" fontId="16" fillId="0" borderId="34" xfId="0" applyFont="1" applyBorder="1" applyAlignment="1">
      <alignment vertical="top" wrapText="1"/>
    </xf>
    <xf numFmtId="0" fontId="16" fillId="0" borderId="3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164" fontId="11" fillId="0" borderId="0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27" xfId="0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11" fillId="2" borderId="2" xfId="0" applyFont="1" applyFill="1" applyBorder="1" applyAlignment="1">
      <alignment horizontal="right" vertical="top" wrapText="1"/>
    </xf>
    <xf numFmtId="0" fontId="11" fillId="2" borderId="3" xfId="0" applyFont="1" applyFill="1" applyBorder="1" applyAlignment="1">
      <alignment horizontal="righ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1" fillId="2" borderId="7" xfId="0" applyFont="1" applyFill="1" applyBorder="1" applyAlignment="1">
      <alignment vertical="top" wrapText="1"/>
    </xf>
    <xf numFmtId="0" fontId="4" fillId="2" borderId="13" xfId="0" applyFont="1" applyFill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9" fillId="0" borderId="0" xfId="0" applyFont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4" fillId="2" borderId="10" xfId="0" applyFont="1" applyFill="1" applyBorder="1" applyAlignment="1">
      <alignment vertical="center" wrapText="1"/>
    </xf>
    <xf numFmtId="0" fontId="8" fillId="0" borderId="10" xfId="0" applyFont="1" applyBorder="1" applyAlignment="1">
      <alignment vertical="top" wrapText="1"/>
    </xf>
    <xf numFmtId="0" fontId="30" fillId="0" borderId="10" xfId="0" applyFont="1" applyBorder="1" applyAlignment="1">
      <alignment vertical="top" wrapText="1"/>
    </xf>
    <xf numFmtId="0" fontId="42" fillId="0" borderId="10" xfId="0" applyFont="1" applyBorder="1" applyAlignment="1">
      <alignment vertical="top" wrapText="1"/>
    </xf>
    <xf numFmtId="0" fontId="45" fillId="0" borderId="0" xfId="0" applyFont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30" fillId="0" borderId="10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8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49" fillId="4" borderId="19" xfId="0" applyFont="1" applyFill="1" applyBorder="1" applyAlignment="1">
      <alignment horizontal="center" vertical="center"/>
    </xf>
    <xf numFmtId="0" fontId="49" fillId="4" borderId="20" xfId="0" applyFont="1" applyFill="1" applyBorder="1" applyAlignment="1">
      <alignment horizontal="center" vertical="center"/>
    </xf>
    <xf numFmtId="0" fontId="49" fillId="4" borderId="21" xfId="0" applyFont="1" applyFill="1" applyBorder="1" applyAlignment="1">
      <alignment horizontal="center" vertical="center"/>
    </xf>
    <xf numFmtId="0" fontId="20" fillId="0" borderId="10" xfId="0" applyFont="1" applyBorder="1" applyAlignment="1">
      <alignment vertical="top" wrapText="1"/>
    </xf>
    <xf numFmtId="0" fontId="16" fillId="2" borderId="24" xfId="0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top" wrapText="1"/>
    </xf>
    <xf numFmtId="0" fontId="16" fillId="2" borderId="22" xfId="0" applyFont="1" applyFill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0" fontId="14" fillId="2" borderId="19" xfId="0" applyFont="1" applyFill="1" applyBorder="1" applyAlignment="1">
      <alignment horizontal="left" vertical="top" wrapText="1"/>
    </xf>
    <xf numFmtId="0" fontId="14" fillId="2" borderId="20" xfId="0" applyFont="1" applyFill="1" applyBorder="1" applyAlignment="1">
      <alignment horizontal="left" vertical="top" wrapText="1"/>
    </xf>
    <xf numFmtId="0" fontId="14" fillId="2" borderId="21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vertical="top" wrapText="1"/>
    </xf>
    <xf numFmtId="0" fontId="1" fillId="2" borderId="23" xfId="0" applyFont="1" applyFill="1" applyBorder="1" applyAlignment="1">
      <alignment vertical="top" wrapText="1"/>
    </xf>
    <xf numFmtId="0" fontId="37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top" wrapText="1"/>
    </xf>
    <xf numFmtId="0" fontId="37" fillId="0" borderId="10" xfId="0" applyFont="1" applyBorder="1" applyAlignment="1">
      <alignment vertical="top" wrapText="1"/>
    </xf>
    <xf numFmtId="0" fontId="35" fillId="0" borderId="10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46" fillId="0" borderId="6" xfId="0" applyFont="1" applyBorder="1" applyAlignment="1">
      <alignment vertical="top" wrapText="1"/>
    </xf>
    <xf numFmtId="0" fontId="46" fillId="0" borderId="7" xfId="0" applyFont="1" applyBorder="1" applyAlignment="1">
      <alignment vertical="top" wrapText="1"/>
    </xf>
    <xf numFmtId="164" fontId="46" fillId="0" borderId="7" xfId="0" applyNumberFormat="1" applyFont="1" applyBorder="1" applyAlignment="1">
      <alignment horizontal="right" vertical="top" wrapText="1"/>
    </xf>
    <xf numFmtId="164" fontId="46" fillId="0" borderId="8" xfId="0" applyNumberFormat="1" applyFont="1" applyBorder="1" applyAlignment="1">
      <alignment horizontal="right" vertical="top" wrapText="1"/>
    </xf>
    <xf numFmtId="0" fontId="48" fillId="0" borderId="10" xfId="0" applyFont="1" applyBorder="1" applyAlignment="1">
      <alignment vertical="top" wrapText="1"/>
    </xf>
    <xf numFmtId="0" fontId="46" fillId="0" borderId="1" xfId="0" applyFont="1" applyBorder="1" applyAlignment="1">
      <alignment vertical="top" wrapText="1"/>
    </xf>
    <xf numFmtId="0" fontId="46" fillId="0" borderId="2" xfId="0" applyFont="1" applyBorder="1" applyAlignment="1">
      <alignment vertical="top" wrapText="1"/>
    </xf>
    <xf numFmtId="0" fontId="46" fillId="0" borderId="2" xfId="0" applyFont="1" applyBorder="1" applyAlignment="1">
      <alignment horizontal="right" vertical="top" wrapText="1"/>
    </xf>
    <xf numFmtId="0" fontId="46" fillId="0" borderId="3" xfId="0" applyFont="1" applyBorder="1" applyAlignment="1">
      <alignment horizontal="right" vertical="top" wrapText="1"/>
    </xf>
    <xf numFmtId="0" fontId="33" fillId="0" borderId="4" xfId="0" applyFont="1" applyBorder="1" applyAlignment="1">
      <alignment vertical="top" wrapText="1"/>
    </xf>
    <xf numFmtId="0" fontId="33" fillId="0" borderId="0" xfId="0" applyFont="1" applyAlignment="1">
      <alignment vertical="top" wrapText="1"/>
    </xf>
    <xf numFmtId="0" fontId="33" fillId="0" borderId="5" xfId="0" applyFont="1" applyBorder="1" applyAlignment="1">
      <alignment vertical="top" wrapText="1"/>
    </xf>
    <xf numFmtId="0" fontId="47" fillId="0" borderId="10" xfId="0" applyFont="1" applyBorder="1" applyAlignment="1">
      <alignment vertical="top" wrapText="1"/>
    </xf>
    <xf numFmtId="0" fontId="49" fillId="2" borderId="19" xfId="0" applyFont="1" applyFill="1" applyBorder="1" applyAlignment="1">
      <alignment horizontal="center" vertical="center"/>
    </xf>
    <xf numFmtId="0" fontId="49" fillId="2" borderId="20" xfId="0" applyFont="1" applyFill="1" applyBorder="1" applyAlignment="1">
      <alignment horizontal="center" vertical="center"/>
    </xf>
    <xf numFmtId="0" fontId="49" fillId="2" borderId="2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6" fillId="4" borderId="2" xfId="0" applyFont="1" applyFill="1" applyBorder="1" applyAlignment="1">
      <alignment vertical="top" wrapText="1"/>
    </xf>
    <xf numFmtId="0" fontId="51" fillId="5" borderId="29" xfId="2" applyFont="1" applyFill="1" applyBorder="1" applyAlignment="1">
      <alignment horizontal="left" vertical="center"/>
    </xf>
    <xf numFmtId="0" fontId="51" fillId="5" borderId="33" xfId="2" applyFont="1" applyFill="1" applyBorder="1" applyAlignment="1">
      <alignment horizontal="left" vertical="center"/>
    </xf>
    <xf numFmtId="0" fontId="51" fillId="5" borderId="30" xfId="2" applyFont="1" applyFill="1" applyBorder="1" applyAlignment="1">
      <alignment horizontal="left" vertical="center" wrapText="1"/>
    </xf>
    <xf numFmtId="0" fontId="51" fillId="5" borderId="34" xfId="2" applyFont="1" applyFill="1" applyBorder="1" applyAlignment="1">
      <alignment horizontal="left" vertical="center" wrapText="1"/>
    </xf>
    <xf numFmtId="0" fontId="51" fillId="5" borderId="29" xfId="2" applyFont="1" applyFill="1" applyBorder="1" applyAlignment="1">
      <alignment horizontal="left" vertical="center" wrapText="1"/>
    </xf>
    <xf numFmtId="0" fontId="51" fillId="5" borderId="33" xfId="2" applyFont="1" applyFill="1" applyBorder="1" applyAlignment="1">
      <alignment horizontal="left" vertical="center" wrapText="1"/>
    </xf>
    <xf numFmtId="0" fontId="52" fillId="0" borderId="30" xfId="2" applyFont="1" applyBorder="1" applyAlignment="1">
      <alignment horizontal="right" vertical="center" wrapText="1"/>
    </xf>
    <xf numFmtId="0" fontId="52" fillId="0" borderId="34" xfId="2" applyFont="1" applyBorder="1" applyAlignment="1">
      <alignment horizontal="right" vertical="center" wrapText="1"/>
    </xf>
    <xf numFmtId="0" fontId="52" fillId="0" borderId="31" xfId="2" applyFont="1" applyBorder="1" applyAlignment="1">
      <alignment horizontal="right" vertical="center" wrapText="1"/>
    </xf>
    <xf numFmtId="0" fontId="52" fillId="0" borderId="38" xfId="2" applyFont="1" applyBorder="1" applyAlignment="1">
      <alignment horizontal="right" vertical="center" wrapText="1"/>
    </xf>
    <xf numFmtId="0" fontId="16" fillId="4" borderId="16" xfId="0" applyFont="1" applyFill="1" applyBorder="1" applyAlignment="1">
      <alignment horizontal="center" vertical="top" wrapText="1"/>
    </xf>
    <xf numFmtId="0" fontId="16" fillId="4" borderId="17" xfId="0" applyFont="1" applyFill="1" applyBorder="1" applyAlignment="1">
      <alignment horizontal="center" vertical="top" wrapText="1"/>
    </xf>
    <xf numFmtId="0" fontId="53" fillId="0" borderId="32" xfId="0" applyFont="1" applyBorder="1" applyAlignment="1">
      <alignment horizontal="left" vertical="top" wrapText="1"/>
    </xf>
    <xf numFmtId="0" fontId="15" fillId="0" borderId="36" xfId="0" applyFont="1" applyBorder="1" applyAlignment="1">
      <alignment horizontal="left" vertical="top"/>
    </xf>
    <xf numFmtId="0" fontId="15" fillId="0" borderId="37" xfId="0" applyFont="1" applyBorder="1" applyAlignment="1">
      <alignment horizontal="left" vertical="top"/>
    </xf>
    <xf numFmtId="0" fontId="51" fillId="5" borderId="30" xfId="2" applyFont="1" applyFill="1" applyBorder="1" applyAlignment="1">
      <alignment horizontal="left" vertical="center"/>
    </xf>
    <xf numFmtId="0" fontId="51" fillId="5" borderId="34" xfId="2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4" fillId="2" borderId="20" xfId="0" applyFont="1" applyFill="1" applyBorder="1" applyAlignment="1">
      <alignment vertical="top" wrapText="1"/>
    </xf>
    <xf numFmtId="0" fontId="14" fillId="2" borderId="19" xfId="0" applyFont="1" applyFill="1" applyBorder="1" applyAlignment="1">
      <alignment vertical="top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 wrapText="1"/>
    </xf>
    <xf numFmtId="0" fontId="2" fillId="0" borderId="9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1" fillId="0" borderId="5" xfId="0" applyNumberFormat="1" applyFont="1" applyBorder="1" applyAlignment="1">
      <alignment vertical="top" wrapText="1"/>
    </xf>
    <xf numFmtId="164" fontId="11" fillId="0" borderId="15" xfId="0" applyNumberFormat="1" applyFont="1" applyBorder="1" applyAlignment="1">
      <alignment vertical="top" wrapText="1"/>
    </xf>
    <xf numFmtId="164" fontId="11" fillId="0" borderId="28" xfId="0" applyNumberFormat="1" applyFont="1" applyBorder="1" applyAlignment="1">
      <alignment vertical="top" wrapText="1"/>
    </xf>
    <xf numFmtId="164" fontId="11" fillId="2" borderId="0" xfId="0" applyNumberFormat="1" applyFont="1" applyFill="1" applyAlignment="1">
      <alignment vertical="top" wrapText="1"/>
    </xf>
    <xf numFmtId="164" fontId="11" fillId="2" borderId="5" xfId="0" applyNumberFormat="1" applyFont="1" applyFill="1" applyBorder="1" applyAlignment="1">
      <alignment vertical="top" wrapText="1"/>
    </xf>
    <xf numFmtId="164" fontId="11" fillId="2" borderId="7" xfId="0" applyNumberFormat="1" applyFont="1" applyFill="1" applyBorder="1" applyAlignment="1">
      <alignment vertical="top" wrapText="1"/>
    </xf>
    <xf numFmtId="164" fontId="11" fillId="2" borderId="8" xfId="0" applyNumberFormat="1" applyFont="1" applyFill="1" applyBorder="1" applyAlignment="1">
      <alignment vertical="top" wrapText="1"/>
    </xf>
    <xf numFmtId="166" fontId="11" fillId="2" borderId="0" xfId="0" applyNumberFormat="1" applyFont="1" applyFill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0" fillId="0" borderId="7" xfId="0" applyBorder="1"/>
    <xf numFmtId="164" fontId="0" fillId="0" borderId="7" xfId="0" applyNumberFormat="1" applyFont="1" applyBorder="1" applyAlignment="1">
      <alignment vertical="top" wrapText="1"/>
    </xf>
    <xf numFmtId="166" fontId="1" fillId="0" borderId="10" xfId="0" applyNumberFormat="1" applyFont="1" applyBorder="1" applyAlignment="1">
      <alignment vertical="top" wrapText="1"/>
    </xf>
    <xf numFmtId="0" fontId="0" fillId="0" borderId="0" xfId="0" applyFont="1"/>
    <xf numFmtId="0" fontId="33" fillId="0" borderId="0" xfId="0" applyFont="1" applyAlignment="1">
      <alignment horizontal="right" vertical="center" wrapText="1"/>
    </xf>
    <xf numFmtId="0" fontId="55" fillId="0" borderId="4" xfId="0" applyFont="1" applyBorder="1" applyAlignment="1">
      <alignment vertical="top" wrapText="1"/>
    </xf>
    <xf numFmtId="0" fontId="55" fillId="0" borderId="0" xfId="0" applyFont="1" applyAlignment="1">
      <alignment vertical="top" wrapText="1"/>
    </xf>
    <xf numFmtId="164" fontId="55" fillId="0" borderId="15" xfId="0" applyNumberFormat="1" applyFont="1" applyBorder="1" applyAlignment="1">
      <alignment vertical="top" wrapText="1"/>
    </xf>
    <xf numFmtId="164" fontId="55" fillId="0" borderId="0" xfId="0" applyNumberFormat="1" applyFont="1" applyAlignment="1">
      <alignment vertical="top" wrapText="1"/>
    </xf>
    <xf numFmtId="164" fontId="55" fillId="0" borderId="7" xfId="0" applyNumberFormat="1" applyFont="1" applyBorder="1" applyAlignment="1">
      <alignment vertical="top" wrapText="1"/>
    </xf>
    <xf numFmtId="0" fontId="55" fillId="0" borderId="27" xfId="0" applyFont="1" applyBorder="1" applyAlignment="1">
      <alignment vertical="top" wrapText="1"/>
    </xf>
    <xf numFmtId="0" fontId="55" fillId="0" borderId="15" xfId="0" applyFont="1" applyBorder="1" applyAlignment="1">
      <alignment vertical="top" wrapText="1"/>
    </xf>
    <xf numFmtId="164" fontId="55" fillId="0" borderId="28" xfId="0" applyNumberFormat="1" applyFont="1" applyBorder="1" applyAlignment="1">
      <alignment vertical="top" wrapText="1"/>
    </xf>
    <xf numFmtId="164" fontId="55" fillId="0" borderId="5" xfId="0" applyNumberFormat="1" applyFont="1" applyBorder="1" applyAlignment="1">
      <alignment vertical="top" wrapText="1"/>
    </xf>
    <xf numFmtId="0" fontId="54" fillId="0" borderId="0" xfId="0" applyFont="1"/>
    <xf numFmtId="0" fontId="25" fillId="0" borderId="5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center" wrapText="1"/>
    </xf>
    <xf numFmtId="0" fontId="1" fillId="0" borderId="2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164" fontId="55" fillId="0" borderId="2" xfId="0" applyNumberFormat="1" applyFont="1" applyBorder="1" applyAlignment="1">
      <alignment vertical="top" wrapText="1"/>
    </xf>
    <xf numFmtId="164" fontId="55" fillId="0" borderId="3" xfId="0" applyNumberFormat="1" applyFont="1" applyBorder="1" applyAlignment="1">
      <alignment vertical="top" wrapText="1"/>
    </xf>
    <xf numFmtId="0" fontId="55" fillId="0" borderId="6" xfId="0" applyFont="1" applyBorder="1" applyAlignment="1">
      <alignment vertical="top" wrapText="1"/>
    </xf>
    <xf numFmtId="0" fontId="55" fillId="0" borderId="7" xfId="0" applyFont="1" applyBorder="1" applyAlignment="1">
      <alignment vertical="top" wrapText="1"/>
    </xf>
    <xf numFmtId="164" fontId="55" fillId="0" borderId="8" xfId="0" applyNumberFormat="1" applyFont="1" applyBorder="1" applyAlignment="1">
      <alignment vertical="top" wrapText="1"/>
    </xf>
  </cellXfs>
  <cellStyles count="3">
    <cellStyle name="Normal" xfId="0" builtinId="0"/>
    <cellStyle name="Normal 3" xfId="1"/>
    <cellStyle name="Normal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K404"/>
  <sheetViews>
    <sheetView showGridLines="0" view="pageBreakPreview" topLeftCell="B1" zoomScale="90" zoomScaleNormal="90" zoomScaleSheetLayoutView="90" workbookViewId="0">
      <pane ySplit="6" topLeftCell="A266" activePane="bottomLeft" state="frozen"/>
      <selection pane="bottomLeft" activeCell="K396" sqref="K396"/>
    </sheetView>
  </sheetViews>
  <sheetFormatPr baseColWidth="10" defaultColWidth="9.140625" defaultRowHeight="15" x14ac:dyDescent="0.25"/>
  <cols>
    <col min="1" max="1" width="0" hidden="1" customWidth="1"/>
    <col min="2" max="2" width="6.42578125" style="60" customWidth="1"/>
    <col min="3" max="3" width="2.140625" customWidth="1"/>
    <col min="4" max="4" width="34.5703125" customWidth="1"/>
    <col min="5" max="7" width="8.140625" customWidth="1"/>
    <col min="8" max="8" width="8.85546875" bestFit="1" customWidth="1"/>
    <col min="9" max="9" width="8.140625" customWidth="1"/>
    <col min="10" max="11" width="12.5703125" customWidth="1"/>
    <col min="12" max="62" width="10.7109375" customWidth="1"/>
  </cols>
  <sheetData>
    <row r="1" spans="1:11" ht="90" hidden="1" x14ac:dyDescent="0.25">
      <c r="A1" s="1" t="s">
        <v>0</v>
      </c>
      <c r="B1" s="59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3" spans="1:11" ht="39.950000000000003" customHeight="1" x14ac:dyDescent="0.25">
      <c r="D3" s="268" t="s">
        <v>230</v>
      </c>
      <c r="E3" s="269"/>
      <c r="F3" s="269"/>
      <c r="G3" s="269"/>
      <c r="H3" s="269"/>
      <c r="I3" s="269"/>
      <c r="J3" s="269"/>
      <c r="K3" s="270"/>
    </row>
    <row r="4" spans="1:11" ht="20.100000000000001" customHeight="1" x14ac:dyDescent="0.25">
      <c r="D4" s="271" t="s">
        <v>231</v>
      </c>
      <c r="E4" s="272"/>
      <c r="F4" s="272"/>
      <c r="G4" s="272"/>
      <c r="H4" s="272"/>
      <c r="I4" s="272"/>
      <c r="J4" s="272"/>
      <c r="K4" s="273"/>
    </row>
    <row r="6" spans="1:11" ht="22.5" x14ac:dyDescent="0.25">
      <c r="A6" s="1" t="s">
        <v>11</v>
      </c>
      <c r="B6" s="59" t="s">
        <v>12</v>
      </c>
      <c r="C6" s="52"/>
      <c r="D6" s="203" t="s">
        <v>13</v>
      </c>
      <c r="E6" s="203"/>
      <c r="F6" s="203"/>
      <c r="G6" s="2" t="s">
        <v>6</v>
      </c>
      <c r="H6" s="2" t="s">
        <v>14</v>
      </c>
      <c r="I6" s="2" t="s">
        <v>15</v>
      </c>
      <c r="J6" s="2" t="s">
        <v>16</v>
      </c>
      <c r="K6" s="2" t="s">
        <v>17</v>
      </c>
    </row>
    <row r="7" spans="1:11" ht="15.75" customHeight="1" x14ac:dyDescent="0.25">
      <c r="A7" s="1"/>
      <c r="B7" s="59"/>
      <c r="C7" s="53"/>
      <c r="D7" s="204"/>
      <c r="E7" s="204"/>
      <c r="F7" s="204"/>
      <c r="G7" s="3"/>
      <c r="H7" s="3"/>
      <c r="I7" s="3"/>
      <c r="J7" s="3"/>
      <c r="K7" s="3"/>
    </row>
    <row r="8" spans="1:11" hidden="1" x14ac:dyDescent="0.25">
      <c r="A8" s="1">
        <v>3</v>
      </c>
    </row>
    <row r="9" spans="1:11" hidden="1" x14ac:dyDescent="0.25">
      <c r="A9" s="1" t="s">
        <v>20</v>
      </c>
    </row>
    <row r="10" spans="1:11" ht="15.75" customHeight="1" x14ac:dyDescent="0.25">
      <c r="A10" s="1">
        <v>3</v>
      </c>
      <c r="B10" s="61">
        <v>2</v>
      </c>
      <c r="C10" s="54"/>
      <c r="D10" s="205" t="s">
        <v>21</v>
      </c>
      <c r="E10" s="205"/>
      <c r="F10" s="205"/>
      <c r="G10" s="31"/>
      <c r="H10" s="31"/>
      <c r="I10" s="31"/>
      <c r="J10" s="31"/>
      <c r="K10" s="31"/>
    </row>
    <row r="11" spans="1:11" ht="30" customHeight="1" thickBot="1" x14ac:dyDescent="0.3">
      <c r="A11" s="1">
        <v>4</v>
      </c>
      <c r="B11" s="59" t="s">
        <v>22</v>
      </c>
      <c r="C11" s="53"/>
      <c r="D11" s="206" t="s">
        <v>23</v>
      </c>
      <c r="E11" s="206"/>
      <c r="F11" s="206"/>
      <c r="G11" s="4"/>
      <c r="H11" s="4"/>
      <c r="I11" s="4"/>
      <c r="J11" s="4"/>
      <c r="K11" s="4"/>
    </row>
    <row r="12" spans="1:11" ht="15.75" hidden="1" thickBot="1" x14ac:dyDescent="0.3">
      <c r="A12" s="1" t="s">
        <v>24</v>
      </c>
    </row>
    <row r="13" spans="1:11" ht="22.5" customHeight="1" thickTop="1" thickBot="1" x14ac:dyDescent="0.3">
      <c r="A13" s="1">
        <v>9</v>
      </c>
      <c r="B13" s="59"/>
      <c r="C13" s="55"/>
      <c r="D13" s="207" t="s">
        <v>303</v>
      </c>
      <c r="E13" s="208"/>
      <c r="F13" s="208"/>
      <c r="G13" s="7" t="s">
        <v>26</v>
      </c>
      <c r="H13" s="8">
        <v>1</v>
      </c>
      <c r="I13" s="9"/>
      <c r="J13" s="10"/>
      <c r="K13" s="11">
        <f>IF(AND(H13= "",I13= ""), 0, ROUND(ROUND(J13, 2) * ROUND(IF(I13="",H13,I13),  0), 2))</f>
        <v>0</v>
      </c>
    </row>
    <row r="14" spans="1:11" ht="15.75" hidden="1" thickTop="1" x14ac:dyDescent="0.25">
      <c r="A14" s="1" t="s">
        <v>27</v>
      </c>
    </row>
    <row r="15" spans="1:11" ht="15.75" thickTop="1" x14ac:dyDescent="0.25">
      <c r="A15" s="1" t="s">
        <v>28</v>
      </c>
      <c r="B15" s="59"/>
      <c r="C15" s="30"/>
      <c r="D15" s="208"/>
      <c r="E15" s="208"/>
      <c r="F15" s="208"/>
      <c r="G15" s="6"/>
      <c r="H15" s="6"/>
      <c r="I15" s="6"/>
      <c r="J15" s="6"/>
      <c r="K15" s="6"/>
    </row>
    <row r="16" spans="1:11" x14ac:dyDescent="0.25">
      <c r="B16" s="59"/>
      <c r="C16" s="30"/>
      <c r="D16" s="211" t="s">
        <v>23</v>
      </c>
      <c r="E16" s="212"/>
      <c r="F16" s="212"/>
      <c r="G16" s="209"/>
      <c r="H16" s="209"/>
      <c r="I16" s="209"/>
      <c r="J16" s="209"/>
      <c r="K16" s="210"/>
    </row>
    <row r="17" spans="1:11" x14ac:dyDescent="0.25">
      <c r="B17" s="59"/>
      <c r="C17" s="30"/>
      <c r="D17" s="215"/>
      <c r="E17" s="213"/>
      <c r="F17" s="213"/>
      <c r="G17" s="213"/>
      <c r="H17" s="213"/>
      <c r="I17" s="213"/>
      <c r="J17" s="213"/>
      <c r="K17" s="214"/>
    </row>
    <row r="18" spans="1:11" x14ac:dyDescent="0.25">
      <c r="B18" s="59"/>
      <c r="C18" s="30"/>
      <c r="D18" s="218" t="s">
        <v>29</v>
      </c>
      <c r="E18" s="219"/>
      <c r="F18" s="219"/>
      <c r="G18" s="147"/>
      <c r="H18" s="147"/>
      <c r="I18" s="147"/>
      <c r="J18" s="147"/>
      <c r="K18" s="148">
        <f>K13</f>
        <v>0</v>
      </c>
    </row>
    <row r="19" spans="1:11" s="353" customFormat="1" x14ac:dyDescent="0.25">
      <c r="B19" s="354"/>
      <c r="C19" s="198"/>
      <c r="D19" s="355" t="s">
        <v>30</v>
      </c>
      <c r="E19" s="356"/>
      <c r="F19" s="356"/>
      <c r="G19" s="358"/>
      <c r="H19" s="358"/>
      <c r="I19" s="358"/>
      <c r="J19" s="358"/>
      <c r="K19" s="363">
        <f>K18*0.2</f>
        <v>0</v>
      </c>
    </row>
    <row r="20" spans="1:11" s="353" customFormat="1" x14ac:dyDescent="0.25">
      <c r="B20" s="354"/>
      <c r="C20" s="198"/>
      <c r="D20" s="360" t="s">
        <v>31</v>
      </c>
      <c r="E20" s="361"/>
      <c r="F20" s="361"/>
      <c r="G20" s="357"/>
      <c r="H20" s="357"/>
      <c r="I20" s="357"/>
      <c r="J20" s="357"/>
      <c r="K20" s="362">
        <f>K18+K19</f>
        <v>0</v>
      </c>
    </row>
    <row r="21" spans="1:11" x14ac:dyDescent="0.25">
      <c r="A21" s="1">
        <v>4</v>
      </c>
      <c r="B21" s="59" t="s">
        <v>32</v>
      </c>
      <c r="C21" s="53"/>
      <c r="D21" s="206" t="s">
        <v>33</v>
      </c>
      <c r="E21" s="206"/>
      <c r="F21" s="206"/>
      <c r="G21" s="4"/>
      <c r="H21" s="4"/>
      <c r="I21" s="4"/>
      <c r="J21" s="4"/>
      <c r="K21" s="4"/>
    </row>
    <row r="22" spans="1:11" hidden="1" x14ac:dyDescent="0.25">
      <c r="A22" s="1" t="s">
        <v>24</v>
      </c>
    </row>
    <row r="23" spans="1:11" ht="15.75" thickBot="1" x14ac:dyDescent="0.3">
      <c r="A23" s="1">
        <v>6</v>
      </c>
      <c r="B23" s="59"/>
      <c r="C23" s="53"/>
      <c r="E23" s="1"/>
      <c r="F23" s="30"/>
      <c r="G23" s="12"/>
      <c r="H23" s="12"/>
      <c r="I23" s="12"/>
      <c r="J23" s="12"/>
      <c r="K23" s="12"/>
    </row>
    <row r="24" spans="1:11" ht="15.75" hidden="1" customHeight="1" thickBot="1" x14ac:dyDescent="0.3">
      <c r="A24" s="1" t="s">
        <v>35</v>
      </c>
      <c r="D24" s="98"/>
      <c r="E24" s="1"/>
      <c r="F24" s="30"/>
    </row>
    <row r="25" spans="1:11" ht="15.75" hidden="1" customHeight="1" thickBot="1" x14ac:dyDescent="0.3">
      <c r="A25" s="1" t="s">
        <v>35</v>
      </c>
      <c r="D25" s="98"/>
      <c r="E25" s="1"/>
      <c r="F25" s="30"/>
    </row>
    <row r="26" spans="1:11" ht="16.5" thickTop="1" thickBot="1" x14ac:dyDescent="0.3">
      <c r="A26" s="1">
        <v>9</v>
      </c>
      <c r="B26" s="59" t="s">
        <v>34</v>
      </c>
      <c r="C26" s="55"/>
      <c r="D26" s="98" t="s">
        <v>192</v>
      </c>
      <c r="E26" s="1"/>
      <c r="F26" s="30"/>
      <c r="G26" s="7" t="s">
        <v>26</v>
      </c>
      <c r="H26" s="8">
        <v>1</v>
      </c>
      <c r="I26" s="9"/>
      <c r="J26" s="10"/>
      <c r="K26" s="11">
        <f>IF(AND(H26= "",I26= ""), 0, ROUND(ROUND(J26, 2) * ROUND(IF(I26="",H26,I26),  0), 2))</f>
        <v>0</v>
      </c>
    </row>
    <row r="27" spans="1:11" ht="15.75" hidden="1" customHeight="1" thickTop="1" x14ac:dyDescent="0.3">
      <c r="A27" s="1" t="s">
        <v>27</v>
      </c>
      <c r="D27" s="98"/>
      <c r="E27" s="1"/>
      <c r="F27" s="30"/>
    </row>
    <row r="28" spans="1:11" ht="15.75" hidden="1" customHeight="1" thickTop="1" x14ac:dyDescent="0.3">
      <c r="A28" s="1" t="s">
        <v>36</v>
      </c>
      <c r="D28" s="98"/>
      <c r="E28" s="1"/>
      <c r="F28" s="30"/>
    </row>
    <row r="29" spans="1:11" ht="14.45" hidden="1" customHeight="1" x14ac:dyDescent="0.3">
      <c r="A29" s="1" t="s">
        <v>35</v>
      </c>
      <c r="D29" s="49"/>
      <c r="E29" s="49"/>
      <c r="F29" s="49"/>
    </row>
    <row r="30" spans="1:11" ht="14.45" hidden="1" customHeight="1" x14ac:dyDescent="0.3">
      <c r="A30" s="1" t="s">
        <v>35</v>
      </c>
      <c r="D30" s="49"/>
      <c r="E30" s="49"/>
      <c r="F30" s="49"/>
    </row>
    <row r="31" spans="1:11" ht="15" hidden="1" customHeight="1" thickBot="1" x14ac:dyDescent="0.3">
      <c r="A31" s="1" t="s">
        <v>38</v>
      </c>
    </row>
    <row r="32" spans="1:11" ht="15" hidden="1" customHeight="1" thickBot="1" x14ac:dyDescent="0.3">
      <c r="A32" s="1" t="s">
        <v>36</v>
      </c>
    </row>
    <row r="33" spans="1:11" ht="16.5" thickTop="1" thickBot="1" x14ac:dyDescent="0.3">
      <c r="A33" s="1" t="s">
        <v>28</v>
      </c>
      <c r="B33" s="59" t="s">
        <v>37</v>
      </c>
      <c r="C33" s="30"/>
      <c r="D33" s="98" t="s">
        <v>193</v>
      </c>
      <c r="E33" s="99"/>
      <c r="F33" s="30"/>
      <c r="G33" s="7" t="s">
        <v>26</v>
      </c>
      <c r="H33" s="8">
        <v>1</v>
      </c>
      <c r="I33" s="9"/>
      <c r="J33" s="10"/>
      <c r="K33" s="11">
        <f>IF(AND(H33= "",I33= ""), 0, ROUND(ROUND(J33, 2) * ROUND(IF(I33="",H33,I33),  0), 2))</f>
        <v>0</v>
      </c>
    </row>
    <row r="34" spans="1:11" ht="15.75" thickTop="1" x14ac:dyDescent="0.25">
      <c r="B34" s="59"/>
      <c r="C34" s="30"/>
      <c r="D34" s="211" t="s">
        <v>33</v>
      </c>
      <c r="E34" s="212"/>
      <c r="F34" s="212"/>
      <c r="G34" s="209"/>
      <c r="H34" s="209"/>
      <c r="I34" s="209"/>
      <c r="J34" s="209"/>
      <c r="K34" s="210"/>
    </row>
    <row r="35" spans="1:11" x14ac:dyDescent="0.25">
      <c r="B35" s="59"/>
      <c r="C35" s="30"/>
      <c r="D35" s="215"/>
      <c r="E35" s="213"/>
      <c r="F35" s="213"/>
      <c r="G35" s="213"/>
      <c r="H35" s="213"/>
      <c r="I35" s="213"/>
      <c r="J35" s="213"/>
      <c r="K35" s="214"/>
    </row>
    <row r="36" spans="1:11" x14ac:dyDescent="0.25">
      <c r="B36" s="59"/>
      <c r="C36" s="30"/>
      <c r="D36" s="218" t="s">
        <v>29</v>
      </c>
      <c r="E36" s="219"/>
      <c r="F36" s="219"/>
      <c r="G36" s="147"/>
      <c r="H36" s="147"/>
      <c r="I36" s="147"/>
      <c r="J36" s="147"/>
      <c r="K36" s="148">
        <f>K26+K33</f>
        <v>0</v>
      </c>
    </row>
    <row r="37" spans="1:11" s="353" customFormat="1" ht="15" customHeight="1" x14ac:dyDescent="0.25">
      <c r="B37" s="354"/>
      <c r="C37" s="198"/>
      <c r="D37" s="355" t="s">
        <v>30</v>
      </c>
      <c r="E37" s="356"/>
      <c r="F37" s="356"/>
      <c r="G37" s="358"/>
      <c r="H37" s="358"/>
      <c r="I37" s="358"/>
      <c r="J37" s="358"/>
      <c r="K37" s="363">
        <f>K36*0.2</f>
        <v>0</v>
      </c>
    </row>
    <row r="38" spans="1:11" s="353" customFormat="1" ht="19.5" customHeight="1" x14ac:dyDescent="0.25">
      <c r="B38" s="354"/>
      <c r="C38" s="198"/>
      <c r="D38" s="360" t="s">
        <v>31</v>
      </c>
      <c r="E38" s="361"/>
      <c r="F38" s="361"/>
      <c r="G38" s="357"/>
      <c r="H38" s="357"/>
      <c r="I38" s="357"/>
      <c r="J38" s="357"/>
      <c r="K38" s="362">
        <f>K36+K37</f>
        <v>0</v>
      </c>
    </row>
    <row r="39" spans="1:11" ht="30" customHeight="1" thickBot="1" x14ac:dyDescent="0.3">
      <c r="A39" s="1">
        <v>4</v>
      </c>
      <c r="B39" s="59" t="s">
        <v>39</v>
      </c>
      <c r="C39" s="53"/>
      <c r="D39" s="206" t="s">
        <v>40</v>
      </c>
      <c r="E39" s="206"/>
      <c r="F39" s="206"/>
      <c r="G39" s="4"/>
      <c r="H39" s="4"/>
      <c r="I39" s="4"/>
      <c r="J39" s="4"/>
      <c r="K39" s="4"/>
    </row>
    <row r="40" spans="1:11" ht="15.75" hidden="1" thickBot="1" x14ac:dyDescent="0.3">
      <c r="A40" s="1" t="s">
        <v>24</v>
      </c>
    </row>
    <row r="41" spans="1:11" ht="15.75" hidden="1" thickBot="1" x14ac:dyDescent="0.3">
      <c r="A41" s="1" t="s">
        <v>24</v>
      </c>
    </row>
    <row r="42" spans="1:11" ht="16.5" thickTop="1" thickBot="1" x14ac:dyDescent="0.3">
      <c r="A42" s="1">
        <v>9</v>
      </c>
      <c r="B42" s="59"/>
      <c r="C42" s="30"/>
      <c r="D42" s="98"/>
      <c r="E42" s="1"/>
      <c r="F42" s="30"/>
      <c r="G42" s="7" t="s">
        <v>26</v>
      </c>
      <c r="H42" s="8">
        <v>1</v>
      </c>
      <c r="I42" s="9"/>
      <c r="J42" s="10"/>
      <c r="K42" s="11">
        <f>IF(AND(H42= "",I42= ""), 0, ROUND(ROUND(J42, 2) * ROUND(IF(I42="",H42,I42),  0), 2))</f>
        <v>0</v>
      </c>
    </row>
    <row r="43" spans="1:11" ht="15.75" hidden="1" thickTop="1" x14ac:dyDescent="0.25">
      <c r="A43" s="1" t="s">
        <v>27</v>
      </c>
    </row>
    <row r="44" spans="1:11" ht="15.75" thickTop="1" x14ac:dyDescent="0.25">
      <c r="A44" s="1" t="s">
        <v>28</v>
      </c>
      <c r="B44" s="59"/>
      <c r="C44" s="30"/>
      <c r="D44" s="208"/>
      <c r="E44" s="208"/>
      <c r="F44" s="208"/>
      <c r="G44" s="6"/>
      <c r="H44" s="6"/>
      <c r="I44" s="6"/>
      <c r="J44" s="6"/>
      <c r="K44" s="6"/>
    </row>
    <row r="45" spans="1:11" x14ac:dyDescent="0.25">
      <c r="B45" s="59"/>
      <c r="C45" s="30"/>
      <c r="D45" s="211" t="s">
        <v>40</v>
      </c>
      <c r="E45" s="212"/>
      <c r="F45" s="212"/>
      <c r="G45" s="209"/>
      <c r="H45" s="209"/>
      <c r="I45" s="209"/>
      <c r="J45" s="209"/>
      <c r="K45" s="210"/>
    </row>
    <row r="46" spans="1:11" x14ac:dyDescent="0.25">
      <c r="B46" s="59"/>
      <c r="C46" s="30"/>
      <c r="D46" s="215"/>
      <c r="E46" s="213"/>
      <c r="F46" s="213"/>
      <c r="G46" s="213"/>
      <c r="H46" s="213"/>
      <c r="I46" s="213"/>
      <c r="J46" s="213"/>
      <c r="K46" s="214"/>
    </row>
    <row r="47" spans="1:11" ht="15" customHeight="1" x14ac:dyDescent="0.25">
      <c r="B47" s="59"/>
      <c r="C47" s="30"/>
      <c r="D47" s="218" t="s">
        <v>29</v>
      </c>
      <c r="E47" s="219"/>
      <c r="F47" s="219"/>
      <c r="H47" s="147"/>
      <c r="I47" s="147"/>
      <c r="J47" s="147"/>
      <c r="K47" s="147">
        <f>K42</f>
        <v>0</v>
      </c>
    </row>
    <row r="48" spans="1:11" s="353" customFormat="1" ht="15" customHeight="1" x14ac:dyDescent="0.25">
      <c r="B48" s="354"/>
      <c r="C48" s="198"/>
      <c r="D48" s="355" t="s">
        <v>30</v>
      </c>
      <c r="E48" s="356"/>
      <c r="F48" s="356"/>
      <c r="G48" s="357"/>
      <c r="H48" s="358"/>
      <c r="I48" s="358"/>
      <c r="J48" s="358"/>
      <c r="K48" s="359">
        <f>K47*0.2</f>
        <v>0</v>
      </c>
    </row>
    <row r="49" spans="1:11" s="353" customFormat="1" ht="15" customHeight="1" x14ac:dyDescent="0.25">
      <c r="B49" s="354"/>
      <c r="C49" s="198"/>
      <c r="D49" s="360" t="s">
        <v>31</v>
      </c>
      <c r="E49" s="361"/>
      <c r="F49" s="361"/>
      <c r="G49" s="357"/>
      <c r="H49" s="357"/>
      <c r="I49" s="357"/>
      <c r="J49" s="357"/>
      <c r="K49" s="362">
        <f>K48+K47</f>
        <v>0</v>
      </c>
    </row>
    <row r="50" spans="1:11" x14ac:dyDescent="0.25">
      <c r="A50" s="1" t="s">
        <v>20</v>
      </c>
      <c r="B50" s="59"/>
      <c r="C50" s="30"/>
      <c r="D50" s="208"/>
      <c r="E50" s="208"/>
      <c r="F50" s="208"/>
      <c r="G50" s="6"/>
      <c r="H50" s="6"/>
      <c r="I50" s="6"/>
      <c r="J50" s="6"/>
      <c r="K50" s="352"/>
    </row>
    <row r="51" spans="1:11" x14ac:dyDescent="0.25">
      <c r="B51" s="59"/>
      <c r="C51" s="30"/>
      <c r="D51" s="228" t="s">
        <v>21</v>
      </c>
      <c r="E51" s="229"/>
      <c r="F51" s="229"/>
      <c r="G51" s="226"/>
      <c r="H51" s="226"/>
      <c r="I51" s="226"/>
      <c r="J51" s="226"/>
      <c r="K51" s="227"/>
    </row>
    <row r="52" spans="1:11" x14ac:dyDescent="0.25">
      <c r="B52" s="59"/>
      <c r="C52" s="30"/>
      <c r="D52" s="232"/>
      <c r="E52" s="230"/>
      <c r="F52" s="230"/>
      <c r="G52" s="230"/>
      <c r="H52" s="230"/>
      <c r="I52" s="230"/>
      <c r="J52" s="230"/>
      <c r="K52" s="231"/>
    </row>
    <row r="53" spans="1:11" x14ac:dyDescent="0.25">
      <c r="B53" s="59"/>
      <c r="C53" s="30"/>
      <c r="D53" s="233" t="s">
        <v>29</v>
      </c>
      <c r="E53" s="234"/>
      <c r="F53" s="234"/>
      <c r="G53" s="345"/>
      <c r="H53" s="341"/>
      <c r="I53" s="341"/>
      <c r="J53" s="341"/>
      <c r="K53" s="342">
        <f>K18+K36+K47</f>
        <v>0</v>
      </c>
    </row>
    <row r="54" spans="1:11" s="364" customFormat="1" x14ac:dyDescent="0.25">
      <c r="B54" s="59"/>
      <c r="C54" s="365"/>
      <c r="D54" s="233" t="s">
        <v>30</v>
      </c>
      <c r="E54" s="234"/>
      <c r="F54" s="234"/>
      <c r="G54" s="341"/>
      <c r="H54" s="341"/>
      <c r="I54" s="341"/>
      <c r="J54" s="341"/>
      <c r="K54" s="342">
        <f>K53*0.2</f>
        <v>0</v>
      </c>
    </row>
    <row r="55" spans="1:11" s="364" customFormat="1" x14ac:dyDescent="0.25">
      <c r="B55" s="59"/>
      <c r="C55" s="365"/>
      <c r="D55" s="235" t="s">
        <v>31</v>
      </c>
      <c r="E55" s="236"/>
      <c r="F55" s="236"/>
      <c r="G55" s="343"/>
      <c r="H55" s="343"/>
      <c r="I55" s="343"/>
      <c r="J55" s="343"/>
      <c r="K55" s="344">
        <f>K53+K54</f>
        <v>0</v>
      </c>
    </row>
    <row r="56" spans="1:11" x14ac:dyDescent="0.25">
      <c r="B56" s="59"/>
      <c r="C56" s="30"/>
      <c r="D56" s="32"/>
      <c r="E56" s="33"/>
      <c r="F56" s="33"/>
      <c r="G56" s="34"/>
      <c r="H56" s="34"/>
      <c r="I56" s="34"/>
      <c r="J56" s="34"/>
      <c r="K56" s="35"/>
    </row>
    <row r="57" spans="1:11" ht="15.75" customHeight="1" x14ac:dyDescent="0.25">
      <c r="A57" s="1">
        <v>3</v>
      </c>
      <c r="B57" s="61">
        <v>3</v>
      </c>
      <c r="C57" s="54"/>
      <c r="D57" s="237" t="s">
        <v>41</v>
      </c>
      <c r="E57" s="237"/>
      <c r="F57" s="237"/>
      <c r="G57" s="36"/>
      <c r="H57" s="36"/>
      <c r="I57" s="36"/>
      <c r="J57" s="36"/>
      <c r="K57" s="36"/>
    </row>
    <row r="58" spans="1:11" x14ac:dyDescent="0.25">
      <c r="A58" s="1">
        <v>4</v>
      </c>
      <c r="B58" s="59" t="s">
        <v>42</v>
      </c>
      <c r="C58" s="53"/>
      <c r="D58" s="206" t="s">
        <v>43</v>
      </c>
      <c r="E58" s="206"/>
      <c r="F58" s="206"/>
      <c r="G58" s="4"/>
      <c r="H58" s="4"/>
      <c r="I58" s="4"/>
      <c r="J58" s="4"/>
      <c r="K58" s="4"/>
    </row>
    <row r="59" spans="1:11" hidden="1" x14ac:dyDescent="0.25">
      <c r="A59" s="1" t="s">
        <v>24</v>
      </c>
    </row>
    <row r="60" spans="1:11" x14ac:dyDescent="0.25">
      <c r="A60" s="1" t="s">
        <v>28</v>
      </c>
      <c r="B60" s="59"/>
      <c r="C60" s="30"/>
      <c r="D60" s="208"/>
      <c r="E60" s="208"/>
      <c r="F60" s="208"/>
      <c r="G60" s="6"/>
      <c r="H60" s="6"/>
      <c r="I60" s="6"/>
      <c r="J60" s="6"/>
      <c r="K60" s="6"/>
    </row>
    <row r="61" spans="1:11" x14ac:dyDescent="0.25">
      <c r="B61" s="59"/>
      <c r="C61" s="30"/>
      <c r="D61" s="211" t="s">
        <v>43</v>
      </c>
      <c r="E61" s="212"/>
      <c r="F61" s="212"/>
      <c r="G61" s="367" t="s">
        <v>245</v>
      </c>
      <c r="H61" s="199"/>
      <c r="I61" s="199"/>
      <c r="J61" s="199"/>
      <c r="K61" s="366"/>
    </row>
    <row r="62" spans="1:11" x14ac:dyDescent="0.25">
      <c r="B62" s="59"/>
      <c r="C62" s="30"/>
      <c r="D62" s="215"/>
      <c r="E62" s="213"/>
      <c r="F62" s="213"/>
      <c r="G62" s="213"/>
      <c r="H62" s="213"/>
      <c r="I62" s="213"/>
      <c r="J62" s="213"/>
      <c r="K62" s="214"/>
    </row>
    <row r="63" spans="1:11" x14ac:dyDescent="0.25">
      <c r="A63" s="1">
        <v>4</v>
      </c>
      <c r="B63" s="59" t="s">
        <v>44</v>
      </c>
      <c r="C63" s="53"/>
      <c r="D63" s="288" t="s">
        <v>45</v>
      </c>
      <c r="E63" s="288"/>
      <c r="F63" s="288"/>
      <c r="G63" s="200"/>
      <c r="H63" s="200"/>
      <c r="I63" s="200"/>
      <c r="J63" s="200"/>
      <c r="K63" s="200"/>
    </row>
    <row r="64" spans="1:11" hidden="1" x14ac:dyDescent="0.25">
      <c r="A64" s="1" t="s">
        <v>24</v>
      </c>
    </row>
    <row r="65" spans="1:11" ht="33.75" customHeight="1" thickBot="1" x14ac:dyDescent="0.3">
      <c r="A65" s="1" t="s">
        <v>25</v>
      </c>
      <c r="B65" s="62"/>
      <c r="C65" s="56"/>
      <c r="D65" s="238"/>
      <c r="E65" s="238"/>
      <c r="F65" s="238"/>
      <c r="G65" s="5"/>
      <c r="H65" s="5"/>
      <c r="I65" s="5"/>
      <c r="J65" s="5"/>
      <c r="K65" s="5"/>
    </row>
    <row r="66" spans="1:11" ht="22.5" customHeight="1" thickTop="1" thickBot="1" x14ac:dyDescent="0.3">
      <c r="A66" s="1">
        <v>9</v>
      </c>
      <c r="B66" s="59"/>
      <c r="C66" s="55"/>
      <c r="D66" s="207" t="s">
        <v>46</v>
      </c>
      <c r="E66" s="208"/>
      <c r="F66" s="208"/>
      <c r="G66" s="7" t="s">
        <v>5</v>
      </c>
      <c r="H66" s="13">
        <v>1470</v>
      </c>
      <c r="I66" s="14"/>
      <c r="J66" s="10"/>
      <c r="K66" s="11">
        <f>IF(AND(H66= "",I66= ""), 0, ROUND(ROUND(J66, 2) * ROUND(IF(I66="",H66,I66),  2), 2))</f>
        <v>0</v>
      </c>
    </row>
    <row r="67" spans="1:11" ht="15.75" hidden="1" thickTop="1" x14ac:dyDescent="0.25">
      <c r="A67" s="1" t="s">
        <v>47</v>
      </c>
    </row>
    <row r="68" spans="1:11" ht="15.75" hidden="1" thickTop="1" x14ac:dyDescent="0.25">
      <c r="A68" s="1" t="s">
        <v>27</v>
      </c>
    </row>
    <row r="69" spans="1:11" ht="15.75" thickTop="1" x14ac:dyDescent="0.25">
      <c r="A69" s="1" t="s">
        <v>28</v>
      </c>
      <c r="B69" s="59"/>
      <c r="C69" s="30"/>
      <c r="D69" s="208"/>
      <c r="E69" s="208"/>
      <c r="F69" s="208"/>
      <c r="G69" s="6"/>
      <c r="H69" s="6"/>
      <c r="I69" s="6"/>
      <c r="J69" s="6"/>
      <c r="K69" s="6"/>
    </row>
    <row r="70" spans="1:11" x14ac:dyDescent="0.25">
      <c r="B70" s="59"/>
      <c r="C70" s="30"/>
      <c r="D70" s="211" t="s">
        <v>45</v>
      </c>
      <c r="E70" s="212"/>
      <c r="F70" s="212"/>
      <c r="G70" s="209"/>
      <c r="H70" s="209"/>
      <c r="I70" s="209"/>
      <c r="J70" s="209"/>
      <c r="K70" s="210"/>
    </row>
    <row r="71" spans="1:11" x14ac:dyDescent="0.25">
      <c r="B71" s="59"/>
      <c r="C71" s="30"/>
      <c r="D71" s="215"/>
      <c r="E71" s="213"/>
      <c r="F71" s="213"/>
      <c r="G71" s="213"/>
      <c r="H71" s="213"/>
      <c r="I71" s="213"/>
      <c r="J71" s="213"/>
      <c r="K71" s="214"/>
    </row>
    <row r="72" spans="1:11" ht="15" customHeight="1" x14ac:dyDescent="0.25">
      <c r="B72" s="59"/>
      <c r="C72" s="30"/>
      <c r="D72" s="218" t="s">
        <v>29</v>
      </c>
      <c r="E72" s="219"/>
      <c r="F72" s="219"/>
      <c r="G72" s="147"/>
      <c r="H72" s="147"/>
      <c r="I72" s="147"/>
      <c r="J72" s="147"/>
      <c r="K72" s="148">
        <f>K66</f>
        <v>0</v>
      </c>
    </row>
    <row r="73" spans="1:11" s="353" customFormat="1" ht="15" customHeight="1" x14ac:dyDescent="0.25">
      <c r="B73" s="354"/>
      <c r="C73" s="198"/>
      <c r="D73" s="355" t="s">
        <v>30</v>
      </c>
      <c r="E73" s="356"/>
      <c r="F73" s="356"/>
      <c r="G73" s="358"/>
      <c r="H73" s="358"/>
      <c r="I73" s="358"/>
      <c r="J73" s="358"/>
      <c r="K73" s="363">
        <f>K72*0.2</f>
        <v>0</v>
      </c>
    </row>
    <row r="74" spans="1:11" s="353" customFormat="1" ht="15" customHeight="1" x14ac:dyDescent="0.25">
      <c r="B74" s="354"/>
      <c r="C74" s="198"/>
      <c r="D74" s="360" t="s">
        <v>31</v>
      </c>
      <c r="E74" s="361"/>
      <c r="F74" s="361"/>
      <c r="G74" s="357"/>
      <c r="H74" s="357"/>
      <c r="I74" s="357"/>
      <c r="J74" s="357"/>
      <c r="K74" s="362">
        <f>K72+K73</f>
        <v>0</v>
      </c>
    </row>
    <row r="75" spans="1:11" x14ac:dyDescent="0.25">
      <c r="A75" s="1">
        <v>4</v>
      </c>
      <c r="B75" s="59" t="s">
        <v>48</v>
      </c>
      <c r="C75" s="53"/>
      <c r="D75" s="206" t="s">
        <v>49</v>
      </c>
      <c r="E75" s="206"/>
      <c r="F75" s="206"/>
      <c r="G75" s="4"/>
      <c r="H75" s="4"/>
      <c r="I75" s="4"/>
      <c r="J75" s="4"/>
      <c r="K75" s="4"/>
    </row>
    <row r="76" spans="1:11" hidden="1" x14ac:dyDescent="0.25">
      <c r="A76" s="1" t="s">
        <v>24</v>
      </c>
    </row>
    <row r="77" spans="1:11" hidden="1" x14ac:dyDescent="0.25">
      <c r="A77" s="1" t="s">
        <v>24</v>
      </c>
    </row>
    <row r="78" spans="1:11" s="58" customFormat="1" ht="25.5" customHeight="1" thickBot="1" x14ac:dyDescent="0.25">
      <c r="A78" s="1" t="s">
        <v>25</v>
      </c>
      <c r="B78" s="62"/>
      <c r="C78" s="56"/>
      <c r="D78" s="238" t="s">
        <v>232</v>
      </c>
      <c r="E78" s="238"/>
      <c r="F78" s="238"/>
      <c r="G78" s="5"/>
      <c r="H78" s="5"/>
      <c r="I78" s="5"/>
      <c r="J78" s="5"/>
      <c r="K78" s="5"/>
    </row>
    <row r="79" spans="1:11" ht="22.5" customHeight="1" thickTop="1" thickBot="1" x14ac:dyDescent="0.3">
      <c r="A79" s="1">
        <v>9</v>
      </c>
      <c r="B79" s="59" t="s">
        <v>50</v>
      </c>
      <c r="C79" s="55"/>
      <c r="D79" s="207" t="s">
        <v>51</v>
      </c>
      <c r="E79" s="208"/>
      <c r="F79" s="208"/>
      <c r="G79" s="7" t="s">
        <v>52</v>
      </c>
      <c r="H79" s="15">
        <v>218</v>
      </c>
      <c r="I79" s="16"/>
      <c r="J79" s="10"/>
      <c r="K79" s="11">
        <f>IF(AND(H79= "",I79= ""), 0, ROUND(ROUND(J79, 2) * ROUND(IF(I79="",H79,I79),  3), 2))</f>
        <v>0</v>
      </c>
    </row>
    <row r="80" spans="1:11" ht="16.5" hidden="1" thickTop="1" thickBot="1" x14ac:dyDescent="0.3">
      <c r="A80" s="1" t="s">
        <v>27</v>
      </c>
    </row>
    <row r="81" spans="1:11" ht="16.5" thickTop="1" thickBot="1" x14ac:dyDescent="0.3">
      <c r="A81" s="1">
        <v>9</v>
      </c>
      <c r="B81" s="59" t="s">
        <v>53</v>
      </c>
      <c r="C81" s="55"/>
      <c r="D81" s="207" t="s">
        <v>54</v>
      </c>
      <c r="E81" s="208"/>
      <c r="F81" s="208"/>
      <c r="G81" s="7" t="s">
        <v>52</v>
      </c>
      <c r="H81" s="15">
        <v>75</v>
      </c>
      <c r="I81" s="16"/>
      <c r="J81" s="10"/>
      <c r="K81" s="11">
        <f>IF(AND(H81= "",I81= ""), 0, ROUND(ROUND(J81, 2) * ROUND(IF(I81="",H81,I81),  3), 2))</f>
        <v>0</v>
      </c>
    </row>
    <row r="82" spans="1:11" ht="16.5" hidden="1" thickTop="1" thickBot="1" x14ac:dyDescent="0.3">
      <c r="A82" s="1" t="s">
        <v>27</v>
      </c>
    </row>
    <row r="83" spans="1:11" ht="22.5" customHeight="1" thickTop="1" thickBot="1" x14ac:dyDescent="0.3">
      <c r="A83" s="1">
        <v>9</v>
      </c>
      <c r="B83" s="59" t="s">
        <v>55</v>
      </c>
      <c r="C83" s="55"/>
      <c r="D83" s="207" t="s">
        <v>56</v>
      </c>
      <c r="E83" s="208"/>
      <c r="F83" s="208"/>
      <c r="G83" s="7" t="s">
        <v>52</v>
      </c>
      <c r="H83" s="15">
        <v>10</v>
      </c>
      <c r="I83" s="16"/>
      <c r="J83" s="10"/>
      <c r="K83" s="11">
        <f>IF(AND(H83= "",I83= ""), 0, ROUND(ROUND(J83, 2) * ROUND(IF(I83="",H83,I83),  3), 2))</f>
        <v>0</v>
      </c>
    </row>
    <row r="84" spans="1:11" ht="16.5" hidden="1" thickTop="1" thickBot="1" x14ac:dyDescent="0.3">
      <c r="A84" s="1" t="s">
        <v>27</v>
      </c>
    </row>
    <row r="85" spans="1:11" ht="16.5" thickTop="1" thickBot="1" x14ac:dyDescent="0.3">
      <c r="A85" s="1">
        <v>9</v>
      </c>
      <c r="B85" s="59" t="s">
        <v>57</v>
      </c>
      <c r="C85" s="55"/>
      <c r="D85" s="207" t="s">
        <v>58</v>
      </c>
      <c r="E85" s="208"/>
      <c r="F85" s="208"/>
      <c r="G85" s="7" t="s">
        <v>26</v>
      </c>
      <c r="H85" s="8">
        <v>1</v>
      </c>
      <c r="I85" s="9"/>
      <c r="J85" s="10"/>
      <c r="K85" s="11">
        <f>IF(AND(H85= "",I85= ""), 0, ROUND(ROUND(J85, 2) * ROUND(IF(I85="",H85,I85),  0), 2))</f>
        <v>0</v>
      </c>
    </row>
    <row r="86" spans="1:11" ht="15.75" hidden="1" thickTop="1" x14ac:dyDescent="0.25">
      <c r="A86" s="1" t="s">
        <v>27</v>
      </c>
    </row>
    <row r="87" spans="1:11" ht="15.75" thickTop="1" x14ac:dyDescent="0.25">
      <c r="A87" s="1" t="s">
        <v>28</v>
      </c>
      <c r="B87" s="59"/>
      <c r="C87" s="30"/>
      <c r="D87" s="208"/>
      <c r="E87" s="208"/>
      <c r="F87" s="208"/>
      <c r="G87" s="6"/>
      <c r="H87" s="6"/>
      <c r="I87" s="6"/>
      <c r="J87" s="6"/>
      <c r="K87" s="6"/>
    </row>
    <row r="88" spans="1:11" x14ac:dyDescent="0.25">
      <c r="B88" s="59"/>
      <c r="C88" s="30"/>
      <c r="D88" s="211" t="s">
        <v>49</v>
      </c>
      <c r="E88" s="212"/>
      <c r="F88" s="212"/>
      <c r="G88" s="209"/>
      <c r="H88" s="209"/>
      <c r="I88" s="209"/>
      <c r="J88" s="209"/>
      <c r="K88" s="210"/>
    </row>
    <row r="89" spans="1:11" x14ac:dyDescent="0.25">
      <c r="B89" s="59"/>
      <c r="C89" s="30"/>
      <c r="D89" s="215"/>
      <c r="E89" s="213"/>
      <c r="F89" s="213"/>
      <c r="G89" s="213"/>
      <c r="H89" s="213"/>
      <c r="I89" s="213"/>
      <c r="J89" s="213"/>
      <c r="K89" s="214"/>
    </row>
    <row r="90" spans="1:11" ht="15" customHeight="1" x14ac:dyDescent="0.25">
      <c r="B90" s="59"/>
      <c r="C90" s="30"/>
      <c r="D90" s="218" t="s">
        <v>29</v>
      </c>
      <c r="E90" s="219"/>
      <c r="F90" s="219"/>
      <c r="G90" s="147"/>
      <c r="H90" s="147"/>
      <c r="I90" s="147"/>
      <c r="J90" s="147"/>
      <c r="K90" s="148">
        <f>SUM(K79:K85)</f>
        <v>0</v>
      </c>
    </row>
    <row r="91" spans="1:11" s="353" customFormat="1" ht="15" customHeight="1" x14ac:dyDescent="0.25">
      <c r="B91" s="354"/>
      <c r="C91" s="198"/>
      <c r="D91" s="355" t="s">
        <v>30</v>
      </c>
      <c r="E91" s="356"/>
      <c r="F91" s="356"/>
      <c r="G91" s="358"/>
      <c r="H91" s="358"/>
      <c r="I91" s="358"/>
      <c r="J91" s="358"/>
      <c r="K91" s="363">
        <f>K90*0.2</f>
        <v>0</v>
      </c>
    </row>
    <row r="92" spans="1:11" s="353" customFormat="1" ht="15" customHeight="1" x14ac:dyDescent="0.25">
      <c r="B92" s="354"/>
      <c r="C92" s="198"/>
      <c r="D92" s="360" t="s">
        <v>31</v>
      </c>
      <c r="E92" s="361"/>
      <c r="F92" s="361"/>
      <c r="G92" s="357"/>
      <c r="H92" s="357"/>
      <c r="I92" s="357"/>
      <c r="J92" s="357"/>
      <c r="K92" s="362">
        <f>K90+K91</f>
        <v>0</v>
      </c>
    </row>
    <row r="93" spans="1:11" ht="30" customHeight="1" x14ac:dyDescent="0.25">
      <c r="A93" s="1">
        <v>4</v>
      </c>
      <c r="B93" s="59" t="s">
        <v>59</v>
      </c>
      <c r="C93" s="53"/>
      <c r="D93" s="206" t="s">
        <v>60</v>
      </c>
      <c r="E93" s="206"/>
      <c r="F93" s="206"/>
      <c r="G93" s="4"/>
      <c r="H93" s="4"/>
      <c r="I93" s="4"/>
      <c r="J93" s="4"/>
      <c r="K93" s="4"/>
    </row>
    <row r="94" spans="1:11" hidden="1" x14ac:dyDescent="0.25">
      <c r="A94" s="1" t="s">
        <v>24</v>
      </c>
    </row>
    <row r="95" spans="1:11" ht="33.75" customHeight="1" thickBot="1" x14ac:dyDescent="0.3">
      <c r="A95" s="1" t="s">
        <v>25</v>
      </c>
      <c r="B95" s="62"/>
      <c r="C95" s="56"/>
      <c r="D95" s="238" t="s">
        <v>61</v>
      </c>
      <c r="E95" s="238"/>
      <c r="F95" s="238"/>
      <c r="G95" s="5"/>
      <c r="H95" s="5"/>
      <c r="I95" s="5"/>
      <c r="J95" s="5"/>
      <c r="K95" s="5"/>
    </row>
    <row r="96" spans="1:11" ht="22.5" customHeight="1" thickTop="1" thickBot="1" x14ac:dyDescent="0.3">
      <c r="A96" s="1">
        <v>9</v>
      </c>
      <c r="B96" s="59" t="s">
        <v>62</v>
      </c>
      <c r="C96" s="55"/>
      <c r="D96" s="207" t="s">
        <v>63</v>
      </c>
      <c r="E96" s="208"/>
      <c r="F96" s="208"/>
      <c r="G96" s="7" t="s">
        <v>52</v>
      </c>
      <c r="H96" s="15">
        <v>194</v>
      </c>
      <c r="I96" s="16"/>
      <c r="J96" s="10"/>
      <c r="K96" s="11">
        <f>IF(AND(H96= "",I96= ""), 0, ROUND(ROUND(J96, 2) * ROUND(IF(I96="",H96,I96),  3), 2))</f>
        <v>0</v>
      </c>
    </row>
    <row r="97" spans="1:11" ht="16.5" hidden="1" thickTop="1" thickBot="1" x14ac:dyDescent="0.3">
      <c r="A97" s="1" t="s">
        <v>47</v>
      </c>
    </row>
    <row r="98" spans="1:11" ht="16.5" hidden="1" thickTop="1" thickBot="1" x14ac:dyDescent="0.3">
      <c r="A98" s="1" t="s">
        <v>47</v>
      </c>
    </row>
    <row r="99" spans="1:11" ht="16.5" hidden="1" thickTop="1" thickBot="1" x14ac:dyDescent="0.3">
      <c r="A99" s="1" t="s">
        <v>47</v>
      </c>
    </row>
    <row r="100" spans="1:11" ht="16.5" hidden="1" thickTop="1" thickBot="1" x14ac:dyDescent="0.3">
      <c r="A100" s="1" t="s">
        <v>27</v>
      </c>
    </row>
    <row r="101" spans="1:11" ht="16.5" thickTop="1" thickBot="1" x14ac:dyDescent="0.3">
      <c r="A101" s="1">
        <v>9</v>
      </c>
      <c r="B101" s="59" t="s">
        <v>64</v>
      </c>
      <c r="C101" s="55"/>
      <c r="D101" s="207" t="s">
        <v>65</v>
      </c>
      <c r="E101" s="208"/>
      <c r="F101" s="208"/>
      <c r="G101" s="7" t="s">
        <v>52</v>
      </c>
      <c r="H101" s="15">
        <v>143</v>
      </c>
      <c r="I101" s="16"/>
      <c r="J101" s="10"/>
      <c r="K101" s="11">
        <f>IF(AND(H101= "",I101= ""), 0, ROUND(ROUND(J101, 2) * ROUND(IF(I101="",H101,I101),  3), 2))</f>
        <v>0</v>
      </c>
    </row>
    <row r="102" spans="1:11" ht="15.75" hidden="1" thickTop="1" x14ac:dyDescent="0.25">
      <c r="A102" s="1" t="s">
        <v>47</v>
      </c>
    </row>
    <row r="103" spans="1:11" ht="15.75" hidden="1" thickTop="1" x14ac:dyDescent="0.25">
      <c r="A103" s="1" t="s">
        <v>47</v>
      </c>
    </row>
    <row r="104" spans="1:11" ht="15.75" hidden="1" thickTop="1" x14ac:dyDescent="0.25">
      <c r="A104" s="1" t="s">
        <v>27</v>
      </c>
    </row>
    <row r="105" spans="1:11" ht="15.75" thickTop="1" x14ac:dyDescent="0.25">
      <c r="A105" s="1" t="s">
        <v>28</v>
      </c>
      <c r="B105" s="59"/>
      <c r="C105" s="30"/>
      <c r="D105" s="208"/>
      <c r="E105" s="208"/>
      <c r="F105" s="208"/>
      <c r="G105" s="6"/>
      <c r="H105" s="6"/>
      <c r="I105" s="6"/>
      <c r="J105" s="6"/>
      <c r="K105" s="6"/>
    </row>
    <row r="106" spans="1:11" x14ac:dyDescent="0.25">
      <c r="B106" s="59"/>
      <c r="C106" s="30"/>
      <c r="D106" s="211" t="s">
        <v>60</v>
      </c>
      <c r="E106" s="212"/>
      <c r="F106" s="212"/>
      <c r="G106" s="209"/>
      <c r="H106" s="209"/>
      <c r="I106" s="209"/>
      <c r="J106" s="209"/>
      <c r="K106" s="210"/>
    </row>
    <row r="107" spans="1:11" x14ac:dyDescent="0.25">
      <c r="B107" s="59"/>
      <c r="C107" s="30"/>
      <c r="D107" s="215"/>
      <c r="E107" s="213"/>
      <c r="F107" s="213"/>
      <c r="G107" s="213"/>
      <c r="H107" s="213"/>
      <c r="I107" s="213"/>
      <c r="J107" s="213"/>
      <c r="K107" s="214"/>
    </row>
    <row r="108" spans="1:11" ht="15" customHeight="1" x14ac:dyDescent="0.25">
      <c r="B108" s="59"/>
      <c r="C108" s="30"/>
      <c r="D108" s="218" t="s">
        <v>29</v>
      </c>
      <c r="E108" s="219"/>
      <c r="F108" s="219"/>
      <c r="G108" s="147"/>
      <c r="H108" s="147"/>
      <c r="I108" s="147"/>
      <c r="J108" s="147"/>
      <c r="K108" s="148">
        <f>SUM(K96:K104)</f>
        <v>0</v>
      </c>
    </row>
    <row r="109" spans="1:11" s="353" customFormat="1" ht="15" customHeight="1" x14ac:dyDescent="0.25">
      <c r="B109" s="354"/>
      <c r="C109" s="198"/>
      <c r="D109" s="355" t="s">
        <v>30</v>
      </c>
      <c r="E109" s="356"/>
      <c r="F109" s="356"/>
      <c r="G109" s="358"/>
      <c r="H109" s="358"/>
      <c r="I109" s="358"/>
      <c r="J109" s="358"/>
      <c r="K109" s="363">
        <f>K108*0.2</f>
        <v>0</v>
      </c>
    </row>
    <row r="110" spans="1:11" s="353" customFormat="1" ht="15" customHeight="1" x14ac:dyDescent="0.25">
      <c r="B110" s="354"/>
      <c r="C110" s="198"/>
      <c r="D110" s="360" t="s">
        <v>31</v>
      </c>
      <c r="E110" s="361"/>
      <c r="F110" s="361"/>
      <c r="G110" s="357"/>
      <c r="H110" s="357"/>
      <c r="I110" s="357"/>
      <c r="J110" s="357"/>
      <c r="K110" s="362">
        <f>K108+K109</f>
        <v>0</v>
      </c>
    </row>
    <row r="111" spans="1:11" x14ac:dyDescent="0.25">
      <c r="A111" s="1" t="s">
        <v>20</v>
      </c>
      <c r="B111" s="59"/>
      <c r="C111" s="1"/>
      <c r="D111" s="239"/>
      <c r="E111" s="239"/>
      <c r="F111" s="239"/>
      <c r="G111" s="37"/>
      <c r="H111" s="37"/>
      <c r="I111" s="37"/>
      <c r="J111" s="37"/>
      <c r="K111" s="37"/>
    </row>
    <row r="112" spans="1:11" x14ac:dyDescent="0.25">
      <c r="B112" s="59"/>
      <c r="C112" s="30"/>
      <c r="D112" s="228" t="s">
        <v>41</v>
      </c>
      <c r="E112" s="229"/>
      <c r="F112" s="229"/>
      <c r="G112" s="226"/>
      <c r="H112" s="226"/>
      <c r="I112" s="226"/>
      <c r="J112" s="226"/>
      <c r="K112" s="227"/>
    </row>
    <row r="113" spans="1:11" x14ac:dyDescent="0.25">
      <c r="B113" s="59"/>
      <c r="C113" s="30"/>
      <c r="D113" s="232"/>
      <c r="E113" s="230"/>
      <c r="F113" s="230"/>
      <c r="G113" s="230"/>
      <c r="H113" s="230"/>
      <c r="I113" s="230"/>
      <c r="J113" s="230"/>
      <c r="K113" s="231"/>
    </row>
    <row r="114" spans="1:11" x14ac:dyDescent="0.25">
      <c r="B114" s="59"/>
      <c r="C114" s="30"/>
      <c r="D114" s="233" t="s">
        <v>29</v>
      </c>
      <c r="E114" s="234"/>
      <c r="F114" s="234"/>
      <c r="G114" s="341"/>
      <c r="H114" s="341"/>
      <c r="I114" s="341"/>
      <c r="J114" s="341"/>
      <c r="K114" s="342">
        <f>K72+K90+K108</f>
        <v>0</v>
      </c>
    </row>
    <row r="115" spans="1:11" x14ac:dyDescent="0.25">
      <c r="B115" s="59"/>
      <c r="C115" s="30"/>
      <c r="D115" s="233" t="s">
        <v>30</v>
      </c>
      <c r="E115" s="234"/>
      <c r="F115" s="234"/>
      <c r="G115" s="341"/>
      <c r="H115" s="341"/>
      <c r="I115" s="341"/>
      <c r="J115" s="341"/>
      <c r="K115" s="342">
        <f>K114*0.2</f>
        <v>0</v>
      </c>
    </row>
    <row r="116" spans="1:11" x14ac:dyDescent="0.25">
      <c r="B116" s="59"/>
      <c r="C116" s="30"/>
      <c r="D116" s="235" t="s">
        <v>31</v>
      </c>
      <c r="E116" s="236"/>
      <c r="F116" s="236"/>
      <c r="G116" s="343"/>
      <c r="H116" s="343"/>
      <c r="I116" s="343"/>
      <c r="J116" s="343"/>
      <c r="K116" s="344">
        <f>K114+K115</f>
        <v>0</v>
      </c>
    </row>
    <row r="117" spans="1:11" x14ac:dyDescent="0.25">
      <c r="B117" s="59"/>
      <c r="C117" s="1"/>
      <c r="D117" s="43"/>
      <c r="E117" s="43"/>
      <c r="F117" s="43"/>
      <c r="G117" s="44"/>
      <c r="H117" s="44"/>
      <c r="I117" s="44"/>
      <c r="J117" s="44"/>
      <c r="K117" s="44"/>
    </row>
    <row r="118" spans="1:11" ht="15.75" x14ac:dyDescent="0.25">
      <c r="A118" s="1">
        <v>3</v>
      </c>
      <c r="B118" s="61">
        <v>4</v>
      </c>
      <c r="C118" s="54"/>
      <c r="D118" s="240" t="s">
        <v>194</v>
      </c>
      <c r="E118" s="241"/>
      <c r="F118" s="241"/>
      <c r="G118" s="241"/>
      <c r="H118" s="241"/>
      <c r="I118" s="241"/>
      <c r="J118" s="241"/>
      <c r="K118" s="242"/>
    </row>
    <row r="119" spans="1:11" ht="30" customHeight="1" thickBot="1" x14ac:dyDescent="0.3">
      <c r="A119" s="1">
        <v>4</v>
      </c>
      <c r="B119" s="59" t="s">
        <v>66</v>
      </c>
      <c r="C119" s="53"/>
      <c r="D119" s="243" t="s">
        <v>195</v>
      </c>
      <c r="E119" s="244"/>
      <c r="F119" s="244"/>
      <c r="G119" s="4"/>
      <c r="H119" s="4"/>
      <c r="I119" s="4"/>
      <c r="J119" s="4"/>
      <c r="K119" s="4"/>
    </row>
    <row r="120" spans="1:11" ht="15.75" hidden="1" thickBot="1" x14ac:dyDescent="0.3">
      <c r="A120" s="1" t="s">
        <v>24</v>
      </c>
    </row>
    <row r="121" spans="1:11" ht="15.75" hidden="1" thickBot="1" x14ac:dyDescent="0.3">
      <c r="A121" s="1" t="s">
        <v>24</v>
      </c>
    </row>
    <row r="122" spans="1:11" ht="15.75" hidden="1" thickBot="1" x14ac:dyDescent="0.3">
      <c r="A122" s="1" t="s">
        <v>24</v>
      </c>
    </row>
    <row r="123" spans="1:11" ht="27" customHeight="1" thickTop="1" thickBot="1" x14ac:dyDescent="0.3">
      <c r="A123" s="1">
        <v>9</v>
      </c>
      <c r="B123" s="59" t="s">
        <v>67</v>
      </c>
      <c r="C123" s="95"/>
      <c r="D123" s="94" t="s">
        <v>247</v>
      </c>
      <c r="E123" s="46"/>
      <c r="F123" s="92"/>
      <c r="G123" s="48" t="s">
        <v>245</v>
      </c>
      <c r="H123" s="8"/>
      <c r="I123" s="9"/>
      <c r="J123" s="10"/>
      <c r="K123" s="11"/>
    </row>
    <row r="124" spans="1:11" ht="6" customHeight="1" thickTop="1" thickBot="1" x14ac:dyDescent="0.3">
      <c r="A124" s="1" t="s">
        <v>27</v>
      </c>
      <c r="D124" s="96"/>
      <c r="E124" s="45"/>
      <c r="F124" s="45"/>
    </row>
    <row r="125" spans="1:11" ht="22.5" customHeight="1" thickTop="1" thickBot="1" x14ac:dyDescent="0.3">
      <c r="A125" s="1">
        <v>9</v>
      </c>
      <c r="B125" s="59" t="s">
        <v>68</v>
      </c>
      <c r="C125" s="95"/>
      <c r="D125" s="94" t="s">
        <v>244</v>
      </c>
      <c r="E125" s="46"/>
      <c r="F125" s="92"/>
      <c r="G125" s="48" t="s">
        <v>245</v>
      </c>
      <c r="H125" s="13"/>
      <c r="I125" s="14"/>
      <c r="J125" s="10"/>
      <c r="K125" s="11"/>
    </row>
    <row r="126" spans="1:11" ht="16.5" hidden="1" thickTop="1" thickBot="1" x14ac:dyDescent="0.3">
      <c r="A126" s="1" t="s">
        <v>27</v>
      </c>
      <c r="D126" s="97"/>
      <c r="E126" s="45"/>
      <c r="F126" s="45"/>
    </row>
    <row r="127" spans="1:11" ht="22.5" customHeight="1" thickTop="1" thickBot="1" x14ac:dyDescent="0.3">
      <c r="A127" s="1">
        <v>9</v>
      </c>
      <c r="B127" s="59" t="s">
        <v>70</v>
      </c>
      <c r="C127" s="95"/>
      <c r="D127" s="94" t="s">
        <v>246</v>
      </c>
      <c r="E127" s="46"/>
      <c r="F127" s="92"/>
      <c r="G127" s="48" t="s">
        <v>245</v>
      </c>
      <c r="H127" s="13"/>
      <c r="I127" s="14"/>
      <c r="J127" s="10"/>
      <c r="K127" s="11"/>
    </row>
    <row r="128" spans="1:11" ht="16.5" hidden="1" thickTop="1" thickBot="1" x14ac:dyDescent="0.3">
      <c r="A128" s="1" t="s">
        <v>27</v>
      </c>
      <c r="D128" s="96"/>
      <c r="E128" s="45"/>
      <c r="F128" s="45"/>
    </row>
    <row r="129" spans="1:11" s="45" customFormat="1" ht="22.5" customHeight="1" thickTop="1" thickBot="1" x14ac:dyDescent="0.3">
      <c r="A129" s="46">
        <v>9</v>
      </c>
      <c r="B129" s="62" t="s">
        <v>71</v>
      </c>
      <c r="C129" s="152"/>
      <c r="D129" s="153" t="s">
        <v>278</v>
      </c>
      <c r="E129" s="154"/>
      <c r="F129" s="155"/>
      <c r="G129" s="156" t="s">
        <v>6</v>
      </c>
      <c r="H129" s="157"/>
      <c r="I129" s="158"/>
      <c r="J129" s="159"/>
      <c r="K129" s="160"/>
    </row>
    <row r="130" spans="1:11" s="45" customFormat="1" ht="16.5" hidden="1" thickTop="1" thickBot="1" x14ac:dyDescent="0.3">
      <c r="A130" s="46" t="s">
        <v>27</v>
      </c>
      <c r="B130" s="161"/>
      <c r="C130" s="162"/>
      <c r="D130" s="163"/>
      <c r="E130" s="162"/>
      <c r="F130" s="162"/>
      <c r="G130" s="162"/>
      <c r="H130" s="162"/>
      <c r="I130" s="162"/>
      <c r="J130" s="162"/>
      <c r="K130" s="162"/>
    </row>
    <row r="131" spans="1:11" s="45" customFormat="1" ht="22.5" customHeight="1" thickTop="1" thickBot="1" x14ac:dyDescent="0.3">
      <c r="A131" s="46">
        <v>9</v>
      </c>
      <c r="B131" s="62" t="s">
        <v>72</v>
      </c>
      <c r="C131" s="152"/>
      <c r="D131" s="153" t="s">
        <v>279</v>
      </c>
      <c r="E131" s="154"/>
      <c r="F131" s="155"/>
      <c r="G131" s="156" t="s">
        <v>6</v>
      </c>
      <c r="H131" s="157"/>
      <c r="I131" s="158"/>
      <c r="J131" s="159"/>
      <c r="K131" s="160"/>
    </row>
    <row r="132" spans="1:11" ht="15.75" hidden="1" thickTop="1" x14ac:dyDescent="0.25">
      <c r="A132" s="1" t="s">
        <v>27</v>
      </c>
    </row>
    <row r="133" spans="1:11" ht="15.75" thickTop="1" x14ac:dyDescent="0.25">
      <c r="A133" s="1" t="s">
        <v>28</v>
      </c>
      <c r="B133" s="59"/>
      <c r="C133" s="30"/>
      <c r="D133" s="245"/>
      <c r="E133" s="245"/>
      <c r="F133" s="245"/>
      <c r="G133" s="6"/>
      <c r="H133" s="6"/>
      <c r="I133" s="6"/>
      <c r="J133" s="6"/>
      <c r="K133" s="6"/>
    </row>
    <row r="134" spans="1:11" ht="25.5" customHeight="1" x14ac:dyDescent="0.25">
      <c r="B134" s="59"/>
      <c r="C134" s="30"/>
      <c r="D134" s="246" t="s">
        <v>195</v>
      </c>
      <c r="E134" s="246"/>
      <c r="F134" s="246"/>
      <c r="G134" s="209"/>
      <c r="H134" s="209"/>
      <c r="I134" s="209"/>
      <c r="J134" s="209"/>
      <c r="K134" s="210"/>
    </row>
    <row r="135" spans="1:11" x14ac:dyDescent="0.25">
      <c r="B135" s="59"/>
      <c r="C135" s="30"/>
      <c r="D135" s="215"/>
      <c r="E135" s="213"/>
      <c r="F135" s="213"/>
      <c r="G135" s="213"/>
      <c r="H135" s="213"/>
      <c r="I135" s="213"/>
      <c r="J135" s="213"/>
      <c r="K135" s="214"/>
    </row>
    <row r="136" spans="1:11" ht="15" customHeight="1" x14ac:dyDescent="0.25">
      <c r="B136" s="59"/>
      <c r="C136" s="30"/>
      <c r="D136" s="218" t="s">
        <v>29</v>
      </c>
      <c r="E136" s="219"/>
      <c r="F136" s="219"/>
      <c r="G136" s="147"/>
      <c r="H136" s="147"/>
      <c r="I136" s="147"/>
      <c r="J136" s="147"/>
      <c r="K136" s="148">
        <f>SUM(K123:K133)</f>
        <v>0</v>
      </c>
    </row>
    <row r="137" spans="1:11" s="353" customFormat="1" ht="15" customHeight="1" x14ac:dyDescent="0.25">
      <c r="B137" s="354"/>
      <c r="C137" s="198"/>
      <c r="D137" s="355" t="s">
        <v>30</v>
      </c>
      <c r="E137" s="356"/>
      <c r="F137" s="356"/>
      <c r="G137" s="358"/>
      <c r="H137" s="358"/>
      <c r="I137" s="358"/>
      <c r="J137" s="358"/>
      <c r="K137" s="363">
        <f>K136*0.2</f>
        <v>0</v>
      </c>
    </row>
    <row r="138" spans="1:11" s="353" customFormat="1" ht="15" customHeight="1" x14ac:dyDescent="0.25">
      <c r="B138" s="354"/>
      <c r="C138" s="198"/>
      <c r="D138" s="360" t="s">
        <v>31</v>
      </c>
      <c r="E138" s="361"/>
      <c r="F138" s="361"/>
      <c r="G138" s="357"/>
      <c r="H138" s="357"/>
      <c r="I138" s="357"/>
      <c r="J138" s="357"/>
      <c r="K138" s="362">
        <f>K136+K137</f>
        <v>0</v>
      </c>
    </row>
    <row r="139" spans="1:11" ht="30" customHeight="1" thickBot="1" x14ac:dyDescent="0.3">
      <c r="A139" s="1">
        <v>4</v>
      </c>
      <c r="B139" s="59" t="s">
        <v>73</v>
      </c>
      <c r="C139" s="53"/>
      <c r="D139" s="104" t="s">
        <v>248</v>
      </c>
      <c r="E139" s="106"/>
      <c r="F139" s="105"/>
      <c r="G139" s="4"/>
      <c r="H139" s="4"/>
      <c r="I139" s="4"/>
      <c r="J139" s="4"/>
      <c r="K139" s="4"/>
    </row>
    <row r="140" spans="1:11" ht="15.75" hidden="1" thickBot="1" x14ac:dyDescent="0.3">
      <c r="A140" s="1" t="s">
        <v>24</v>
      </c>
    </row>
    <row r="141" spans="1:11" ht="16.5" thickTop="1" thickBot="1" x14ac:dyDescent="0.3">
      <c r="A141" s="1">
        <v>8</v>
      </c>
      <c r="B141" s="59" t="s">
        <v>74</v>
      </c>
      <c r="C141" s="55"/>
      <c r="D141" s="98" t="s">
        <v>196</v>
      </c>
      <c r="E141" s="1"/>
      <c r="F141" s="30"/>
      <c r="G141" s="38" t="s">
        <v>69</v>
      </c>
      <c r="H141" s="42">
        <v>96</v>
      </c>
      <c r="I141" s="39"/>
      <c r="J141" s="40"/>
      <c r="K141" s="41">
        <f>IF(AND(H141= "",I141= ""), 0, ROUND(ROUND(J141, 2) * ROUND(IF(I141="",H141,I141),  2), 2))</f>
        <v>0</v>
      </c>
    </row>
    <row r="142" spans="1:11" ht="16.5" hidden="1" thickTop="1" thickBot="1" x14ac:dyDescent="0.3">
      <c r="A142" s="1" t="s">
        <v>38</v>
      </c>
    </row>
    <row r="143" spans="1:11" ht="24" thickTop="1" thickBot="1" x14ac:dyDescent="0.3">
      <c r="A143" s="1" t="s">
        <v>28</v>
      </c>
      <c r="B143" s="59"/>
      <c r="C143" s="30"/>
      <c r="D143" s="174" t="s">
        <v>289</v>
      </c>
      <c r="E143" s="154"/>
      <c r="F143" s="155"/>
      <c r="G143" s="169" t="s">
        <v>69</v>
      </c>
      <c r="H143" s="170"/>
      <c r="I143" s="171"/>
      <c r="J143" s="172"/>
      <c r="K143" s="173">
        <f>IF(AND(H143= "",I143= ""), 0, ROUND(ROUND(J143, 2) * ROUND(IF(I143="",H143,I143),  2), 2))</f>
        <v>0</v>
      </c>
    </row>
    <row r="144" spans="1:11" ht="15.75" thickTop="1" x14ac:dyDescent="0.25">
      <c r="B144" s="59"/>
      <c r="C144" s="30"/>
      <c r="D144" s="83" t="s">
        <v>248</v>
      </c>
      <c r="E144" s="84"/>
      <c r="F144" s="84"/>
      <c r="G144" s="209"/>
      <c r="H144" s="209"/>
      <c r="I144" s="209"/>
      <c r="J144" s="209"/>
      <c r="K144" s="210"/>
    </row>
    <row r="145" spans="1:11" x14ac:dyDescent="0.25">
      <c r="B145" s="59"/>
      <c r="C145" s="30"/>
      <c r="D145" s="215"/>
      <c r="E145" s="213"/>
      <c r="F145" s="213"/>
      <c r="G145" s="213"/>
      <c r="H145" s="213"/>
      <c r="I145" s="213"/>
      <c r="J145" s="213"/>
      <c r="K145" s="214"/>
    </row>
    <row r="146" spans="1:11" ht="15" customHeight="1" x14ac:dyDescent="0.25">
      <c r="B146" s="59"/>
      <c r="C146" s="30"/>
      <c r="D146" s="218" t="s">
        <v>29</v>
      </c>
      <c r="E146" s="219"/>
      <c r="F146" s="219"/>
      <c r="G146" s="147"/>
      <c r="H146" s="147"/>
      <c r="I146" s="147"/>
      <c r="J146" s="147"/>
      <c r="K146" s="148">
        <f>K141</f>
        <v>0</v>
      </c>
    </row>
    <row r="147" spans="1:11" s="353" customFormat="1" ht="15" customHeight="1" x14ac:dyDescent="0.25">
      <c r="B147" s="354"/>
      <c r="C147" s="198"/>
      <c r="D147" s="355" t="s">
        <v>30</v>
      </c>
      <c r="E147" s="356"/>
      <c r="F147" s="356"/>
      <c r="G147" s="358"/>
      <c r="H147" s="358"/>
      <c r="I147" s="358"/>
      <c r="J147" s="358"/>
      <c r="K147" s="363">
        <f>K146*0.2</f>
        <v>0</v>
      </c>
    </row>
    <row r="148" spans="1:11" s="353" customFormat="1" ht="15" customHeight="1" x14ac:dyDescent="0.25">
      <c r="B148" s="354"/>
      <c r="C148" s="198"/>
      <c r="D148" s="360" t="s">
        <v>31</v>
      </c>
      <c r="E148" s="361"/>
      <c r="F148" s="361"/>
      <c r="G148" s="357"/>
      <c r="H148" s="357"/>
      <c r="I148" s="357"/>
      <c r="J148" s="357"/>
      <c r="K148" s="362">
        <f>K146+K147</f>
        <v>0</v>
      </c>
    </row>
    <row r="149" spans="1:11" ht="30" x14ac:dyDescent="0.25">
      <c r="A149" s="1">
        <v>4</v>
      </c>
      <c r="B149" s="59" t="s">
        <v>75</v>
      </c>
      <c r="C149" s="53"/>
      <c r="D149" s="104" t="s">
        <v>76</v>
      </c>
      <c r="E149" s="106"/>
      <c r="F149" s="110"/>
      <c r="G149" s="4"/>
      <c r="H149" s="4"/>
      <c r="I149" s="4"/>
      <c r="J149" s="4"/>
      <c r="K149" s="4"/>
    </row>
    <row r="150" spans="1:11" x14ac:dyDescent="0.25">
      <c r="A150" s="1">
        <v>5</v>
      </c>
      <c r="B150" s="59" t="s">
        <v>77</v>
      </c>
      <c r="C150" s="53"/>
      <c r="D150" s="111" t="s">
        <v>78</v>
      </c>
      <c r="E150" s="113"/>
      <c r="F150" s="112"/>
      <c r="G150" s="17"/>
      <c r="H150" s="17"/>
      <c r="I150" s="17"/>
      <c r="J150" s="17"/>
      <c r="K150" s="17"/>
    </row>
    <row r="151" spans="1:11" hidden="1" x14ac:dyDescent="0.25">
      <c r="A151" s="1" t="s">
        <v>79</v>
      </c>
    </row>
    <row r="152" spans="1:11" hidden="1" x14ac:dyDescent="0.25">
      <c r="A152" s="1" t="s">
        <v>79</v>
      </c>
    </row>
    <row r="153" spans="1:11" hidden="1" x14ac:dyDescent="0.25">
      <c r="A153" s="1" t="s">
        <v>38</v>
      </c>
    </row>
    <row r="154" spans="1:11" hidden="1" x14ac:dyDescent="0.25">
      <c r="A154" s="1" t="s">
        <v>80</v>
      </c>
    </row>
    <row r="155" spans="1:11" ht="15.75" thickBot="1" x14ac:dyDescent="0.3">
      <c r="A155" s="1">
        <v>5</v>
      </c>
      <c r="B155" s="59" t="s">
        <v>81</v>
      </c>
      <c r="C155" s="53"/>
      <c r="D155" s="247" t="s">
        <v>82</v>
      </c>
      <c r="E155" s="247"/>
      <c r="F155" s="247"/>
      <c r="G155" s="17"/>
      <c r="H155" s="17"/>
      <c r="I155" s="17"/>
      <c r="J155" s="17"/>
      <c r="K155" s="17"/>
    </row>
    <row r="156" spans="1:11" ht="15.75" hidden="1" thickBot="1" x14ac:dyDescent="0.3">
      <c r="A156" s="1" t="s">
        <v>79</v>
      </c>
    </row>
    <row r="157" spans="1:11" ht="22.5" customHeight="1" thickTop="1" thickBot="1" x14ac:dyDescent="0.3">
      <c r="A157" s="1">
        <v>9</v>
      </c>
      <c r="B157" s="59" t="s">
        <v>84</v>
      </c>
      <c r="C157" s="55"/>
      <c r="D157" s="98" t="s">
        <v>249</v>
      </c>
      <c r="E157" s="1"/>
      <c r="F157" s="30"/>
      <c r="G157" s="7" t="s">
        <v>6</v>
      </c>
      <c r="H157" s="8">
        <v>4</v>
      </c>
      <c r="I157" s="9"/>
      <c r="J157" s="10"/>
      <c r="K157" s="11">
        <f>IF(AND(H157= "",I157= ""), 0, ROUND(ROUND(J157, 2) * ROUND(IF(I157="",H157,I157),  0), 2))</f>
        <v>0</v>
      </c>
    </row>
    <row r="158" spans="1:11" ht="15.75" hidden="1" thickTop="1" x14ac:dyDescent="0.25">
      <c r="A158" s="1" t="s">
        <v>27</v>
      </c>
    </row>
    <row r="159" spans="1:11" ht="15.75" hidden="1" thickTop="1" x14ac:dyDescent="0.25">
      <c r="A159" s="1" t="s">
        <v>80</v>
      </c>
    </row>
    <row r="160" spans="1:11" ht="15.75" thickTop="1" x14ac:dyDescent="0.25">
      <c r="A160" s="1" t="s">
        <v>28</v>
      </c>
      <c r="B160" s="59"/>
      <c r="C160" s="30"/>
      <c r="D160" s="208"/>
      <c r="E160" s="208"/>
      <c r="F160" s="208"/>
      <c r="G160" s="6"/>
      <c r="H160" s="6"/>
      <c r="I160" s="6"/>
      <c r="J160" s="6"/>
      <c r="K160" s="6"/>
    </row>
    <row r="161" spans="1:11" x14ac:dyDescent="0.25">
      <c r="B161" s="59"/>
      <c r="C161" s="30"/>
      <c r="D161" s="83" t="s">
        <v>76</v>
      </c>
      <c r="E161" s="84"/>
      <c r="F161" s="84"/>
      <c r="G161" s="209"/>
      <c r="H161" s="209"/>
      <c r="I161" s="209"/>
      <c r="J161" s="209"/>
      <c r="K161" s="210"/>
    </row>
    <row r="162" spans="1:11" x14ac:dyDescent="0.25">
      <c r="B162" s="59"/>
      <c r="C162" s="30"/>
      <c r="D162" s="215"/>
      <c r="E162" s="213"/>
      <c r="F162" s="213"/>
      <c r="G162" s="213"/>
      <c r="H162" s="213"/>
      <c r="I162" s="213"/>
      <c r="J162" s="213"/>
      <c r="K162" s="214"/>
    </row>
    <row r="163" spans="1:11" ht="15" customHeight="1" x14ac:dyDescent="0.25">
      <c r="B163" s="59"/>
      <c r="C163" s="30"/>
      <c r="D163" s="218" t="s">
        <v>29</v>
      </c>
      <c r="E163" s="219"/>
      <c r="F163" s="219"/>
      <c r="G163" s="147"/>
      <c r="H163" s="147"/>
      <c r="I163" s="147"/>
      <c r="J163" s="147"/>
      <c r="K163" s="148">
        <f>K157</f>
        <v>0</v>
      </c>
    </row>
    <row r="164" spans="1:11" s="353" customFormat="1" ht="15" customHeight="1" x14ac:dyDescent="0.25">
      <c r="B164" s="354"/>
      <c r="C164" s="198"/>
      <c r="D164" s="355" t="s">
        <v>30</v>
      </c>
      <c r="E164" s="356"/>
      <c r="F164" s="356"/>
      <c r="G164" s="358"/>
      <c r="H164" s="358"/>
      <c r="I164" s="358"/>
      <c r="J164" s="358"/>
      <c r="K164" s="363">
        <f>K163*0.2</f>
        <v>0</v>
      </c>
    </row>
    <row r="165" spans="1:11" s="353" customFormat="1" ht="15" customHeight="1" x14ac:dyDescent="0.25">
      <c r="B165" s="354"/>
      <c r="C165" s="198"/>
      <c r="D165" s="360" t="s">
        <v>31</v>
      </c>
      <c r="E165" s="361"/>
      <c r="F165" s="361"/>
      <c r="G165" s="357"/>
      <c r="H165" s="357"/>
      <c r="I165" s="357"/>
      <c r="J165" s="357"/>
      <c r="K165" s="362">
        <f>K163+K164</f>
        <v>0</v>
      </c>
    </row>
    <row r="166" spans="1:11" x14ac:dyDescent="0.25">
      <c r="A166" s="1" t="s">
        <v>20</v>
      </c>
      <c r="B166" s="59"/>
      <c r="C166" s="30"/>
      <c r="D166" s="368"/>
      <c r="E166" s="369"/>
      <c r="F166" s="369"/>
      <c r="G166" s="369"/>
      <c r="H166" s="369"/>
      <c r="I166" s="369"/>
      <c r="J166" s="369"/>
      <c r="K166" s="370"/>
    </row>
    <row r="167" spans="1:11" x14ac:dyDescent="0.25">
      <c r="B167" s="59"/>
      <c r="C167" s="30"/>
      <c r="D167" s="228" t="s">
        <v>194</v>
      </c>
      <c r="E167" s="229"/>
      <c r="F167" s="229"/>
      <c r="G167" s="226"/>
      <c r="H167" s="226"/>
      <c r="I167" s="226"/>
      <c r="J167" s="226"/>
      <c r="K167" s="227"/>
    </row>
    <row r="168" spans="1:11" x14ac:dyDescent="0.25">
      <c r="B168" s="59"/>
      <c r="C168" s="30"/>
      <c r="D168" s="232"/>
      <c r="E168" s="230"/>
      <c r="F168" s="230"/>
      <c r="G168" s="230"/>
      <c r="H168" s="230"/>
      <c r="I168" s="230"/>
      <c r="J168" s="230"/>
      <c r="K168" s="231"/>
    </row>
    <row r="169" spans="1:11" x14ac:dyDescent="0.25">
      <c r="B169" s="59"/>
      <c r="C169" s="30"/>
      <c r="D169" s="233" t="s">
        <v>29</v>
      </c>
      <c r="E169" s="234"/>
      <c r="F169" s="234"/>
      <c r="G169" s="341"/>
      <c r="H169" s="341"/>
      <c r="I169" s="341"/>
      <c r="J169" s="341"/>
      <c r="K169" s="342">
        <f>K136+K146+K163</f>
        <v>0</v>
      </c>
    </row>
    <row r="170" spans="1:11" x14ac:dyDescent="0.25">
      <c r="B170" s="59"/>
      <c r="C170" s="30"/>
      <c r="D170" s="233" t="s">
        <v>30</v>
      </c>
      <c r="E170" s="234"/>
      <c r="F170" s="234"/>
      <c r="G170" s="341"/>
      <c r="H170" s="341"/>
      <c r="I170" s="341"/>
      <c r="J170" s="341"/>
      <c r="K170" s="342">
        <f>K169*0.2</f>
        <v>0</v>
      </c>
    </row>
    <row r="171" spans="1:11" x14ac:dyDescent="0.25">
      <c r="B171" s="59"/>
      <c r="C171" s="30"/>
      <c r="D171" s="235" t="s">
        <v>31</v>
      </c>
      <c r="E171" s="236"/>
      <c r="F171" s="236"/>
      <c r="G171" s="343"/>
      <c r="H171" s="343"/>
      <c r="I171" s="343"/>
      <c r="J171" s="343"/>
      <c r="K171" s="344">
        <f>K169+K170</f>
        <v>0</v>
      </c>
    </row>
    <row r="172" spans="1:11" x14ac:dyDescent="0.25">
      <c r="B172" s="59"/>
      <c r="C172" s="1"/>
      <c r="D172" s="43"/>
      <c r="E172" s="43"/>
      <c r="F172" s="43"/>
      <c r="G172" s="44"/>
      <c r="H172" s="44"/>
      <c r="I172" s="44"/>
      <c r="J172" s="44"/>
      <c r="K172" s="44"/>
    </row>
    <row r="173" spans="1:11" ht="31.5" customHeight="1" x14ac:dyDescent="0.25">
      <c r="A173" s="1">
        <v>3</v>
      </c>
      <c r="B173" s="61">
        <v>5</v>
      </c>
      <c r="C173" s="54"/>
      <c r="D173" s="248" t="s">
        <v>85</v>
      </c>
      <c r="E173" s="248"/>
      <c r="F173" s="248"/>
      <c r="G173" s="51"/>
      <c r="H173" s="51"/>
      <c r="I173" s="51"/>
      <c r="J173" s="51"/>
      <c r="K173" s="51"/>
    </row>
    <row r="174" spans="1:11" ht="30" customHeight="1" x14ac:dyDescent="0.25">
      <c r="A174" s="1">
        <v>4</v>
      </c>
      <c r="B174" s="59" t="s">
        <v>86</v>
      </c>
      <c r="C174" s="53"/>
      <c r="D174" s="206" t="s">
        <v>224</v>
      </c>
      <c r="E174" s="206"/>
      <c r="F174" s="206"/>
      <c r="G174" s="4"/>
      <c r="H174" s="4"/>
      <c r="I174" s="4"/>
      <c r="J174" s="4"/>
      <c r="K174" s="4"/>
    </row>
    <row r="175" spans="1:11" x14ac:dyDescent="0.25">
      <c r="A175" s="1">
        <v>5</v>
      </c>
      <c r="B175" s="59" t="s">
        <v>87</v>
      </c>
      <c r="C175" s="53"/>
      <c r="D175" s="247" t="s">
        <v>88</v>
      </c>
      <c r="E175" s="247"/>
      <c r="F175" s="247"/>
      <c r="G175" s="17"/>
      <c r="H175" s="17"/>
      <c r="I175" s="17"/>
      <c r="J175" s="17"/>
      <c r="K175" s="17"/>
    </row>
    <row r="176" spans="1:11" hidden="1" x14ac:dyDescent="0.25">
      <c r="A176" s="1" t="s">
        <v>79</v>
      </c>
    </row>
    <row r="177" spans="1:11" ht="67.5" customHeight="1" x14ac:dyDescent="0.25">
      <c r="A177" s="1" t="s">
        <v>83</v>
      </c>
      <c r="B177" s="62"/>
      <c r="C177" s="56"/>
      <c r="D177" s="238" t="s">
        <v>89</v>
      </c>
      <c r="E177" s="238"/>
      <c r="F177" s="238"/>
      <c r="G177" s="5"/>
      <c r="H177" s="5"/>
      <c r="I177" s="5"/>
      <c r="J177" s="5"/>
      <c r="K177" s="5"/>
    </row>
    <row r="178" spans="1:11" hidden="1" x14ac:dyDescent="0.25">
      <c r="A178" s="1" t="s">
        <v>80</v>
      </c>
    </row>
    <row r="179" spans="1:11" ht="25.5" customHeight="1" x14ac:dyDescent="0.25">
      <c r="A179" s="1">
        <v>5</v>
      </c>
      <c r="B179" s="59" t="s">
        <v>90</v>
      </c>
      <c r="C179" s="53"/>
      <c r="D179" s="247" t="s">
        <v>91</v>
      </c>
      <c r="E179" s="247"/>
      <c r="F179" s="247"/>
      <c r="G179" s="17"/>
      <c r="H179" s="17"/>
      <c r="I179" s="17"/>
      <c r="J179" s="17"/>
      <c r="K179" s="17"/>
    </row>
    <row r="180" spans="1:11" hidden="1" x14ac:dyDescent="0.25">
      <c r="A180" s="1" t="s">
        <v>79</v>
      </c>
    </row>
    <row r="181" spans="1:11" ht="33.75" customHeight="1" x14ac:dyDescent="0.25">
      <c r="A181" s="1" t="s">
        <v>83</v>
      </c>
      <c r="B181" s="62"/>
      <c r="C181" s="56"/>
      <c r="D181" s="238" t="s">
        <v>92</v>
      </c>
      <c r="E181" s="238"/>
      <c r="F181" s="238"/>
      <c r="G181" s="5"/>
      <c r="H181" s="5"/>
      <c r="I181" s="5"/>
      <c r="J181" s="5"/>
      <c r="K181" s="5"/>
    </row>
    <row r="182" spans="1:11" hidden="1" x14ac:dyDescent="0.25">
      <c r="A182" s="1" t="s">
        <v>80</v>
      </c>
    </row>
    <row r="183" spans="1:11" hidden="1" x14ac:dyDescent="0.25">
      <c r="A183" s="1" t="s">
        <v>38</v>
      </c>
    </row>
    <row r="184" spans="1:11" x14ac:dyDescent="0.25">
      <c r="B184" s="59"/>
      <c r="C184" s="30"/>
      <c r="D184" s="211" t="s">
        <v>224</v>
      </c>
      <c r="E184" s="212"/>
      <c r="F184" s="212"/>
      <c r="G184" s="209"/>
      <c r="H184" s="209"/>
      <c r="I184" s="209"/>
      <c r="J184" s="209"/>
      <c r="K184" s="210"/>
    </row>
    <row r="185" spans="1:11" x14ac:dyDescent="0.25">
      <c r="B185" s="59"/>
      <c r="C185" s="30"/>
      <c r="D185" s="215"/>
      <c r="E185" s="213"/>
      <c r="F185" s="213"/>
      <c r="G185" s="213"/>
      <c r="H185" s="213"/>
      <c r="I185" s="213"/>
      <c r="J185" s="213"/>
      <c r="K185" s="214"/>
    </row>
    <row r="186" spans="1:11" ht="15" customHeight="1" x14ac:dyDescent="0.25">
      <c r="B186" s="59"/>
      <c r="C186" s="30"/>
      <c r="D186" s="218" t="s">
        <v>29</v>
      </c>
      <c r="E186" s="219"/>
      <c r="F186" s="219"/>
      <c r="G186" s="147"/>
      <c r="H186" s="147"/>
      <c r="I186" s="147"/>
      <c r="J186" s="147"/>
      <c r="K186" s="148">
        <f>0</f>
        <v>0</v>
      </c>
    </row>
    <row r="187" spans="1:11" s="353" customFormat="1" ht="15" customHeight="1" x14ac:dyDescent="0.25">
      <c r="B187" s="354"/>
      <c r="C187" s="198"/>
      <c r="D187" s="355" t="s">
        <v>30</v>
      </c>
      <c r="E187" s="356"/>
      <c r="F187" s="356"/>
      <c r="G187" s="358"/>
      <c r="H187" s="358"/>
      <c r="I187" s="358"/>
      <c r="J187" s="358"/>
      <c r="K187" s="363">
        <f>K186*0.2</f>
        <v>0</v>
      </c>
    </row>
    <row r="188" spans="1:11" s="353" customFormat="1" ht="15" customHeight="1" x14ac:dyDescent="0.25">
      <c r="B188" s="354"/>
      <c r="C188" s="198"/>
      <c r="D188" s="360" t="s">
        <v>31</v>
      </c>
      <c r="E188" s="361"/>
      <c r="F188" s="361"/>
      <c r="G188" s="357"/>
      <c r="H188" s="357"/>
      <c r="I188" s="357"/>
      <c r="J188" s="357"/>
      <c r="K188" s="362">
        <f>K186+K187</f>
        <v>0</v>
      </c>
    </row>
    <row r="189" spans="1:11" x14ac:dyDescent="0.25">
      <c r="A189" s="1">
        <v>4</v>
      </c>
      <c r="B189" s="59" t="s">
        <v>93</v>
      </c>
      <c r="C189" s="53"/>
      <c r="D189" s="206" t="s">
        <v>94</v>
      </c>
      <c r="E189" s="206"/>
      <c r="F189" s="206"/>
      <c r="G189" s="4"/>
      <c r="H189" s="4"/>
      <c r="I189" s="4"/>
      <c r="J189" s="4"/>
      <c r="K189" s="4"/>
    </row>
    <row r="190" spans="1:11" hidden="1" x14ac:dyDescent="0.25">
      <c r="A190" s="1" t="s">
        <v>24</v>
      </c>
    </row>
    <row r="191" spans="1:11" ht="33.75" customHeight="1" thickBot="1" x14ac:dyDescent="0.3">
      <c r="A191" s="1" t="s">
        <v>25</v>
      </c>
      <c r="B191" s="62"/>
      <c r="C191" s="56"/>
      <c r="D191" s="238" t="s">
        <v>95</v>
      </c>
      <c r="E191" s="238"/>
      <c r="F191" s="238"/>
      <c r="G191" s="5"/>
      <c r="H191" s="5"/>
      <c r="I191" s="5"/>
      <c r="J191" s="5"/>
      <c r="K191" s="5"/>
    </row>
    <row r="192" spans="1:11" ht="16.5" thickTop="1" thickBot="1" x14ac:dyDescent="0.3">
      <c r="A192" s="1">
        <v>9</v>
      </c>
      <c r="B192" s="59" t="s">
        <v>96</v>
      </c>
      <c r="C192" s="55"/>
      <c r="D192" s="249" t="s">
        <v>281</v>
      </c>
      <c r="E192" s="208"/>
      <c r="F192" s="208"/>
      <c r="G192" s="7" t="s">
        <v>5</v>
      </c>
      <c r="H192" s="13">
        <v>808</v>
      </c>
      <c r="I192" s="14"/>
      <c r="J192" s="10"/>
      <c r="K192" s="11">
        <f>IF(AND(H192= "",I192= ""), 0, ROUND(ROUND(J192, 2) * ROUND(IF(I192="",H192,I192),  2), 2))</f>
        <v>0</v>
      </c>
    </row>
    <row r="193" spans="1:11" ht="16.5" hidden="1" thickTop="1" thickBot="1" x14ac:dyDescent="0.3">
      <c r="A193" s="1" t="s">
        <v>47</v>
      </c>
    </row>
    <row r="194" spans="1:11" ht="16.5" hidden="1" thickTop="1" thickBot="1" x14ac:dyDescent="0.3">
      <c r="A194" s="1" t="s">
        <v>27</v>
      </c>
    </row>
    <row r="195" spans="1:11" s="45" customFormat="1" ht="16.5" thickTop="1" thickBot="1" x14ac:dyDescent="0.3">
      <c r="A195" s="46">
        <v>9</v>
      </c>
      <c r="B195" s="59" t="s">
        <v>97</v>
      </c>
      <c r="C195" s="57"/>
      <c r="D195" s="250" t="s">
        <v>280</v>
      </c>
      <c r="E195" s="251"/>
      <c r="F195" s="251"/>
      <c r="G195" s="156" t="s">
        <v>5</v>
      </c>
      <c r="H195" s="164">
        <v>103</v>
      </c>
      <c r="I195" s="165"/>
      <c r="J195" s="159"/>
      <c r="K195" s="160">
        <f>IF(AND(H195= "",I195= ""), 0, ROUND(ROUND(J195, 2) * ROUND(IF(I195="",H195,I195),  2), 2))</f>
        <v>0</v>
      </c>
    </row>
    <row r="196" spans="1:11" ht="15.75" hidden="1" thickTop="1" x14ac:dyDescent="0.25">
      <c r="A196" s="1" t="s">
        <v>27</v>
      </c>
    </row>
    <row r="197" spans="1:11" ht="15.75" thickTop="1" x14ac:dyDescent="0.25">
      <c r="A197" s="1" t="s">
        <v>28</v>
      </c>
      <c r="B197" s="59"/>
      <c r="C197" s="30"/>
      <c r="D197" s="208"/>
      <c r="E197" s="208"/>
      <c r="F197" s="208"/>
      <c r="G197" s="6"/>
      <c r="H197" s="6"/>
      <c r="I197" s="6"/>
      <c r="J197" s="6"/>
      <c r="K197" s="6"/>
    </row>
    <row r="198" spans="1:11" x14ac:dyDescent="0.25">
      <c r="B198" s="59"/>
      <c r="C198" s="30"/>
      <c r="D198" s="211" t="s">
        <v>94</v>
      </c>
      <c r="E198" s="212"/>
      <c r="F198" s="212"/>
      <c r="G198" s="209"/>
      <c r="H198" s="209"/>
      <c r="I198" s="209"/>
      <c r="J198" s="209"/>
      <c r="K198" s="210"/>
    </row>
    <row r="199" spans="1:11" x14ac:dyDescent="0.25">
      <c r="B199" s="59"/>
      <c r="C199" s="30"/>
      <c r="D199" s="215"/>
      <c r="E199" s="213"/>
      <c r="F199" s="213"/>
      <c r="G199" s="213"/>
      <c r="H199" s="213"/>
      <c r="I199" s="213"/>
      <c r="J199" s="213"/>
      <c r="K199" s="214"/>
    </row>
    <row r="200" spans="1:11" x14ac:dyDescent="0.25">
      <c r="B200" s="59"/>
      <c r="C200" s="30"/>
      <c r="D200" s="218" t="s">
        <v>29</v>
      </c>
      <c r="E200" s="219"/>
      <c r="F200" s="219"/>
      <c r="G200" s="147"/>
      <c r="H200" s="147"/>
      <c r="I200" s="147"/>
      <c r="J200" s="147"/>
      <c r="K200" s="148">
        <f>K192</f>
        <v>0</v>
      </c>
    </row>
    <row r="201" spans="1:11" s="353" customFormat="1" ht="14.45" customHeight="1" x14ac:dyDescent="0.25">
      <c r="B201" s="354"/>
      <c r="C201" s="198"/>
      <c r="D201" s="355" t="s">
        <v>30</v>
      </c>
      <c r="E201" s="356"/>
      <c r="F201" s="356"/>
      <c r="G201" s="358"/>
      <c r="H201" s="358"/>
      <c r="I201" s="358"/>
      <c r="J201" s="358"/>
      <c r="K201" s="363">
        <f>K200*0.2</f>
        <v>0</v>
      </c>
    </row>
    <row r="202" spans="1:11" s="353" customFormat="1" ht="15" customHeight="1" x14ac:dyDescent="0.25">
      <c r="B202" s="354"/>
      <c r="C202" s="198"/>
      <c r="D202" s="360" t="s">
        <v>31</v>
      </c>
      <c r="E202" s="361"/>
      <c r="F202" s="361"/>
      <c r="G202" s="357"/>
      <c r="H202" s="357"/>
      <c r="I202" s="357"/>
      <c r="J202" s="357"/>
      <c r="K202" s="362">
        <f>K200+K201</f>
        <v>0</v>
      </c>
    </row>
    <row r="203" spans="1:11" x14ac:dyDescent="0.25">
      <c r="A203" s="1">
        <v>4</v>
      </c>
      <c r="B203" s="59" t="s">
        <v>98</v>
      </c>
      <c r="C203" s="53"/>
      <c r="D203" s="206" t="s">
        <v>99</v>
      </c>
      <c r="E203" s="206"/>
      <c r="F203" s="206"/>
      <c r="G203" s="4"/>
      <c r="H203" s="4"/>
      <c r="I203" s="4"/>
      <c r="J203" s="4"/>
      <c r="K203" s="4"/>
    </row>
    <row r="204" spans="1:11" hidden="1" x14ac:dyDescent="0.25">
      <c r="A204" s="1" t="s">
        <v>24</v>
      </c>
    </row>
    <row r="205" spans="1:11" ht="33.75" customHeight="1" thickBot="1" x14ac:dyDescent="0.3">
      <c r="A205" s="1" t="s">
        <v>25</v>
      </c>
      <c r="B205" s="62"/>
      <c r="C205" s="56"/>
      <c r="D205" s="238" t="s">
        <v>100</v>
      </c>
      <c r="E205" s="238"/>
      <c r="F205" s="238"/>
      <c r="G205" s="5"/>
      <c r="H205" s="5"/>
      <c r="I205" s="5"/>
      <c r="J205" s="5"/>
      <c r="K205" s="5"/>
    </row>
    <row r="206" spans="1:11" ht="22.5" customHeight="1" thickTop="1" thickBot="1" x14ac:dyDescent="0.3">
      <c r="A206" s="1">
        <v>9</v>
      </c>
      <c r="B206" s="59" t="s">
        <v>101</v>
      </c>
      <c r="C206" s="55"/>
      <c r="D206" s="249" t="s">
        <v>283</v>
      </c>
      <c r="E206" s="208"/>
      <c r="F206" s="208"/>
      <c r="G206" s="7" t="s">
        <v>52</v>
      </c>
      <c r="H206" s="15">
        <v>236.4</v>
      </c>
      <c r="I206" s="16"/>
      <c r="J206" s="10"/>
      <c r="K206" s="11">
        <f>IF(AND(H206= "",I206= ""), 0, ROUND(ROUND(J206, 2) * ROUND(IF(I206="",H206,I206),  3), 2))</f>
        <v>0</v>
      </c>
    </row>
    <row r="207" spans="1:11" ht="16.5" hidden="1" thickTop="1" thickBot="1" x14ac:dyDescent="0.3">
      <c r="A207" s="1" t="s">
        <v>47</v>
      </c>
    </row>
    <row r="208" spans="1:11" ht="16.5" hidden="1" thickTop="1" thickBot="1" x14ac:dyDescent="0.3">
      <c r="A208" s="1" t="s">
        <v>47</v>
      </c>
    </row>
    <row r="209" spans="1:11" ht="16.5" hidden="1" thickTop="1" thickBot="1" x14ac:dyDescent="0.3">
      <c r="A209" s="1" t="s">
        <v>47</v>
      </c>
    </row>
    <row r="210" spans="1:11" ht="16.5" hidden="1" thickTop="1" thickBot="1" x14ac:dyDescent="0.3">
      <c r="A210" s="1" t="s">
        <v>27</v>
      </c>
    </row>
    <row r="211" spans="1:11" s="45" customFormat="1" ht="22.5" customHeight="1" thickTop="1" thickBot="1" x14ac:dyDescent="0.3">
      <c r="A211" s="46">
        <v>9</v>
      </c>
      <c r="B211" s="59" t="s">
        <v>102</v>
      </c>
      <c r="C211" s="57"/>
      <c r="D211" s="250" t="s">
        <v>282</v>
      </c>
      <c r="E211" s="251"/>
      <c r="F211" s="251"/>
      <c r="G211" s="156" t="s">
        <v>52</v>
      </c>
      <c r="H211" s="166"/>
      <c r="I211" s="167"/>
      <c r="J211" s="159"/>
      <c r="K211" s="160"/>
    </row>
    <row r="212" spans="1:11" ht="16.5" hidden="1" thickTop="1" thickBot="1" x14ac:dyDescent="0.3">
      <c r="A212" s="1" t="s">
        <v>47</v>
      </c>
    </row>
    <row r="213" spans="1:11" ht="16.5" hidden="1" thickTop="1" thickBot="1" x14ac:dyDescent="0.3">
      <c r="A213" s="1" t="s">
        <v>27</v>
      </c>
    </row>
    <row r="214" spans="1:11" ht="22.5" customHeight="1" thickTop="1" thickBot="1" x14ac:dyDescent="0.3">
      <c r="A214" s="1">
        <v>9</v>
      </c>
      <c r="B214" s="59" t="s">
        <v>104</v>
      </c>
      <c r="C214" s="55"/>
      <c r="D214" s="249" t="s">
        <v>284</v>
      </c>
      <c r="E214" s="208"/>
      <c r="F214" s="208"/>
      <c r="G214" s="7" t="s">
        <v>52</v>
      </c>
      <c r="H214" s="15">
        <v>41.4</v>
      </c>
      <c r="I214" s="16"/>
      <c r="J214" s="10"/>
      <c r="K214" s="11">
        <f>IF(AND(H214= "",I214= ""), 0, ROUND(ROUND(J214, 2) * ROUND(IF(I214="",H214,I214),  3), 2))</f>
        <v>0</v>
      </c>
    </row>
    <row r="215" spans="1:11" ht="15.75" hidden="1" thickTop="1" x14ac:dyDescent="0.25">
      <c r="A215" s="1" t="s">
        <v>47</v>
      </c>
    </row>
    <row r="216" spans="1:11" ht="15.75" hidden="1" thickTop="1" x14ac:dyDescent="0.25">
      <c r="A216" s="1" t="s">
        <v>27</v>
      </c>
    </row>
    <row r="217" spans="1:11" ht="15.75" thickTop="1" x14ac:dyDescent="0.25">
      <c r="A217" s="1" t="s">
        <v>28</v>
      </c>
      <c r="B217" s="59"/>
      <c r="C217" s="30"/>
      <c r="D217" s="208"/>
      <c r="E217" s="208"/>
      <c r="F217" s="208"/>
      <c r="G217" s="6"/>
      <c r="H217" s="6"/>
      <c r="I217" s="6"/>
      <c r="J217" s="6"/>
      <c r="K217" s="6"/>
    </row>
    <row r="218" spans="1:11" x14ac:dyDescent="0.25">
      <c r="B218" s="59"/>
      <c r="C218" s="30"/>
      <c r="D218" s="211" t="s">
        <v>99</v>
      </c>
      <c r="E218" s="212"/>
      <c r="F218" s="212"/>
      <c r="G218" s="209"/>
      <c r="H218" s="209"/>
      <c r="I218" s="209"/>
      <c r="J218" s="209"/>
      <c r="K218" s="210"/>
    </row>
    <row r="219" spans="1:11" x14ac:dyDescent="0.25">
      <c r="B219" s="59"/>
      <c r="C219" s="30"/>
      <c r="D219" s="215"/>
      <c r="E219" s="213"/>
      <c r="F219" s="213"/>
      <c r="G219" s="213"/>
      <c r="H219" s="213"/>
      <c r="I219" s="213"/>
      <c r="J219" s="213"/>
      <c r="K219" s="214"/>
    </row>
    <row r="220" spans="1:11" ht="15" customHeight="1" x14ac:dyDescent="0.25">
      <c r="B220" s="59"/>
      <c r="C220" s="30"/>
      <c r="D220" s="218" t="s">
        <v>29</v>
      </c>
      <c r="E220" s="219"/>
      <c r="F220" s="219"/>
      <c r="G220" s="147"/>
      <c r="H220" s="147"/>
      <c r="I220" s="147"/>
      <c r="J220" s="147"/>
      <c r="K220" s="148">
        <f>K206+K214</f>
        <v>0</v>
      </c>
    </row>
    <row r="221" spans="1:11" ht="15" customHeight="1" x14ac:dyDescent="0.25">
      <c r="B221" s="59"/>
      <c r="C221" s="30"/>
      <c r="D221" s="222" t="s">
        <v>30</v>
      </c>
      <c r="E221" s="223"/>
      <c r="F221" s="223"/>
      <c r="G221" s="337"/>
      <c r="H221" s="337"/>
      <c r="I221" s="337"/>
      <c r="J221" s="337"/>
      <c r="K221" s="338">
        <f>K220*0.2</f>
        <v>0</v>
      </c>
    </row>
    <row r="222" spans="1:11" ht="15" customHeight="1" x14ac:dyDescent="0.25">
      <c r="B222" s="59"/>
      <c r="C222" s="30"/>
      <c r="D222" s="224" t="s">
        <v>31</v>
      </c>
      <c r="E222" s="225"/>
      <c r="F222" s="225"/>
      <c r="G222" s="339"/>
      <c r="H222" s="339"/>
      <c r="I222" s="339"/>
      <c r="J222" s="339"/>
      <c r="K222" s="340">
        <f>K220+K221</f>
        <v>0</v>
      </c>
    </row>
    <row r="223" spans="1:11" ht="15.75" thickBot="1" x14ac:dyDescent="0.3">
      <c r="A223" s="1">
        <v>4</v>
      </c>
      <c r="B223" s="59" t="s">
        <v>105</v>
      </c>
      <c r="C223" s="53"/>
      <c r="D223" s="206" t="s">
        <v>106</v>
      </c>
      <c r="E223" s="206"/>
      <c r="F223" s="206"/>
      <c r="G223" s="4"/>
      <c r="H223" s="4"/>
      <c r="I223" s="4"/>
      <c r="J223" s="4"/>
      <c r="K223" s="4"/>
    </row>
    <row r="224" spans="1:11" ht="15.75" hidden="1" thickBot="1" x14ac:dyDescent="0.3">
      <c r="A224" s="1" t="s">
        <v>24</v>
      </c>
    </row>
    <row r="225" spans="1:11" ht="16.5" thickTop="1" thickBot="1" x14ac:dyDescent="0.3">
      <c r="A225" s="1">
        <v>9</v>
      </c>
      <c r="B225" s="59"/>
      <c r="C225" s="55"/>
      <c r="D225" s="249"/>
      <c r="E225" s="208"/>
      <c r="F225" s="208"/>
      <c r="G225" s="7" t="s">
        <v>26</v>
      </c>
      <c r="H225" s="8">
        <v>1</v>
      </c>
      <c r="I225" s="9"/>
      <c r="J225" s="10"/>
      <c r="K225" s="11">
        <f>IF(AND(H225= "",I225= ""), 0, ROUND(ROUND(J225, 2) * ROUND(IF(I225="",H225,I225),  0), 2))</f>
        <v>0</v>
      </c>
    </row>
    <row r="226" spans="1:11" ht="15.75" hidden="1" thickTop="1" x14ac:dyDescent="0.25">
      <c r="A226" s="1" t="s">
        <v>27</v>
      </c>
    </row>
    <row r="227" spans="1:11" ht="15.75" thickTop="1" x14ac:dyDescent="0.25">
      <c r="A227" s="1" t="s">
        <v>28</v>
      </c>
      <c r="B227" s="59"/>
      <c r="C227" s="30"/>
      <c r="D227" s="208"/>
      <c r="E227" s="208"/>
      <c r="F227" s="208"/>
      <c r="G227" s="6"/>
      <c r="H227" s="6"/>
      <c r="I227" s="6"/>
      <c r="J227" s="6"/>
      <c r="K227" s="6"/>
    </row>
    <row r="228" spans="1:11" x14ac:dyDescent="0.25">
      <c r="B228" s="59"/>
      <c r="C228" s="30"/>
      <c r="D228" s="211" t="s">
        <v>106</v>
      </c>
      <c r="E228" s="212"/>
      <c r="F228" s="212"/>
      <c r="G228" s="209"/>
      <c r="H228" s="209"/>
      <c r="I228" s="209"/>
      <c r="J228" s="209"/>
      <c r="K228" s="210"/>
    </row>
    <row r="229" spans="1:11" x14ac:dyDescent="0.25">
      <c r="B229" s="59"/>
      <c r="C229" s="30"/>
      <c r="D229" s="215"/>
      <c r="E229" s="213"/>
      <c r="F229" s="213"/>
      <c r="G229" s="213"/>
      <c r="H229" s="213"/>
      <c r="I229" s="213"/>
      <c r="J229" s="213"/>
      <c r="K229" s="214"/>
    </row>
    <row r="230" spans="1:11" ht="15" customHeight="1" x14ac:dyDescent="0.25">
      <c r="B230" s="59"/>
      <c r="C230" s="30"/>
      <c r="D230" s="218" t="s">
        <v>29</v>
      </c>
      <c r="E230" s="219"/>
      <c r="F230" s="219"/>
      <c r="G230" s="147"/>
      <c r="H230" s="147"/>
      <c r="I230" s="147"/>
      <c r="J230" s="147"/>
      <c r="K230" s="148">
        <f>K225</f>
        <v>0</v>
      </c>
    </row>
    <row r="231" spans="1:11" s="353" customFormat="1" ht="15" customHeight="1" x14ac:dyDescent="0.25">
      <c r="B231" s="354"/>
      <c r="C231" s="198"/>
      <c r="D231" s="355" t="s">
        <v>30</v>
      </c>
      <c r="E231" s="356"/>
      <c r="F231" s="356"/>
      <c r="G231" s="358"/>
      <c r="H231" s="358"/>
      <c r="I231" s="358"/>
      <c r="J231" s="358"/>
      <c r="K231" s="363">
        <f>K230*0.2</f>
        <v>0</v>
      </c>
    </row>
    <row r="232" spans="1:11" s="353" customFormat="1" ht="15" customHeight="1" x14ac:dyDescent="0.25">
      <c r="B232" s="354"/>
      <c r="C232" s="198"/>
      <c r="D232" s="360" t="s">
        <v>31</v>
      </c>
      <c r="E232" s="361"/>
      <c r="F232" s="361"/>
      <c r="G232" s="357"/>
      <c r="H232" s="357"/>
      <c r="I232" s="357"/>
      <c r="J232" s="357"/>
      <c r="K232" s="362">
        <f>K230+K231</f>
        <v>0</v>
      </c>
    </row>
    <row r="233" spans="1:11" ht="15" customHeight="1" x14ac:dyDescent="0.25">
      <c r="A233" s="1" t="s">
        <v>20</v>
      </c>
      <c r="B233" s="59"/>
      <c r="C233" s="30"/>
      <c r="D233" s="208"/>
      <c r="E233" s="208"/>
      <c r="F233" s="208"/>
      <c r="G233" s="6"/>
      <c r="H233" s="6"/>
      <c r="I233" s="6"/>
      <c r="J233" s="6"/>
      <c r="K233" s="6"/>
    </row>
    <row r="234" spans="1:11" x14ac:dyDescent="0.25">
      <c r="B234" s="59"/>
      <c r="C234" s="30"/>
      <c r="D234" s="228" t="s">
        <v>85</v>
      </c>
      <c r="E234" s="229"/>
      <c r="F234" s="229"/>
      <c r="G234" s="226"/>
      <c r="H234" s="226"/>
      <c r="I234" s="226"/>
      <c r="J234" s="226"/>
      <c r="K234" s="227"/>
    </row>
    <row r="235" spans="1:11" x14ac:dyDescent="0.25">
      <c r="B235" s="59"/>
      <c r="C235" s="30"/>
      <c r="D235" s="232"/>
      <c r="E235" s="230"/>
      <c r="F235" s="230"/>
      <c r="G235" s="230"/>
      <c r="H235" s="230"/>
      <c r="I235" s="230"/>
      <c r="J235" s="230"/>
      <c r="K235" s="231"/>
    </row>
    <row r="236" spans="1:11" x14ac:dyDescent="0.25">
      <c r="B236" s="59"/>
      <c r="C236" s="30"/>
      <c r="D236" s="233" t="s">
        <v>29</v>
      </c>
      <c r="E236" s="234"/>
      <c r="F236" s="234"/>
      <c r="G236" s="341"/>
      <c r="H236" s="341"/>
      <c r="I236" s="341"/>
      <c r="J236" s="341"/>
      <c r="K236" s="342">
        <f>K186+K200+K220+K230</f>
        <v>0</v>
      </c>
    </row>
    <row r="237" spans="1:11" x14ac:dyDescent="0.25">
      <c r="B237" s="59"/>
      <c r="C237" s="30"/>
      <c r="D237" s="233" t="s">
        <v>30</v>
      </c>
      <c r="E237" s="234"/>
      <c r="F237" s="234"/>
      <c r="G237" s="341"/>
      <c r="H237" s="341"/>
      <c r="I237" s="341"/>
      <c r="J237" s="341"/>
      <c r="K237" s="342">
        <f>K236*0.2</f>
        <v>0</v>
      </c>
    </row>
    <row r="238" spans="1:11" x14ac:dyDescent="0.25">
      <c r="B238" s="59"/>
      <c r="C238" s="30"/>
      <c r="D238" s="235" t="s">
        <v>31</v>
      </c>
      <c r="E238" s="236"/>
      <c r="F238" s="236"/>
      <c r="G238" s="343"/>
      <c r="H238" s="343"/>
      <c r="I238" s="343"/>
      <c r="J238" s="343"/>
      <c r="K238" s="344">
        <f>K236+K237</f>
        <v>0</v>
      </c>
    </row>
    <row r="239" spans="1:11" x14ac:dyDescent="0.25">
      <c r="B239" s="59"/>
      <c r="C239" s="1"/>
      <c r="D239" s="43"/>
      <c r="E239" s="43"/>
      <c r="F239" s="43"/>
      <c r="G239" s="44"/>
      <c r="H239" s="44"/>
      <c r="I239" s="44"/>
      <c r="J239" s="44"/>
      <c r="K239" s="44"/>
    </row>
    <row r="240" spans="1:11" ht="15.75" customHeight="1" x14ac:dyDescent="0.25">
      <c r="A240" s="1">
        <v>3</v>
      </c>
      <c r="B240" s="61">
        <v>6</v>
      </c>
      <c r="C240" s="54"/>
      <c r="D240" s="205" t="s">
        <v>107</v>
      </c>
      <c r="E240" s="205"/>
      <c r="F240" s="205"/>
      <c r="G240" s="31"/>
      <c r="H240" s="31"/>
      <c r="I240" s="31"/>
      <c r="J240" s="31"/>
      <c r="K240" s="31"/>
    </row>
    <row r="241" spans="1:11" x14ac:dyDescent="0.25">
      <c r="A241" s="1">
        <v>4</v>
      </c>
      <c r="B241" s="59" t="s">
        <v>108</v>
      </c>
      <c r="C241" s="53"/>
      <c r="D241" s="206" t="s">
        <v>109</v>
      </c>
      <c r="E241" s="206"/>
      <c r="F241" s="206"/>
      <c r="G241" s="4"/>
      <c r="H241" s="4"/>
      <c r="I241" s="4"/>
      <c r="J241" s="4"/>
      <c r="K241" s="4"/>
    </row>
    <row r="242" spans="1:11" hidden="1" x14ac:dyDescent="0.25">
      <c r="A242" s="1" t="s">
        <v>24</v>
      </c>
    </row>
    <row r="243" spans="1:11" hidden="1" x14ac:dyDescent="0.25">
      <c r="A243" s="1" t="s">
        <v>24</v>
      </c>
    </row>
    <row r="244" spans="1:11" hidden="1" x14ac:dyDescent="0.25">
      <c r="B244" s="59"/>
      <c r="C244" s="30"/>
      <c r="D244" s="222" t="s">
        <v>30</v>
      </c>
      <c r="E244" s="223"/>
      <c r="F244" s="223"/>
      <c r="G244" s="220" t="e">
        <f>ROUND(SUMIF(#REF!, IF(#REF!="","",#REF!), K242:K243) * 0.2, 2)</f>
        <v>#REF!</v>
      </c>
      <c r="H244" s="220"/>
      <c r="I244" s="220"/>
      <c r="J244" s="220"/>
      <c r="K244" s="221"/>
    </row>
    <row r="245" spans="1:11" hidden="1" x14ac:dyDescent="0.25">
      <c r="B245" s="59"/>
      <c r="C245" s="30"/>
      <c r="D245" s="218" t="s">
        <v>31</v>
      </c>
      <c r="E245" s="219"/>
      <c r="F245" s="219"/>
      <c r="G245" s="216" t="e">
        <f>SUM(G244:G244)</f>
        <v>#REF!</v>
      </c>
      <c r="H245" s="216"/>
      <c r="I245" s="216"/>
      <c r="J245" s="216"/>
      <c r="K245" s="217"/>
    </row>
    <row r="246" spans="1:11" x14ac:dyDescent="0.25">
      <c r="A246" s="1">
        <v>4</v>
      </c>
      <c r="B246" s="59" t="s">
        <v>110</v>
      </c>
      <c r="C246" s="53"/>
      <c r="D246" s="206" t="s">
        <v>111</v>
      </c>
      <c r="E246" s="206"/>
      <c r="F246" s="206"/>
      <c r="G246" s="4"/>
      <c r="H246" s="4"/>
      <c r="I246" s="4"/>
      <c r="J246" s="4"/>
      <c r="K246" s="4"/>
    </row>
    <row r="247" spans="1:11" hidden="1" x14ac:dyDescent="0.25">
      <c r="A247" s="1" t="s">
        <v>24</v>
      </c>
    </row>
    <row r="248" spans="1:11" hidden="1" x14ac:dyDescent="0.25">
      <c r="A248" s="1" t="s">
        <v>24</v>
      </c>
    </row>
    <row r="249" spans="1:11" hidden="1" x14ac:dyDescent="0.25">
      <c r="B249" s="59"/>
      <c r="C249" s="30"/>
      <c r="D249" s="222" t="s">
        <v>30</v>
      </c>
      <c r="E249" s="223"/>
      <c r="F249" s="223"/>
      <c r="G249" s="220" t="e">
        <f>ROUND(SUMIF(#REF!, IF(#REF!="","",#REF!), K247:K248) * 0.2, 2)</f>
        <v>#REF!</v>
      </c>
      <c r="H249" s="220"/>
      <c r="I249" s="220"/>
      <c r="J249" s="220"/>
      <c r="K249" s="221"/>
    </row>
    <row r="250" spans="1:11" hidden="1" x14ac:dyDescent="0.25">
      <c r="B250" s="59"/>
      <c r="C250" s="30"/>
      <c r="D250" s="218" t="s">
        <v>31</v>
      </c>
      <c r="E250" s="219"/>
      <c r="F250" s="219"/>
      <c r="G250" s="216" t="e">
        <f>SUM(G249:G249)</f>
        <v>#REF!</v>
      </c>
      <c r="H250" s="216"/>
      <c r="I250" s="216"/>
      <c r="J250" s="216"/>
      <c r="K250" s="217"/>
    </row>
    <row r="251" spans="1:11" x14ac:dyDescent="0.25">
      <c r="A251" s="1">
        <v>4</v>
      </c>
      <c r="B251" s="59" t="s">
        <v>112</v>
      </c>
      <c r="C251" s="53"/>
      <c r="D251" s="206" t="s">
        <v>113</v>
      </c>
      <c r="E251" s="206"/>
      <c r="F251" s="206"/>
      <c r="G251" s="4"/>
      <c r="H251" s="4"/>
      <c r="I251" s="4"/>
      <c r="J251" s="4"/>
      <c r="K251" s="4"/>
    </row>
    <row r="252" spans="1:11" hidden="1" x14ac:dyDescent="0.25">
      <c r="A252" s="1" t="s">
        <v>24</v>
      </c>
    </row>
    <row r="253" spans="1:11" hidden="1" x14ac:dyDescent="0.25">
      <c r="A253" s="1" t="s">
        <v>24</v>
      </c>
    </row>
    <row r="254" spans="1:11" ht="45" customHeight="1" thickBot="1" x14ac:dyDescent="0.3">
      <c r="A254" s="1" t="s">
        <v>25</v>
      </c>
      <c r="B254" s="62"/>
      <c r="C254" s="56"/>
      <c r="D254" s="252" t="s">
        <v>198</v>
      </c>
      <c r="E254" s="253"/>
      <c r="F254" s="253"/>
      <c r="G254" s="5"/>
      <c r="H254" s="5"/>
      <c r="I254" s="5"/>
      <c r="J254" s="5"/>
      <c r="K254" s="5"/>
    </row>
    <row r="255" spans="1:11" ht="16.5" thickTop="1" thickBot="1" x14ac:dyDescent="0.3">
      <c r="A255" s="1">
        <v>9</v>
      </c>
      <c r="B255" s="59" t="s">
        <v>114</v>
      </c>
      <c r="C255" s="55"/>
      <c r="D255" s="249" t="s">
        <v>115</v>
      </c>
      <c r="E255" s="208"/>
      <c r="F255" s="208"/>
      <c r="G255" s="7" t="s">
        <v>69</v>
      </c>
      <c r="H255" s="133">
        <v>96</v>
      </c>
      <c r="I255" s="14"/>
      <c r="J255" s="10"/>
      <c r="K255" s="11">
        <f>IF(AND(H255= "",I255= ""), 0, ROUND(ROUND(J255, 2) * ROUND(IF(I255="",H255,I255),  2), 2))</f>
        <v>0</v>
      </c>
    </row>
    <row r="256" spans="1:11" ht="16.5" hidden="1" thickTop="1" thickBot="1" x14ac:dyDescent="0.3">
      <c r="A256" s="1" t="s">
        <v>27</v>
      </c>
      <c r="H256" s="116"/>
    </row>
    <row r="257" spans="1:11" ht="16.5" thickTop="1" thickBot="1" x14ac:dyDescent="0.3">
      <c r="A257" s="1">
        <v>9</v>
      </c>
      <c r="B257" s="59" t="s">
        <v>116</v>
      </c>
      <c r="C257" s="55"/>
      <c r="D257" s="249" t="s">
        <v>117</v>
      </c>
      <c r="E257" s="208"/>
      <c r="F257" s="208"/>
      <c r="G257" s="7" t="s">
        <v>69</v>
      </c>
      <c r="H257" s="133">
        <v>159</v>
      </c>
      <c r="I257" s="14"/>
      <c r="J257" s="10"/>
      <c r="K257" s="11">
        <f>IF(AND(H257= "",I257= ""), 0, ROUND(ROUND(J257, 2) * ROUND(IF(I257="",H257,I257),  2), 2))</f>
        <v>0</v>
      </c>
    </row>
    <row r="258" spans="1:11" ht="16.5" hidden="1" thickTop="1" thickBot="1" x14ac:dyDescent="0.3">
      <c r="A258" s="1" t="s">
        <v>47</v>
      </c>
    </row>
    <row r="259" spans="1:11" ht="16.5" hidden="1" thickTop="1" thickBot="1" x14ac:dyDescent="0.3">
      <c r="A259" s="1" t="s">
        <v>27</v>
      </c>
    </row>
    <row r="260" spans="1:11" s="49" customFormat="1" ht="15.6" customHeight="1" thickTop="1" thickBot="1" x14ac:dyDescent="0.3">
      <c r="A260" s="82">
        <v>9</v>
      </c>
      <c r="B260" s="62" t="s">
        <v>118</v>
      </c>
      <c r="C260" s="168"/>
      <c r="D260" s="254" t="s">
        <v>197</v>
      </c>
      <c r="E260" s="255"/>
      <c r="F260" s="255"/>
      <c r="G260" s="169" t="s">
        <v>69</v>
      </c>
      <c r="H260" s="170"/>
      <c r="I260" s="171"/>
      <c r="J260" s="172"/>
      <c r="K260" s="173"/>
    </row>
    <row r="261" spans="1:11" ht="10.5" customHeight="1" thickTop="1" x14ac:dyDescent="0.25">
      <c r="A261" s="1" t="s">
        <v>27</v>
      </c>
    </row>
    <row r="262" spans="1:11" x14ac:dyDescent="0.25">
      <c r="A262" s="1" t="s">
        <v>28</v>
      </c>
      <c r="B262" s="59"/>
      <c r="C262" s="30"/>
      <c r="D262" s="208"/>
      <c r="E262" s="208"/>
      <c r="F262" s="208"/>
      <c r="G262" s="6"/>
      <c r="H262" s="6"/>
      <c r="I262" s="6"/>
      <c r="J262" s="6"/>
      <c r="K262" s="6"/>
    </row>
    <row r="263" spans="1:11" x14ac:dyDescent="0.25">
      <c r="B263" s="59"/>
      <c r="C263" s="30"/>
      <c r="D263" s="211" t="s">
        <v>113</v>
      </c>
      <c r="E263" s="212"/>
      <c r="F263" s="212"/>
      <c r="G263" s="209"/>
      <c r="H263" s="209"/>
      <c r="I263" s="209"/>
      <c r="J263" s="209"/>
      <c r="K263" s="210"/>
    </row>
    <row r="264" spans="1:11" x14ac:dyDescent="0.25">
      <c r="B264" s="59"/>
      <c r="C264" s="30"/>
      <c r="D264" s="215"/>
      <c r="E264" s="213"/>
      <c r="F264" s="213"/>
      <c r="G264" s="213"/>
      <c r="H264" s="213"/>
      <c r="I264" s="213"/>
      <c r="J264" s="213"/>
      <c r="K264" s="214"/>
    </row>
    <row r="265" spans="1:11" ht="15" customHeight="1" x14ac:dyDescent="0.25">
      <c r="B265" s="59"/>
      <c r="C265" s="30"/>
      <c r="D265" s="218" t="s">
        <v>29</v>
      </c>
      <c r="E265" s="219"/>
      <c r="F265" s="219"/>
      <c r="G265" s="147"/>
      <c r="H265" s="147"/>
      <c r="I265" s="147"/>
      <c r="J265" s="147"/>
      <c r="K265" s="148">
        <f>K255+K257</f>
        <v>0</v>
      </c>
    </row>
    <row r="266" spans="1:11" s="353" customFormat="1" ht="15" customHeight="1" x14ac:dyDescent="0.25">
      <c r="B266" s="354"/>
      <c r="C266" s="198"/>
      <c r="D266" s="355" t="s">
        <v>30</v>
      </c>
      <c r="E266" s="356"/>
      <c r="F266" s="356"/>
      <c r="G266" s="358"/>
      <c r="H266" s="358"/>
      <c r="I266" s="358"/>
      <c r="J266" s="358"/>
      <c r="K266" s="363">
        <f>K265*0.2</f>
        <v>0</v>
      </c>
    </row>
    <row r="267" spans="1:11" s="353" customFormat="1" ht="15" customHeight="1" x14ac:dyDescent="0.25">
      <c r="B267" s="354"/>
      <c r="C267" s="198"/>
      <c r="D267" s="360" t="s">
        <v>31</v>
      </c>
      <c r="E267" s="361"/>
      <c r="F267" s="361"/>
      <c r="G267" s="357"/>
      <c r="H267" s="357"/>
      <c r="I267" s="357"/>
      <c r="J267" s="357"/>
      <c r="K267" s="362">
        <f>K265+K266</f>
        <v>0</v>
      </c>
    </row>
    <row r="268" spans="1:11" ht="30" customHeight="1" x14ac:dyDescent="0.25">
      <c r="A268" s="1">
        <v>4</v>
      </c>
      <c r="B268" s="59" t="s">
        <v>119</v>
      </c>
      <c r="C268" s="53"/>
      <c r="D268" s="206" t="s">
        <v>120</v>
      </c>
      <c r="E268" s="206"/>
      <c r="F268" s="206"/>
      <c r="G268" s="4"/>
      <c r="H268" s="4"/>
      <c r="I268" s="4"/>
      <c r="J268" s="4"/>
      <c r="K268" s="4"/>
    </row>
    <row r="269" spans="1:11" hidden="1" x14ac:dyDescent="0.25">
      <c r="A269" s="1" t="s">
        <v>24</v>
      </c>
    </row>
    <row r="270" spans="1:11" ht="15.75" thickBot="1" x14ac:dyDescent="0.3">
      <c r="A270" s="1" t="s">
        <v>25</v>
      </c>
      <c r="B270" s="62"/>
      <c r="C270" s="56"/>
      <c r="D270" s="238"/>
      <c r="E270" s="238"/>
      <c r="F270" s="238"/>
      <c r="G270" s="5"/>
      <c r="H270" s="5"/>
      <c r="I270" s="5"/>
      <c r="J270" s="5"/>
      <c r="K270" s="5"/>
    </row>
    <row r="271" spans="1:11" ht="16.5" thickTop="1" thickBot="1" x14ac:dyDescent="0.3">
      <c r="A271" s="1">
        <v>9</v>
      </c>
      <c r="B271" s="59" t="s">
        <v>121</v>
      </c>
      <c r="C271" s="55"/>
      <c r="D271" s="249" t="s">
        <v>285</v>
      </c>
      <c r="E271" s="208"/>
      <c r="F271" s="208"/>
      <c r="G271" s="7" t="s">
        <v>52</v>
      </c>
      <c r="H271" s="15">
        <v>118.2</v>
      </c>
      <c r="I271" s="16"/>
      <c r="J271" s="10"/>
      <c r="K271" s="11">
        <f>IF(AND(H271= "",I271= ""), 0, ROUND(ROUND(J271, 2) * ROUND(IF(I271="",H271,I271),  3), 2))</f>
        <v>0</v>
      </c>
    </row>
    <row r="272" spans="1:11" ht="16.5" hidden="1" thickTop="1" thickBot="1" x14ac:dyDescent="0.3">
      <c r="A272" s="1" t="s">
        <v>47</v>
      </c>
    </row>
    <row r="273" spans="1:11" ht="16.5" hidden="1" thickTop="1" thickBot="1" x14ac:dyDescent="0.3">
      <c r="A273" s="1" t="s">
        <v>27</v>
      </c>
    </row>
    <row r="274" spans="1:11" ht="16.5" thickTop="1" thickBot="1" x14ac:dyDescent="0.3">
      <c r="A274" s="1">
        <v>9</v>
      </c>
      <c r="B274" s="59" t="s">
        <v>123</v>
      </c>
      <c r="C274" s="55"/>
      <c r="D274" s="249" t="s">
        <v>286</v>
      </c>
      <c r="E274" s="208"/>
      <c r="F274" s="208"/>
      <c r="G274" s="7" t="s">
        <v>5</v>
      </c>
      <c r="H274" s="13">
        <v>788</v>
      </c>
      <c r="I274" s="14"/>
      <c r="J274" s="10"/>
      <c r="K274" s="11">
        <f>IF(AND(H274= "",I274= ""), 0, ROUND(ROUND(J274, 2) * ROUND(IF(I274="",H274,I274),  2), 2))</f>
        <v>0</v>
      </c>
    </row>
    <row r="275" spans="1:11" ht="16.5" hidden="1" thickTop="1" thickBot="1" x14ac:dyDescent="0.3">
      <c r="A275" s="1" t="s">
        <v>47</v>
      </c>
    </row>
    <row r="276" spans="1:11" ht="16.5" hidden="1" thickTop="1" thickBot="1" x14ac:dyDescent="0.3">
      <c r="A276" s="1" t="s">
        <v>47</v>
      </c>
    </row>
    <row r="277" spans="1:11" ht="16.5" hidden="1" thickTop="1" thickBot="1" x14ac:dyDescent="0.3">
      <c r="A277" s="1" t="s">
        <v>47</v>
      </c>
    </row>
    <row r="278" spans="1:11" ht="16.5" hidden="1" thickTop="1" thickBot="1" x14ac:dyDescent="0.3">
      <c r="A278" s="1" t="s">
        <v>27</v>
      </c>
    </row>
    <row r="279" spans="1:11" ht="16.5" thickTop="1" thickBot="1" x14ac:dyDescent="0.3">
      <c r="A279" s="1">
        <v>9</v>
      </c>
      <c r="B279" s="59" t="s">
        <v>124</v>
      </c>
      <c r="C279" s="55"/>
      <c r="D279" s="250" t="s">
        <v>287</v>
      </c>
      <c r="E279" s="251"/>
      <c r="F279" s="251"/>
      <c r="G279" s="156" t="s">
        <v>52</v>
      </c>
      <c r="H279" s="166">
        <v>15.45</v>
      </c>
      <c r="I279" s="167"/>
      <c r="J279" s="159"/>
      <c r="K279" s="160">
        <f>IF(AND(H279= "",I279= ""), 0, ROUND(ROUND(J279, 2) * ROUND(IF(I279="",H279,I279),  3), 2))</f>
        <v>0</v>
      </c>
    </row>
    <row r="280" spans="1:11" ht="16.5" hidden="1" thickTop="1" thickBot="1" x14ac:dyDescent="0.3">
      <c r="A280" s="1" t="s">
        <v>47</v>
      </c>
      <c r="D280" s="162"/>
      <c r="E280" s="162"/>
      <c r="F280" s="162"/>
      <c r="G280" s="162"/>
      <c r="H280" s="162"/>
      <c r="I280" s="162"/>
      <c r="J280" s="162"/>
      <c r="K280" s="162"/>
    </row>
    <row r="281" spans="1:11" ht="16.5" hidden="1" thickTop="1" thickBot="1" x14ac:dyDescent="0.3">
      <c r="A281" s="1" t="s">
        <v>27</v>
      </c>
      <c r="D281" s="162"/>
      <c r="E281" s="162"/>
      <c r="F281" s="162"/>
      <c r="G281" s="162"/>
      <c r="H281" s="162"/>
      <c r="I281" s="162"/>
      <c r="J281" s="162"/>
      <c r="K281" s="162"/>
    </row>
    <row r="282" spans="1:11" s="49" customFormat="1" ht="15.6" customHeight="1" thickTop="1" thickBot="1" x14ac:dyDescent="0.3">
      <c r="A282" s="82">
        <v>9</v>
      </c>
      <c r="B282" s="59" t="s">
        <v>125</v>
      </c>
      <c r="C282" s="134"/>
      <c r="D282" s="254" t="s">
        <v>288</v>
      </c>
      <c r="E282" s="255"/>
      <c r="F282" s="255"/>
      <c r="G282" s="169" t="s">
        <v>5</v>
      </c>
      <c r="H282" s="170">
        <v>103</v>
      </c>
      <c r="I282" s="171"/>
      <c r="J282" s="172"/>
      <c r="K282" s="173">
        <f>IF(AND(H282= "",I282= ""), 0, ROUND(ROUND(J282, 2) * ROUND(IF(I282="",H282,I282),  2), 2))</f>
        <v>0</v>
      </c>
    </row>
    <row r="283" spans="1:11" ht="15.75" hidden="1" thickTop="1" x14ac:dyDescent="0.25">
      <c r="A283" s="1" t="s">
        <v>27</v>
      </c>
    </row>
    <row r="284" spans="1:11" ht="15.75" thickTop="1" x14ac:dyDescent="0.25">
      <c r="A284" s="1" t="s">
        <v>28</v>
      </c>
      <c r="B284" s="59"/>
      <c r="C284" s="30"/>
      <c r="D284" s="208"/>
      <c r="E284" s="208"/>
      <c r="F284" s="208"/>
      <c r="G284" s="6"/>
      <c r="H284" s="6"/>
      <c r="I284" s="6"/>
      <c r="J284" s="6"/>
      <c r="K284" s="6"/>
    </row>
    <row r="285" spans="1:11" ht="25.5" customHeight="1" x14ac:dyDescent="0.25">
      <c r="B285" s="59"/>
      <c r="C285" s="30"/>
      <c r="D285" s="211" t="s">
        <v>120</v>
      </c>
      <c r="E285" s="212"/>
      <c r="F285" s="212"/>
      <c r="G285" s="209"/>
      <c r="H285" s="209"/>
      <c r="I285" s="209"/>
      <c r="J285" s="209"/>
      <c r="K285" s="210"/>
    </row>
    <row r="286" spans="1:11" x14ac:dyDescent="0.25">
      <c r="B286" s="59"/>
      <c r="C286" s="30"/>
      <c r="D286" s="215"/>
      <c r="E286" s="213"/>
      <c r="F286" s="213"/>
      <c r="G286" s="213"/>
      <c r="H286" s="213"/>
      <c r="I286" s="213"/>
      <c r="J286" s="213"/>
      <c r="K286" s="214"/>
    </row>
    <row r="287" spans="1:11" x14ac:dyDescent="0.25">
      <c r="B287" s="59"/>
      <c r="C287" s="30"/>
      <c r="D287" s="218" t="s">
        <v>29</v>
      </c>
      <c r="E287" s="219"/>
      <c r="F287" s="219"/>
      <c r="G287" s="147"/>
      <c r="H287" s="147"/>
      <c r="I287" s="147"/>
      <c r="J287" s="147"/>
      <c r="K287" s="148">
        <f>K271+K274</f>
        <v>0</v>
      </c>
    </row>
    <row r="288" spans="1:11" s="353" customFormat="1" x14ac:dyDescent="0.25">
      <c r="B288" s="354"/>
      <c r="C288" s="198"/>
      <c r="D288" s="355" t="s">
        <v>30</v>
      </c>
      <c r="E288" s="356"/>
      <c r="F288" s="356"/>
      <c r="G288" s="358"/>
      <c r="H288" s="358"/>
      <c r="I288" s="358"/>
      <c r="J288" s="358"/>
      <c r="K288" s="363">
        <f>K287*0.2</f>
        <v>0</v>
      </c>
    </row>
    <row r="289" spans="1:11" s="353" customFormat="1" x14ac:dyDescent="0.25">
      <c r="B289" s="354"/>
      <c r="C289" s="198"/>
      <c r="D289" s="360" t="s">
        <v>31</v>
      </c>
      <c r="E289" s="361"/>
      <c r="F289" s="361"/>
      <c r="G289" s="357"/>
      <c r="H289" s="357"/>
      <c r="I289" s="357"/>
      <c r="J289" s="357"/>
      <c r="K289" s="362">
        <f>K287+K288</f>
        <v>0</v>
      </c>
    </row>
    <row r="290" spans="1:11" ht="30" customHeight="1" x14ac:dyDescent="0.25">
      <c r="A290" s="1">
        <v>4</v>
      </c>
      <c r="B290" s="59" t="s">
        <v>126</v>
      </c>
      <c r="C290" s="53"/>
      <c r="D290" s="206" t="s">
        <v>127</v>
      </c>
      <c r="E290" s="206"/>
      <c r="F290" s="206"/>
      <c r="G290" s="4"/>
      <c r="H290" s="4"/>
      <c r="I290" s="4"/>
      <c r="J290" s="4"/>
      <c r="K290" s="4"/>
    </row>
    <row r="291" spans="1:11" hidden="1" x14ac:dyDescent="0.25">
      <c r="A291" s="1" t="s">
        <v>24</v>
      </c>
    </row>
    <row r="292" spans="1:11" ht="15.75" thickBot="1" x14ac:dyDescent="0.3">
      <c r="A292" s="1" t="s">
        <v>25</v>
      </c>
      <c r="B292" s="62"/>
      <c r="C292" s="56"/>
      <c r="D292" s="238"/>
      <c r="E292" s="238"/>
      <c r="F292" s="238"/>
      <c r="G292" s="5"/>
      <c r="H292" s="5"/>
      <c r="I292" s="5"/>
      <c r="J292" s="5"/>
      <c r="K292" s="5"/>
    </row>
    <row r="293" spans="1:11" ht="16.5" thickTop="1" thickBot="1" x14ac:dyDescent="0.3">
      <c r="A293" s="1">
        <v>9</v>
      </c>
      <c r="B293" s="59" t="s">
        <v>128</v>
      </c>
      <c r="C293" s="55"/>
      <c r="D293" s="249" t="s">
        <v>122</v>
      </c>
      <c r="E293" s="208"/>
      <c r="F293" s="208"/>
      <c r="G293" s="7" t="s">
        <v>52</v>
      </c>
      <c r="H293" s="15">
        <v>20.7</v>
      </c>
      <c r="I293" s="16"/>
      <c r="J293" s="10"/>
      <c r="K293" s="11">
        <f>IF(AND(H293= "",I293= ""), 0, ROUND(ROUND(J293, 2) * ROUND(IF(I293="",H293,I293),  3), 2))</f>
        <v>0</v>
      </c>
    </row>
    <row r="294" spans="1:11" ht="16.5" hidden="1" thickTop="1" thickBot="1" x14ac:dyDescent="0.3">
      <c r="A294" s="1" t="s">
        <v>47</v>
      </c>
    </row>
    <row r="295" spans="1:11" ht="16.5" hidden="1" thickTop="1" thickBot="1" x14ac:dyDescent="0.3">
      <c r="A295" s="1" t="s">
        <v>27</v>
      </c>
    </row>
    <row r="296" spans="1:11" ht="16.5" thickTop="1" thickBot="1" x14ac:dyDescent="0.3">
      <c r="A296" s="1">
        <v>9</v>
      </c>
      <c r="B296" s="59" t="s">
        <v>129</v>
      </c>
      <c r="C296" s="55"/>
      <c r="D296" s="249" t="s">
        <v>130</v>
      </c>
      <c r="E296" s="208"/>
      <c r="F296" s="208"/>
      <c r="G296" s="7" t="s">
        <v>5</v>
      </c>
      <c r="H296" s="13">
        <v>138</v>
      </c>
      <c r="I296" s="14"/>
      <c r="J296" s="10"/>
      <c r="K296" s="11">
        <f>IF(AND(H296= "",I296= ""), 0, ROUND(ROUND(J296, 2) * ROUND(IF(I296="",H296,I296),  2), 2))</f>
        <v>0</v>
      </c>
    </row>
    <row r="297" spans="1:11" ht="15.75" hidden="1" thickTop="1" x14ac:dyDescent="0.25">
      <c r="A297" s="1" t="s">
        <v>27</v>
      </c>
    </row>
    <row r="298" spans="1:11" ht="15.75" thickTop="1" x14ac:dyDescent="0.25">
      <c r="A298" s="1" t="s">
        <v>28</v>
      </c>
      <c r="B298" s="59"/>
      <c r="C298" s="30"/>
      <c r="D298" s="208"/>
      <c r="E298" s="208"/>
      <c r="F298" s="208"/>
      <c r="G298" s="6"/>
      <c r="H298" s="6"/>
      <c r="I298" s="6"/>
      <c r="J298" s="6"/>
      <c r="K298" s="6"/>
    </row>
    <row r="299" spans="1:11" ht="25.5" customHeight="1" x14ac:dyDescent="0.25">
      <c r="B299" s="59"/>
      <c r="C299" s="30"/>
      <c r="D299" s="211" t="s">
        <v>127</v>
      </c>
      <c r="E299" s="212"/>
      <c r="F299" s="212"/>
      <c r="G299" s="209"/>
      <c r="H299" s="209"/>
      <c r="I299" s="209"/>
      <c r="J299" s="209"/>
      <c r="K299" s="210"/>
    </row>
    <row r="300" spans="1:11" x14ac:dyDescent="0.25">
      <c r="B300" s="59"/>
      <c r="C300" s="30"/>
      <c r="D300" s="218" t="s">
        <v>29</v>
      </c>
      <c r="E300" s="219"/>
      <c r="F300" s="219"/>
      <c r="G300" s="147"/>
      <c r="H300" s="147"/>
      <c r="I300" s="147"/>
      <c r="J300" s="147"/>
      <c r="K300" s="148">
        <f>K293+K296</f>
        <v>0</v>
      </c>
    </row>
    <row r="301" spans="1:11" s="353" customFormat="1" x14ac:dyDescent="0.25">
      <c r="B301" s="354"/>
      <c r="C301" s="198"/>
      <c r="D301" s="355" t="s">
        <v>30</v>
      </c>
      <c r="E301" s="356"/>
      <c r="F301" s="356"/>
      <c r="G301" s="358"/>
      <c r="H301" s="358"/>
      <c r="I301" s="358"/>
      <c r="J301" s="358"/>
      <c r="K301" s="363">
        <f>K300*0.2</f>
        <v>0</v>
      </c>
    </row>
    <row r="302" spans="1:11" s="353" customFormat="1" x14ac:dyDescent="0.25">
      <c r="B302" s="354"/>
      <c r="C302" s="198"/>
      <c r="D302" s="360" t="s">
        <v>31</v>
      </c>
      <c r="E302" s="361"/>
      <c r="F302" s="361"/>
      <c r="G302" s="357"/>
      <c r="H302" s="357"/>
      <c r="I302" s="357"/>
      <c r="J302" s="357"/>
      <c r="K302" s="362">
        <f>K300+K301</f>
        <v>0</v>
      </c>
    </row>
    <row r="303" spans="1:11" ht="30" customHeight="1" thickBot="1" x14ac:dyDescent="0.3">
      <c r="A303" s="1">
        <v>4</v>
      </c>
      <c r="B303" s="59" t="s">
        <v>208</v>
      </c>
      <c r="C303" s="53"/>
      <c r="D303" s="104" t="s">
        <v>209</v>
      </c>
      <c r="E303" s="106"/>
      <c r="F303" s="105"/>
      <c r="G303" s="4"/>
      <c r="H303" s="4"/>
      <c r="I303" s="4"/>
      <c r="J303" s="4"/>
      <c r="K303" s="4"/>
    </row>
    <row r="304" spans="1:11" ht="15.75" hidden="1" thickBot="1" x14ac:dyDescent="0.3">
      <c r="A304" s="1" t="s">
        <v>24</v>
      </c>
    </row>
    <row r="305" spans="1:11" s="49" customFormat="1" ht="15.6" customHeight="1" thickTop="1" thickBot="1" x14ac:dyDescent="0.3">
      <c r="A305" s="82">
        <v>9</v>
      </c>
      <c r="B305" s="59" t="s">
        <v>210</v>
      </c>
      <c r="C305" s="134"/>
      <c r="D305" s="256" t="s">
        <v>212</v>
      </c>
      <c r="E305" s="257"/>
      <c r="F305" s="257"/>
      <c r="G305" s="135" t="s">
        <v>5</v>
      </c>
      <c r="H305" s="42">
        <v>788</v>
      </c>
      <c r="I305" s="136"/>
      <c r="J305" s="40"/>
      <c r="K305" s="41">
        <f>IF(AND(H305= "",I305= ""), 0, ROUND(ROUND(J305, 2) * ROUND(IF(I305="",H305,I305),  3), 2))</f>
        <v>0</v>
      </c>
    </row>
    <row r="306" spans="1:11" ht="16.5" hidden="1" thickTop="1" thickBot="1" x14ac:dyDescent="0.3">
      <c r="A306" s="1" t="s">
        <v>47</v>
      </c>
    </row>
    <row r="307" spans="1:11" ht="16.5" hidden="1" thickTop="1" thickBot="1" x14ac:dyDescent="0.3">
      <c r="A307" s="1" t="s">
        <v>27</v>
      </c>
    </row>
    <row r="308" spans="1:11" ht="16.5" thickTop="1" thickBot="1" x14ac:dyDescent="0.3">
      <c r="A308" s="1">
        <v>9</v>
      </c>
      <c r="B308" s="59" t="s">
        <v>211</v>
      </c>
      <c r="C308" s="55"/>
      <c r="D308" s="249" t="s">
        <v>213</v>
      </c>
      <c r="E308" s="208"/>
      <c r="F308" s="208"/>
      <c r="G308" s="7" t="s">
        <v>5</v>
      </c>
      <c r="H308" s="13">
        <v>100</v>
      </c>
      <c r="I308" s="14"/>
      <c r="J308" s="10"/>
      <c r="K308" s="11">
        <f>IF(AND(H308= "",I308= ""), 0, ROUND(ROUND(J308, 2) * ROUND(IF(I308="",H308,I308),  2), 2))</f>
        <v>0</v>
      </c>
    </row>
    <row r="309" spans="1:11" ht="16.5" hidden="1" thickTop="1" thickBot="1" x14ac:dyDescent="0.3">
      <c r="A309" s="1" t="s">
        <v>27</v>
      </c>
      <c r="H309" s="13"/>
      <c r="K309" s="11">
        <f t="shared" ref="K309:K314" si="0">IF(AND(H309= "",I309= ""), 0, ROUND(ROUND(J309, 2) * ROUND(IF(I309="",H309,I309),  2), 2))</f>
        <v>0</v>
      </c>
    </row>
    <row r="310" spans="1:11" ht="16.5" thickTop="1" thickBot="1" x14ac:dyDescent="0.3">
      <c r="A310" s="1"/>
      <c r="B310" s="60" t="s">
        <v>215</v>
      </c>
      <c r="D310" s="249" t="s">
        <v>214</v>
      </c>
      <c r="E310" s="208"/>
      <c r="F310" s="208"/>
      <c r="G310" s="7" t="s">
        <v>5</v>
      </c>
      <c r="H310" s="13">
        <v>38</v>
      </c>
      <c r="I310" s="14"/>
      <c r="J310" s="10"/>
      <c r="K310" s="11">
        <f>IF(AND(H310= "",I310= ""), 0, ROUND(ROUND(J310, 2) * ROUND(IF(I310="",H310,I310),  2), 2))</f>
        <v>0</v>
      </c>
    </row>
    <row r="311" spans="1:11" ht="16.5" thickTop="1" thickBot="1" x14ac:dyDescent="0.3">
      <c r="A311" s="1"/>
      <c r="B311" s="60" t="s">
        <v>216</v>
      </c>
      <c r="D311" s="249" t="s">
        <v>220</v>
      </c>
      <c r="E311" s="208"/>
      <c r="F311" s="208"/>
      <c r="G311" s="48" t="s">
        <v>26</v>
      </c>
      <c r="H311" s="13">
        <v>1</v>
      </c>
      <c r="I311" s="14"/>
      <c r="J311" s="10"/>
      <c r="K311" s="11">
        <f t="shared" si="0"/>
        <v>0</v>
      </c>
    </row>
    <row r="312" spans="1:11" ht="16.5" thickTop="1" thickBot="1" x14ac:dyDescent="0.3">
      <c r="A312" s="1"/>
      <c r="B312" s="59" t="s">
        <v>217</v>
      </c>
      <c r="C312" s="30"/>
      <c r="D312" s="249" t="s">
        <v>221</v>
      </c>
      <c r="E312" s="208"/>
      <c r="F312" s="208"/>
      <c r="G312" s="7" t="s">
        <v>5</v>
      </c>
      <c r="H312" s="13">
        <v>321</v>
      </c>
      <c r="I312" s="14"/>
      <c r="J312" s="10"/>
      <c r="K312" s="11">
        <f t="shared" si="0"/>
        <v>0</v>
      </c>
    </row>
    <row r="313" spans="1:11" ht="16.5" thickTop="1" thickBot="1" x14ac:dyDescent="0.3">
      <c r="A313" s="1"/>
      <c r="B313" s="59" t="s">
        <v>218</v>
      </c>
      <c r="C313" s="30"/>
      <c r="D313" s="249" t="s">
        <v>223</v>
      </c>
      <c r="E313" s="208"/>
      <c r="F313" s="208"/>
      <c r="G313" s="48" t="s">
        <v>26</v>
      </c>
      <c r="H313" s="13">
        <v>1</v>
      </c>
      <c r="I313" s="14"/>
      <c r="J313" s="10"/>
      <c r="K313" s="11">
        <f t="shared" si="0"/>
        <v>0</v>
      </c>
    </row>
    <row r="314" spans="1:11" ht="16.5" thickTop="1" thickBot="1" x14ac:dyDescent="0.3">
      <c r="A314" s="1"/>
      <c r="B314" s="59" t="s">
        <v>219</v>
      </c>
      <c r="C314" s="30"/>
      <c r="D314" s="249" t="s">
        <v>222</v>
      </c>
      <c r="E314" s="208"/>
      <c r="F314" s="208"/>
      <c r="G314" s="7" t="s">
        <v>5</v>
      </c>
      <c r="H314" s="13">
        <v>65</v>
      </c>
      <c r="I314" s="14"/>
      <c r="J314" s="10"/>
      <c r="K314" s="11">
        <f t="shared" si="0"/>
        <v>0</v>
      </c>
    </row>
    <row r="315" spans="1:11" ht="25.5" customHeight="1" thickTop="1" x14ac:dyDescent="0.25">
      <c r="B315" s="59"/>
      <c r="C315" s="30"/>
      <c r="D315" s="211" t="s">
        <v>209</v>
      </c>
      <c r="E315" s="212"/>
      <c r="F315" s="212"/>
      <c r="G315" s="209"/>
      <c r="H315" s="209"/>
      <c r="I315" s="209"/>
      <c r="J315" s="209"/>
      <c r="K315" s="210"/>
    </row>
    <row r="316" spans="1:11" x14ac:dyDescent="0.25">
      <c r="B316" s="59"/>
      <c r="C316" s="30"/>
      <c r="D316" s="264" t="s">
        <v>29</v>
      </c>
      <c r="E316" s="265"/>
      <c r="F316" s="265"/>
      <c r="G316" s="147"/>
      <c r="H316" s="147"/>
      <c r="I316" s="147"/>
      <c r="J316" s="147"/>
      <c r="K316" s="148">
        <f>SUM(K305:K314)</f>
        <v>0</v>
      </c>
    </row>
    <row r="317" spans="1:11" s="353" customFormat="1" x14ac:dyDescent="0.25">
      <c r="B317" s="354"/>
      <c r="C317" s="198"/>
      <c r="D317" s="355" t="s">
        <v>30</v>
      </c>
      <c r="E317" s="356"/>
      <c r="F317" s="356"/>
      <c r="G317" s="358"/>
      <c r="H317" s="358"/>
      <c r="I317" s="358"/>
      <c r="J317" s="358"/>
      <c r="K317" s="363">
        <f>K316*0.2</f>
        <v>0</v>
      </c>
    </row>
    <row r="318" spans="1:11" s="353" customFormat="1" x14ac:dyDescent="0.25">
      <c r="B318" s="354"/>
      <c r="C318" s="198"/>
      <c r="D318" s="360" t="s">
        <v>31</v>
      </c>
      <c r="E318" s="361"/>
      <c r="F318" s="361"/>
      <c r="G318" s="357"/>
      <c r="H318" s="357"/>
      <c r="I318" s="357"/>
      <c r="J318" s="357"/>
      <c r="K318" s="362">
        <f>K316+K317</f>
        <v>0</v>
      </c>
    </row>
    <row r="319" spans="1:11" x14ac:dyDescent="0.25">
      <c r="B319" s="59"/>
      <c r="C319" s="30"/>
      <c r="D319" s="228" t="s">
        <v>107</v>
      </c>
      <c r="E319" s="229"/>
      <c r="F319" s="229"/>
      <c r="G319" s="226"/>
      <c r="H319" s="226"/>
      <c r="I319" s="226"/>
      <c r="J319" s="226"/>
      <c r="K319" s="227"/>
    </row>
    <row r="320" spans="1:11" x14ac:dyDescent="0.25">
      <c r="B320" s="59"/>
      <c r="C320" s="30"/>
      <c r="D320" s="232"/>
      <c r="E320" s="230"/>
      <c r="F320" s="230"/>
      <c r="G320" s="230"/>
      <c r="H320" s="230"/>
      <c r="I320" s="230"/>
      <c r="J320" s="230"/>
      <c r="K320" s="231"/>
    </row>
    <row r="321" spans="1:11" x14ac:dyDescent="0.25">
      <c r="B321" s="59"/>
      <c r="C321" s="30"/>
      <c r="D321" s="233" t="s">
        <v>29</v>
      </c>
      <c r="E321" s="234"/>
      <c r="F321" s="234"/>
      <c r="G321" s="341"/>
      <c r="H321" s="341"/>
      <c r="I321" s="341"/>
      <c r="J321" s="341"/>
      <c r="K321" s="342">
        <f>K265+K287+K300+K316</f>
        <v>0</v>
      </c>
    </row>
    <row r="322" spans="1:11" x14ac:dyDescent="0.25">
      <c r="B322" s="59"/>
      <c r="C322" s="30"/>
      <c r="D322" s="233" t="s">
        <v>30</v>
      </c>
      <c r="E322" s="234"/>
      <c r="F322" s="234"/>
      <c r="G322" s="341"/>
      <c r="H322" s="341"/>
      <c r="I322" s="341"/>
      <c r="J322" s="341"/>
      <c r="K322" s="342">
        <f>K321*0.2</f>
        <v>0</v>
      </c>
    </row>
    <row r="323" spans="1:11" x14ac:dyDescent="0.25">
      <c r="B323" s="59"/>
      <c r="C323" s="30"/>
      <c r="D323" s="235" t="s">
        <v>31</v>
      </c>
      <c r="E323" s="236"/>
      <c r="F323" s="236"/>
      <c r="G323" s="343"/>
      <c r="H323" s="343"/>
      <c r="I323" s="343"/>
      <c r="J323" s="343"/>
      <c r="K323" s="344">
        <f>K321+K322</f>
        <v>0</v>
      </c>
    </row>
    <row r="324" spans="1:11" x14ac:dyDescent="0.25">
      <c r="B324" s="59"/>
      <c r="C324" s="1"/>
      <c r="D324" s="43"/>
      <c r="E324" s="43"/>
      <c r="F324" s="43"/>
      <c r="G324" s="44"/>
      <c r="H324" s="44"/>
      <c r="I324" s="44"/>
      <c r="J324" s="44"/>
      <c r="K324" s="44"/>
    </row>
    <row r="325" spans="1:11" ht="15.75" customHeight="1" x14ac:dyDescent="0.25">
      <c r="A325" s="1">
        <v>3</v>
      </c>
      <c r="B325" s="61">
        <v>7</v>
      </c>
      <c r="C325" s="54"/>
      <c r="D325" s="258" t="s">
        <v>134</v>
      </c>
      <c r="E325" s="259"/>
      <c r="F325" s="260"/>
      <c r="G325" s="31"/>
      <c r="H325" s="31"/>
      <c r="I325" s="31"/>
      <c r="J325" s="31"/>
      <c r="K325" s="31"/>
    </row>
    <row r="326" spans="1:11" ht="30" customHeight="1" x14ac:dyDescent="0.25">
      <c r="A326" s="1">
        <v>4</v>
      </c>
      <c r="B326" s="59" t="s">
        <v>131</v>
      </c>
      <c r="C326" s="53"/>
      <c r="D326" s="87" t="s">
        <v>199</v>
      </c>
      <c r="E326" s="88"/>
      <c r="F326" s="89"/>
      <c r="G326" s="4"/>
      <c r="H326" s="4"/>
      <c r="I326" s="4"/>
      <c r="J326" s="4"/>
      <c r="K326" s="4"/>
    </row>
    <row r="327" spans="1:11" ht="15" hidden="1" customHeight="1" x14ac:dyDescent="0.25">
      <c r="A327" s="1" t="s">
        <v>24</v>
      </c>
    </row>
    <row r="328" spans="1:11" ht="45" customHeight="1" thickBot="1" x14ac:dyDescent="0.3">
      <c r="A328" s="1" t="s">
        <v>25</v>
      </c>
      <c r="B328" s="62"/>
      <c r="C328" s="56"/>
      <c r="D328" s="238" t="s">
        <v>135</v>
      </c>
      <c r="E328" s="238"/>
      <c r="F328" s="238"/>
      <c r="G328" s="5"/>
      <c r="H328" s="5"/>
      <c r="I328" s="5"/>
      <c r="J328" s="5"/>
      <c r="K328" s="5"/>
    </row>
    <row r="329" spans="1:11" ht="33.75" customHeight="1" thickTop="1" thickBot="1" x14ac:dyDescent="0.3">
      <c r="A329" s="1">
        <v>9</v>
      </c>
      <c r="B329" s="59"/>
      <c r="C329" s="55"/>
      <c r="D329" s="249" t="s">
        <v>200</v>
      </c>
      <c r="E329" s="208"/>
      <c r="F329" s="208"/>
      <c r="G329" s="7" t="s">
        <v>69</v>
      </c>
      <c r="H329" s="13">
        <v>55</v>
      </c>
      <c r="I329" s="14"/>
      <c r="J329" s="10"/>
      <c r="K329" s="11">
        <f>IF(AND(H329= "",I329= ""), 0, ROUND(ROUND(J329, 2) * ROUND(IF(I329="",H329,I329),  2), 2))</f>
        <v>0</v>
      </c>
    </row>
    <row r="330" spans="1:11" ht="15.75" hidden="1" thickTop="1" x14ac:dyDescent="0.25">
      <c r="A330" s="1" t="s">
        <v>27</v>
      </c>
    </row>
    <row r="331" spans="1:11" ht="15.75" thickTop="1" x14ac:dyDescent="0.25">
      <c r="A331" s="1" t="s">
        <v>28</v>
      </c>
      <c r="B331" s="59"/>
      <c r="C331" s="30"/>
      <c r="D331" s="245"/>
      <c r="E331" s="245"/>
      <c r="F331" s="245"/>
      <c r="G331" s="47"/>
      <c r="H331" s="47"/>
      <c r="I331" s="47"/>
      <c r="J331" s="47"/>
      <c r="K331" s="47"/>
    </row>
    <row r="332" spans="1:11" ht="25.5" customHeight="1" x14ac:dyDescent="0.25">
      <c r="B332" s="59"/>
      <c r="C332" s="30"/>
      <c r="D332" s="261" t="s">
        <v>199</v>
      </c>
      <c r="E332" s="262"/>
      <c r="F332" s="262"/>
      <c r="G332" s="262"/>
      <c r="H332" s="262"/>
      <c r="I332" s="262"/>
      <c r="J332" s="262"/>
      <c r="K332" s="263"/>
    </row>
    <row r="333" spans="1:11" x14ac:dyDescent="0.25">
      <c r="B333" s="59"/>
      <c r="C333" s="30"/>
      <c r="D333" s="215"/>
      <c r="E333" s="213"/>
      <c r="F333" s="213"/>
      <c r="G333" s="213"/>
      <c r="H333" s="213"/>
      <c r="I333" s="213"/>
      <c r="J333" s="213"/>
      <c r="K333" s="214"/>
    </row>
    <row r="334" spans="1:11" x14ac:dyDescent="0.25">
      <c r="B334" s="59"/>
      <c r="C334" s="30"/>
      <c r="D334" s="218" t="s">
        <v>29</v>
      </c>
      <c r="E334" s="219"/>
      <c r="F334" s="219"/>
      <c r="G334" s="147"/>
      <c r="H334" s="147"/>
      <c r="I334" s="147"/>
      <c r="J334" s="147"/>
      <c r="K334" s="148">
        <f>K329</f>
        <v>0</v>
      </c>
    </row>
    <row r="335" spans="1:11" s="353" customFormat="1" x14ac:dyDescent="0.25">
      <c r="B335" s="354"/>
      <c r="C335" s="198"/>
      <c r="D335" s="355" t="s">
        <v>30</v>
      </c>
      <c r="E335" s="356"/>
      <c r="F335" s="356"/>
      <c r="G335" s="358"/>
      <c r="H335" s="358"/>
      <c r="I335" s="358"/>
      <c r="J335" s="358"/>
      <c r="K335" s="363">
        <f>K334*0.2</f>
        <v>0</v>
      </c>
    </row>
    <row r="336" spans="1:11" s="353" customFormat="1" x14ac:dyDescent="0.25">
      <c r="B336" s="354"/>
      <c r="C336" s="198"/>
      <c r="D336" s="360" t="s">
        <v>31</v>
      </c>
      <c r="E336" s="361"/>
      <c r="F336" s="361"/>
      <c r="G336" s="357"/>
      <c r="H336" s="357"/>
      <c r="I336" s="357"/>
      <c r="J336" s="357"/>
      <c r="K336" s="362">
        <f>K334+K335</f>
        <v>0</v>
      </c>
    </row>
    <row r="337" spans="1:11" ht="30" x14ac:dyDescent="0.25">
      <c r="A337" s="1">
        <v>4</v>
      </c>
      <c r="B337" s="59" t="s">
        <v>132</v>
      </c>
      <c r="C337" s="53"/>
      <c r="D337" s="104" t="s">
        <v>136</v>
      </c>
      <c r="E337" s="110"/>
      <c r="F337" s="4"/>
      <c r="G337" s="4"/>
      <c r="H337" s="4"/>
      <c r="I337" s="4"/>
      <c r="J337" s="4"/>
      <c r="K337" s="4"/>
    </row>
    <row r="338" spans="1:11" hidden="1" x14ac:dyDescent="0.25">
      <c r="A338" s="1" t="s">
        <v>24</v>
      </c>
    </row>
    <row r="339" spans="1:11" ht="33.75" customHeight="1" thickBot="1" x14ac:dyDescent="0.3">
      <c r="A339" s="1" t="s">
        <v>25</v>
      </c>
      <c r="B339" s="62"/>
      <c r="C339" s="56"/>
      <c r="D339" s="238" t="s">
        <v>137</v>
      </c>
      <c r="E339" s="238"/>
      <c r="F339" s="238"/>
      <c r="G339" s="5"/>
      <c r="H339" s="5"/>
      <c r="I339" s="5"/>
      <c r="J339" s="5"/>
      <c r="K339" s="5"/>
    </row>
    <row r="340" spans="1:11" ht="16.5" thickTop="1" thickBot="1" x14ac:dyDescent="0.3">
      <c r="A340" s="1">
        <v>9</v>
      </c>
      <c r="B340" s="59" t="s">
        <v>133</v>
      </c>
      <c r="C340" s="55"/>
      <c r="D340" s="249" t="s">
        <v>253</v>
      </c>
      <c r="E340" s="208"/>
      <c r="F340" s="208"/>
      <c r="G340" s="7" t="s">
        <v>5</v>
      </c>
      <c r="H340" s="13">
        <v>290</v>
      </c>
      <c r="I340" s="14"/>
      <c r="J340" s="10"/>
      <c r="K340" s="11">
        <f>IF(AND(H340= "",I340= ""), 0, ROUND(ROUND(J340, 2) * ROUND(IF(I340="",H340,I340),  2), 2))</f>
        <v>0</v>
      </c>
    </row>
    <row r="341" spans="1:11" ht="16.5" hidden="1" thickTop="1" thickBot="1" x14ac:dyDescent="0.3">
      <c r="A341" s="1" t="s">
        <v>27</v>
      </c>
    </row>
    <row r="342" spans="1:11" ht="22.5" customHeight="1" thickTop="1" thickBot="1" x14ac:dyDescent="0.3">
      <c r="A342" s="1">
        <v>9</v>
      </c>
      <c r="B342" s="59" t="s">
        <v>201</v>
      </c>
      <c r="C342" s="55"/>
      <c r="D342" s="249" t="s">
        <v>254</v>
      </c>
      <c r="E342" s="208"/>
      <c r="F342" s="208"/>
      <c r="G342" s="7" t="s">
        <v>5</v>
      </c>
      <c r="H342" s="13">
        <v>140</v>
      </c>
      <c r="I342" s="14"/>
      <c r="J342" s="10"/>
      <c r="K342" s="11">
        <f>IF(AND(H342= "",I342= ""), 0, ROUND(ROUND(J342, 2) * ROUND(IF(I342="",H342,I342),  2), 2))</f>
        <v>0</v>
      </c>
    </row>
    <row r="343" spans="1:11" ht="15.75" hidden="1" thickTop="1" x14ac:dyDescent="0.25">
      <c r="A343" s="1" t="s">
        <v>27</v>
      </c>
    </row>
    <row r="344" spans="1:11" ht="15.75" thickTop="1" x14ac:dyDescent="0.25">
      <c r="A344" s="1" t="s">
        <v>28</v>
      </c>
      <c r="B344" s="59"/>
      <c r="C344" s="30"/>
      <c r="D344" s="208"/>
      <c r="E344" s="208"/>
      <c r="F344" s="208"/>
      <c r="G344" s="6"/>
      <c r="H344" s="6"/>
      <c r="I344" s="6"/>
      <c r="J344" s="6"/>
      <c r="K344" s="6"/>
    </row>
    <row r="345" spans="1:11" x14ac:dyDescent="0.25">
      <c r="B345" s="59"/>
      <c r="C345" s="30"/>
      <c r="D345" s="211" t="s">
        <v>136</v>
      </c>
      <c r="E345" s="212"/>
      <c r="F345" s="212"/>
      <c r="G345" s="209"/>
      <c r="H345" s="209"/>
      <c r="I345" s="209"/>
      <c r="J345" s="209"/>
      <c r="K345" s="210"/>
    </row>
    <row r="346" spans="1:11" x14ac:dyDescent="0.25">
      <c r="B346" s="59"/>
      <c r="C346" s="30"/>
      <c r="D346" s="215"/>
      <c r="E346" s="213"/>
      <c r="F346" s="213"/>
      <c r="G346" s="213"/>
      <c r="H346" s="213"/>
      <c r="I346" s="213"/>
      <c r="J346" s="213"/>
      <c r="K346" s="214"/>
    </row>
    <row r="347" spans="1:11" x14ac:dyDescent="0.25">
      <c r="B347" s="59"/>
      <c r="C347" s="30"/>
      <c r="D347" s="218" t="s">
        <v>29</v>
      </c>
      <c r="E347" s="219"/>
      <c r="F347" s="219"/>
      <c r="G347" s="147"/>
      <c r="H347" s="147"/>
      <c r="I347" s="147"/>
      <c r="J347" s="147"/>
      <c r="K347" s="148">
        <f>K340+K342</f>
        <v>0</v>
      </c>
    </row>
    <row r="348" spans="1:11" s="353" customFormat="1" x14ac:dyDescent="0.25">
      <c r="B348" s="354"/>
      <c r="C348" s="198"/>
      <c r="D348" s="355" t="s">
        <v>30</v>
      </c>
      <c r="E348" s="356"/>
      <c r="F348" s="356"/>
      <c r="G348" s="358"/>
      <c r="H348" s="358"/>
      <c r="I348" s="358"/>
      <c r="J348" s="358"/>
      <c r="K348" s="363">
        <f>K347*0.2</f>
        <v>0</v>
      </c>
    </row>
    <row r="349" spans="1:11" s="353" customFormat="1" x14ac:dyDescent="0.25">
      <c r="B349" s="354"/>
      <c r="C349" s="198"/>
      <c r="D349" s="360" t="s">
        <v>31</v>
      </c>
      <c r="E349" s="361"/>
      <c r="F349" s="361"/>
      <c r="G349" s="357"/>
      <c r="H349" s="357"/>
      <c r="I349" s="357"/>
      <c r="J349" s="357"/>
      <c r="K349" s="362">
        <f>K347+K348</f>
        <v>0</v>
      </c>
    </row>
    <row r="350" spans="1:11" ht="15" customHeight="1" x14ac:dyDescent="0.25">
      <c r="B350" s="63"/>
      <c r="D350" s="228" t="s">
        <v>134</v>
      </c>
      <c r="E350" s="229"/>
      <c r="F350" s="229"/>
      <c r="G350" s="226"/>
      <c r="H350" s="226"/>
      <c r="I350" s="226"/>
      <c r="J350" s="226"/>
      <c r="K350" s="227"/>
    </row>
    <row r="351" spans="1:11" ht="15" customHeight="1" x14ac:dyDescent="0.25">
      <c r="B351" s="63"/>
      <c r="D351" s="232"/>
      <c r="E351" s="230"/>
      <c r="F351" s="230"/>
      <c r="G351" s="230"/>
      <c r="H351" s="230"/>
      <c r="I351" s="230"/>
      <c r="J351" s="230"/>
      <c r="K351" s="231"/>
    </row>
    <row r="352" spans="1:11" ht="15" customHeight="1" x14ac:dyDescent="0.25">
      <c r="B352" s="63"/>
      <c r="D352" s="233" t="s">
        <v>29</v>
      </c>
      <c r="E352" s="234"/>
      <c r="F352" s="234"/>
      <c r="G352" s="341"/>
      <c r="H352" s="341"/>
      <c r="I352" s="341"/>
      <c r="J352" s="341"/>
      <c r="K352" s="342">
        <f>K334+K347</f>
        <v>0</v>
      </c>
    </row>
    <row r="353" spans="1:11" ht="15" customHeight="1" x14ac:dyDescent="0.25">
      <c r="B353" s="63"/>
      <c r="D353" s="233" t="s">
        <v>30</v>
      </c>
      <c r="E353" s="234"/>
      <c r="F353" s="234"/>
      <c r="G353" s="341"/>
      <c r="H353" s="341"/>
      <c r="I353" s="341"/>
      <c r="J353" s="341"/>
      <c r="K353" s="342">
        <f>K352*0.2</f>
        <v>0</v>
      </c>
    </row>
    <row r="354" spans="1:11" x14ac:dyDescent="0.25">
      <c r="B354" s="63"/>
      <c r="D354" s="235" t="s">
        <v>31</v>
      </c>
      <c r="E354" s="236"/>
      <c r="F354" s="236"/>
      <c r="G354" s="343"/>
      <c r="H354" s="343"/>
      <c r="I354" s="343"/>
      <c r="J354" s="343"/>
      <c r="K354" s="344">
        <f>K352+K353</f>
        <v>0</v>
      </c>
    </row>
    <row r="355" spans="1:11" x14ac:dyDescent="0.25">
      <c r="B355" s="63"/>
      <c r="D355" s="43"/>
      <c r="E355" s="43"/>
      <c r="F355" s="43"/>
      <c r="G355" s="44"/>
      <c r="H355" s="44"/>
      <c r="I355" s="44"/>
      <c r="J355" s="44"/>
      <c r="K355" s="44"/>
    </row>
    <row r="356" spans="1:11" ht="15.75" customHeight="1" x14ac:dyDescent="0.25">
      <c r="A356" s="1">
        <v>3</v>
      </c>
      <c r="B356" s="61">
        <v>8</v>
      </c>
      <c r="C356" s="54"/>
      <c r="D356" s="85" t="s">
        <v>202</v>
      </c>
      <c r="E356" s="114"/>
      <c r="F356" s="86"/>
      <c r="G356" s="31"/>
      <c r="H356" s="31"/>
      <c r="I356" s="31"/>
      <c r="J356" s="31"/>
      <c r="K356" s="31"/>
    </row>
    <row r="357" spans="1:11" ht="15.75" customHeight="1" thickBot="1" x14ac:dyDescent="0.3">
      <c r="A357" s="1">
        <v>4</v>
      </c>
      <c r="B357" s="59" t="s">
        <v>203</v>
      </c>
      <c r="C357" s="53"/>
      <c r="D357" s="104" t="s">
        <v>204</v>
      </c>
      <c r="E357" s="91"/>
      <c r="F357" s="105"/>
      <c r="G357" s="4"/>
      <c r="H357" s="4"/>
      <c r="I357" s="4"/>
      <c r="J357" s="4"/>
      <c r="K357" s="4"/>
    </row>
    <row r="358" spans="1:11" ht="15" hidden="1" customHeight="1" x14ac:dyDescent="0.3">
      <c r="A358" s="1" t="s">
        <v>24</v>
      </c>
    </row>
    <row r="359" spans="1:11" ht="22.5" customHeight="1" thickTop="1" thickBot="1" x14ac:dyDescent="0.3">
      <c r="A359" s="1">
        <v>9</v>
      </c>
      <c r="B359" s="59" t="s">
        <v>263</v>
      </c>
      <c r="C359" s="55"/>
      <c r="D359" s="266" t="s">
        <v>225</v>
      </c>
      <c r="E359" s="267"/>
      <c r="F359" s="267"/>
      <c r="G359" s="48" t="s">
        <v>26</v>
      </c>
      <c r="H359" s="8">
        <v>1</v>
      </c>
      <c r="I359" s="9"/>
      <c r="J359" s="10"/>
      <c r="K359" s="11">
        <f>IF(AND(H359= "",I359= ""), 0, ROUND(ROUND(J359, 2) * ROUND(IF(I359="",H359,I359),  0), 2))</f>
        <v>0</v>
      </c>
    </row>
    <row r="360" spans="1:11" ht="16.5" hidden="1" thickTop="1" thickBot="1" x14ac:dyDescent="0.3">
      <c r="A360" s="1" t="s">
        <v>27</v>
      </c>
      <c r="B360" s="59"/>
    </row>
    <row r="361" spans="1:11" ht="16.5" thickTop="1" thickBot="1" x14ac:dyDescent="0.3">
      <c r="A361" s="1"/>
      <c r="B361" s="59" t="s">
        <v>264</v>
      </c>
      <c r="D361" s="266" t="s">
        <v>228</v>
      </c>
      <c r="E361" s="267"/>
      <c r="F361" s="267"/>
      <c r="G361" s="48" t="s">
        <v>6</v>
      </c>
      <c r="H361" s="8">
        <v>2</v>
      </c>
      <c r="I361" s="9"/>
      <c r="J361" s="10"/>
      <c r="K361" s="11">
        <f>IF(AND(H361= "",I361= ""), 0, ROUND(ROUND(J361, 2) * ROUND(IF(I361="",H361,I361),  0), 2))</f>
        <v>0</v>
      </c>
    </row>
    <row r="362" spans="1:11" ht="16.5" thickTop="1" thickBot="1" x14ac:dyDescent="0.3">
      <c r="A362" s="1"/>
      <c r="B362" s="59" t="s">
        <v>265</v>
      </c>
      <c r="D362" s="266" t="s">
        <v>229</v>
      </c>
      <c r="E362" s="267"/>
      <c r="F362" s="267"/>
      <c r="G362" s="48" t="s">
        <v>26</v>
      </c>
      <c r="H362" s="8">
        <v>1</v>
      </c>
      <c r="I362" s="9"/>
      <c r="J362" s="10"/>
      <c r="K362" s="11">
        <f>IF(AND(H362= "",I362= ""), 0, ROUND(ROUND(J362, 2) * ROUND(IF(I362="",H362,I362),  0), 2))</f>
        <v>0</v>
      </c>
    </row>
    <row r="363" spans="1:11" ht="15.75" thickTop="1" x14ac:dyDescent="0.25">
      <c r="A363" s="1" t="s">
        <v>28</v>
      </c>
      <c r="B363" s="59"/>
      <c r="C363" s="30"/>
      <c r="D363" s="208"/>
      <c r="E363" s="208"/>
      <c r="F363" s="208"/>
      <c r="G363" s="6"/>
      <c r="H363" s="6"/>
      <c r="I363" s="6"/>
      <c r="J363" s="6"/>
      <c r="K363" s="6"/>
    </row>
    <row r="364" spans="1:11" x14ac:dyDescent="0.25">
      <c r="B364" s="59"/>
      <c r="C364" s="30"/>
      <c r="D364" s="211" t="s">
        <v>205</v>
      </c>
      <c r="E364" s="212"/>
      <c r="F364" s="212"/>
      <c r="G364" s="209"/>
      <c r="H364" s="209"/>
      <c r="I364" s="209"/>
      <c r="J364" s="209"/>
      <c r="K364" s="210"/>
    </row>
    <row r="365" spans="1:11" x14ac:dyDescent="0.25">
      <c r="B365" s="59"/>
      <c r="C365" s="30"/>
      <c r="D365" s="215"/>
      <c r="E365" s="213"/>
      <c r="F365" s="213"/>
      <c r="G365" s="213"/>
      <c r="H365" s="213"/>
      <c r="I365" s="213"/>
      <c r="J365" s="213"/>
      <c r="K365" s="214"/>
    </row>
    <row r="366" spans="1:11" x14ac:dyDescent="0.25">
      <c r="B366" s="59"/>
      <c r="C366" s="30"/>
      <c r="D366" s="218" t="s">
        <v>29</v>
      </c>
      <c r="E366" s="219"/>
      <c r="F366" s="219"/>
      <c r="G366" s="147"/>
      <c r="H366" s="147"/>
      <c r="I366" s="147"/>
      <c r="J366" s="147"/>
      <c r="K366" s="148">
        <f>K359+K361+K362</f>
        <v>0</v>
      </c>
    </row>
    <row r="367" spans="1:11" s="353" customFormat="1" ht="15" customHeight="1" x14ac:dyDescent="0.25">
      <c r="B367" s="354"/>
      <c r="C367" s="198"/>
      <c r="D367" s="355" t="s">
        <v>30</v>
      </c>
      <c r="E367" s="356"/>
      <c r="F367" s="356"/>
      <c r="G367" s="371"/>
      <c r="H367" s="371"/>
      <c r="I367" s="371"/>
      <c r="J367" s="371"/>
      <c r="K367" s="372">
        <f>K366*0.2</f>
        <v>0</v>
      </c>
    </row>
    <row r="368" spans="1:11" s="353" customFormat="1" ht="15" customHeight="1" x14ac:dyDescent="0.25">
      <c r="B368" s="354"/>
      <c r="C368" s="198"/>
      <c r="D368" s="360" t="s">
        <v>31</v>
      </c>
      <c r="E368" s="361"/>
      <c r="F368" s="361"/>
      <c r="G368" s="357"/>
      <c r="H368" s="357"/>
      <c r="I368" s="357"/>
      <c r="J368" s="357"/>
      <c r="K368" s="362">
        <f>K366+K367</f>
        <v>0</v>
      </c>
    </row>
    <row r="369" spans="1:11" ht="14.45" customHeight="1" thickBot="1" x14ac:dyDescent="0.3">
      <c r="A369" s="1">
        <v>4</v>
      </c>
      <c r="B369" s="59" t="s">
        <v>206</v>
      </c>
      <c r="C369" s="53"/>
      <c r="D369" s="104" t="s">
        <v>252</v>
      </c>
      <c r="E369" s="106"/>
      <c r="F369" s="105"/>
      <c r="G369" s="4"/>
      <c r="H369" s="4"/>
      <c r="I369" s="4"/>
      <c r="J369" s="4"/>
      <c r="K369" s="4"/>
    </row>
    <row r="370" spans="1:11" ht="15.75" hidden="1" thickBot="1" x14ac:dyDescent="0.3">
      <c r="A370" s="1" t="s">
        <v>24</v>
      </c>
    </row>
    <row r="371" spans="1:11" ht="16.5" thickTop="1" thickBot="1" x14ac:dyDescent="0.3">
      <c r="A371" s="1">
        <v>9</v>
      </c>
      <c r="B371" s="59" t="s">
        <v>226</v>
      </c>
      <c r="C371" s="55"/>
      <c r="D371" s="117" t="s">
        <v>225</v>
      </c>
      <c r="E371" s="115"/>
      <c r="F371" s="119"/>
      <c r="G371" s="48" t="s">
        <v>26</v>
      </c>
      <c r="H371" s="8">
        <v>1</v>
      </c>
      <c r="I371" s="9"/>
      <c r="J371" s="10"/>
      <c r="K371" s="11">
        <f>IF(AND(H371= "",I371= ""), 0, ROUND(ROUND(J371, 2) * ROUND(IF(I371="",H371,I371),  0), 2))</f>
        <v>0</v>
      </c>
    </row>
    <row r="372" spans="1:11" ht="16.5" thickTop="1" thickBot="1" x14ac:dyDescent="0.3">
      <c r="A372" s="1"/>
      <c r="B372" s="59" t="s">
        <v>227</v>
      </c>
      <c r="C372" s="95"/>
      <c r="D372" s="117" t="s">
        <v>229</v>
      </c>
      <c r="E372" s="115"/>
      <c r="F372" s="115"/>
      <c r="G372" s="48"/>
      <c r="H372" s="8"/>
      <c r="I372" s="9"/>
      <c r="J372" s="10"/>
      <c r="K372" s="11">
        <f>SUM(K373:K380)</f>
        <v>0</v>
      </c>
    </row>
    <row r="373" spans="1:11" ht="15.75" thickTop="1" x14ac:dyDescent="0.25">
      <c r="A373" s="1"/>
      <c r="B373" s="59" t="s">
        <v>266</v>
      </c>
      <c r="C373" s="95"/>
      <c r="D373" s="122" t="s">
        <v>255</v>
      </c>
      <c r="E373" s="115"/>
      <c r="F373" s="115"/>
      <c r="G373" s="131" t="s">
        <v>6</v>
      </c>
      <c r="H373" s="132">
        <v>2</v>
      </c>
      <c r="I373" s="126"/>
      <c r="J373" s="127"/>
      <c r="K373" s="123">
        <f t="shared" ref="K373:K380" si="1">IF(AND(H373= "",I373= ""), 0, ROUND(ROUND(J373, 2) * ROUND(IF(I373="",H373,I373),  0), 2))</f>
        <v>0</v>
      </c>
    </row>
    <row r="374" spans="1:11" x14ac:dyDescent="0.25">
      <c r="A374" s="1"/>
      <c r="B374" s="59" t="s">
        <v>267</v>
      </c>
      <c r="C374" s="95"/>
      <c r="D374" s="122" t="s">
        <v>256</v>
      </c>
      <c r="E374" s="115"/>
      <c r="F374" s="115"/>
      <c r="G374" s="131" t="s">
        <v>6</v>
      </c>
      <c r="H374" s="132">
        <v>1</v>
      </c>
      <c r="I374" s="124"/>
      <c r="J374" s="125"/>
      <c r="K374" s="123">
        <f t="shared" si="1"/>
        <v>0</v>
      </c>
    </row>
    <row r="375" spans="1:11" x14ac:dyDescent="0.25">
      <c r="A375" s="1"/>
      <c r="B375" s="59" t="s">
        <v>268</v>
      </c>
      <c r="C375" s="95"/>
      <c r="D375" s="122" t="s">
        <v>257</v>
      </c>
      <c r="E375" s="115"/>
      <c r="F375" s="115"/>
      <c r="G375" s="131" t="s">
        <v>6</v>
      </c>
      <c r="H375" s="132">
        <v>1</v>
      </c>
      <c r="I375" s="124"/>
      <c r="J375" s="125"/>
      <c r="K375" s="123">
        <f t="shared" si="1"/>
        <v>0</v>
      </c>
    </row>
    <row r="376" spans="1:11" x14ac:dyDescent="0.25">
      <c r="A376" s="1"/>
      <c r="B376" s="59" t="s">
        <v>269</v>
      </c>
      <c r="C376" s="95"/>
      <c r="D376" s="122" t="s">
        <v>258</v>
      </c>
      <c r="E376" s="115"/>
      <c r="F376" s="115"/>
      <c r="G376" s="131" t="s">
        <v>6</v>
      </c>
      <c r="H376" s="132">
        <v>2</v>
      </c>
      <c r="I376" s="124"/>
      <c r="J376" s="125"/>
      <c r="K376" s="123">
        <f t="shared" si="1"/>
        <v>0</v>
      </c>
    </row>
    <row r="377" spans="1:11" x14ac:dyDescent="0.25">
      <c r="A377" s="1"/>
      <c r="B377" s="59" t="s">
        <v>270</v>
      </c>
      <c r="C377" s="95"/>
      <c r="D377" s="122" t="s">
        <v>259</v>
      </c>
      <c r="E377" s="115"/>
      <c r="F377" s="115"/>
      <c r="G377" s="131" t="s">
        <v>6</v>
      </c>
      <c r="H377" s="132">
        <v>1</v>
      </c>
      <c r="I377" s="124"/>
      <c r="J377" s="125"/>
      <c r="K377" s="123">
        <f t="shared" si="1"/>
        <v>0</v>
      </c>
    </row>
    <row r="378" spans="1:11" x14ac:dyDescent="0.25">
      <c r="A378" s="1"/>
      <c r="B378" s="59" t="s">
        <v>271</v>
      </c>
      <c r="C378" s="95"/>
      <c r="D378" s="122" t="s">
        <v>260</v>
      </c>
      <c r="E378" s="115"/>
      <c r="F378" s="115"/>
      <c r="G378" s="131" t="s">
        <v>6</v>
      </c>
      <c r="H378" s="132">
        <v>1</v>
      </c>
      <c r="I378" s="124"/>
      <c r="J378" s="125"/>
      <c r="K378" s="123">
        <f t="shared" si="1"/>
        <v>0</v>
      </c>
    </row>
    <row r="379" spans="1:11" x14ac:dyDescent="0.25">
      <c r="A379" s="1" t="s">
        <v>27</v>
      </c>
      <c r="B379" s="59" t="s">
        <v>272</v>
      </c>
      <c r="D379" s="122" t="s">
        <v>261</v>
      </c>
      <c r="E379" s="116"/>
      <c r="F379" s="116"/>
      <c r="G379" s="131" t="s">
        <v>6</v>
      </c>
      <c r="H379" s="132">
        <v>2</v>
      </c>
      <c r="I379" s="124"/>
      <c r="J379" s="125"/>
      <c r="K379" s="123">
        <f t="shared" si="1"/>
        <v>0</v>
      </c>
    </row>
    <row r="380" spans="1:11" x14ac:dyDescent="0.25">
      <c r="A380" s="1"/>
      <c r="B380" s="59" t="s">
        <v>273</v>
      </c>
      <c r="D380" s="122" t="s">
        <v>262</v>
      </c>
      <c r="E380" s="116"/>
      <c r="F380" s="116"/>
      <c r="G380" s="131" t="s">
        <v>6</v>
      </c>
      <c r="H380" s="132">
        <v>1</v>
      </c>
      <c r="I380" s="124"/>
      <c r="J380" s="125"/>
      <c r="K380" s="123">
        <f t="shared" si="1"/>
        <v>0</v>
      </c>
    </row>
    <row r="381" spans="1:11" x14ac:dyDescent="0.25">
      <c r="A381" s="1" t="s">
        <v>28</v>
      </c>
      <c r="B381" s="59"/>
      <c r="C381" s="30"/>
      <c r="D381" s="118"/>
      <c r="E381" s="121"/>
      <c r="F381" s="120"/>
      <c r="G381" s="6"/>
      <c r="H381" s="6"/>
      <c r="I381" s="6"/>
      <c r="J381" s="6"/>
      <c r="K381" s="6"/>
    </row>
    <row r="382" spans="1:11" x14ac:dyDescent="0.25">
      <c r="B382" s="59"/>
      <c r="C382" s="30"/>
      <c r="D382" s="211" t="s">
        <v>252</v>
      </c>
      <c r="E382" s="212"/>
      <c r="F382" s="212"/>
      <c r="G382" s="209"/>
      <c r="H382" s="209"/>
      <c r="I382" s="209"/>
      <c r="J382" s="209"/>
      <c r="K382" s="210"/>
    </row>
    <row r="383" spans="1:11" x14ac:dyDescent="0.25">
      <c r="B383" s="59"/>
      <c r="C383" s="30"/>
      <c r="D383" s="215"/>
      <c r="E383" s="213"/>
      <c r="F383" s="213"/>
      <c r="G383" s="213"/>
      <c r="H383" s="213"/>
      <c r="I383" s="213"/>
      <c r="J383" s="213"/>
      <c r="K383" s="214"/>
    </row>
    <row r="384" spans="1:11" x14ac:dyDescent="0.25">
      <c r="B384" s="59"/>
      <c r="C384" s="30"/>
      <c r="D384" s="218" t="s">
        <v>29</v>
      </c>
      <c r="E384" s="219"/>
      <c r="F384" s="219"/>
      <c r="G384" s="147"/>
      <c r="H384" s="147"/>
      <c r="I384" s="147"/>
      <c r="J384" s="147"/>
      <c r="K384" s="148">
        <f>SUM(K371:K381)</f>
        <v>0</v>
      </c>
    </row>
    <row r="385" spans="1:11" s="353" customFormat="1" ht="15" customHeight="1" x14ac:dyDescent="0.25">
      <c r="B385" s="354"/>
      <c r="C385" s="198"/>
      <c r="D385" s="355" t="s">
        <v>30</v>
      </c>
      <c r="E385" s="356"/>
      <c r="F385" s="356"/>
      <c r="G385" s="371"/>
      <c r="H385" s="371"/>
      <c r="I385" s="371"/>
      <c r="J385" s="371"/>
      <c r="K385" s="372">
        <f>K384*0.2</f>
        <v>0</v>
      </c>
    </row>
    <row r="386" spans="1:11" s="353" customFormat="1" ht="15" customHeight="1" x14ac:dyDescent="0.25">
      <c r="B386" s="354"/>
      <c r="C386" s="198"/>
      <c r="D386" s="360" t="s">
        <v>31</v>
      </c>
      <c r="E386" s="361"/>
      <c r="F386" s="361"/>
      <c r="G386" s="357"/>
      <c r="H386" s="357"/>
      <c r="I386" s="357"/>
      <c r="J386" s="357"/>
      <c r="K386" s="362">
        <f>K384+K385</f>
        <v>0</v>
      </c>
    </row>
    <row r="387" spans="1:11" ht="23.25" customHeight="1" thickBot="1" x14ac:dyDescent="0.3">
      <c r="A387" s="1">
        <v>4</v>
      </c>
      <c r="B387" s="59" t="s">
        <v>207</v>
      </c>
      <c r="C387" s="53"/>
      <c r="D387" s="104" t="s">
        <v>274</v>
      </c>
      <c r="E387" s="106"/>
      <c r="F387" s="110"/>
      <c r="G387" s="4"/>
      <c r="H387" s="4"/>
      <c r="I387" s="4"/>
      <c r="J387" s="4"/>
      <c r="K387" s="4"/>
    </row>
    <row r="388" spans="1:11" ht="15.75" hidden="1" thickBot="1" x14ac:dyDescent="0.3">
      <c r="A388" s="1" t="s">
        <v>24</v>
      </c>
    </row>
    <row r="389" spans="1:11" ht="15.75" hidden="1" thickBot="1" x14ac:dyDescent="0.3">
      <c r="A389" s="1" t="s">
        <v>24</v>
      </c>
    </row>
    <row r="390" spans="1:11" ht="15.75" hidden="1" thickBot="1" x14ac:dyDescent="0.3">
      <c r="A390" s="1" t="s">
        <v>24</v>
      </c>
    </row>
    <row r="391" spans="1:11" ht="16.5" thickTop="1" thickBot="1" x14ac:dyDescent="0.3">
      <c r="A391" s="1">
        <v>8</v>
      </c>
      <c r="B391" s="59"/>
      <c r="C391" s="55"/>
      <c r="D391" s="128"/>
      <c r="E391" s="130"/>
      <c r="F391" s="129"/>
      <c r="G391" s="48" t="s">
        <v>6</v>
      </c>
      <c r="H391" s="8">
        <v>2</v>
      </c>
      <c r="I391" s="9"/>
      <c r="J391" s="10"/>
      <c r="K391" s="11">
        <f>IF(AND(H391= "",I391= ""), 0, ROUND(ROUND(J391, 2) * ROUND(IF(I391="",H391,I391),  0), 2))</f>
        <v>0</v>
      </c>
    </row>
    <row r="392" spans="1:11" ht="15.75" hidden="1" thickTop="1" x14ac:dyDescent="0.25">
      <c r="A392" s="1" t="s">
        <v>38</v>
      </c>
      <c r="D392" s="45"/>
      <c r="E392" s="45"/>
      <c r="F392" s="45"/>
    </row>
    <row r="393" spans="1:11" ht="15.75" thickTop="1" x14ac:dyDescent="0.25">
      <c r="A393" s="1" t="s">
        <v>28</v>
      </c>
      <c r="B393" s="59"/>
      <c r="C393" s="30"/>
      <c r="D393" s="274"/>
      <c r="E393" s="274"/>
      <c r="F393" s="274"/>
      <c r="G393" s="6"/>
      <c r="H393" s="6"/>
      <c r="I393" s="6"/>
      <c r="J393" s="6"/>
      <c r="K393" s="6"/>
    </row>
    <row r="394" spans="1:11" ht="25.5" customHeight="1" x14ac:dyDescent="0.25">
      <c r="B394" s="59"/>
      <c r="C394" s="30"/>
      <c r="D394" s="211" t="s">
        <v>275</v>
      </c>
      <c r="E394" s="212"/>
      <c r="F394" s="212"/>
      <c r="G394" s="209"/>
      <c r="H394" s="209"/>
      <c r="I394" s="209"/>
      <c r="J394" s="209"/>
      <c r="K394" s="210"/>
    </row>
    <row r="395" spans="1:11" x14ac:dyDescent="0.25">
      <c r="B395" s="59"/>
      <c r="C395" s="30"/>
      <c r="D395" s="215"/>
      <c r="E395" s="213"/>
      <c r="F395" s="213"/>
      <c r="G395" s="213"/>
      <c r="H395" s="213"/>
      <c r="I395" s="213"/>
      <c r="J395" s="213"/>
      <c r="K395" s="214"/>
    </row>
    <row r="396" spans="1:11" x14ac:dyDescent="0.25">
      <c r="B396" s="59"/>
      <c r="C396" s="30"/>
      <c r="D396" s="218" t="s">
        <v>29</v>
      </c>
      <c r="E396" s="219"/>
      <c r="F396" s="219"/>
      <c r="G396" s="147"/>
      <c r="H396" s="147"/>
      <c r="I396" s="147"/>
      <c r="J396" s="147"/>
      <c r="K396" s="148">
        <f>K391</f>
        <v>0</v>
      </c>
    </row>
    <row r="397" spans="1:11" s="353" customFormat="1" ht="15" customHeight="1" x14ac:dyDescent="0.25">
      <c r="B397" s="354"/>
      <c r="C397" s="198"/>
      <c r="D397" s="355" t="s">
        <v>30</v>
      </c>
      <c r="E397" s="356"/>
      <c r="F397" s="356"/>
      <c r="G397" s="371"/>
      <c r="H397" s="371"/>
      <c r="I397" s="371"/>
      <c r="J397" s="371"/>
      <c r="K397" s="372">
        <f>K396*0.2</f>
        <v>0</v>
      </c>
    </row>
    <row r="398" spans="1:11" s="353" customFormat="1" ht="15" customHeight="1" x14ac:dyDescent="0.25">
      <c r="B398" s="354"/>
      <c r="C398" s="198"/>
      <c r="D398" s="360" t="s">
        <v>31</v>
      </c>
      <c r="E398" s="361"/>
      <c r="F398" s="361"/>
      <c r="G398" s="357"/>
      <c r="H398" s="357"/>
      <c r="I398" s="357"/>
      <c r="J398" s="357"/>
      <c r="K398" s="362">
        <f>K396+K397</f>
        <v>0</v>
      </c>
    </row>
    <row r="399" spans="1:11" x14ac:dyDescent="0.25">
      <c r="A399" s="1" t="s">
        <v>20</v>
      </c>
      <c r="B399" s="59"/>
      <c r="C399" s="188"/>
      <c r="D399" s="239"/>
      <c r="E399" s="239"/>
      <c r="F399" s="239"/>
      <c r="G399" s="37"/>
      <c r="H399" s="37"/>
      <c r="I399" s="37"/>
      <c r="J399" s="37"/>
      <c r="K399" s="37"/>
    </row>
    <row r="400" spans="1:11" x14ac:dyDescent="0.25">
      <c r="B400" s="59"/>
      <c r="C400" s="30"/>
      <c r="D400" s="228" t="s">
        <v>202</v>
      </c>
      <c r="E400" s="229"/>
      <c r="F400" s="229"/>
      <c r="G400" s="226"/>
      <c r="H400" s="226"/>
      <c r="I400" s="226"/>
      <c r="J400" s="226"/>
      <c r="K400" s="227"/>
    </row>
    <row r="401" spans="2:11" x14ac:dyDescent="0.25">
      <c r="B401" s="59"/>
      <c r="C401" s="30"/>
      <c r="D401" s="232"/>
      <c r="E401" s="230"/>
      <c r="F401" s="230"/>
      <c r="G401" s="230"/>
      <c r="H401" s="230"/>
      <c r="I401" s="230"/>
      <c r="J401" s="230"/>
      <c r="K401" s="231"/>
    </row>
    <row r="402" spans="2:11" x14ac:dyDescent="0.25">
      <c r="B402" s="59"/>
      <c r="C402" s="30"/>
      <c r="D402" s="233" t="s">
        <v>29</v>
      </c>
      <c r="E402" s="234"/>
      <c r="F402" s="234"/>
      <c r="G402" s="341"/>
      <c r="H402" s="341"/>
      <c r="I402" s="341"/>
      <c r="J402" s="341"/>
      <c r="K402" s="342">
        <f>K366+K384+K396</f>
        <v>0</v>
      </c>
    </row>
    <row r="403" spans="2:11" x14ac:dyDescent="0.25">
      <c r="B403" s="59"/>
      <c r="C403" s="30"/>
      <c r="D403" s="233" t="s">
        <v>30</v>
      </c>
      <c r="E403" s="234"/>
      <c r="F403" s="234"/>
      <c r="G403" s="341"/>
      <c r="H403" s="341"/>
      <c r="I403" s="341"/>
      <c r="J403" s="341"/>
      <c r="K403" s="342">
        <f>K402*0.2</f>
        <v>0</v>
      </c>
    </row>
    <row r="404" spans="2:11" x14ac:dyDescent="0.25">
      <c r="B404" s="59"/>
      <c r="C404" s="30"/>
      <c r="D404" s="235" t="s">
        <v>31</v>
      </c>
      <c r="E404" s="236"/>
      <c r="F404" s="236"/>
      <c r="G404" s="343"/>
      <c r="H404" s="343"/>
      <c r="I404" s="343"/>
      <c r="J404" s="343"/>
      <c r="K404" s="344">
        <f>K402+K403</f>
        <v>0</v>
      </c>
    </row>
  </sheetData>
  <sheetProtection selectLockedCells="1"/>
  <mergeCells count="308">
    <mergeCell ref="D3:K3"/>
    <mergeCell ref="D4:K4"/>
    <mergeCell ref="G383:K383"/>
    <mergeCell ref="G382:K382"/>
    <mergeCell ref="D350:F350"/>
    <mergeCell ref="G350:K350"/>
    <mergeCell ref="G401:K401"/>
    <mergeCell ref="D401:F401"/>
    <mergeCell ref="D385:F385"/>
    <mergeCell ref="D386:F386"/>
    <mergeCell ref="D393:F393"/>
    <mergeCell ref="G394:K394"/>
    <mergeCell ref="D394:F394"/>
    <mergeCell ref="G395:K395"/>
    <mergeCell ref="D395:F395"/>
    <mergeCell ref="D382:F382"/>
    <mergeCell ref="D383:F383"/>
    <mergeCell ref="D384:F384"/>
    <mergeCell ref="G365:K365"/>
    <mergeCell ref="D365:F365"/>
    <mergeCell ref="D402:F402"/>
    <mergeCell ref="D403:F403"/>
    <mergeCell ref="D404:F404"/>
    <mergeCell ref="D396:F396"/>
    <mergeCell ref="D397:F397"/>
    <mergeCell ref="D398:F398"/>
    <mergeCell ref="D399:F399"/>
    <mergeCell ref="G400:K400"/>
    <mergeCell ref="D400:F400"/>
    <mergeCell ref="D366:F366"/>
    <mergeCell ref="D367:F367"/>
    <mergeCell ref="D368:F368"/>
    <mergeCell ref="D348:F348"/>
    <mergeCell ref="D349:F349"/>
    <mergeCell ref="D359:F359"/>
    <mergeCell ref="D363:F363"/>
    <mergeCell ref="G364:K364"/>
    <mergeCell ref="D364:F364"/>
    <mergeCell ref="D361:F361"/>
    <mergeCell ref="D362:F362"/>
    <mergeCell ref="D351:F351"/>
    <mergeCell ref="G351:K351"/>
    <mergeCell ref="D352:F352"/>
    <mergeCell ref="D353:F353"/>
    <mergeCell ref="D354:F354"/>
    <mergeCell ref="D340:F340"/>
    <mergeCell ref="D342:F342"/>
    <mergeCell ref="D344:F344"/>
    <mergeCell ref="G345:K345"/>
    <mergeCell ref="D345:F345"/>
    <mergeCell ref="G346:K346"/>
    <mergeCell ref="D346:F346"/>
    <mergeCell ref="D347:F347"/>
    <mergeCell ref="G333:K333"/>
    <mergeCell ref="D333:F333"/>
    <mergeCell ref="D334:F334"/>
    <mergeCell ref="D335:F335"/>
    <mergeCell ref="D336:F336"/>
    <mergeCell ref="D339:F339"/>
    <mergeCell ref="D322:F322"/>
    <mergeCell ref="D323:F323"/>
    <mergeCell ref="D325:F325"/>
    <mergeCell ref="D332:K332"/>
    <mergeCell ref="G315:K315"/>
    <mergeCell ref="D316:F316"/>
    <mergeCell ref="D328:F328"/>
    <mergeCell ref="D329:F329"/>
    <mergeCell ref="D331:F331"/>
    <mergeCell ref="G320:K320"/>
    <mergeCell ref="D320:F320"/>
    <mergeCell ref="D321:F321"/>
    <mergeCell ref="D300:F300"/>
    <mergeCell ref="D301:F301"/>
    <mergeCell ref="D302:F302"/>
    <mergeCell ref="G319:K319"/>
    <mergeCell ref="D319:F319"/>
    <mergeCell ref="D305:F305"/>
    <mergeCell ref="D308:F308"/>
    <mergeCell ref="D315:F315"/>
    <mergeCell ref="D310:F310"/>
    <mergeCell ref="D311:F311"/>
    <mergeCell ref="D312:F312"/>
    <mergeCell ref="D313:F313"/>
    <mergeCell ref="D314:F314"/>
    <mergeCell ref="D317:F317"/>
    <mergeCell ref="D318:F318"/>
    <mergeCell ref="D289:F289"/>
    <mergeCell ref="D290:F290"/>
    <mergeCell ref="D292:F292"/>
    <mergeCell ref="D293:F293"/>
    <mergeCell ref="D296:F296"/>
    <mergeCell ref="D298:F298"/>
    <mergeCell ref="G299:K299"/>
    <mergeCell ref="D299:F299"/>
    <mergeCell ref="D282:F282"/>
    <mergeCell ref="D284:F284"/>
    <mergeCell ref="G285:K285"/>
    <mergeCell ref="D285:F285"/>
    <mergeCell ref="G286:K286"/>
    <mergeCell ref="D286:F286"/>
    <mergeCell ref="D287:F287"/>
    <mergeCell ref="D288:F288"/>
    <mergeCell ref="D266:F266"/>
    <mergeCell ref="D267:F267"/>
    <mergeCell ref="D268:F268"/>
    <mergeCell ref="D270:F270"/>
    <mergeCell ref="D271:F271"/>
    <mergeCell ref="D274:F274"/>
    <mergeCell ref="D279:F279"/>
    <mergeCell ref="D255:F255"/>
    <mergeCell ref="D257:F257"/>
    <mergeCell ref="D260:F260"/>
    <mergeCell ref="D262:F262"/>
    <mergeCell ref="G263:K263"/>
    <mergeCell ref="D263:F263"/>
    <mergeCell ref="G264:K264"/>
    <mergeCell ref="D264:F264"/>
    <mergeCell ref="D265:F265"/>
    <mergeCell ref="G245:K245"/>
    <mergeCell ref="D245:F245"/>
    <mergeCell ref="D246:F246"/>
    <mergeCell ref="G249:K249"/>
    <mergeCell ref="D249:F249"/>
    <mergeCell ref="G250:K250"/>
    <mergeCell ref="D250:F250"/>
    <mergeCell ref="D251:F251"/>
    <mergeCell ref="D254:F254"/>
    <mergeCell ref="D236:F236"/>
    <mergeCell ref="D237:F237"/>
    <mergeCell ref="D238:F238"/>
    <mergeCell ref="D240:F240"/>
    <mergeCell ref="D241:F241"/>
    <mergeCell ref="G244:K244"/>
    <mergeCell ref="D244:F244"/>
    <mergeCell ref="D231:F231"/>
    <mergeCell ref="D232:F232"/>
    <mergeCell ref="D233:F233"/>
    <mergeCell ref="G234:K234"/>
    <mergeCell ref="D234:F234"/>
    <mergeCell ref="G235:K235"/>
    <mergeCell ref="D235:F235"/>
    <mergeCell ref="D225:F225"/>
    <mergeCell ref="D227:F227"/>
    <mergeCell ref="G228:K228"/>
    <mergeCell ref="D228:F228"/>
    <mergeCell ref="G229:K229"/>
    <mergeCell ref="D229:F229"/>
    <mergeCell ref="D230:F230"/>
    <mergeCell ref="G219:K219"/>
    <mergeCell ref="D219:F219"/>
    <mergeCell ref="D220:F220"/>
    <mergeCell ref="D221:F221"/>
    <mergeCell ref="D222:F222"/>
    <mergeCell ref="D223:F223"/>
    <mergeCell ref="D202:F202"/>
    <mergeCell ref="D203:F203"/>
    <mergeCell ref="D205:F205"/>
    <mergeCell ref="D206:F206"/>
    <mergeCell ref="D211:F211"/>
    <mergeCell ref="D214:F214"/>
    <mergeCell ref="D217:F217"/>
    <mergeCell ref="G218:K218"/>
    <mergeCell ref="D218:F218"/>
    <mergeCell ref="D195:F195"/>
    <mergeCell ref="D197:F197"/>
    <mergeCell ref="G198:K198"/>
    <mergeCell ref="D198:F198"/>
    <mergeCell ref="G199:K199"/>
    <mergeCell ref="D199:F199"/>
    <mergeCell ref="D200:F200"/>
    <mergeCell ref="D201:F201"/>
    <mergeCell ref="D186:F186"/>
    <mergeCell ref="D187:F187"/>
    <mergeCell ref="D188:F188"/>
    <mergeCell ref="D189:F189"/>
    <mergeCell ref="D191:F191"/>
    <mergeCell ref="D192:F192"/>
    <mergeCell ref="D174:F174"/>
    <mergeCell ref="D175:F175"/>
    <mergeCell ref="D177:F177"/>
    <mergeCell ref="D179:F179"/>
    <mergeCell ref="D181:F181"/>
    <mergeCell ref="G184:K184"/>
    <mergeCell ref="D184:F184"/>
    <mergeCell ref="G185:K185"/>
    <mergeCell ref="D185:F185"/>
    <mergeCell ref="G168:K168"/>
    <mergeCell ref="D168:F168"/>
    <mergeCell ref="D169:F169"/>
    <mergeCell ref="D170:F170"/>
    <mergeCell ref="D171:F171"/>
    <mergeCell ref="D173:F173"/>
    <mergeCell ref="D163:F163"/>
    <mergeCell ref="D164:F164"/>
    <mergeCell ref="D165:F165"/>
    <mergeCell ref="G167:K167"/>
    <mergeCell ref="D167:F167"/>
    <mergeCell ref="D166:K166"/>
    <mergeCell ref="D147:F147"/>
    <mergeCell ref="D148:F148"/>
    <mergeCell ref="D155:F155"/>
    <mergeCell ref="D160:F160"/>
    <mergeCell ref="G161:K161"/>
    <mergeCell ref="G162:K162"/>
    <mergeCell ref="D162:F162"/>
    <mergeCell ref="D137:F137"/>
    <mergeCell ref="D138:F138"/>
    <mergeCell ref="G144:K144"/>
    <mergeCell ref="G145:K145"/>
    <mergeCell ref="D145:F145"/>
    <mergeCell ref="D146:F146"/>
    <mergeCell ref="D118:K118"/>
    <mergeCell ref="D119:F119"/>
    <mergeCell ref="D133:F133"/>
    <mergeCell ref="G134:K134"/>
    <mergeCell ref="D134:F134"/>
    <mergeCell ref="G135:K135"/>
    <mergeCell ref="D135:F135"/>
    <mergeCell ref="D136:F136"/>
    <mergeCell ref="G112:K112"/>
    <mergeCell ref="D112:F112"/>
    <mergeCell ref="G113:K113"/>
    <mergeCell ref="D113:F113"/>
    <mergeCell ref="D114:F114"/>
    <mergeCell ref="D115:F115"/>
    <mergeCell ref="D116:F116"/>
    <mergeCell ref="G107:K107"/>
    <mergeCell ref="D107:F107"/>
    <mergeCell ref="D108:F108"/>
    <mergeCell ref="D109:F109"/>
    <mergeCell ref="D110:F110"/>
    <mergeCell ref="D111:F111"/>
    <mergeCell ref="D92:F92"/>
    <mergeCell ref="D93:F93"/>
    <mergeCell ref="D95:F95"/>
    <mergeCell ref="D96:F96"/>
    <mergeCell ref="D101:F101"/>
    <mergeCell ref="D105:F105"/>
    <mergeCell ref="G106:K106"/>
    <mergeCell ref="D106:F106"/>
    <mergeCell ref="D85:F85"/>
    <mergeCell ref="D87:F87"/>
    <mergeCell ref="G88:K88"/>
    <mergeCell ref="D88:F88"/>
    <mergeCell ref="G89:K89"/>
    <mergeCell ref="D89:F89"/>
    <mergeCell ref="D90:F90"/>
    <mergeCell ref="D91:F91"/>
    <mergeCell ref="D73:F73"/>
    <mergeCell ref="D74:F74"/>
    <mergeCell ref="D75:F75"/>
    <mergeCell ref="D78:F78"/>
    <mergeCell ref="D79:F79"/>
    <mergeCell ref="D81:F81"/>
    <mergeCell ref="D83:F83"/>
    <mergeCell ref="D65:F65"/>
    <mergeCell ref="D66:F66"/>
    <mergeCell ref="D69:F69"/>
    <mergeCell ref="G70:K70"/>
    <mergeCell ref="D70:F70"/>
    <mergeCell ref="G71:K71"/>
    <mergeCell ref="D71:F71"/>
    <mergeCell ref="D72:F72"/>
    <mergeCell ref="G62:K62"/>
    <mergeCell ref="D62:F62"/>
    <mergeCell ref="D63:F63"/>
    <mergeCell ref="D54:F54"/>
    <mergeCell ref="D55:F55"/>
    <mergeCell ref="D57:F57"/>
    <mergeCell ref="D58:F58"/>
    <mergeCell ref="D60:F60"/>
    <mergeCell ref="D61:F61"/>
    <mergeCell ref="D49:F49"/>
    <mergeCell ref="D50:F50"/>
    <mergeCell ref="G51:K51"/>
    <mergeCell ref="D51:F51"/>
    <mergeCell ref="G52:K52"/>
    <mergeCell ref="D52:F52"/>
    <mergeCell ref="D53:F53"/>
    <mergeCell ref="D44:F44"/>
    <mergeCell ref="G45:K45"/>
    <mergeCell ref="D45:F45"/>
    <mergeCell ref="G46:K46"/>
    <mergeCell ref="D46:F46"/>
    <mergeCell ref="D47:F47"/>
    <mergeCell ref="D48:F48"/>
    <mergeCell ref="G35:K35"/>
    <mergeCell ref="D35:F35"/>
    <mergeCell ref="D36:F36"/>
    <mergeCell ref="D37:F37"/>
    <mergeCell ref="D38:F38"/>
    <mergeCell ref="D39:F39"/>
    <mergeCell ref="D18:F18"/>
    <mergeCell ref="D19:F19"/>
    <mergeCell ref="D20:F20"/>
    <mergeCell ref="D21:F21"/>
    <mergeCell ref="G34:K34"/>
    <mergeCell ref="D34:F34"/>
    <mergeCell ref="D6:F6"/>
    <mergeCell ref="D7:F7"/>
    <mergeCell ref="D10:F10"/>
    <mergeCell ref="D11:F11"/>
    <mergeCell ref="D13:F13"/>
    <mergeCell ref="D15:F15"/>
    <mergeCell ref="G16:K16"/>
    <mergeCell ref="D16:F16"/>
    <mergeCell ref="G17:K17"/>
    <mergeCell ref="D17:F17"/>
  </mergeCells>
  <phoneticPr fontId="38" type="noConversion"/>
  <printOptions horizontalCentered="1"/>
  <pageMargins left="0.55118110236220474" right="0.55118110236220474" top="0.55118110236220474" bottom="0.55118110236220474" header="0.23622047244094491" footer="0.23622047244094491"/>
  <pageSetup paperSize="9" scale="85" fitToHeight="0" orientation="portrait" horizontalDpi="300" verticalDpi="300" r:id="rId1"/>
  <headerFooter>
    <oddFooter>&amp;R&amp;"Arial,Normal"&amp;8Page &amp;P/&amp;N</oddFooter>
  </headerFooter>
  <rowBreaks count="8" manualBreakCount="8">
    <brk id="55" max="16383" man="1"/>
    <brk id="116" max="16383" man="1"/>
    <brk id="171" max="16383" man="1"/>
    <brk id="222" min="1" max="10" man="1"/>
    <brk id="238" max="16383" man="1"/>
    <brk id="289" min="1" max="10" man="1"/>
    <brk id="323" max="16383" man="1"/>
    <brk id="3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6"/>
  <sheetViews>
    <sheetView view="pageBreakPreview" topLeftCell="B152" zoomScaleNormal="100" zoomScaleSheetLayoutView="100" workbookViewId="0">
      <selection activeCell="M180" sqref="M180"/>
    </sheetView>
  </sheetViews>
  <sheetFormatPr baseColWidth="10" defaultColWidth="9.140625" defaultRowHeight="15" x14ac:dyDescent="0.25"/>
  <cols>
    <col min="1" max="1" width="0" hidden="1" customWidth="1"/>
    <col min="2" max="2" width="6.42578125" style="60" customWidth="1"/>
    <col min="3" max="3" width="2.140625" customWidth="1"/>
    <col min="4" max="4" width="34.5703125" customWidth="1"/>
    <col min="5" max="7" width="8.140625" customWidth="1"/>
    <col min="8" max="8" width="8.85546875" bestFit="1" customWidth="1"/>
    <col min="9" max="9" width="8.140625" customWidth="1"/>
    <col min="10" max="11" width="12.5703125" customWidth="1"/>
    <col min="12" max="62" width="10.7109375" customWidth="1"/>
  </cols>
  <sheetData>
    <row r="1" spans="1:11" ht="90" hidden="1" x14ac:dyDescent="0.25">
      <c r="A1" s="1" t="s">
        <v>0</v>
      </c>
      <c r="B1" s="59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3" spans="1:11" ht="39.950000000000003" customHeight="1" x14ac:dyDescent="0.25">
      <c r="D3" s="268" t="s">
        <v>230</v>
      </c>
      <c r="E3" s="269"/>
      <c r="F3" s="269"/>
      <c r="G3" s="269"/>
      <c r="H3" s="269"/>
      <c r="I3" s="269"/>
      <c r="J3" s="269"/>
      <c r="K3" s="270"/>
    </row>
    <row r="4" spans="1:11" ht="20.100000000000001" customHeight="1" x14ac:dyDescent="0.25">
      <c r="D4" s="306" t="s">
        <v>302</v>
      </c>
      <c r="E4" s="307"/>
      <c r="F4" s="307"/>
      <c r="G4" s="307"/>
      <c r="H4" s="307"/>
      <c r="I4" s="307"/>
      <c r="J4" s="307"/>
      <c r="K4" s="308"/>
    </row>
    <row r="6" spans="1:11" ht="22.5" x14ac:dyDescent="0.25">
      <c r="A6" s="1" t="s">
        <v>11</v>
      </c>
      <c r="B6" s="59" t="s">
        <v>12</v>
      </c>
      <c r="C6" s="52"/>
      <c r="D6" s="203" t="s">
        <v>13</v>
      </c>
      <c r="E6" s="203"/>
      <c r="F6" s="203"/>
      <c r="G6" s="2" t="s">
        <v>6</v>
      </c>
      <c r="H6" s="2" t="s">
        <v>14</v>
      </c>
      <c r="I6" s="2" t="s">
        <v>15</v>
      </c>
      <c r="J6" s="2" t="s">
        <v>16</v>
      </c>
      <c r="K6" s="2" t="s">
        <v>17</v>
      </c>
    </row>
    <row r="7" spans="1:11" hidden="1" x14ac:dyDescent="0.25">
      <c r="B7" s="59"/>
      <c r="C7" s="30"/>
      <c r="D7" s="222" t="s">
        <v>30</v>
      </c>
      <c r="E7" s="223"/>
      <c r="F7" s="223"/>
      <c r="G7" s="220" t="e">
        <f>ROUND( SUMIF(#REF!, IF(#REF!="","",#REF!),#REF!) * 0.2, 2)</f>
        <v>#REF!</v>
      </c>
      <c r="H7" s="220"/>
      <c r="I7" s="220"/>
      <c r="J7" s="220"/>
      <c r="K7" s="221"/>
    </row>
    <row r="8" spans="1:11" hidden="1" x14ac:dyDescent="0.25">
      <c r="B8" s="59"/>
      <c r="C8" s="30"/>
      <c r="D8" s="218" t="s">
        <v>31</v>
      </c>
      <c r="E8" s="219"/>
      <c r="F8" s="219"/>
      <c r="G8" s="216" t="e">
        <f>SUM(G7:G7)</f>
        <v>#REF!</v>
      </c>
      <c r="H8" s="216"/>
      <c r="I8" s="216"/>
      <c r="J8" s="216"/>
      <c r="K8" s="217"/>
    </row>
    <row r="9" spans="1:11" x14ac:dyDescent="0.25">
      <c r="A9" s="1" t="s">
        <v>20</v>
      </c>
      <c r="B9" s="59"/>
      <c r="C9" s="1"/>
      <c r="D9" s="239"/>
      <c r="E9" s="239"/>
      <c r="F9" s="239"/>
      <c r="G9" s="37"/>
      <c r="H9" s="37"/>
      <c r="I9" s="37"/>
      <c r="J9" s="37"/>
      <c r="K9" s="37"/>
    </row>
    <row r="10" spans="1:11" ht="15.75" x14ac:dyDescent="0.25">
      <c r="A10" s="1">
        <v>3</v>
      </c>
      <c r="B10" s="61">
        <v>4</v>
      </c>
      <c r="C10" s="54"/>
      <c r="D10" s="240" t="s">
        <v>194</v>
      </c>
      <c r="E10" s="241"/>
      <c r="F10" s="241"/>
      <c r="G10" s="241"/>
      <c r="H10" s="241"/>
      <c r="I10" s="241"/>
      <c r="J10" s="241"/>
      <c r="K10" s="242"/>
    </row>
    <row r="11" spans="1:11" ht="30" customHeight="1" thickBot="1" x14ac:dyDescent="0.3">
      <c r="A11" s="1">
        <v>4</v>
      </c>
      <c r="B11" s="59" t="s">
        <v>66</v>
      </c>
      <c r="C11" s="53"/>
      <c r="D11" s="243" t="s">
        <v>195</v>
      </c>
      <c r="E11" s="244"/>
      <c r="F11" s="244"/>
      <c r="G11" s="4"/>
      <c r="H11" s="4"/>
      <c r="I11" s="4"/>
      <c r="J11" s="4"/>
      <c r="K11" s="4"/>
    </row>
    <row r="12" spans="1:11" ht="15.75" hidden="1" thickBot="1" x14ac:dyDescent="0.3">
      <c r="A12" s="1" t="s">
        <v>24</v>
      </c>
    </row>
    <row r="13" spans="1:11" ht="15.75" hidden="1" thickBot="1" x14ac:dyDescent="0.3">
      <c r="A13" s="1" t="s">
        <v>24</v>
      </c>
    </row>
    <row r="14" spans="1:11" ht="15.75" hidden="1" thickBot="1" x14ac:dyDescent="0.3">
      <c r="A14" s="1" t="s">
        <v>24</v>
      </c>
    </row>
    <row r="15" spans="1:11" ht="15.75" hidden="1" thickBot="1" x14ac:dyDescent="0.3">
      <c r="A15" s="1" t="s">
        <v>27</v>
      </c>
      <c r="D15" s="96"/>
      <c r="E15" s="45"/>
      <c r="F15" s="45"/>
    </row>
    <row r="16" spans="1:11" s="45" customFormat="1" ht="22.5" customHeight="1" thickTop="1" thickBot="1" x14ac:dyDescent="0.3">
      <c r="A16" s="46">
        <v>9</v>
      </c>
      <c r="B16" s="137" t="s">
        <v>71</v>
      </c>
      <c r="C16" s="138"/>
      <c r="D16" s="94" t="s">
        <v>276</v>
      </c>
      <c r="E16" s="139"/>
      <c r="F16" s="140"/>
      <c r="G16" s="141" t="s">
        <v>6</v>
      </c>
      <c r="H16" s="142">
        <v>2</v>
      </c>
      <c r="I16" s="143"/>
      <c r="J16" s="144"/>
      <c r="K16" s="150">
        <f>IF(AND(H16= "",I16= ""), 0, ROUND(ROUND(J16, 2) * ROUND(IF(I16="",H16,I16),  0), 2))</f>
        <v>0</v>
      </c>
    </row>
    <row r="17" spans="1:11" s="45" customFormat="1" ht="16.5" hidden="1" thickTop="1" thickBot="1" x14ac:dyDescent="0.3">
      <c r="A17" s="46" t="s">
        <v>27</v>
      </c>
      <c r="B17" s="146"/>
      <c r="C17" s="93"/>
      <c r="D17" s="96"/>
      <c r="E17" s="93"/>
      <c r="F17" s="93"/>
      <c r="G17" s="93"/>
      <c r="H17" s="93"/>
      <c r="I17" s="93"/>
      <c r="J17" s="93"/>
      <c r="K17" s="151"/>
    </row>
    <row r="18" spans="1:11" s="45" customFormat="1" ht="22.5" customHeight="1" thickTop="1" thickBot="1" x14ac:dyDescent="0.3">
      <c r="A18" s="46">
        <v>9</v>
      </c>
      <c r="B18" s="137" t="s">
        <v>72</v>
      </c>
      <c r="C18" s="138"/>
      <c r="D18" s="94" t="s">
        <v>277</v>
      </c>
      <c r="E18" s="139"/>
      <c r="F18" s="140"/>
      <c r="G18" s="141" t="s">
        <v>6</v>
      </c>
      <c r="H18" s="142">
        <v>1</v>
      </c>
      <c r="I18" s="143"/>
      <c r="J18" s="144"/>
      <c r="K18" s="150">
        <f>IF(AND(H18= "",I18= ""), 0, ROUND(ROUND(J18, 2) * ROUND(IF(I18="",H18,I18),  0), 2))</f>
        <v>0</v>
      </c>
    </row>
    <row r="19" spans="1:11" ht="15.75" hidden="1" thickTop="1" x14ac:dyDescent="0.25">
      <c r="A19" s="1" t="s">
        <v>27</v>
      </c>
    </row>
    <row r="20" spans="1:11" ht="15.75" thickTop="1" x14ac:dyDescent="0.25">
      <c r="A20" s="1" t="s">
        <v>28</v>
      </c>
      <c r="B20" s="59"/>
      <c r="C20" s="30"/>
      <c r="D20" s="245"/>
      <c r="E20" s="245"/>
      <c r="F20" s="245"/>
      <c r="G20" s="6"/>
      <c r="H20" s="6"/>
      <c r="I20" s="6"/>
      <c r="J20" s="6"/>
      <c r="K20" s="6"/>
    </row>
    <row r="21" spans="1:11" ht="25.5" customHeight="1" x14ac:dyDescent="0.25">
      <c r="B21" s="59"/>
      <c r="C21" s="30"/>
      <c r="D21" s="246" t="s">
        <v>195</v>
      </c>
      <c r="E21" s="246"/>
      <c r="F21" s="246"/>
      <c r="G21" s="209"/>
      <c r="H21" s="209"/>
      <c r="I21" s="209"/>
      <c r="J21" s="209"/>
      <c r="K21" s="210"/>
    </row>
    <row r="22" spans="1:11" x14ac:dyDescent="0.25">
      <c r="B22" s="59"/>
      <c r="C22" s="30"/>
      <c r="D22" s="215"/>
      <c r="E22" s="213"/>
      <c r="F22" s="213"/>
      <c r="G22" s="213"/>
      <c r="H22" s="213"/>
      <c r="I22" s="213"/>
      <c r="J22" s="213"/>
      <c r="K22" s="214"/>
    </row>
    <row r="23" spans="1:11" x14ac:dyDescent="0.25">
      <c r="B23" s="59"/>
      <c r="C23" s="30"/>
      <c r="D23" s="218" t="s">
        <v>29</v>
      </c>
      <c r="E23" s="219"/>
      <c r="F23" s="219"/>
      <c r="G23" s="147"/>
      <c r="H23" s="147"/>
      <c r="I23" s="147"/>
      <c r="J23" s="147"/>
      <c r="K23" s="148">
        <f>SUM(K16:K20)</f>
        <v>0</v>
      </c>
    </row>
    <row r="24" spans="1:11" s="353" customFormat="1" x14ac:dyDescent="0.25">
      <c r="B24" s="354"/>
      <c r="C24" s="198"/>
      <c r="D24" s="360" t="s">
        <v>30</v>
      </c>
      <c r="E24" s="361"/>
      <c r="F24" s="361"/>
      <c r="G24" s="357"/>
      <c r="H24" s="357"/>
      <c r="I24" s="357"/>
      <c r="J24" s="357"/>
      <c r="K24" s="362">
        <f>K23*0.2</f>
        <v>0</v>
      </c>
    </row>
    <row r="25" spans="1:11" s="353" customFormat="1" x14ac:dyDescent="0.25">
      <c r="B25" s="354"/>
      <c r="C25" s="198"/>
      <c r="D25" s="373" t="s">
        <v>31</v>
      </c>
      <c r="E25" s="374"/>
      <c r="F25" s="374"/>
      <c r="G25" s="359"/>
      <c r="H25" s="359"/>
      <c r="I25" s="359"/>
      <c r="J25" s="359"/>
      <c r="K25" s="375">
        <f>K23+K24</f>
        <v>0</v>
      </c>
    </row>
    <row r="26" spans="1:11" x14ac:dyDescent="0.25">
      <c r="B26" s="59"/>
      <c r="C26" s="191"/>
      <c r="D26" s="193"/>
      <c r="E26" s="201"/>
      <c r="F26" s="201"/>
      <c r="G26" s="202"/>
      <c r="H26" s="202"/>
      <c r="I26" s="202"/>
      <c r="J26" s="202"/>
      <c r="K26" s="192"/>
    </row>
    <row r="27" spans="1:11" x14ac:dyDescent="0.25">
      <c r="B27" s="59"/>
      <c r="C27" s="191"/>
      <c r="D27" s="193"/>
      <c r="E27" s="201"/>
      <c r="F27" s="201"/>
      <c r="G27" s="202"/>
      <c r="H27" s="202"/>
      <c r="I27" s="202"/>
      <c r="J27" s="202"/>
      <c r="K27" s="192"/>
    </row>
    <row r="28" spans="1:11" ht="30" customHeight="1" thickBot="1" x14ac:dyDescent="0.3">
      <c r="A28" s="1">
        <v>4</v>
      </c>
      <c r="B28" s="59" t="s">
        <v>73</v>
      </c>
      <c r="C28" s="53"/>
      <c r="D28" s="347" t="s">
        <v>248</v>
      </c>
      <c r="E28" s="346"/>
      <c r="F28" s="348"/>
      <c r="G28" s="349"/>
      <c r="H28" s="349"/>
      <c r="I28" s="349"/>
      <c r="J28" s="349"/>
      <c r="K28" s="349"/>
    </row>
    <row r="29" spans="1:11" ht="15.75" hidden="1" thickBot="1" x14ac:dyDescent="0.3">
      <c r="A29" s="1" t="s">
        <v>24</v>
      </c>
    </row>
    <row r="30" spans="1:11" ht="16.5" thickTop="1" thickBot="1" x14ac:dyDescent="0.3">
      <c r="A30" s="1">
        <v>8</v>
      </c>
      <c r="B30" s="137" t="s">
        <v>74</v>
      </c>
      <c r="C30" s="55"/>
      <c r="D30" s="98" t="s">
        <v>196</v>
      </c>
      <c r="E30" s="1"/>
      <c r="F30" s="30"/>
      <c r="G30" s="38" t="s">
        <v>69</v>
      </c>
      <c r="H30" s="42">
        <v>47</v>
      </c>
      <c r="I30" s="39"/>
      <c r="J30" s="40"/>
      <c r="K30" s="41">
        <f>IF(AND(H30= "",I30= ""), 0, ROUND(ROUND(J30, 2) * ROUND(IF(I30="",H30,I30),  2), 2))</f>
        <v>0</v>
      </c>
    </row>
    <row r="31" spans="1:11" ht="15.75" hidden="1" thickTop="1" x14ac:dyDescent="0.25">
      <c r="A31" s="1" t="s">
        <v>38</v>
      </c>
    </row>
    <row r="32" spans="1:11" ht="15.75" thickTop="1" x14ac:dyDescent="0.25">
      <c r="A32" s="1" t="s">
        <v>28</v>
      </c>
      <c r="B32" s="59"/>
      <c r="C32" s="30"/>
      <c r="D32" s="208"/>
      <c r="E32" s="208"/>
      <c r="F32" s="208"/>
      <c r="G32" s="6"/>
      <c r="H32" s="6"/>
      <c r="I32" s="6"/>
      <c r="J32" s="6"/>
      <c r="K32" s="6"/>
    </row>
    <row r="33" spans="1:11" x14ac:dyDescent="0.25">
      <c r="B33" s="59"/>
      <c r="C33" s="30"/>
      <c r="D33" s="83" t="s">
        <v>248</v>
      </c>
      <c r="E33" s="84"/>
      <c r="F33" s="84"/>
      <c r="G33" s="209"/>
      <c r="H33" s="209"/>
      <c r="I33" s="209"/>
      <c r="J33" s="209"/>
      <c r="K33" s="210"/>
    </row>
    <row r="34" spans="1:11" x14ac:dyDescent="0.25">
      <c r="B34" s="59"/>
      <c r="C34" s="30"/>
      <c r="D34" s="215"/>
      <c r="E34" s="213"/>
      <c r="F34" s="213"/>
      <c r="G34" s="213"/>
      <c r="H34" s="213"/>
      <c r="I34" s="213"/>
      <c r="J34" s="213"/>
      <c r="K34" s="214"/>
    </row>
    <row r="35" spans="1:11" x14ac:dyDescent="0.25">
      <c r="B35" s="59"/>
      <c r="C35" s="30"/>
      <c r="D35" s="218" t="s">
        <v>29</v>
      </c>
      <c r="E35" s="219"/>
      <c r="F35" s="219"/>
      <c r="G35" s="147"/>
      <c r="H35" s="147"/>
      <c r="I35" s="147"/>
      <c r="J35" s="147"/>
      <c r="K35" s="148">
        <f>SUM(K30:K32)</f>
        <v>0</v>
      </c>
    </row>
    <row r="36" spans="1:11" s="353" customFormat="1" x14ac:dyDescent="0.25">
      <c r="B36" s="354"/>
      <c r="C36" s="198"/>
      <c r="D36" s="360" t="s">
        <v>30</v>
      </c>
      <c r="E36" s="361"/>
      <c r="F36" s="361"/>
      <c r="G36" s="357"/>
      <c r="H36" s="357"/>
      <c r="I36" s="357"/>
      <c r="J36" s="357"/>
      <c r="K36" s="362">
        <f>K35*0.2</f>
        <v>0</v>
      </c>
    </row>
    <row r="37" spans="1:11" s="353" customFormat="1" x14ac:dyDescent="0.25">
      <c r="B37" s="354"/>
      <c r="C37" s="198"/>
      <c r="D37" s="373" t="s">
        <v>31</v>
      </c>
      <c r="E37" s="374"/>
      <c r="F37" s="374"/>
      <c r="G37" s="359"/>
      <c r="H37" s="359"/>
      <c r="I37" s="359"/>
      <c r="J37" s="359"/>
      <c r="K37" s="375">
        <f>K35+K36</f>
        <v>0</v>
      </c>
    </row>
    <row r="38" spans="1:11" ht="0.75" customHeight="1" x14ac:dyDescent="0.25">
      <c r="B38" s="59"/>
      <c r="C38" s="30"/>
      <c r="D38" s="218" t="s">
        <v>31</v>
      </c>
      <c r="E38" s="219"/>
      <c r="F38" s="219"/>
      <c r="G38" s="216" t="e">
        <f>SUM(#REF!)</f>
        <v>#REF!</v>
      </c>
      <c r="H38" s="216"/>
      <c r="I38" s="216"/>
      <c r="J38" s="216"/>
      <c r="K38" s="217"/>
    </row>
    <row r="39" spans="1:11" x14ac:dyDescent="0.25">
      <c r="A39" s="1" t="s">
        <v>20</v>
      </c>
      <c r="B39" s="59"/>
      <c r="C39" s="30"/>
      <c r="D39" s="208"/>
      <c r="E39" s="208"/>
      <c r="F39" s="215"/>
      <c r="G39" s="37"/>
      <c r="H39" s="37"/>
      <c r="I39" s="37"/>
      <c r="J39" s="37"/>
      <c r="K39" s="37"/>
    </row>
    <row r="40" spans="1:11" x14ac:dyDescent="0.25">
      <c r="B40" s="59"/>
      <c r="C40" s="30"/>
      <c r="D40" s="228" t="s">
        <v>194</v>
      </c>
      <c r="E40" s="229"/>
      <c r="F40" s="229"/>
      <c r="G40" s="226"/>
      <c r="H40" s="226"/>
      <c r="I40" s="226"/>
      <c r="J40" s="226"/>
      <c r="K40" s="227"/>
    </row>
    <row r="41" spans="1:11" x14ac:dyDescent="0.25">
      <c r="B41" s="59"/>
      <c r="C41" s="30"/>
      <c r="D41" s="232"/>
      <c r="E41" s="230"/>
      <c r="F41" s="230"/>
      <c r="G41" s="230"/>
      <c r="H41" s="230"/>
      <c r="I41" s="230"/>
      <c r="J41" s="230"/>
      <c r="K41" s="231"/>
    </row>
    <row r="42" spans="1:11" x14ac:dyDescent="0.25">
      <c r="B42" s="59"/>
      <c r="C42" s="30"/>
      <c r="D42" s="233" t="s">
        <v>29</v>
      </c>
      <c r="E42" s="234"/>
      <c r="F42" s="234"/>
      <c r="G42" s="341"/>
      <c r="H42" s="341"/>
      <c r="I42" s="341"/>
      <c r="J42" s="341"/>
      <c r="K42" s="342">
        <f>K23+K35</f>
        <v>0</v>
      </c>
    </row>
    <row r="43" spans="1:11" x14ac:dyDescent="0.25">
      <c r="B43" s="59"/>
      <c r="C43" s="30"/>
      <c r="D43" s="233" t="s">
        <v>30</v>
      </c>
      <c r="E43" s="234"/>
      <c r="F43" s="234"/>
      <c r="G43" s="341"/>
      <c r="H43" s="341"/>
      <c r="I43" s="341"/>
      <c r="J43" s="341"/>
      <c r="K43" s="342">
        <f>K42*0.2</f>
        <v>0</v>
      </c>
    </row>
    <row r="44" spans="1:11" x14ac:dyDescent="0.25">
      <c r="B44" s="59"/>
      <c r="C44" s="30"/>
      <c r="D44" s="235" t="s">
        <v>31</v>
      </c>
      <c r="E44" s="236"/>
      <c r="F44" s="236"/>
      <c r="G44" s="343"/>
      <c r="H44" s="343"/>
      <c r="I44" s="343"/>
      <c r="J44" s="343"/>
      <c r="K44" s="344">
        <f>K42+K43</f>
        <v>0</v>
      </c>
    </row>
    <row r="45" spans="1:11" x14ac:dyDescent="0.25">
      <c r="B45" s="59"/>
      <c r="C45" s="1"/>
      <c r="D45" s="43"/>
      <c r="E45" s="43"/>
      <c r="F45" s="43"/>
      <c r="G45" s="44"/>
      <c r="H45" s="44"/>
      <c r="I45" s="44"/>
      <c r="J45" s="44"/>
      <c r="K45" s="44"/>
    </row>
    <row r="46" spans="1:11" ht="31.5" customHeight="1" x14ac:dyDescent="0.25">
      <c r="A46" s="1">
        <v>3</v>
      </c>
      <c r="B46" s="61">
        <v>5</v>
      </c>
      <c r="C46" s="54"/>
      <c r="D46" s="248" t="s">
        <v>85</v>
      </c>
      <c r="E46" s="248"/>
      <c r="F46" s="248"/>
      <c r="G46" s="51"/>
      <c r="H46" s="51"/>
      <c r="I46" s="51"/>
      <c r="J46" s="51"/>
      <c r="K46" s="51"/>
    </row>
    <row r="47" spans="1:11" ht="30" customHeight="1" x14ac:dyDescent="0.25">
      <c r="A47" s="1">
        <v>4</v>
      </c>
      <c r="B47" s="59" t="s">
        <v>86</v>
      </c>
      <c r="C47" s="53"/>
      <c r="D47" s="305" t="s">
        <v>224</v>
      </c>
      <c r="E47" s="305"/>
      <c r="F47" s="305"/>
      <c r="G47" s="4"/>
      <c r="H47" s="4"/>
      <c r="I47" s="4"/>
      <c r="J47" s="4"/>
      <c r="K47" s="4"/>
    </row>
    <row r="48" spans="1:11" x14ac:dyDescent="0.25">
      <c r="A48" s="1">
        <v>5</v>
      </c>
      <c r="B48" s="59" t="s">
        <v>87</v>
      </c>
      <c r="C48" s="53"/>
      <c r="D48" s="297" t="s">
        <v>88</v>
      </c>
      <c r="E48" s="297"/>
      <c r="F48" s="297"/>
      <c r="G48" s="17"/>
      <c r="H48" s="17"/>
      <c r="I48" s="17"/>
      <c r="J48" s="17"/>
      <c r="K48" s="17"/>
    </row>
    <row r="49" spans="1:11" hidden="1" x14ac:dyDescent="0.25">
      <c r="A49" s="1" t="s">
        <v>79</v>
      </c>
      <c r="D49" s="162"/>
      <c r="E49" s="162"/>
      <c r="F49" s="162"/>
    </row>
    <row r="50" spans="1:11" ht="67.5" customHeight="1" x14ac:dyDescent="0.25">
      <c r="A50" s="1" t="s">
        <v>83</v>
      </c>
      <c r="B50" s="62"/>
      <c r="C50" s="56"/>
      <c r="D50" s="251" t="s">
        <v>89</v>
      </c>
      <c r="E50" s="251"/>
      <c r="F50" s="251"/>
      <c r="G50" s="5"/>
      <c r="H50" s="5"/>
      <c r="I50" s="5"/>
      <c r="J50" s="5"/>
      <c r="K50" s="5"/>
    </row>
    <row r="51" spans="1:11" hidden="1" x14ac:dyDescent="0.25">
      <c r="A51" s="1" t="s">
        <v>80</v>
      </c>
      <c r="D51" s="162"/>
      <c r="E51" s="162"/>
      <c r="F51" s="162"/>
    </row>
    <row r="52" spans="1:11" ht="25.5" customHeight="1" x14ac:dyDescent="0.25">
      <c r="A52" s="1">
        <v>5</v>
      </c>
      <c r="B52" s="59" t="s">
        <v>90</v>
      </c>
      <c r="C52" s="53"/>
      <c r="D52" s="297" t="s">
        <v>91</v>
      </c>
      <c r="E52" s="297"/>
      <c r="F52" s="297"/>
      <c r="G52" s="17"/>
      <c r="H52" s="17"/>
      <c r="I52" s="17"/>
      <c r="J52" s="17"/>
      <c r="K52" s="17"/>
    </row>
    <row r="53" spans="1:11" hidden="1" x14ac:dyDescent="0.25">
      <c r="A53" s="1" t="s">
        <v>79</v>
      </c>
      <c r="D53" s="162"/>
      <c r="E53" s="162"/>
      <c r="F53" s="162"/>
    </row>
    <row r="54" spans="1:11" ht="33.75" customHeight="1" x14ac:dyDescent="0.25">
      <c r="A54" s="1" t="s">
        <v>83</v>
      </c>
      <c r="B54" s="62"/>
      <c r="C54" s="56"/>
      <c r="D54" s="251" t="s">
        <v>92</v>
      </c>
      <c r="E54" s="251"/>
      <c r="F54" s="251"/>
      <c r="G54" s="5"/>
      <c r="H54" s="5"/>
      <c r="I54" s="5"/>
      <c r="J54" s="5"/>
      <c r="K54" s="5"/>
    </row>
    <row r="55" spans="1:11" hidden="1" x14ac:dyDescent="0.25">
      <c r="A55" s="1" t="s">
        <v>80</v>
      </c>
    </row>
    <row r="56" spans="1:11" hidden="1" x14ac:dyDescent="0.25">
      <c r="A56" s="1" t="s">
        <v>38</v>
      </c>
    </row>
    <row r="57" spans="1:11" x14ac:dyDescent="0.25">
      <c r="B57" s="59"/>
      <c r="C57" s="30"/>
      <c r="D57" s="298" t="s">
        <v>224</v>
      </c>
      <c r="E57" s="299"/>
      <c r="F57" s="299"/>
      <c r="G57" s="300"/>
      <c r="H57" s="300"/>
      <c r="I57" s="300"/>
      <c r="J57" s="300"/>
      <c r="K57" s="301"/>
    </row>
    <row r="58" spans="1:11" x14ac:dyDescent="0.25">
      <c r="B58" s="59"/>
      <c r="C58" s="30"/>
      <c r="D58" s="302"/>
      <c r="E58" s="303"/>
      <c r="F58" s="303"/>
      <c r="G58" s="303"/>
      <c r="H58" s="303"/>
      <c r="I58" s="303"/>
      <c r="J58" s="303"/>
      <c r="K58" s="304"/>
    </row>
    <row r="59" spans="1:11" x14ac:dyDescent="0.25">
      <c r="B59" s="59"/>
      <c r="C59" s="30"/>
      <c r="D59" s="293" t="s">
        <v>29</v>
      </c>
      <c r="E59" s="294"/>
      <c r="F59" s="294"/>
      <c r="G59" s="295"/>
      <c r="H59" s="295"/>
      <c r="I59" s="295"/>
      <c r="J59" s="295"/>
      <c r="K59" s="296"/>
    </row>
    <row r="60" spans="1:11" hidden="1" x14ac:dyDescent="0.25">
      <c r="B60" s="59"/>
      <c r="C60" s="30"/>
      <c r="D60" s="222" t="s">
        <v>30</v>
      </c>
      <c r="E60" s="223"/>
      <c r="F60" s="223"/>
      <c r="G60" s="220" t="e">
        <f>ROUND(SUMIF(#REF!, IF(#REF!="","",#REF!), K48:K56) * 0.2, 2)</f>
        <v>#REF!</v>
      </c>
      <c r="H60" s="220"/>
      <c r="I60" s="220"/>
      <c r="J60" s="220"/>
      <c r="K60" s="221"/>
    </row>
    <row r="61" spans="1:11" hidden="1" x14ac:dyDescent="0.25">
      <c r="B61" s="59"/>
      <c r="C61" s="30"/>
      <c r="D61" s="218" t="s">
        <v>31</v>
      </c>
      <c r="E61" s="219"/>
      <c r="F61" s="219"/>
      <c r="G61" s="216" t="e">
        <f>SUM(G59:G60)</f>
        <v>#REF!</v>
      </c>
      <c r="H61" s="216"/>
      <c r="I61" s="216"/>
      <c r="J61" s="216"/>
      <c r="K61" s="217"/>
    </row>
    <row r="62" spans="1:11" ht="15.75" thickBot="1" x14ac:dyDescent="0.3">
      <c r="A62" s="1">
        <v>4</v>
      </c>
      <c r="B62" s="59" t="s">
        <v>93</v>
      </c>
      <c r="C62" s="53"/>
      <c r="D62" s="206" t="s">
        <v>94</v>
      </c>
      <c r="E62" s="206"/>
      <c r="F62" s="206"/>
      <c r="G62" s="4"/>
      <c r="H62" s="4"/>
      <c r="I62" s="4"/>
      <c r="J62" s="4"/>
      <c r="K62" s="4"/>
    </row>
    <row r="63" spans="1:11" ht="15.75" hidden="1" thickBot="1" x14ac:dyDescent="0.3">
      <c r="A63" s="1" t="s">
        <v>24</v>
      </c>
    </row>
    <row r="64" spans="1:11" ht="15.75" hidden="1" thickBot="1" x14ac:dyDescent="0.3">
      <c r="A64" s="1" t="s">
        <v>47</v>
      </c>
    </row>
    <row r="65" spans="1:11" ht="15.75" hidden="1" thickBot="1" x14ac:dyDescent="0.3">
      <c r="A65" s="1" t="s">
        <v>27</v>
      </c>
    </row>
    <row r="66" spans="1:11" s="45" customFormat="1" ht="16.5" thickTop="1" thickBot="1" x14ac:dyDescent="0.3">
      <c r="A66" s="46">
        <v>9</v>
      </c>
      <c r="B66" s="137" t="s">
        <v>97</v>
      </c>
      <c r="C66" s="57"/>
      <c r="D66" s="289" t="s">
        <v>290</v>
      </c>
      <c r="E66" s="290"/>
      <c r="F66" s="290"/>
      <c r="G66" s="141" t="s">
        <v>5</v>
      </c>
      <c r="H66" s="175">
        <v>103</v>
      </c>
      <c r="I66" s="176"/>
      <c r="J66" s="144"/>
      <c r="K66" s="145">
        <f>IF(AND(H66= "",I66= ""), 0, ROUND(ROUND(J66, 2) * ROUND(IF(I66="",H66,I66),  2), 2))</f>
        <v>0</v>
      </c>
    </row>
    <row r="67" spans="1:11" ht="15.75" hidden="1" thickTop="1" x14ac:dyDescent="0.25">
      <c r="A67" s="1" t="s">
        <v>27</v>
      </c>
    </row>
    <row r="68" spans="1:11" ht="15.75" thickTop="1" x14ac:dyDescent="0.25">
      <c r="A68" s="1" t="s">
        <v>28</v>
      </c>
      <c r="B68" s="59"/>
      <c r="C68" s="30"/>
      <c r="D68" s="208"/>
      <c r="E68" s="208"/>
      <c r="F68" s="208"/>
      <c r="G68" s="6"/>
      <c r="H68" s="6"/>
      <c r="I68" s="6"/>
      <c r="J68" s="6"/>
      <c r="K68" s="6"/>
    </row>
    <row r="69" spans="1:11" x14ac:dyDescent="0.25">
      <c r="B69" s="59"/>
      <c r="C69" s="30"/>
      <c r="D69" s="211" t="s">
        <v>94</v>
      </c>
      <c r="E69" s="212"/>
      <c r="F69" s="212"/>
      <c r="G69" s="209"/>
      <c r="H69" s="209"/>
      <c r="I69" s="209"/>
      <c r="J69" s="209"/>
      <c r="K69" s="210"/>
    </row>
    <row r="70" spans="1:11" x14ac:dyDescent="0.25">
      <c r="B70" s="59"/>
      <c r="C70" s="30"/>
      <c r="D70" s="215"/>
      <c r="E70" s="213"/>
      <c r="F70" s="213"/>
      <c r="G70" s="213"/>
      <c r="H70" s="213"/>
      <c r="I70" s="213"/>
      <c r="J70" s="213"/>
      <c r="K70" s="214"/>
    </row>
    <row r="71" spans="1:11" x14ac:dyDescent="0.25">
      <c r="B71" s="59"/>
      <c r="C71" s="30"/>
      <c r="D71" s="218" t="s">
        <v>29</v>
      </c>
      <c r="E71" s="219"/>
      <c r="F71" s="219"/>
      <c r="G71" s="350"/>
      <c r="H71" s="147"/>
      <c r="I71" s="147"/>
      <c r="J71" s="147"/>
      <c r="K71" s="147">
        <f>K66</f>
        <v>0</v>
      </c>
    </row>
    <row r="72" spans="1:11" s="353" customFormat="1" x14ac:dyDescent="0.25">
      <c r="B72" s="354"/>
      <c r="C72" s="198"/>
      <c r="D72" s="355" t="s">
        <v>30</v>
      </c>
      <c r="E72" s="356"/>
      <c r="F72" s="356"/>
      <c r="G72" s="358"/>
      <c r="H72" s="358"/>
      <c r="I72" s="358"/>
      <c r="J72" s="358"/>
      <c r="K72" s="363">
        <f>K71*0.2</f>
        <v>0</v>
      </c>
    </row>
    <row r="73" spans="1:11" s="353" customFormat="1" x14ac:dyDescent="0.25">
      <c r="B73" s="354"/>
      <c r="C73" s="198"/>
      <c r="D73" s="360" t="s">
        <v>31</v>
      </c>
      <c r="E73" s="361"/>
      <c r="F73" s="361"/>
      <c r="G73" s="357"/>
      <c r="H73" s="357"/>
      <c r="I73" s="357"/>
      <c r="J73" s="357"/>
      <c r="K73" s="362">
        <f>K71+K72</f>
        <v>0</v>
      </c>
    </row>
    <row r="74" spans="1:11" ht="15.75" thickBot="1" x14ac:dyDescent="0.3">
      <c r="A74" s="1">
        <v>4</v>
      </c>
      <c r="B74" s="59" t="s">
        <v>98</v>
      </c>
      <c r="C74" s="53"/>
      <c r="D74" s="206" t="s">
        <v>99</v>
      </c>
      <c r="E74" s="206"/>
      <c r="F74" s="206"/>
      <c r="G74" s="4"/>
      <c r="H74" s="4"/>
      <c r="I74" s="4"/>
      <c r="J74" s="4"/>
      <c r="K74" s="4"/>
    </row>
    <row r="75" spans="1:11" ht="15.75" hidden="1" thickBot="1" x14ac:dyDescent="0.3">
      <c r="A75" s="1" t="s">
        <v>24</v>
      </c>
    </row>
    <row r="76" spans="1:11" ht="15.75" hidden="1" thickBot="1" x14ac:dyDescent="0.3">
      <c r="A76" s="1" t="s">
        <v>47</v>
      </c>
    </row>
    <row r="77" spans="1:11" ht="15.75" hidden="1" thickBot="1" x14ac:dyDescent="0.3">
      <c r="A77" s="1" t="s">
        <v>47</v>
      </c>
    </row>
    <row r="78" spans="1:11" ht="15.75" hidden="1" thickBot="1" x14ac:dyDescent="0.3">
      <c r="A78" s="1" t="s">
        <v>47</v>
      </c>
    </row>
    <row r="79" spans="1:11" ht="15.75" hidden="1" thickBot="1" x14ac:dyDescent="0.3">
      <c r="A79" s="1" t="s">
        <v>27</v>
      </c>
    </row>
    <row r="80" spans="1:11" s="45" customFormat="1" ht="22.5" customHeight="1" thickTop="1" thickBot="1" x14ac:dyDescent="0.3">
      <c r="A80" s="46">
        <v>9</v>
      </c>
      <c r="B80" s="137" t="s">
        <v>102</v>
      </c>
      <c r="C80" s="57"/>
      <c r="D80" s="289" t="s">
        <v>103</v>
      </c>
      <c r="E80" s="290"/>
      <c r="F80" s="290"/>
      <c r="G80" s="141" t="s">
        <v>52</v>
      </c>
      <c r="H80" s="177">
        <v>30.9</v>
      </c>
      <c r="I80" s="178"/>
      <c r="J80" s="144"/>
      <c r="K80" s="145">
        <f>IF(AND(H80= "",I80= ""), 0, ROUND(ROUND(J80, 2) * ROUND(IF(I80="",H80,I80),  3), 2))</f>
        <v>0</v>
      </c>
    </row>
    <row r="81" spans="1:11" ht="15.75" hidden="1" thickTop="1" x14ac:dyDescent="0.25">
      <c r="A81" s="1" t="s">
        <v>47</v>
      </c>
    </row>
    <row r="82" spans="1:11" ht="15.75" hidden="1" thickTop="1" x14ac:dyDescent="0.25">
      <c r="A82" s="1" t="s">
        <v>27</v>
      </c>
    </row>
    <row r="83" spans="1:11" ht="15.75" hidden="1" thickTop="1" x14ac:dyDescent="0.25">
      <c r="A83" s="1" t="s">
        <v>47</v>
      </c>
    </row>
    <row r="84" spans="1:11" ht="15.75" hidden="1" thickTop="1" x14ac:dyDescent="0.25">
      <c r="A84" s="1" t="s">
        <v>27</v>
      </c>
    </row>
    <row r="85" spans="1:11" ht="15.75" thickTop="1" x14ac:dyDescent="0.25">
      <c r="A85" s="1" t="s">
        <v>28</v>
      </c>
      <c r="B85" s="59"/>
      <c r="C85" s="30"/>
      <c r="D85" s="208"/>
      <c r="E85" s="208"/>
      <c r="F85" s="208"/>
      <c r="G85" s="6"/>
      <c r="H85" s="6"/>
      <c r="I85" s="6"/>
      <c r="J85" s="6"/>
      <c r="K85" s="6"/>
    </row>
    <row r="86" spans="1:11" x14ac:dyDescent="0.25">
      <c r="B86" s="59"/>
      <c r="C86" s="30"/>
      <c r="D86" s="211" t="s">
        <v>99</v>
      </c>
      <c r="E86" s="212"/>
      <c r="F86" s="212"/>
      <c r="G86" s="209"/>
      <c r="H86" s="209"/>
      <c r="I86" s="209"/>
      <c r="J86" s="209"/>
      <c r="K86" s="210"/>
    </row>
    <row r="87" spans="1:11" x14ac:dyDescent="0.25">
      <c r="B87" s="59"/>
      <c r="C87" s="30"/>
      <c r="D87" s="215"/>
      <c r="E87" s="213"/>
      <c r="F87" s="213"/>
      <c r="G87" s="213"/>
      <c r="H87" s="213"/>
      <c r="I87" s="213"/>
      <c r="J87" s="213"/>
      <c r="K87" s="214"/>
    </row>
    <row r="88" spans="1:11" x14ac:dyDescent="0.25">
      <c r="B88" s="59"/>
      <c r="C88" s="30"/>
      <c r="D88" s="218" t="s">
        <v>29</v>
      </c>
      <c r="E88" s="219"/>
      <c r="F88" s="219"/>
      <c r="G88" s="351"/>
      <c r="H88" s="147"/>
      <c r="I88" s="147"/>
      <c r="J88" s="147"/>
      <c r="K88" s="148">
        <f>K80</f>
        <v>0</v>
      </c>
    </row>
    <row r="89" spans="1:11" s="353" customFormat="1" x14ac:dyDescent="0.25">
      <c r="B89" s="354"/>
      <c r="C89" s="198"/>
      <c r="D89" s="355" t="s">
        <v>30</v>
      </c>
      <c r="E89" s="356"/>
      <c r="F89" s="356"/>
      <c r="G89" s="358"/>
      <c r="H89" s="358"/>
      <c r="I89" s="358"/>
      <c r="J89" s="358"/>
      <c r="K89" s="363">
        <f>K88*0.2</f>
        <v>0</v>
      </c>
    </row>
    <row r="90" spans="1:11" s="353" customFormat="1" x14ac:dyDescent="0.25">
      <c r="B90" s="354"/>
      <c r="C90" s="198"/>
      <c r="D90" s="360" t="s">
        <v>31</v>
      </c>
      <c r="E90" s="361"/>
      <c r="F90" s="361"/>
      <c r="G90" s="357"/>
      <c r="H90" s="357"/>
      <c r="I90" s="357"/>
      <c r="J90" s="357"/>
      <c r="K90" s="362">
        <f>K88+K89</f>
        <v>0</v>
      </c>
    </row>
    <row r="91" spans="1:11" x14ac:dyDescent="0.25">
      <c r="A91" s="1" t="s">
        <v>20</v>
      </c>
      <c r="B91" s="59"/>
      <c r="C91" s="188"/>
      <c r="D91" s="239"/>
      <c r="E91" s="239"/>
      <c r="F91" s="239"/>
      <c r="G91" s="37"/>
      <c r="H91" s="37"/>
      <c r="I91" s="37"/>
      <c r="J91" s="37"/>
      <c r="K91" s="37"/>
    </row>
    <row r="92" spans="1:11" x14ac:dyDescent="0.25">
      <c r="B92" s="59"/>
      <c r="C92" s="30"/>
      <c r="D92" s="228" t="s">
        <v>85</v>
      </c>
      <c r="E92" s="229"/>
      <c r="F92" s="229"/>
      <c r="G92" s="226"/>
      <c r="H92" s="226"/>
      <c r="I92" s="226"/>
      <c r="J92" s="226"/>
      <c r="K92" s="227"/>
    </row>
    <row r="93" spans="1:11" x14ac:dyDescent="0.25">
      <c r="B93" s="59"/>
      <c r="C93" s="30"/>
      <c r="D93" s="232"/>
      <c r="E93" s="230"/>
      <c r="F93" s="230"/>
      <c r="G93" s="230"/>
      <c r="H93" s="230"/>
      <c r="I93" s="230"/>
      <c r="J93" s="230"/>
      <c r="K93" s="231"/>
    </row>
    <row r="94" spans="1:11" x14ac:dyDescent="0.25">
      <c r="B94" s="59"/>
      <c r="C94" s="30"/>
      <c r="D94" s="233" t="s">
        <v>29</v>
      </c>
      <c r="E94" s="234"/>
      <c r="F94" s="234"/>
      <c r="G94" s="341"/>
      <c r="H94" s="341"/>
      <c r="I94" s="341"/>
      <c r="J94" s="341"/>
      <c r="K94" s="342">
        <f>K71+K88</f>
        <v>0</v>
      </c>
    </row>
    <row r="95" spans="1:11" x14ac:dyDescent="0.25">
      <c r="B95" s="59"/>
      <c r="C95" s="30"/>
      <c r="D95" s="233" t="s">
        <v>30</v>
      </c>
      <c r="E95" s="234"/>
      <c r="F95" s="234"/>
      <c r="G95" s="341"/>
      <c r="H95" s="341"/>
      <c r="I95" s="341"/>
      <c r="J95" s="341"/>
      <c r="K95" s="342">
        <f>K94*0.2</f>
        <v>0</v>
      </c>
    </row>
    <row r="96" spans="1:11" x14ac:dyDescent="0.25">
      <c r="B96" s="59"/>
      <c r="C96" s="30"/>
      <c r="D96" s="235" t="s">
        <v>31</v>
      </c>
      <c r="E96" s="236"/>
      <c r="F96" s="236"/>
      <c r="G96" s="343"/>
      <c r="H96" s="343"/>
      <c r="I96" s="343"/>
      <c r="J96" s="343"/>
      <c r="K96" s="344">
        <f>K94+K95</f>
        <v>0</v>
      </c>
    </row>
    <row r="97" spans="1:11" x14ac:dyDescent="0.25">
      <c r="B97" s="59"/>
      <c r="C97" s="1"/>
      <c r="D97" s="43"/>
      <c r="E97" s="43"/>
      <c r="F97" s="43"/>
      <c r="G97" s="44"/>
      <c r="H97" s="44"/>
      <c r="I97" s="44"/>
      <c r="J97" s="44"/>
      <c r="K97" s="44"/>
    </row>
    <row r="98" spans="1:11" ht="15.75" customHeight="1" x14ac:dyDescent="0.25">
      <c r="A98" s="1">
        <v>3</v>
      </c>
      <c r="B98" s="61">
        <v>6</v>
      </c>
      <c r="C98" s="54"/>
      <c r="D98" s="205" t="s">
        <v>107</v>
      </c>
      <c r="E98" s="205"/>
      <c r="F98" s="205"/>
      <c r="G98" s="31"/>
      <c r="H98" s="31"/>
      <c r="I98" s="31"/>
      <c r="J98" s="31"/>
      <c r="K98" s="31"/>
    </row>
    <row r="99" spans="1:11" x14ac:dyDescent="0.25">
      <c r="A99" s="1">
        <v>4</v>
      </c>
      <c r="B99" s="59" t="s">
        <v>108</v>
      </c>
      <c r="C99" s="53"/>
      <c r="D99" s="206" t="s">
        <v>109</v>
      </c>
      <c r="E99" s="206"/>
      <c r="F99" s="206"/>
      <c r="G99" s="4"/>
      <c r="H99" s="4"/>
      <c r="I99" s="4"/>
      <c r="J99" s="4"/>
      <c r="K99" s="4"/>
    </row>
    <row r="100" spans="1:11" hidden="1" x14ac:dyDescent="0.25">
      <c r="A100" s="1" t="s">
        <v>24</v>
      </c>
    </row>
    <row r="101" spans="1:11" hidden="1" x14ac:dyDescent="0.25">
      <c r="A101" s="1" t="s">
        <v>24</v>
      </c>
    </row>
    <row r="102" spans="1:11" hidden="1" x14ac:dyDescent="0.25">
      <c r="B102" s="59"/>
      <c r="C102" s="30"/>
      <c r="D102" s="222" t="s">
        <v>30</v>
      </c>
      <c r="E102" s="223"/>
      <c r="F102" s="223"/>
      <c r="G102" s="220" t="e">
        <f>ROUND(SUMIF(#REF!, IF(#REF!="","",#REF!), K100:K101) * 0.2, 2)</f>
        <v>#REF!</v>
      </c>
      <c r="H102" s="220"/>
      <c r="I102" s="220"/>
      <c r="J102" s="220"/>
      <c r="K102" s="221"/>
    </row>
    <row r="103" spans="1:11" hidden="1" x14ac:dyDescent="0.25">
      <c r="B103" s="59"/>
      <c r="C103" s="30"/>
      <c r="D103" s="218" t="s">
        <v>31</v>
      </c>
      <c r="E103" s="219"/>
      <c r="F103" s="219"/>
      <c r="G103" s="216" t="e">
        <f>SUM(G102:G102)</f>
        <v>#REF!</v>
      </c>
      <c r="H103" s="216"/>
      <c r="I103" s="216"/>
      <c r="J103" s="216"/>
      <c r="K103" s="217"/>
    </row>
    <row r="104" spans="1:11" x14ac:dyDescent="0.25">
      <c r="A104" s="1">
        <v>4</v>
      </c>
      <c r="B104" s="59" t="s">
        <v>110</v>
      </c>
      <c r="C104" s="53"/>
      <c r="D104" s="206" t="s">
        <v>111</v>
      </c>
      <c r="E104" s="206"/>
      <c r="F104" s="206"/>
      <c r="G104" s="4"/>
      <c r="H104" s="4"/>
      <c r="I104" s="4"/>
      <c r="J104" s="4"/>
      <c r="K104" s="4"/>
    </row>
    <row r="105" spans="1:11" hidden="1" x14ac:dyDescent="0.25">
      <c r="A105" s="1" t="s">
        <v>24</v>
      </c>
    </row>
    <row r="106" spans="1:11" hidden="1" x14ac:dyDescent="0.25">
      <c r="A106" s="1" t="s">
        <v>24</v>
      </c>
    </row>
    <row r="107" spans="1:11" hidden="1" x14ac:dyDescent="0.25">
      <c r="B107" s="59"/>
      <c r="C107" s="30"/>
      <c r="D107" s="222" t="s">
        <v>30</v>
      </c>
      <c r="E107" s="223"/>
      <c r="F107" s="223"/>
      <c r="G107" s="220" t="e">
        <f>ROUND(SUMIF(#REF!, IF(#REF!="","",#REF!), K105:K106) * 0.2, 2)</f>
        <v>#REF!</v>
      </c>
      <c r="H107" s="220"/>
      <c r="I107" s="220"/>
      <c r="J107" s="220"/>
      <c r="K107" s="221"/>
    </row>
    <row r="108" spans="1:11" hidden="1" x14ac:dyDescent="0.25">
      <c r="B108" s="59"/>
      <c r="C108" s="30"/>
      <c r="D108" s="218" t="s">
        <v>31</v>
      </c>
      <c r="E108" s="219"/>
      <c r="F108" s="219"/>
      <c r="G108" s="216" t="e">
        <f>SUM(G107:G107)</f>
        <v>#REF!</v>
      </c>
      <c r="H108" s="216"/>
      <c r="I108" s="216"/>
      <c r="J108" s="216"/>
      <c r="K108" s="217"/>
    </row>
    <row r="109" spans="1:11" x14ac:dyDescent="0.25">
      <c r="A109" s="1">
        <v>4</v>
      </c>
      <c r="B109" s="59" t="s">
        <v>112</v>
      </c>
      <c r="C109" s="53"/>
      <c r="D109" s="206" t="s">
        <v>113</v>
      </c>
      <c r="E109" s="206"/>
      <c r="F109" s="206"/>
      <c r="G109" s="4"/>
      <c r="H109" s="4"/>
      <c r="I109" s="4"/>
      <c r="J109" s="4"/>
      <c r="K109" s="4"/>
    </row>
    <row r="110" spans="1:11" hidden="1" x14ac:dyDescent="0.25">
      <c r="A110" s="1" t="s">
        <v>24</v>
      </c>
    </row>
    <row r="111" spans="1:11" hidden="1" x14ac:dyDescent="0.25">
      <c r="A111" s="1" t="s">
        <v>24</v>
      </c>
    </row>
    <row r="112" spans="1:11" ht="67.5" customHeight="1" thickBot="1" x14ac:dyDescent="0.3">
      <c r="A112" s="1" t="s">
        <v>25</v>
      </c>
      <c r="B112" s="62"/>
      <c r="C112" s="56"/>
      <c r="D112" s="291" t="s">
        <v>198</v>
      </c>
      <c r="E112" s="292"/>
      <c r="F112" s="292"/>
      <c r="G112" s="5"/>
      <c r="H112" s="5"/>
      <c r="I112" s="5"/>
      <c r="J112" s="5"/>
      <c r="K112" s="5"/>
    </row>
    <row r="113" spans="1:11" ht="15.75" hidden="1" thickBot="1" x14ac:dyDescent="0.3">
      <c r="A113" s="1" t="s">
        <v>47</v>
      </c>
    </row>
    <row r="114" spans="1:11" ht="15.75" hidden="1" thickBot="1" x14ac:dyDescent="0.3">
      <c r="A114" s="1" t="s">
        <v>27</v>
      </c>
    </row>
    <row r="115" spans="1:11" ht="22.5" customHeight="1" thickTop="1" thickBot="1" x14ac:dyDescent="0.3">
      <c r="A115" s="1">
        <v>9</v>
      </c>
      <c r="B115" s="137" t="s">
        <v>118</v>
      </c>
      <c r="C115" s="55"/>
      <c r="D115" s="286" t="s">
        <v>197</v>
      </c>
      <c r="E115" s="287"/>
      <c r="F115" s="287"/>
      <c r="G115" s="179" t="s">
        <v>69</v>
      </c>
      <c r="H115" s="180">
        <v>94</v>
      </c>
      <c r="I115" s="181"/>
      <c r="J115" s="182"/>
      <c r="K115" s="183">
        <f>IF(AND(H115= "",I115= ""), 0, ROUND(ROUND(J115, 2) * ROUND(IF(I115="",H115,I115),  2), 2))</f>
        <v>0</v>
      </c>
    </row>
    <row r="116" spans="1:11" ht="15.75" hidden="1" thickTop="1" x14ac:dyDescent="0.25">
      <c r="A116" s="1" t="s">
        <v>27</v>
      </c>
    </row>
    <row r="117" spans="1:11" ht="15.75" thickTop="1" x14ac:dyDescent="0.25">
      <c r="A117" s="1" t="s">
        <v>28</v>
      </c>
      <c r="B117" s="59"/>
      <c r="C117" s="30"/>
      <c r="D117" s="208"/>
      <c r="E117" s="208"/>
      <c r="F117" s="208"/>
      <c r="G117" s="6"/>
      <c r="H117" s="6"/>
      <c r="I117" s="6"/>
      <c r="J117" s="6"/>
      <c r="K117" s="6"/>
    </row>
    <row r="118" spans="1:11" x14ac:dyDescent="0.25">
      <c r="B118" s="59"/>
      <c r="C118" s="30"/>
      <c r="D118" s="211" t="s">
        <v>113</v>
      </c>
      <c r="E118" s="212"/>
      <c r="F118" s="212"/>
      <c r="G118" s="209"/>
      <c r="H118" s="209"/>
      <c r="I118" s="209"/>
      <c r="J118" s="209"/>
      <c r="K118" s="210"/>
    </row>
    <row r="119" spans="1:11" x14ac:dyDescent="0.25">
      <c r="B119" s="59"/>
      <c r="C119" s="30"/>
      <c r="D119" s="215"/>
      <c r="E119" s="213"/>
      <c r="F119" s="213"/>
      <c r="G119" s="213"/>
      <c r="H119" s="213"/>
      <c r="I119" s="213"/>
      <c r="J119" s="213"/>
      <c r="K119" s="214"/>
    </row>
    <row r="120" spans="1:11" x14ac:dyDescent="0.25">
      <c r="B120" s="59"/>
      <c r="C120" s="30"/>
      <c r="D120" s="218" t="s">
        <v>29</v>
      </c>
      <c r="E120" s="219"/>
      <c r="F120" s="219"/>
      <c r="G120" s="147"/>
      <c r="H120" s="147"/>
      <c r="I120" s="147"/>
      <c r="J120" s="147"/>
      <c r="K120" s="148">
        <f>K115</f>
        <v>0</v>
      </c>
    </row>
    <row r="121" spans="1:11" s="353" customFormat="1" x14ac:dyDescent="0.25">
      <c r="B121" s="354"/>
      <c r="C121" s="198"/>
      <c r="D121" s="355" t="s">
        <v>30</v>
      </c>
      <c r="E121" s="356"/>
      <c r="F121" s="356"/>
      <c r="G121" s="358"/>
      <c r="H121" s="358"/>
      <c r="I121" s="358"/>
      <c r="J121" s="358"/>
      <c r="K121" s="363">
        <f>K120*0.2</f>
        <v>0</v>
      </c>
    </row>
    <row r="122" spans="1:11" s="353" customFormat="1" x14ac:dyDescent="0.25">
      <c r="B122" s="354"/>
      <c r="C122" s="198"/>
      <c r="D122" s="360" t="s">
        <v>31</v>
      </c>
      <c r="E122" s="361"/>
      <c r="F122" s="361"/>
      <c r="G122" s="357"/>
      <c r="H122" s="357"/>
      <c r="I122" s="357"/>
      <c r="J122" s="357"/>
      <c r="K122" s="362">
        <f>K120+K121</f>
        <v>0</v>
      </c>
    </row>
    <row r="123" spans="1:11" ht="30" customHeight="1" x14ac:dyDescent="0.25">
      <c r="A123" s="1">
        <v>4</v>
      </c>
      <c r="B123" s="59" t="s">
        <v>119</v>
      </c>
      <c r="C123" s="53"/>
      <c r="D123" s="206" t="s">
        <v>120</v>
      </c>
      <c r="E123" s="206"/>
      <c r="F123" s="206"/>
      <c r="G123" s="4"/>
      <c r="H123" s="4"/>
      <c r="I123" s="4"/>
      <c r="J123" s="4"/>
      <c r="K123" s="4"/>
    </row>
    <row r="124" spans="1:11" hidden="1" x14ac:dyDescent="0.25">
      <c r="A124" s="1" t="s">
        <v>24</v>
      </c>
    </row>
    <row r="125" spans="1:11" ht="15.75" thickBot="1" x14ac:dyDescent="0.3">
      <c r="A125" s="1" t="s">
        <v>25</v>
      </c>
      <c r="B125" s="62"/>
      <c r="C125" s="56"/>
      <c r="D125" s="238"/>
      <c r="E125" s="238"/>
      <c r="F125" s="238"/>
      <c r="G125" s="5"/>
      <c r="H125" s="5"/>
      <c r="I125" s="5"/>
      <c r="J125" s="5"/>
      <c r="K125" s="5"/>
    </row>
    <row r="126" spans="1:11" ht="15.75" hidden="1" thickBot="1" x14ac:dyDescent="0.3">
      <c r="A126" s="1" t="s">
        <v>47</v>
      </c>
    </row>
    <row r="127" spans="1:11" ht="15.75" hidden="1" thickBot="1" x14ac:dyDescent="0.3">
      <c r="A127" s="1" t="s">
        <v>47</v>
      </c>
    </row>
    <row r="128" spans="1:11" ht="15.75" hidden="1" thickBot="1" x14ac:dyDescent="0.3">
      <c r="A128" s="1" t="s">
        <v>47</v>
      </c>
    </row>
    <row r="129" spans="1:11" ht="15.75" hidden="1" thickBot="1" x14ac:dyDescent="0.3">
      <c r="A129" s="1" t="s">
        <v>27</v>
      </c>
    </row>
    <row r="130" spans="1:11" ht="16.5" thickTop="1" thickBot="1" x14ac:dyDescent="0.3">
      <c r="A130" s="1">
        <v>9</v>
      </c>
      <c r="B130" s="137" t="s">
        <v>124</v>
      </c>
      <c r="C130" s="55"/>
      <c r="D130" s="289" t="s">
        <v>285</v>
      </c>
      <c r="E130" s="290"/>
      <c r="F130" s="290"/>
      <c r="G130" s="141" t="s">
        <v>52</v>
      </c>
      <c r="H130" s="177">
        <v>15.45</v>
      </c>
      <c r="I130" s="178"/>
      <c r="J130" s="144"/>
      <c r="K130" s="145">
        <f>IF(AND(H130= "",I130= ""), 0, ROUND(ROUND(J130, 2) * ROUND(IF(I130="",H130,I130),  3), 2))</f>
        <v>0</v>
      </c>
    </row>
    <row r="131" spans="1:11" ht="16.5" hidden="1" thickTop="1" thickBot="1" x14ac:dyDescent="0.3">
      <c r="A131" s="1" t="s">
        <v>47</v>
      </c>
      <c r="B131" s="146"/>
      <c r="D131" s="93"/>
      <c r="E131" s="93"/>
      <c r="F131" s="93"/>
      <c r="G131" s="93"/>
      <c r="H131" s="93"/>
      <c r="I131" s="93"/>
      <c r="J131" s="93"/>
      <c r="K131" s="93"/>
    </row>
    <row r="132" spans="1:11" ht="16.5" hidden="1" thickTop="1" thickBot="1" x14ac:dyDescent="0.3">
      <c r="A132" s="1" t="s">
        <v>27</v>
      </c>
      <c r="B132" s="146"/>
      <c r="D132" s="93"/>
      <c r="E132" s="93"/>
      <c r="F132" s="93"/>
      <c r="G132" s="93"/>
      <c r="H132" s="93"/>
      <c r="I132" s="93"/>
      <c r="J132" s="93"/>
      <c r="K132" s="93"/>
    </row>
    <row r="133" spans="1:11" ht="22.5" customHeight="1" thickTop="1" thickBot="1" x14ac:dyDescent="0.3">
      <c r="A133" s="1">
        <v>9</v>
      </c>
      <c r="B133" s="137" t="s">
        <v>125</v>
      </c>
      <c r="C133" s="55"/>
      <c r="D133" s="286" t="s">
        <v>286</v>
      </c>
      <c r="E133" s="287"/>
      <c r="F133" s="287"/>
      <c r="G133" s="141" t="s">
        <v>5</v>
      </c>
      <c r="H133" s="175">
        <v>103</v>
      </c>
      <c r="I133" s="176"/>
      <c r="J133" s="144"/>
      <c r="K133" s="145">
        <f>IF(AND(H133= "",I133= ""), 0, ROUND(ROUND(J133, 2) * ROUND(IF(I133="",H133,I133),  2), 2))</f>
        <v>0</v>
      </c>
    </row>
    <row r="134" spans="1:11" ht="15.75" hidden="1" thickTop="1" x14ac:dyDescent="0.25">
      <c r="A134" s="1" t="s">
        <v>27</v>
      </c>
    </row>
    <row r="135" spans="1:11" ht="15.75" thickTop="1" x14ac:dyDescent="0.25">
      <c r="A135" s="1" t="s">
        <v>28</v>
      </c>
      <c r="B135" s="59"/>
      <c r="C135" s="30"/>
      <c r="D135" s="208"/>
      <c r="E135" s="208"/>
      <c r="F135" s="208"/>
      <c r="G135" s="6"/>
      <c r="H135" s="6"/>
      <c r="I135" s="6"/>
      <c r="J135" s="6"/>
      <c r="K135" s="6"/>
    </row>
    <row r="136" spans="1:11" ht="25.5" customHeight="1" x14ac:dyDescent="0.25">
      <c r="B136" s="59"/>
      <c r="C136" s="30"/>
      <c r="D136" s="211" t="s">
        <v>120</v>
      </c>
      <c r="E136" s="212"/>
      <c r="F136" s="212"/>
      <c r="G136" s="209"/>
      <c r="H136" s="209"/>
      <c r="I136" s="209"/>
      <c r="J136" s="209"/>
      <c r="K136" s="210"/>
    </row>
    <row r="137" spans="1:11" x14ac:dyDescent="0.25">
      <c r="B137" s="59"/>
      <c r="C137" s="30"/>
      <c r="D137" s="215"/>
      <c r="E137" s="213"/>
      <c r="F137" s="213"/>
      <c r="G137" s="213"/>
      <c r="H137" s="213"/>
      <c r="I137" s="213"/>
      <c r="J137" s="213"/>
      <c r="K137" s="214"/>
    </row>
    <row r="138" spans="1:11" x14ac:dyDescent="0.25">
      <c r="B138" s="59"/>
      <c r="C138" s="30"/>
      <c r="D138" s="218" t="s">
        <v>29</v>
      </c>
      <c r="E138" s="219"/>
      <c r="F138" s="219"/>
      <c r="G138" s="147"/>
      <c r="H138" s="147"/>
      <c r="I138" s="147"/>
      <c r="J138" s="147"/>
      <c r="K138" s="148">
        <f>K130+K133</f>
        <v>0</v>
      </c>
    </row>
    <row r="139" spans="1:11" s="353" customFormat="1" x14ac:dyDescent="0.25">
      <c r="B139" s="354"/>
      <c r="C139" s="198"/>
      <c r="D139" s="355" t="s">
        <v>30</v>
      </c>
      <c r="E139" s="356"/>
      <c r="F139" s="356"/>
      <c r="G139" s="358"/>
      <c r="H139" s="358"/>
      <c r="I139" s="358"/>
      <c r="J139" s="358"/>
      <c r="K139" s="363">
        <f>K138*0.2</f>
        <v>0</v>
      </c>
    </row>
    <row r="140" spans="1:11" s="353" customFormat="1" x14ac:dyDescent="0.25">
      <c r="B140" s="354"/>
      <c r="C140" s="198"/>
      <c r="D140" s="360" t="s">
        <v>31</v>
      </c>
      <c r="E140" s="361"/>
      <c r="F140" s="361"/>
      <c r="G140" s="357"/>
      <c r="H140" s="357"/>
      <c r="I140" s="357"/>
      <c r="J140" s="357"/>
      <c r="K140" s="362">
        <f>K138+K139</f>
        <v>0</v>
      </c>
    </row>
    <row r="141" spans="1:11" ht="30" customHeight="1" thickBot="1" x14ac:dyDescent="0.3">
      <c r="A141" s="1">
        <v>4</v>
      </c>
      <c r="B141" s="59" t="s">
        <v>208</v>
      </c>
      <c r="C141" s="53"/>
      <c r="D141" s="104" t="s">
        <v>209</v>
      </c>
      <c r="E141" s="106"/>
      <c r="F141" s="105"/>
      <c r="G141" s="4"/>
      <c r="H141" s="4"/>
      <c r="I141" s="4"/>
      <c r="J141" s="4"/>
      <c r="K141" s="4"/>
    </row>
    <row r="142" spans="1:11" ht="15.75" hidden="1" thickBot="1" x14ac:dyDescent="0.3">
      <c r="A142" s="1" t="s">
        <v>24</v>
      </c>
    </row>
    <row r="143" spans="1:11" s="49" customFormat="1" ht="15.6" customHeight="1" thickTop="1" thickBot="1" x14ac:dyDescent="0.3">
      <c r="A143" s="82">
        <v>9</v>
      </c>
      <c r="B143" s="137" t="s">
        <v>210</v>
      </c>
      <c r="C143" s="134"/>
      <c r="D143" s="256" t="s">
        <v>212</v>
      </c>
      <c r="E143" s="257"/>
      <c r="F143" s="257"/>
      <c r="G143" s="135" t="s">
        <v>5</v>
      </c>
      <c r="H143" s="42">
        <v>103</v>
      </c>
      <c r="I143" s="136"/>
      <c r="J143" s="40"/>
      <c r="K143" s="41">
        <f>IF(AND(H143= "",I143= ""), 0, ROUND(ROUND(J143, 2) * ROUND(IF(I143="",H143,I143),  3), 2))</f>
        <v>0</v>
      </c>
    </row>
    <row r="144" spans="1:11" ht="16.5" hidden="1" thickTop="1" thickBot="1" x14ac:dyDescent="0.3">
      <c r="A144" s="1" t="s">
        <v>47</v>
      </c>
      <c r="B144" s="146"/>
    </row>
    <row r="145" spans="1:11" ht="16.5" hidden="1" thickTop="1" thickBot="1" x14ac:dyDescent="0.3">
      <c r="A145" s="1" t="s">
        <v>27</v>
      </c>
      <c r="B145" s="146"/>
    </row>
    <row r="146" spans="1:11" ht="16.5" thickTop="1" thickBot="1" x14ac:dyDescent="0.3">
      <c r="A146" s="1"/>
      <c r="B146" s="137" t="s">
        <v>218</v>
      </c>
      <c r="C146" s="30"/>
      <c r="D146" s="249" t="s">
        <v>291</v>
      </c>
      <c r="E146" s="208"/>
      <c r="F146" s="208"/>
      <c r="G146" s="48" t="s">
        <v>26</v>
      </c>
      <c r="H146" s="13">
        <v>1</v>
      </c>
      <c r="I146" s="14"/>
      <c r="J146" s="10"/>
      <c r="K146" s="11">
        <f t="shared" ref="K146" si="0">IF(AND(H146= "",I146= ""), 0, ROUND(ROUND(J146, 2) * ROUND(IF(I146="",H146,I146),  2), 2))</f>
        <v>0</v>
      </c>
    </row>
    <row r="147" spans="1:11" ht="25.5" customHeight="1" thickTop="1" x14ac:dyDescent="0.25">
      <c r="B147" s="59"/>
      <c r="C147" s="30"/>
      <c r="D147" s="211" t="s">
        <v>209</v>
      </c>
      <c r="E147" s="212"/>
      <c r="F147" s="212"/>
      <c r="G147" s="209"/>
      <c r="H147" s="209"/>
      <c r="I147" s="209"/>
      <c r="J147" s="209"/>
      <c r="K147" s="210"/>
    </row>
    <row r="148" spans="1:11" x14ac:dyDescent="0.25">
      <c r="B148" s="59"/>
      <c r="C148" s="30"/>
      <c r="D148" s="215"/>
      <c r="E148" s="213"/>
      <c r="F148" s="213"/>
      <c r="G148" s="213"/>
      <c r="H148" s="213"/>
      <c r="I148" s="213"/>
      <c r="J148" s="213"/>
      <c r="K148" s="214"/>
    </row>
    <row r="149" spans="1:11" x14ac:dyDescent="0.25">
      <c r="B149" s="59"/>
      <c r="C149" s="30"/>
      <c r="D149" s="264" t="s">
        <v>29</v>
      </c>
      <c r="E149" s="265"/>
      <c r="F149" s="265"/>
      <c r="G149" s="147"/>
      <c r="H149" s="147"/>
      <c r="I149" s="147"/>
      <c r="J149" s="147"/>
      <c r="K149" s="148">
        <f>K143+K146</f>
        <v>0</v>
      </c>
    </row>
    <row r="150" spans="1:11" s="353" customFormat="1" x14ac:dyDescent="0.25">
      <c r="B150" s="354"/>
      <c r="C150" s="198"/>
      <c r="D150" s="355" t="s">
        <v>30</v>
      </c>
      <c r="E150" s="356"/>
      <c r="F150" s="356"/>
      <c r="G150" s="358"/>
      <c r="H150" s="358"/>
      <c r="I150" s="358"/>
      <c r="J150" s="358"/>
      <c r="K150" s="363">
        <f>K149*0.2</f>
        <v>0</v>
      </c>
    </row>
    <row r="151" spans="1:11" s="353" customFormat="1" x14ac:dyDescent="0.25">
      <c r="B151" s="354"/>
      <c r="C151" s="198"/>
      <c r="D151" s="360" t="s">
        <v>31</v>
      </c>
      <c r="E151" s="361"/>
      <c r="F151" s="361"/>
      <c r="G151" s="357"/>
      <c r="H151" s="357"/>
      <c r="I151" s="357"/>
      <c r="J151" s="357"/>
      <c r="K151" s="362">
        <f>K149+K150</f>
        <v>0</v>
      </c>
    </row>
    <row r="152" spans="1:11" x14ac:dyDescent="0.25">
      <c r="B152" s="59"/>
      <c r="C152" s="30"/>
      <c r="D152" s="228" t="s">
        <v>107</v>
      </c>
      <c r="E152" s="229"/>
      <c r="F152" s="229"/>
      <c r="G152" s="226"/>
      <c r="H152" s="226"/>
      <c r="I152" s="226"/>
      <c r="J152" s="226"/>
      <c r="K152" s="227"/>
    </row>
    <row r="153" spans="1:11" x14ac:dyDescent="0.25">
      <c r="B153" s="59"/>
      <c r="C153" s="30"/>
      <c r="D153" s="232"/>
      <c r="E153" s="230"/>
      <c r="F153" s="230"/>
      <c r="G153" s="230"/>
      <c r="H153" s="230"/>
      <c r="I153" s="230"/>
      <c r="J153" s="230"/>
      <c r="K153" s="231"/>
    </row>
    <row r="154" spans="1:11" x14ac:dyDescent="0.25">
      <c r="B154" s="59"/>
      <c r="C154" s="30"/>
      <c r="D154" s="233" t="s">
        <v>29</v>
      </c>
      <c r="E154" s="234"/>
      <c r="F154" s="234"/>
      <c r="G154" s="341"/>
      <c r="H154" s="341"/>
      <c r="I154" s="341"/>
      <c r="J154" s="341"/>
      <c r="K154" s="342">
        <f>K120+K138+K149</f>
        <v>0</v>
      </c>
    </row>
    <row r="155" spans="1:11" x14ac:dyDescent="0.25">
      <c r="B155" s="59"/>
      <c r="C155" s="30"/>
      <c r="D155" s="233" t="s">
        <v>30</v>
      </c>
      <c r="E155" s="234"/>
      <c r="F155" s="234"/>
      <c r="G155" s="341"/>
      <c r="H155" s="341"/>
      <c r="I155" s="341"/>
      <c r="J155" s="341"/>
      <c r="K155" s="342">
        <f>K154*0.2</f>
        <v>0</v>
      </c>
    </row>
    <row r="156" spans="1:11" x14ac:dyDescent="0.25">
      <c r="B156" s="59"/>
      <c r="C156" s="30"/>
      <c r="D156" s="235" t="s">
        <v>31</v>
      </c>
      <c r="E156" s="236"/>
      <c r="F156" s="236"/>
      <c r="G156" s="343"/>
      <c r="H156" s="343"/>
      <c r="I156" s="343"/>
      <c r="J156" s="343"/>
      <c r="K156" s="344">
        <f>K154+K155</f>
        <v>0</v>
      </c>
    </row>
    <row r="158" spans="1:11" ht="15" hidden="1" customHeight="1" x14ac:dyDescent="0.25">
      <c r="D158" s="278" t="s">
        <v>138</v>
      </c>
      <c r="E158" s="278"/>
      <c r="F158" s="278"/>
      <c r="G158" s="278"/>
      <c r="H158" s="278"/>
      <c r="I158" s="278"/>
      <c r="J158" s="278"/>
      <c r="K158" s="278"/>
    </row>
    <row r="159" spans="1:11" ht="15" hidden="1" customHeight="1" x14ac:dyDescent="0.25">
      <c r="D159" s="279" t="s">
        <v>139</v>
      </c>
      <c r="E159" s="279"/>
      <c r="F159" s="279"/>
      <c r="G159" s="280" t="e">
        <f>SUMIF(#REF!, IF(#REF!="","",#REF!), K7:K156)</f>
        <v>#REF!</v>
      </c>
      <c r="H159" s="280"/>
      <c r="I159" s="280"/>
      <c r="J159" s="280"/>
      <c r="K159" s="280"/>
    </row>
    <row r="160" spans="1:11" ht="15" hidden="1" customHeight="1" x14ac:dyDescent="0.25">
      <c r="A160" s="20"/>
      <c r="D160" s="279" t="s">
        <v>140</v>
      </c>
      <c r="E160" s="213"/>
      <c r="F160" s="213"/>
      <c r="G160" s="280" t="e">
        <f>ROUND(SUMIF(#REF!, IF(#REF!="","",#REF!), K7:K156) * 0.2, 2)</f>
        <v>#REF!</v>
      </c>
      <c r="H160" s="280"/>
      <c r="I160" s="280"/>
      <c r="J160" s="280"/>
      <c r="K160" s="280"/>
    </row>
    <row r="161" spans="1:11" ht="15" hidden="1" customHeight="1" x14ac:dyDescent="0.25">
      <c r="D161" s="279" t="s">
        <v>141</v>
      </c>
      <c r="E161" s="213"/>
      <c r="F161" s="213"/>
      <c r="G161" s="280" t="e">
        <f>SUM(G159:G160)</f>
        <v>#REF!</v>
      </c>
      <c r="H161" s="280"/>
      <c r="I161" s="280"/>
      <c r="J161" s="280"/>
      <c r="K161" s="280"/>
    </row>
    <row r="162" spans="1:11" ht="14.45" customHeight="1" x14ac:dyDescent="0.25">
      <c r="D162" s="281" t="s">
        <v>292</v>
      </c>
      <c r="E162" s="282"/>
      <c r="F162" s="282"/>
      <c r="G162" s="282"/>
      <c r="H162" s="282"/>
      <c r="I162" s="282"/>
      <c r="J162" s="282"/>
      <c r="K162" s="283"/>
    </row>
    <row r="163" spans="1:11" x14ac:dyDescent="0.25">
      <c r="D163" s="284"/>
      <c r="E163" s="230"/>
      <c r="F163" s="230"/>
      <c r="G163" s="230"/>
      <c r="H163" s="230"/>
      <c r="I163" s="230"/>
      <c r="J163" s="230"/>
      <c r="K163" s="285"/>
    </row>
    <row r="164" spans="1:11" ht="14.45" customHeight="1" x14ac:dyDescent="0.25">
      <c r="D164" s="277" t="s">
        <v>29</v>
      </c>
      <c r="E164" s="230"/>
      <c r="F164" s="230"/>
      <c r="G164" s="74"/>
      <c r="H164" s="74"/>
      <c r="I164" s="74"/>
      <c r="J164" s="74"/>
      <c r="K164" s="75">
        <f>K42+K94+K154</f>
        <v>0</v>
      </c>
    </row>
    <row r="165" spans="1:11" ht="14.45" customHeight="1" x14ac:dyDescent="0.25">
      <c r="D165" s="277" t="s">
        <v>30</v>
      </c>
      <c r="E165" s="230"/>
      <c r="F165" s="230"/>
      <c r="G165" s="74"/>
      <c r="H165" s="74"/>
      <c r="I165" s="74"/>
      <c r="J165" s="74"/>
      <c r="K165" s="75">
        <f>K164*0.2</f>
        <v>0</v>
      </c>
    </row>
    <row r="166" spans="1:11" ht="14.45" customHeight="1" x14ac:dyDescent="0.25">
      <c r="D166" s="275" t="s">
        <v>31</v>
      </c>
      <c r="E166" s="276"/>
      <c r="F166" s="276"/>
      <c r="G166" s="76"/>
      <c r="H166" s="76"/>
      <c r="I166" s="76"/>
      <c r="J166" s="76"/>
      <c r="K166" s="77">
        <f>K164+K165</f>
        <v>0</v>
      </c>
    </row>
    <row r="169" spans="1:11" ht="30" customHeight="1" x14ac:dyDescent="0.25">
      <c r="A169" s="1">
        <v>4</v>
      </c>
      <c r="B169" s="59"/>
      <c r="C169" s="53"/>
      <c r="D169" s="288" t="s">
        <v>296</v>
      </c>
      <c r="E169" s="288"/>
      <c r="F169" s="288"/>
      <c r="G169" s="184"/>
      <c r="H169" s="184"/>
      <c r="I169" s="184"/>
      <c r="J169" s="184"/>
      <c r="K169" s="184"/>
    </row>
    <row r="170" spans="1:11" hidden="1" x14ac:dyDescent="0.25">
      <c r="A170" s="1" t="s">
        <v>24</v>
      </c>
    </row>
    <row r="171" spans="1:11" ht="15.75" thickBot="1" x14ac:dyDescent="0.3">
      <c r="A171" s="1" t="s">
        <v>25</v>
      </c>
      <c r="B171" s="62"/>
      <c r="C171" s="56"/>
      <c r="D171" s="238"/>
      <c r="E171" s="238"/>
      <c r="F171" s="238"/>
      <c r="G171" s="5"/>
      <c r="H171" s="5"/>
      <c r="I171" s="5"/>
      <c r="J171" s="5"/>
      <c r="K171" s="5"/>
    </row>
    <row r="172" spans="1:11" ht="15.75" hidden="1" thickBot="1" x14ac:dyDescent="0.3">
      <c r="A172" s="1" t="s">
        <v>47</v>
      </c>
    </row>
    <row r="173" spans="1:11" ht="15.75" hidden="1" thickBot="1" x14ac:dyDescent="0.3">
      <c r="A173" s="1" t="s">
        <v>47</v>
      </c>
    </row>
    <row r="174" spans="1:11" ht="15.75" hidden="1" thickBot="1" x14ac:dyDescent="0.3">
      <c r="A174" s="1" t="s">
        <v>47</v>
      </c>
    </row>
    <row r="175" spans="1:11" ht="15.75" hidden="1" thickBot="1" x14ac:dyDescent="0.3">
      <c r="A175" s="1" t="s">
        <v>27</v>
      </c>
    </row>
    <row r="176" spans="1:11" ht="16.5" thickTop="1" thickBot="1" x14ac:dyDescent="0.3">
      <c r="A176" s="1">
        <v>9</v>
      </c>
      <c r="B176" s="137"/>
      <c r="C176" s="55"/>
      <c r="D176" s="286" t="s">
        <v>294</v>
      </c>
      <c r="E176" s="287"/>
      <c r="F176" s="287"/>
      <c r="G176" s="179" t="s">
        <v>6</v>
      </c>
      <c r="H176" s="185">
        <v>1</v>
      </c>
      <c r="I176" s="186"/>
      <c r="J176" s="187"/>
      <c r="K176" s="149">
        <f>IF(AND(H176= "",I176= ""), 0, ROUND(ROUND(J176, 2) * ROUND(IF(I176="",H176,I176),  3), 2))</f>
        <v>0</v>
      </c>
    </row>
    <row r="177" spans="1:11" ht="15.75" hidden="1" thickTop="1" x14ac:dyDescent="0.25">
      <c r="A177" s="1" t="s">
        <v>47</v>
      </c>
      <c r="B177" s="146"/>
      <c r="D177" s="93"/>
      <c r="E177" s="93"/>
      <c r="F177" s="93"/>
      <c r="G177" s="93"/>
      <c r="H177" s="93"/>
      <c r="I177" s="93"/>
      <c r="J177" s="93"/>
      <c r="K177" s="93"/>
    </row>
    <row r="178" spans="1:11" ht="15.75" hidden="1" thickTop="1" x14ac:dyDescent="0.25">
      <c r="A178" s="1" t="s">
        <v>27</v>
      </c>
      <c r="B178" s="146"/>
      <c r="D178" s="93"/>
      <c r="E178" s="93"/>
      <c r="F178" s="93"/>
      <c r="G178" s="93"/>
      <c r="H178" s="93"/>
      <c r="I178" s="93"/>
      <c r="J178" s="93"/>
      <c r="K178" s="93"/>
    </row>
    <row r="179" spans="1:11" ht="15.75" hidden="1" thickTop="1" x14ac:dyDescent="0.25">
      <c r="A179" s="1" t="s">
        <v>27</v>
      </c>
    </row>
    <row r="180" spans="1:11" ht="15.75" thickTop="1" x14ac:dyDescent="0.25">
      <c r="A180" s="1" t="s">
        <v>28</v>
      </c>
      <c r="B180" s="59"/>
      <c r="C180" s="30"/>
      <c r="D180" s="245"/>
      <c r="E180" s="245"/>
      <c r="F180" s="245"/>
      <c r="G180" s="47"/>
      <c r="H180" s="47"/>
      <c r="I180" s="47"/>
      <c r="J180" s="47"/>
      <c r="K180" s="47"/>
    </row>
    <row r="181" spans="1:11" x14ac:dyDescent="0.25">
      <c r="A181" s="1"/>
      <c r="B181" s="59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4.45" customHeight="1" x14ac:dyDescent="0.25">
      <c r="D182" s="281" t="s">
        <v>293</v>
      </c>
      <c r="E182" s="282"/>
      <c r="F182" s="282"/>
      <c r="G182" s="282"/>
      <c r="H182" s="282"/>
      <c r="I182" s="282"/>
      <c r="J182" s="282"/>
      <c r="K182" s="283"/>
    </row>
    <row r="183" spans="1:11" x14ac:dyDescent="0.25">
      <c r="D183" s="284"/>
      <c r="E183" s="230"/>
      <c r="F183" s="230"/>
      <c r="G183" s="230"/>
      <c r="H183" s="230"/>
      <c r="I183" s="230"/>
      <c r="J183" s="230"/>
      <c r="K183" s="285"/>
    </row>
    <row r="184" spans="1:11" ht="14.45" customHeight="1" x14ac:dyDescent="0.25">
      <c r="D184" s="277" t="s">
        <v>29</v>
      </c>
      <c r="E184" s="230"/>
      <c r="F184" s="230"/>
      <c r="G184" s="74"/>
      <c r="H184" s="74"/>
      <c r="I184" s="74"/>
      <c r="J184" s="74"/>
      <c r="K184" s="75">
        <f>K176</f>
        <v>0</v>
      </c>
    </row>
    <row r="185" spans="1:11" ht="14.45" customHeight="1" x14ac:dyDescent="0.25">
      <c r="D185" s="277" t="s">
        <v>30</v>
      </c>
      <c r="E185" s="230"/>
      <c r="F185" s="230"/>
      <c r="G185" s="74"/>
      <c r="H185" s="74"/>
      <c r="I185" s="74"/>
      <c r="J185" s="74"/>
      <c r="K185" s="75">
        <f>K184*0.2</f>
        <v>0</v>
      </c>
    </row>
    <row r="186" spans="1:11" ht="14.45" customHeight="1" x14ac:dyDescent="0.25">
      <c r="D186" s="275" t="s">
        <v>31</v>
      </c>
      <c r="E186" s="276"/>
      <c r="F186" s="276"/>
      <c r="G186" s="76"/>
      <c r="H186" s="76"/>
      <c r="I186" s="76"/>
      <c r="J186" s="76"/>
      <c r="K186" s="77">
        <f>K184+K185</f>
        <v>0</v>
      </c>
    </row>
  </sheetData>
  <mergeCells count="150">
    <mergeCell ref="D3:K3"/>
    <mergeCell ref="D4:K4"/>
    <mergeCell ref="D6:F6"/>
    <mergeCell ref="D22:F22"/>
    <mergeCell ref="G22:K22"/>
    <mergeCell ref="D10:K10"/>
    <mergeCell ref="D11:F11"/>
    <mergeCell ref="D20:F20"/>
    <mergeCell ref="D21:F21"/>
    <mergeCell ref="G21:K21"/>
    <mergeCell ref="D35:F35"/>
    <mergeCell ref="D7:F7"/>
    <mergeCell ref="G7:K7"/>
    <mergeCell ref="D8:F8"/>
    <mergeCell ref="G8:K8"/>
    <mergeCell ref="D9:F9"/>
    <mergeCell ref="D25:F25"/>
    <mergeCell ref="D32:F32"/>
    <mergeCell ref="G33:K33"/>
    <mergeCell ref="D34:F34"/>
    <mergeCell ref="G34:K34"/>
    <mergeCell ref="D23:F23"/>
    <mergeCell ref="D24:F24"/>
    <mergeCell ref="D38:F38"/>
    <mergeCell ref="G38:K38"/>
    <mergeCell ref="D39:F39"/>
    <mergeCell ref="D40:F40"/>
    <mergeCell ref="G40:K40"/>
    <mergeCell ref="D36:F36"/>
    <mergeCell ref="D37:F37"/>
    <mergeCell ref="D44:F44"/>
    <mergeCell ref="D46:F46"/>
    <mergeCell ref="D47:F47"/>
    <mergeCell ref="D48:F48"/>
    <mergeCell ref="D50:F50"/>
    <mergeCell ref="D41:F41"/>
    <mergeCell ref="G41:K41"/>
    <mergeCell ref="D42:F42"/>
    <mergeCell ref="D43:F43"/>
    <mergeCell ref="D59:F59"/>
    <mergeCell ref="G59:K59"/>
    <mergeCell ref="D60:F60"/>
    <mergeCell ref="G60:K60"/>
    <mergeCell ref="D61:F61"/>
    <mergeCell ref="G61:K61"/>
    <mergeCell ref="D52:F52"/>
    <mergeCell ref="D54:F54"/>
    <mergeCell ref="D57:F57"/>
    <mergeCell ref="G57:K57"/>
    <mergeCell ref="D58:F58"/>
    <mergeCell ref="G58:K58"/>
    <mergeCell ref="G69:K69"/>
    <mergeCell ref="D70:F70"/>
    <mergeCell ref="G70:K70"/>
    <mergeCell ref="D71:F71"/>
    <mergeCell ref="D72:F72"/>
    <mergeCell ref="D62:F62"/>
    <mergeCell ref="D66:F66"/>
    <mergeCell ref="D68:F68"/>
    <mergeCell ref="D69:F69"/>
    <mergeCell ref="D85:F85"/>
    <mergeCell ref="D86:F86"/>
    <mergeCell ref="G86:K86"/>
    <mergeCell ref="D87:F87"/>
    <mergeCell ref="G87:K87"/>
    <mergeCell ref="D73:F73"/>
    <mergeCell ref="D74:F74"/>
    <mergeCell ref="D80:F80"/>
    <mergeCell ref="D91:F91"/>
    <mergeCell ref="D92:F92"/>
    <mergeCell ref="G92:K92"/>
    <mergeCell ref="D93:F93"/>
    <mergeCell ref="G93:K93"/>
    <mergeCell ref="D94:F94"/>
    <mergeCell ref="D88:F88"/>
    <mergeCell ref="D89:F89"/>
    <mergeCell ref="D90:F90"/>
    <mergeCell ref="D102:F102"/>
    <mergeCell ref="G102:K102"/>
    <mergeCell ref="D103:F103"/>
    <mergeCell ref="G103:K103"/>
    <mergeCell ref="D104:F104"/>
    <mergeCell ref="D107:F107"/>
    <mergeCell ref="G107:K107"/>
    <mergeCell ref="D95:F95"/>
    <mergeCell ref="D96:F96"/>
    <mergeCell ref="D98:F98"/>
    <mergeCell ref="D99:F99"/>
    <mergeCell ref="D115:F115"/>
    <mergeCell ref="D117:F117"/>
    <mergeCell ref="D118:F118"/>
    <mergeCell ref="G118:K118"/>
    <mergeCell ref="D119:F119"/>
    <mergeCell ref="G119:K119"/>
    <mergeCell ref="D108:F108"/>
    <mergeCell ref="G108:K108"/>
    <mergeCell ref="D109:F109"/>
    <mergeCell ref="D112:F112"/>
    <mergeCell ref="D123:F123"/>
    <mergeCell ref="D125:F125"/>
    <mergeCell ref="D130:F130"/>
    <mergeCell ref="D133:F133"/>
    <mergeCell ref="D120:F120"/>
    <mergeCell ref="D121:F121"/>
    <mergeCell ref="D122:F122"/>
    <mergeCell ref="D143:F143"/>
    <mergeCell ref="D146:F146"/>
    <mergeCell ref="D139:F139"/>
    <mergeCell ref="D140:F140"/>
    <mergeCell ref="D135:F135"/>
    <mergeCell ref="D136:F136"/>
    <mergeCell ref="G136:K136"/>
    <mergeCell ref="D137:F137"/>
    <mergeCell ref="G137:K137"/>
    <mergeCell ref="D138:F138"/>
    <mergeCell ref="D169:F169"/>
    <mergeCell ref="D164:F164"/>
    <mergeCell ref="D165:F165"/>
    <mergeCell ref="D160:F160"/>
    <mergeCell ref="G160:K160"/>
    <mergeCell ref="D161:F161"/>
    <mergeCell ref="G161:K161"/>
    <mergeCell ref="D147:F147"/>
    <mergeCell ref="G147:K147"/>
    <mergeCell ref="D148:F148"/>
    <mergeCell ref="G148:K148"/>
    <mergeCell ref="D149:F149"/>
    <mergeCell ref="D150:F150"/>
    <mergeCell ref="D151:F151"/>
    <mergeCell ref="D186:F186"/>
    <mergeCell ref="D171:F171"/>
    <mergeCell ref="D184:F184"/>
    <mergeCell ref="D155:F155"/>
    <mergeCell ref="D156:F156"/>
    <mergeCell ref="D152:F152"/>
    <mergeCell ref="G152:K152"/>
    <mergeCell ref="D153:F153"/>
    <mergeCell ref="G153:K153"/>
    <mergeCell ref="D154:F154"/>
    <mergeCell ref="D158:K158"/>
    <mergeCell ref="D159:F159"/>
    <mergeCell ref="G159:K159"/>
    <mergeCell ref="D182:K182"/>
    <mergeCell ref="D183:K183"/>
    <mergeCell ref="D180:F180"/>
    <mergeCell ref="D176:F176"/>
    <mergeCell ref="D166:F166"/>
    <mergeCell ref="D185:F185"/>
    <mergeCell ref="D163:K163"/>
    <mergeCell ref="D162:K16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horizontalDpi="300" verticalDpi="300" r:id="rId1"/>
  <headerFooter>
    <oddFooter>&amp;R&amp;"Arial,Normal"&amp;8Page &amp;P/&amp;N</oddFooter>
  </headerFooter>
  <rowBreaks count="3" manualBreakCount="3">
    <brk id="44" max="16383" man="1"/>
    <brk id="96" max="16383" man="1"/>
    <brk id="15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tabSelected="1" view="pageBreakPreview" topLeftCell="A47" zoomScale="98" zoomScaleNormal="115" zoomScaleSheetLayoutView="98" workbookViewId="0">
      <selection activeCell="H121" sqref="H121"/>
    </sheetView>
  </sheetViews>
  <sheetFormatPr baseColWidth="10" defaultRowHeight="15" x14ac:dyDescent="0.25"/>
  <cols>
    <col min="1" max="1" width="5.5703125" style="66" customWidth="1"/>
    <col min="2" max="2" width="4.28515625" customWidth="1"/>
    <col min="5" max="5" width="34.85546875" customWidth="1"/>
    <col min="11" max="11" width="10.85546875" customWidth="1"/>
  </cols>
  <sheetData>
    <row r="1" spans="1:10" x14ac:dyDescent="0.25">
      <c r="A1" s="64"/>
    </row>
    <row r="2" spans="1:10" ht="39.950000000000003" customHeight="1" x14ac:dyDescent="0.25">
      <c r="A2" s="64"/>
      <c r="C2" s="268" t="s">
        <v>230</v>
      </c>
      <c r="D2" s="269"/>
      <c r="E2" s="269"/>
      <c r="F2" s="269"/>
      <c r="G2" s="269"/>
      <c r="H2" s="269"/>
      <c r="I2" s="269"/>
      <c r="J2" s="270"/>
    </row>
    <row r="3" spans="1:10" ht="20.100000000000001" customHeight="1" x14ac:dyDescent="0.25">
      <c r="A3" s="64"/>
      <c r="C3" s="271" t="s">
        <v>301</v>
      </c>
      <c r="D3" s="272"/>
      <c r="E3" s="272"/>
      <c r="F3" s="272"/>
      <c r="G3" s="272"/>
      <c r="H3" s="272"/>
      <c r="I3" s="272"/>
      <c r="J3" s="273"/>
    </row>
    <row r="4" spans="1:10" x14ac:dyDescent="0.25">
      <c r="A4" s="64"/>
    </row>
    <row r="5" spans="1:10" x14ac:dyDescent="0.25">
      <c r="A5" s="65" t="s">
        <v>12</v>
      </c>
      <c r="B5" s="67"/>
      <c r="C5" s="332" t="s">
        <v>13</v>
      </c>
      <c r="D5" s="332"/>
      <c r="E5" s="333"/>
      <c r="F5" s="72"/>
      <c r="G5" s="72"/>
      <c r="H5" s="72"/>
      <c r="I5" s="72"/>
      <c r="J5" s="73" t="s">
        <v>17</v>
      </c>
    </row>
    <row r="6" spans="1:10" x14ac:dyDescent="0.25">
      <c r="A6" s="107"/>
      <c r="J6" s="68"/>
    </row>
    <row r="7" spans="1:10" x14ac:dyDescent="0.25">
      <c r="A7" s="108"/>
      <c r="C7" s="281" t="s">
        <v>239</v>
      </c>
      <c r="D7" s="330"/>
      <c r="E7" s="330"/>
      <c r="F7" s="69"/>
      <c r="G7" s="69"/>
      <c r="H7" s="69"/>
      <c r="I7" s="69"/>
      <c r="J7" s="101">
        <f>J9+J11+J13</f>
        <v>0</v>
      </c>
    </row>
    <row r="8" spans="1:10" x14ac:dyDescent="0.25">
      <c r="A8" s="108"/>
      <c r="C8" s="50"/>
      <c r="D8" s="18"/>
      <c r="E8" s="18"/>
      <c r="J8" s="79"/>
    </row>
    <row r="9" spans="1:10" ht="16.5" customHeight="1" x14ac:dyDescent="0.25">
      <c r="A9" s="109" t="s">
        <v>22</v>
      </c>
      <c r="C9" s="328" t="s">
        <v>23</v>
      </c>
      <c r="D9" s="329"/>
      <c r="E9" s="329"/>
      <c r="J9" s="100">
        <f>'DPGF-lot01'!K18</f>
        <v>0</v>
      </c>
    </row>
    <row r="10" spans="1:10" ht="5.0999999999999996" customHeight="1" x14ac:dyDescent="0.25">
      <c r="A10" s="109"/>
      <c r="C10" s="81"/>
      <c r="D10" s="82"/>
      <c r="E10" s="82"/>
      <c r="J10" s="100"/>
    </row>
    <row r="11" spans="1:10" x14ac:dyDescent="0.25">
      <c r="A11" s="109" t="s">
        <v>32</v>
      </c>
      <c r="C11" s="328" t="s">
        <v>33</v>
      </c>
      <c r="D11" s="329"/>
      <c r="E11" s="329"/>
      <c r="J11" s="100">
        <f>'DPGF-lot01'!K36</f>
        <v>0</v>
      </c>
    </row>
    <row r="12" spans="1:10" ht="5.0999999999999996" customHeight="1" x14ac:dyDescent="0.25">
      <c r="A12" s="109"/>
      <c r="C12" s="81"/>
      <c r="D12" s="82"/>
      <c r="E12" s="82"/>
      <c r="J12" s="100"/>
    </row>
    <row r="13" spans="1:10" x14ac:dyDescent="0.25">
      <c r="A13" s="109" t="s">
        <v>39</v>
      </c>
      <c r="C13" s="328" t="s">
        <v>233</v>
      </c>
      <c r="D13" s="329"/>
      <c r="E13" s="329"/>
      <c r="J13" s="100">
        <f>'DPGF-lot01'!K47</f>
        <v>0</v>
      </c>
    </row>
    <row r="14" spans="1:10" x14ac:dyDescent="0.25">
      <c r="A14" s="109"/>
      <c r="C14" s="29"/>
      <c r="D14" s="19"/>
      <c r="E14" s="19"/>
      <c r="J14" s="80"/>
    </row>
    <row r="15" spans="1:10" ht="15" customHeight="1" x14ac:dyDescent="0.25">
      <c r="A15" s="108"/>
      <c r="C15" s="281" t="s">
        <v>238</v>
      </c>
      <c r="D15" s="330"/>
      <c r="E15" s="330"/>
      <c r="F15" s="69"/>
      <c r="G15" s="69"/>
      <c r="H15" s="69"/>
      <c r="I15" s="69"/>
      <c r="J15" s="78">
        <f>SUM(J17:J23)</f>
        <v>0</v>
      </c>
    </row>
    <row r="16" spans="1:10" ht="15" customHeight="1" x14ac:dyDescent="0.25">
      <c r="A16" s="108"/>
      <c r="C16" s="50"/>
      <c r="D16" s="18"/>
      <c r="E16" s="18"/>
      <c r="J16" s="79"/>
    </row>
    <row r="17" spans="1:10" x14ac:dyDescent="0.25">
      <c r="A17" s="109" t="s">
        <v>42</v>
      </c>
      <c r="C17" s="328" t="s">
        <v>43</v>
      </c>
      <c r="D17" s="329"/>
      <c r="E17" s="329"/>
      <c r="F17" s="58"/>
      <c r="G17" s="58"/>
      <c r="H17" s="58"/>
      <c r="I17" s="58"/>
      <c r="J17" s="100">
        <f>'DPGF-lot01'!K61</f>
        <v>0</v>
      </c>
    </row>
    <row r="18" spans="1:10" ht="2.1" customHeight="1" x14ac:dyDescent="0.25">
      <c r="A18" s="109"/>
      <c r="C18" s="81"/>
      <c r="D18" s="82"/>
      <c r="E18" s="82"/>
      <c r="F18" s="58"/>
      <c r="G18" s="58"/>
      <c r="H18" s="58"/>
      <c r="I18" s="58"/>
      <c r="J18" s="100"/>
    </row>
    <row r="19" spans="1:10" x14ac:dyDescent="0.25">
      <c r="A19" s="109" t="s">
        <v>44</v>
      </c>
      <c r="C19" s="328" t="s">
        <v>45</v>
      </c>
      <c r="D19" s="329"/>
      <c r="E19" s="329"/>
      <c r="F19" s="58"/>
      <c r="G19" s="58"/>
      <c r="H19" s="58"/>
      <c r="I19" s="58"/>
      <c r="J19" s="100">
        <f>'DPGF-lot01'!K72</f>
        <v>0</v>
      </c>
    </row>
    <row r="20" spans="1:10" ht="2.1" customHeight="1" x14ac:dyDescent="0.25">
      <c r="A20" s="109"/>
      <c r="C20" s="81"/>
      <c r="D20" s="82"/>
      <c r="E20" s="82"/>
      <c r="F20" s="58"/>
      <c r="G20" s="58"/>
      <c r="H20" s="58"/>
      <c r="I20" s="58"/>
      <c r="J20" s="100"/>
    </row>
    <row r="21" spans="1:10" x14ac:dyDescent="0.25">
      <c r="A21" s="109" t="s">
        <v>48</v>
      </c>
      <c r="C21" s="328" t="s">
        <v>49</v>
      </c>
      <c r="D21" s="329"/>
      <c r="E21" s="329"/>
      <c r="F21" s="58"/>
      <c r="G21" s="58"/>
      <c r="H21" s="58"/>
      <c r="I21" s="58"/>
      <c r="J21" s="100">
        <f>'DPGF-lot01'!K90</f>
        <v>0</v>
      </c>
    </row>
    <row r="22" spans="1:10" ht="2.1" customHeight="1" x14ac:dyDescent="0.25">
      <c r="A22" s="109"/>
      <c r="C22" s="81"/>
      <c r="D22" s="82"/>
      <c r="E22" s="82"/>
      <c r="F22" s="58"/>
      <c r="G22" s="58"/>
      <c r="H22" s="58"/>
      <c r="I22" s="58"/>
      <c r="J22" s="100"/>
    </row>
    <row r="23" spans="1:10" x14ac:dyDescent="0.25">
      <c r="A23" s="109" t="s">
        <v>59</v>
      </c>
      <c r="C23" s="328" t="s">
        <v>60</v>
      </c>
      <c r="D23" s="329"/>
      <c r="E23" s="329"/>
      <c r="F23" s="58"/>
      <c r="G23" s="58"/>
      <c r="H23" s="58"/>
      <c r="I23" s="58"/>
      <c r="J23" s="100">
        <f>'DPGF-lot01'!K108</f>
        <v>0</v>
      </c>
    </row>
    <row r="24" spans="1:10" x14ac:dyDescent="0.25">
      <c r="A24" s="109"/>
      <c r="C24" s="29"/>
      <c r="D24" s="19"/>
      <c r="E24" s="19"/>
      <c r="J24" s="80"/>
    </row>
    <row r="25" spans="1:10" ht="15" customHeight="1" x14ac:dyDescent="0.25">
      <c r="A25" s="108"/>
      <c r="C25" s="281" t="s">
        <v>242</v>
      </c>
      <c r="D25" s="330"/>
      <c r="E25" s="330"/>
      <c r="F25" s="69"/>
      <c r="G25" s="69"/>
      <c r="H25" s="69"/>
      <c r="I25" s="69"/>
      <c r="J25" s="78">
        <f>J29+J31</f>
        <v>0</v>
      </c>
    </row>
    <row r="26" spans="1:10" ht="15" customHeight="1" x14ac:dyDescent="0.25">
      <c r="A26" s="108"/>
      <c r="C26" s="50"/>
      <c r="D26" s="18"/>
      <c r="E26" s="18"/>
      <c r="J26" s="79"/>
    </row>
    <row r="27" spans="1:10" x14ac:dyDescent="0.25">
      <c r="A27" s="109" t="s">
        <v>66</v>
      </c>
      <c r="C27" s="328" t="s">
        <v>234</v>
      </c>
      <c r="D27" s="329"/>
      <c r="E27" s="329"/>
      <c r="J27" s="100" t="s">
        <v>245</v>
      </c>
    </row>
    <row r="28" spans="1:10" ht="2.1" customHeight="1" x14ac:dyDescent="0.25">
      <c r="A28" s="109"/>
      <c r="C28" s="102"/>
      <c r="D28" s="103"/>
      <c r="E28" s="103"/>
      <c r="J28" s="100"/>
    </row>
    <row r="29" spans="1:10" x14ac:dyDescent="0.25">
      <c r="A29" s="109" t="s">
        <v>73</v>
      </c>
      <c r="C29" s="334" t="str">
        <f>'DPGF-lot01'!D139</f>
        <v xml:space="preserve">ASSAINISSEMENT DES EP </v>
      </c>
      <c r="D29" s="335"/>
      <c r="E29" s="335"/>
      <c r="J29" s="100">
        <f>'DPGF-lot01'!K146</f>
        <v>0</v>
      </c>
    </row>
    <row r="30" spans="1:10" ht="2.1" customHeight="1" x14ac:dyDescent="0.25">
      <c r="A30" s="109"/>
      <c r="C30" s="102"/>
      <c r="D30" s="103"/>
      <c r="E30" s="103"/>
      <c r="J30" s="100"/>
    </row>
    <row r="31" spans="1:10" x14ac:dyDescent="0.25">
      <c r="A31" s="109" t="s">
        <v>250</v>
      </c>
      <c r="C31" s="334" t="str">
        <f>'DPGF-lot01'!D149</f>
        <v>ECLAIRAGE EXTERIEUR SOLAIRE</v>
      </c>
      <c r="D31" s="335"/>
      <c r="E31" s="335"/>
      <c r="J31" s="100">
        <f>'DPGF-lot01'!K163</f>
        <v>0</v>
      </c>
    </row>
    <row r="32" spans="1:10" x14ac:dyDescent="0.25">
      <c r="A32" s="109"/>
      <c r="C32" s="29"/>
      <c r="D32" s="19"/>
      <c r="E32" s="19"/>
      <c r="J32" s="80"/>
    </row>
    <row r="33" spans="1:10" ht="15" customHeight="1" x14ac:dyDescent="0.25">
      <c r="A33" s="108"/>
      <c r="C33" s="281" t="s">
        <v>237</v>
      </c>
      <c r="D33" s="330"/>
      <c r="E33" s="330"/>
      <c r="F33" s="69"/>
      <c r="G33" s="69"/>
      <c r="H33" s="69"/>
      <c r="I33" s="69"/>
      <c r="J33" s="78">
        <f>SUM(J34:J42)</f>
        <v>0</v>
      </c>
    </row>
    <row r="34" spans="1:10" ht="15" customHeight="1" x14ac:dyDescent="0.25">
      <c r="A34" s="108"/>
      <c r="C34" s="50"/>
      <c r="D34" s="18"/>
      <c r="E34" s="18"/>
      <c r="J34" s="79"/>
    </row>
    <row r="35" spans="1:10" x14ac:dyDescent="0.25">
      <c r="A35" s="109" t="s">
        <v>86</v>
      </c>
      <c r="C35" s="328" t="s">
        <v>224</v>
      </c>
      <c r="D35" s="329"/>
      <c r="E35" s="329"/>
      <c r="J35" s="100">
        <f>'DPGF-lot01'!K186</f>
        <v>0</v>
      </c>
    </row>
    <row r="36" spans="1:10" ht="2.1" customHeight="1" x14ac:dyDescent="0.25">
      <c r="A36" s="109"/>
      <c r="C36" s="81"/>
      <c r="D36" s="82"/>
      <c r="E36" s="82"/>
      <c r="J36" s="100"/>
    </row>
    <row r="37" spans="1:10" x14ac:dyDescent="0.25">
      <c r="A37" s="109" t="s">
        <v>93</v>
      </c>
      <c r="C37" s="328" t="s">
        <v>94</v>
      </c>
      <c r="D37" s="329"/>
      <c r="E37" s="329"/>
      <c r="J37" s="100">
        <f>'DPGF-lot01'!K200</f>
        <v>0</v>
      </c>
    </row>
    <row r="38" spans="1:10" ht="2.1" customHeight="1" x14ac:dyDescent="0.25">
      <c r="A38" s="109"/>
      <c r="C38" s="81"/>
      <c r="D38" s="82"/>
      <c r="E38" s="82"/>
      <c r="J38" s="100"/>
    </row>
    <row r="39" spans="1:10" x14ac:dyDescent="0.25">
      <c r="A39" s="109" t="s">
        <v>98</v>
      </c>
      <c r="C39" s="328" t="s">
        <v>99</v>
      </c>
      <c r="D39" s="329"/>
      <c r="E39" s="329"/>
      <c r="J39" s="100">
        <f>'DPGF-lot01'!K220</f>
        <v>0</v>
      </c>
    </row>
    <row r="40" spans="1:10" ht="2.1" customHeight="1" x14ac:dyDescent="0.25">
      <c r="A40" s="109"/>
      <c r="C40" s="81"/>
      <c r="D40" s="82"/>
      <c r="E40" s="82"/>
      <c r="J40" s="100"/>
    </row>
    <row r="41" spans="1:10" x14ac:dyDescent="0.25">
      <c r="A41" s="109" t="s">
        <v>105</v>
      </c>
      <c r="C41" s="328" t="s">
        <v>235</v>
      </c>
      <c r="D41" s="329"/>
      <c r="E41" s="329"/>
      <c r="J41" s="100">
        <f>'DPGF-lot01'!K230</f>
        <v>0</v>
      </c>
    </row>
    <row r="42" spans="1:10" x14ac:dyDescent="0.25">
      <c r="A42" s="109"/>
      <c r="C42" s="29"/>
      <c r="D42" s="19"/>
      <c r="E42" s="19"/>
      <c r="J42" s="80"/>
    </row>
    <row r="43" spans="1:10" ht="15" customHeight="1" x14ac:dyDescent="0.25">
      <c r="A43" s="108"/>
      <c r="C43" s="281" t="s">
        <v>236</v>
      </c>
      <c r="D43" s="330"/>
      <c r="E43" s="330"/>
      <c r="F43" s="69"/>
      <c r="G43" s="69"/>
      <c r="H43" s="69"/>
      <c r="I43" s="69"/>
      <c r="J43" s="78">
        <f>J49+J51+J53+J55</f>
        <v>0</v>
      </c>
    </row>
    <row r="44" spans="1:10" ht="15" customHeight="1" x14ac:dyDescent="0.25">
      <c r="A44" s="108"/>
      <c r="C44" s="50"/>
      <c r="D44" s="18"/>
      <c r="E44" s="18"/>
      <c r="J44" s="79"/>
    </row>
    <row r="45" spans="1:10" x14ac:dyDescent="0.25">
      <c r="A45" s="109" t="s">
        <v>108</v>
      </c>
      <c r="C45" s="328" t="s">
        <v>109</v>
      </c>
      <c r="D45" s="329"/>
      <c r="E45" s="329"/>
      <c r="J45" s="100" t="s">
        <v>251</v>
      </c>
    </row>
    <row r="46" spans="1:10" ht="2.1" customHeight="1" x14ac:dyDescent="0.25">
      <c r="A46" s="109"/>
      <c r="C46" s="81"/>
      <c r="D46" s="82"/>
      <c r="E46" s="82"/>
      <c r="J46" s="100"/>
    </row>
    <row r="47" spans="1:10" ht="15" customHeight="1" x14ac:dyDescent="0.25">
      <c r="A47" s="109" t="s">
        <v>110</v>
      </c>
      <c r="C47" s="328" t="s">
        <v>111</v>
      </c>
      <c r="D47" s="329"/>
      <c r="E47" s="329"/>
      <c r="J47" s="100" t="s">
        <v>251</v>
      </c>
    </row>
    <row r="48" spans="1:10" ht="2.1" customHeight="1" x14ac:dyDescent="0.25">
      <c r="A48" s="109"/>
      <c r="C48" s="81"/>
      <c r="D48" s="82"/>
      <c r="E48" s="82"/>
      <c r="J48" s="100"/>
    </row>
    <row r="49" spans="1:10" x14ac:dyDescent="0.25">
      <c r="A49" s="109" t="s">
        <v>112</v>
      </c>
      <c r="C49" s="328" t="s">
        <v>113</v>
      </c>
      <c r="D49" s="329"/>
      <c r="E49" s="329"/>
      <c r="J49" s="100">
        <f>'DPGF-lot01'!K265</f>
        <v>0</v>
      </c>
    </row>
    <row r="50" spans="1:10" ht="2.1" customHeight="1" x14ac:dyDescent="0.25">
      <c r="A50" s="109"/>
      <c r="C50" s="81"/>
      <c r="D50" s="82"/>
      <c r="E50" s="82"/>
      <c r="J50" s="100"/>
    </row>
    <row r="51" spans="1:10" x14ac:dyDescent="0.25">
      <c r="A51" s="109" t="s">
        <v>119</v>
      </c>
      <c r="C51" s="328" t="s">
        <v>120</v>
      </c>
      <c r="D51" s="329"/>
      <c r="E51" s="329"/>
      <c r="J51" s="100">
        <f>'DPGF-lot01'!K287</f>
        <v>0</v>
      </c>
    </row>
    <row r="52" spans="1:10" ht="2.1" customHeight="1" x14ac:dyDescent="0.25">
      <c r="A52" s="109"/>
      <c r="C52" s="81"/>
      <c r="D52" s="82"/>
      <c r="E52" s="82"/>
      <c r="J52" s="100"/>
    </row>
    <row r="53" spans="1:10" x14ac:dyDescent="0.25">
      <c r="A53" s="109" t="s">
        <v>126</v>
      </c>
      <c r="C53" s="328" t="s">
        <v>127</v>
      </c>
      <c r="D53" s="329"/>
      <c r="E53" s="329"/>
      <c r="J53" s="100">
        <f>'DPGF-lot01'!K300</f>
        <v>0</v>
      </c>
    </row>
    <row r="54" spans="1:10" ht="2.1" customHeight="1" x14ac:dyDescent="0.25">
      <c r="A54" s="109"/>
      <c r="C54" s="81"/>
      <c r="D54" s="82"/>
      <c r="E54" s="82"/>
      <c r="J54" s="100"/>
    </row>
    <row r="55" spans="1:10" x14ac:dyDescent="0.25">
      <c r="A55" s="109" t="s">
        <v>208</v>
      </c>
      <c r="C55" s="328" t="str">
        <f>'DPGF-lot01'!D303</f>
        <v>REVETEMENT SYNTHETIQUE SPORTIF</v>
      </c>
      <c r="D55" s="328"/>
      <c r="E55" s="328"/>
      <c r="J55" s="100">
        <f>'DPGF-lot01'!K316</f>
        <v>0</v>
      </c>
    </row>
    <row r="56" spans="1:10" x14ac:dyDescent="0.25">
      <c r="A56" s="109"/>
      <c r="C56" s="29"/>
      <c r="D56" s="19"/>
      <c r="E56" s="19"/>
      <c r="J56" s="80"/>
    </row>
    <row r="57" spans="1:10" ht="15" customHeight="1" x14ac:dyDescent="0.25">
      <c r="A57" s="108"/>
      <c r="C57" s="281" t="s">
        <v>240</v>
      </c>
      <c r="D57" s="330"/>
      <c r="E57" s="330"/>
      <c r="F57" s="69"/>
      <c r="G57" s="69"/>
      <c r="H57" s="69"/>
      <c r="I57" s="69"/>
      <c r="J57" s="78">
        <f>J59+J61</f>
        <v>0</v>
      </c>
    </row>
    <row r="58" spans="1:10" ht="15" customHeight="1" x14ac:dyDescent="0.25">
      <c r="A58" s="108"/>
      <c r="C58" s="50"/>
      <c r="D58" s="18"/>
      <c r="E58" s="18"/>
      <c r="J58" s="79"/>
    </row>
    <row r="59" spans="1:10" x14ac:dyDescent="0.25">
      <c r="A59" s="109" t="s">
        <v>131</v>
      </c>
      <c r="C59" s="328" t="str">
        <f>'DPGF-lot01'!D326</f>
        <v xml:space="preserve">FOSSE ANTI-BELIER EXISTANT A RETAILLER / DECALER </v>
      </c>
      <c r="D59" s="329"/>
      <c r="E59" s="329"/>
      <c r="J59" s="100">
        <f>'DPGF-lot01'!K334</f>
        <v>0</v>
      </c>
    </row>
    <row r="60" spans="1:10" ht="2.1" customHeight="1" x14ac:dyDescent="0.25">
      <c r="A60" s="109"/>
      <c r="C60" s="81"/>
      <c r="D60" s="82"/>
      <c r="E60" s="82"/>
      <c r="J60" s="100"/>
    </row>
    <row r="61" spans="1:10" x14ac:dyDescent="0.25">
      <c r="A61" s="109" t="s">
        <v>132</v>
      </c>
      <c r="C61" s="328" t="str">
        <f>'DPGF-lot01'!D337</f>
        <v>REMODELAGE TERRE VEGETALE</v>
      </c>
      <c r="D61" s="329"/>
      <c r="E61" s="329"/>
      <c r="J61" s="100">
        <f>'DPGF-lot01'!K347</f>
        <v>0</v>
      </c>
    </row>
    <row r="62" spans="1:10" x14ac:dyDescent="0.25">
      <c r="A62" s="109"/>
      <c r="C62" s="29"/>
      <c r="D62" s="19"/>
      <c r="E62" s="19"/>
      <c r="J62" s="80"/>
    </row>
    <row r="63" spans="1:10" ht="15" customHeight="1" x14ac:dyDescent="0.25">
      <c r="A63" s="109"/>
      <c r="C63" s="281" t="s">
        <v>241</v>
      </c>
      <c r="D63" s="330"/>
      <c r="E63" s="330"/>
      <c r="F63" s="69"/>
      <c r="G63" s="69"/>
      <c r="H63" s="69"/>
      <c r="I63" s="69"/>
      <c r="J63" s="78">
        <f>J65+J67+J69</f>
        <v>0</v>
      </c>
    </row>
    <row r="64" spans="1:10" ht="15" customHeight="1" x14ac:dyDescent="0.25">
      <c r="A64" s="109"/>
      <c r="C64" s="50"/>
      <c r="D64" s="18"/>
      <c r="E64" s="18"/>
      <c r="J64" s="79"/>
    </row>
    <row r="65" spans="1:10" x14ac:dyDescent="0.25">
      <c r="A65" s="109" t="s">
        <v>203</v>
      </c>
      <c r="C65" s="328" t="str">
        <f>'DPGF-lot01'!D357</f>
        <v>BASKET BALL</v>
      </c>
      <c r="D65" s="329"/>
      <c r="E65" s="329"/>
      <c r="J65" s="100">
        <f>'DPGF-lot01'!K366</f>
        <v>0</v>
      </c>
    </row>
    <row r="66" spans="1:10" ht="2.1" customHeight="1" x14ac:dyDescent="0.25">
      <c r="A66" s="109"/>
      <c r="C66" s="328"/>
      <c r="D66" s="329"/>
      <c r="E66" s="329"/>
      <c r="J66" s="100"/>
    </row>
    <row r="67" spans="1:10" x14ac:dyDescent="0.25">
      <c r="A67" s="109" t="s">
        <v>206</v>
      </c>
      <c r="C67" s="328" t="str">
        <f>'DPGF-lot01'!D369</f>
        <v>MATERIEL DE CROSSTRAINING</v>
      </c>
      <c r="D67" s="329"/>
      <c r="E67" s="329"/>
      <c r="J67" s="100">
        <f>'DPGF-lot01'!K384</f>
        <v>0</v>
      </c>
    </row>
    <row r="68" spans="1:10" ht="2.1" customHeight="1" x14ac:dyDescent="0.25">
      <c r="A68" s="109"/>
      <c r="C68" s="328"/>
      <c r="D68" s="329"/>
      <c r="E68" s="329"/>
      <c r="J68" s="100"/>
    </row>
    <row r="69" spans="1:10" x14ac:dyDescent="0.25">
      <c r="A69" s="109" t="s">
        <v>207</v>
      </c>
      <c r="C69" s="328" t="str">
        <f>'DPGF-lot01'!D387</f>
        <v>FOURREAUX-PICKLEBALL</v>
      </c>
      <c r="D69" s="329"/>
      <c r="E69" s="329"/>
      <c r="J69" s="100">
        <f>'DPGF-lot01'!K396</f>
        <v>0</v>
      </c>
    </row>
    <row r="70" spans="1:10" ht="5.0999999999999996" customHeight="1" x14ac:dyDescent="0.25">
      <c r="A70" s="109"/>
      <c r="C70" s="328"/>
      <c r="D70" s="329"/>
      <c r="E70" s="329"/>
      <c r="J70" s="80"/>
    </row>
    <row r="71" spans="1:10" x14ac:dyDescent="0.25">
      <c r="J71" s="80"/>
    </row>
    <row r="72" spans="1:10" x14ac:dyDescent="0.25">
      <c r="J72" s="80"/>
    </row>
    <row r="73" spans="1:10" x14ac:dyDescent="0.25">
      <c r="C73" s="331" t="s">
        <v>243</v>
      </c>
      <c r="D73" s="330"/>
      <c r="E73" s="330"/>
      <c r="F73" s="70"/>
      <c r="G73" s="70"/>
      <c r="H73" s="70"/>
      <c r="I73" s="70"/>
      <c r="J73" s="71"/>
    </row>
    <row r="74" spans="1:10" x14ac:dyDescent="0.25">
      <c r="C74" s="284"/>
      <c r="D74" s="230"/>
      <c r="E74" s="230"/>
      <c r="F74" s="230"/>
      <c r="G74" s="230"/>
      <c r="H74" s="230"/>
      <c r="I74" s="230"/>
      <c r="J74" s="285"/>
    </row>
    <row r="75" spans="1:10" x14ac:dyDescent="0.25">
      <c r="C75" s="277" t="s">
        <v>29</v>
      </c>
      <c r="D75" s="230"/>
      <c r="E75" s="230"/>
      <c r="F75" s="74"/>
      <c r="G75" s="74"/>
      <c r="H75" s="74"/>
      <c r="I75" s="74"/>
      <c r="J75" s="75">
        <f>J7+J15+J25+J33+J43+J57+J63</f>
        <v>0</v>
      </c>
    </row>
    <row r="76" spans="1:10" x14ac:dyDescent="0.25">
      <c r="C76" s="277" t="s">
        <v>30</v>
      </c>
      <c r="D76" s="230"/>
      <c r="E76" s="230"/>
      <c r="F76" s="74"/>
      <c r="G76" s="74"/>
      <c r="H76" s="74"/>
      <c r="I76" s="74"/>
      <c r="J76" s="75">
        <f>J75*0.2</f>
        <v>0</v>
      </c>
    </row>
    <row r="77" spans="1:10" x14ac:dyDescent="0.25">
      <c r="C77" s="275" t="s">
        <v>31</v>
      </c>
      <c r="D77" s="276"/>
      <c r="E77" s="276"/>
      <c r="F77" s="76"/>
      <c r="G77" s="76"/>
      <c r="H77" s="76"/>
      <c r="I77" s="76"/>
      <c r="J77" s="77">
        <f>J75+J76</f>
        <v>0</v>
      </c>
    </row>
    <row r="80" spans="1:10" x14ac:dyDescent="0.25">
      <c r="C80" s="331" t="s">
        <v>295</v>
      </c>
      <c r="D80" s="330"/>
      <c r="E80" s="330"/>
      <c r="F80" s="70"/>
      <c r="G80" s="70"/>
      <c r="H80" s="70"/>
      <c r="I80" s="70"/>
      <c r="J80" s="71"/>
    </row>
    <row r="81" spans="3:10" x14ac:dyDescent="0.25">
      <c r="C81" s="284"/>
      <c r="D81" s="230"/>
      <c r="E81" s="230"/>
      <c r="F81" s="230"/>
      <c r="G81" s="230"/>
      <c r="H81" s="230"/>
      <c r="I81" s="230"/>
      <c r="J81" s="285"/>
    </row>
    <row r="82" spans="3:10" x14ac:dyDescent="0.25">
      <c r="C82" s="277" t="s">
        <v>29</v>
      </c>
      <c r="D82" s="230"/>
      <c r="E82" s="230"/>
      <c r="F82" s="74"/>
      <c r="G82" s="74"/>
      <c r="H82" s="74"/>
      <c r="I82" s="74"/>
      <c r="J82" s="75">
        <f>J75</f>
        <v>0</v>
      </c>
    </row>
    <row r="83" spans="3:10" x14ac:dyDescent="0.25">
      <c r="C83" s="277" t="s">
        <v>30</v>
      </c>
      <c r="D83" s="230"/>
      <c r="E83" s="230"/>
      <c r="F83" s="74"/>
      <c r="G83" s="74"/>
      <c r="H83" s="74"/>
      <c r="I83" s="74"/>
      <c r="J83" s="75">
        <f>J82*0.2</f>
        <v>0</v>
      </c>
    </row>
    <row r="84" spans="3:10" x14ac:dyDescent="0.25">
      <c r="C84" s="275" t="s">
        <v>31</v>
      </c>
      <c r="D84" s="276"/>
      <c r="E84" s="276"/>
      <c r="F84" s="76"/>
      <c r="G84" s="76"/>
      <c r="H84" s="76"/>
      <c r="I84" s="76"/>
      <c r="J84" s="77">
        <f>J82+J83</f>
        <v>0</v>
      </c>
    </row>
    <row r="87" spans="3:10" x14ac:dyDescent="0.25">
      <c r="C87" s="281" t="s">
        <v>292</v>
      </c>
      <c r="D87" s="282"/>
      <c r="E87" s="282"/>
      <c r="F87" s="282"/>
      <c r="G87" s="282"/>
      <c r="H87" s="282"/>
      <c r="I87" s="282"/>
      <c r="J87" s="283"/>
    </row>
    <row r="88" spans="3:10" x14ac:dyDescent="0.25">
      <c r="C88" s="284"/>
      <c r="D88" s="230"/>
      <c r="E88" s="230"/>
      <c r="F88" s="230"/>
      <c r="G88" s="230"/>
      <c r="H88" s="230"/>
      <c r="I88" s="230"/>
      <c r="J88" s="285"/>
    </row>
    <row r="89" spans="3:10" x14ac:dyDescent="0.25">
      <c r="C89" s="277" t="s">
        <v>29</v>
      </c>
      <c r="D89" s="230"/>
      <c r="E89" s="230"/>
      <c r="F89" s="74"/>
      <c r="G89" s="74"/>
      <c r="H89" s="74"/>
      <c r="I89" s="74"/>
      <c r="J89" s="75">
        <f>'TO-lot01'!K164</f>
        <v>0</v>
      </c>
    </row>
    <row r="90" spans="3:10" x14ac:dyDescent="0.25">
      <c r="C90" s="277" t="s">
        <v>30</v>
      </c>
      <c r="D90" s="230"/>
      <c r="E90" s="230"/>
      <c r="F90" s="74"/>
      <c r="G90" s="74"/>
      <c r="H90" s="74"/>
      <c r="I90" s="74"/>
      <c r="J90" s="75">
        <f>J89*0.2</f>
        <v>0</v>
      </c>
    </row>
    <row r="91" spans="3:10" x14ac:dyDescent="0.25">
      <c r="C91" s="275" t="s">
        <v>31</v>
      </c>
      <c r="D91" s="276"/>
      <c r="E91" s="276"/>
      <c r="F91" s="76"/>
      <c r="G91" s="76"/>
      <c r="H91" s="76"/>
      <c r="I91" s="76"/>
      <c r="J91" s="77">
        <f>J89+J90</f>
        <v>0</v>
      </c>
    </row>
    <row r="93" spans="3:10" x14ac:dyDescent="0.25">
      <c r="C93" s="281" t="s">
        <v>293</v>
      </c>
      <c r="D93" s="282"/>
      <c r="E93" s="282"/>
      <c r="F93" s="282"/>
      <c r="G93" s="282"/>
      <c r="H93" s="282"/>
      <c r="I93" s="282"/>
      <c r="J93" s="283"/>
    </row>
    <row r="94" spans="3:10" x14ac:dyDescent="0.25">
      <c r="C94" s="284"/>
      <c r="D94" s="230"/>
      <c r="E94" s="230"/>
      <c r="F94" s="230"/>
      <c r="G94" s="230"/>
      <c r="H94" s="230"/>
      <c r="I94" s="230"/>
      <c r="J94" s="285"/>
    </row>
    <row r="95" spans="3:10" x14ac:dyDescent="0.25">
      <c r="C95" s="277" t="s">
        <v>29</v>
      </c>
      <c r="D95" s="230"/>
      <c r="E95" s="230"/>
      <c r="F95" s="74"/>
      <c r="G95" s="74"/>
      <c r="H95" s="74"/>
      <c r="I95" s="74"/>
      <c r="J95" s="75">
        <f>'TO-lot01'!K184</f>
        <v>0</v>
      </c>
    </row>
    <row r="96" spans="3:10" x14ac:dyDescent="0.25">
      <c r="C96" s="277" t="s">
        <v>30</v>
      </c>
      <c r="D96" s="230"/>
      <c r="E96" s="230"/>
      <c r="F96" s="74"/>
      <c r="G96" s="74"/>
      <c r="H96" s="74"/>
      <c r="I96" s="74"/>
      <c r="J96" s="75">
        <f>J95*0.2</f>
        <v>0</v>
      </c>
    </row>
    <row r="97" spans="3:10" x14ac:dyDescent="0.25">
      <c r="C97" s="275" t="s">
        <v>31</v>
      </c>
      <c r="D97" s="276"/>
      <c r="E97" s="276"/>
      <c r="F97" s="76"/>
      <c r="G97" s="76"/>
      <c r="H97" s="76"/>
      <c r="I97" s="76"/>
      <c r="J97" s="77">
        <f>J95+J96</f>
        <v>0</v>
      </c>
    </row>
    <row r="100" spans="3:10" x14ac:dyDescent="0.25">
      <c r="C100" s="310" t="s">
        <v>297</v>
      </c>
      <c r="D100" s="310"/>
      <c r="E100" s="310"/>
      <c r="F100" s="310"/>
      <c r="G100" s="310"/>
      <c r="H100" s="310"/>
      <c r="I100" s="310"/>
      <c r="J100" s="310"/>
    </row>
    <row r="101" spans="3:10" x14ac:dyDescent="0.25">
      <c r="C101" s="21"/>
      <c r="D101" s="21"/>
      <c r="E101" s="21"/>
      <c r="F101" s="21"/>
      <c r="G101" s="21"/>
      <c r="H101" s="21"/>
      <c r="I101" s="21"/>
      <c r="J101" s="21"/>
    </row>
    <row r="102" spans="3:10" x14ac:dyDescent="0.25">
      <c r="C102" s="279" t="s">
        <v>29</v>
      </c>
      <c r="D102" s="279"/>
      <c r="E102" s="279"/>
      <c r="F102" s="90"/>
      <c r="G102" s="90"/>
      <c r="H102" s="90"/>
      <c r="I102" s="90"/>
      <c r="J102" s="90">
        <f>J89+J82</f>
        <v>0</v>
      </c>
    </row>
    <row r="103" spans="3:10" x14ac:dyDescent="0.25">
      <c r="C103" s="279" t="s">
        <v>299</v>
      </c>
      <c r="D103" s="279"/>
      <c r="E103" s="279"/>
      <c r="F103" s="90"/>
      <c r="G103" s="90"/>
      <c r="H103" s="90"/>
      <c r="I103" s="90"/>
      <c r="J103" s="90">
        <f>J102*0.2</f>
        <v>0</v>
      </c>
    </row>
    <row r="104" spans="3:10" x14ac:dyDescent="0.25">
      <c r="C104" s="279" t="s">
        <v>31</v>
      </c>
      <c r="D104" s="279"/>
      <c r="E104" s="279"/>
      <c r="F104" s="90"/>
      <c r="G104" s="90"/>
      <c r="H104" s="90"/>
      <c r="I104" s="90"/>
      <c r="J104" s="90">
        <f>J102+J103</f>
        <v>0</v>
      </c>
    </row>
    <row r="106" spans="3:10" x14ac:dyDescent="0.25">
      <c r="C106" s="310" t="s">
        <v>298</v>
      </c>
      <c r="D106" s="310"/>
      <c r="E106" s="310"/>
      <c r="F106" s="310"/>
      <c r="G106" s="310"/>
      <c r="H106" s="310"/>
      <c r="I106" s="310"/>
      <c r="J106" s="310"/>
    </row>
    <row r="107" spans="3:10" x14ac:dyDescent="0.25">
      <c r="C107" s="21"/>
      <c r="D107" s="21"/>
      <c r="E107" s="21"/>
      <c r="F107" s="21"/>
      <c r="G107" s="21"/>
      <c r="H107" s="21"/>
      <c r="I107" s="21"/>
      <c r="J107" s="21"/>
    </row>
    <row r="108" spans="3:10" x14ac:dyDescent="0.25">
      <c r="C108" s="279" t="s">
        <v>29</v>
      </c>
      <c r="D108" s="279"/>
      <c r="E108" s="279"/>
      <c r="F108" s="90"/>
      <c r="G108" s="90"/>
      <c r="H108" s="90"/>
      <c r="I108" s="90"/>
      <c r="J108" s="90">
        <f>J82+J95</f>
        <v>0</v>
      </c>
    </row>
    <row r="109" spans="3:10" x14ac:dyDescent="0.25">
      <c r="C109" s="279" t="s">
        <v>299</v>
      </c>
      <c r="D109" s="279"/>
      <c r="E109" s="279"/>
      <c r="F109" s="90"/>
      <c r="G109" s="90"/>
      <c r="H109" s="90"/>
      <c r="I109" s="90"/>
      <c r="J109" s="90">
        <f>J108*0.2</f>
        <v>0</v>
      </c>
    </row>
    <row r="110" spans="3:10" x14ac:dyDescent="0.25">
      <c r="C110" s="279" t="s">
        <v>31</v>
      </c>
      <c r="D110" s="279"/>
      <c r="E110" s="279"/>
      <c r="F110" s="90"/>
      <c r="G110" s="90"/>
      <c r="H110" s="90"/>
      <c r="I110" s="90"/>
      <c r="J110" s="90">
        <f>J109+J108</f>
        <v>0</v>
      </c>
    </row>
    <row r="111" spans="3:10" x14ac:dyDescent="0.25">
      <c r="C111" s="21"/>
      <c r="D111" s="21"/>
      <c r="E111" s="21"/>
      <c r="F111" s="90"/>
      <c r="G111" s="90"/>
      <c r="H111" s="90"/>
      <c r="I111" s="90"/>
      <c r="J111" s="90"/>
    </row>
    <row r="112" spans="3:10" x14ac:dyDescent="0.25">
      <c r="C112" s="310" t="s">
        <v>300</v>
      </c>
      <c r="D112" s="310"/>
      <c r="E112" s="310"/>
      <c r="F112" s="310"/>
      <c r="G112" s="310"/>
      <c r="H112" s="310"/>
      <c r="I112" s="310"/>
      <c r="J112" s="310"/>
    </row>
    <row r="113" spans="3:10" x14ac:dyDescent="0.25">
      <c r="C113" s="21"/>
      <c r="D113" s="21"/>
      <c r="E113" s="21"/>
      <c r="F113" s="21"/>
      <c r="G113" s="21"/>
      <c r="H113" s="21"/>
      <c r="I113" s="21"/>
      <c r="J113" s="21"/>
    </row>
    <row r="114" spans="3:10" x14ac:dyDescent="0.25">
      <c r="C114" s="279" t="s">
        <v>29</v>
      </c>
      <c r="D114" s="279"/>
      <c r="E114" s="279"/>
      <c r="F114" s="90"/>
      <c r="G114" s="90"/>
      <c r="H114" s="90"/>
      <c r="I114" s="90"/>
      <c r="J114" s="90">
        <f>J82+J89+J95</f>
        <v>0</v>
      </c>
    </row>
    <row r="115" spans="3:10" x14ac:dyDescent="0.25">
      <c r="C115" s="279" t="s">
        <v>299</v>
      </c>
      <c r="D115" s="279"/>
      <c r="E115" s="279"/>
      <c r="F115" s="90"/>
      <c r="G115" s="90"/>
      <c r="H115" s="90"/>
      <c r="I115" s="90"/>
      <c r="J115" s="90">
        <f>J114*0.2</f>
        <v>0</v>
      </c>
    </row>
    <row r="116" spans="3:10" x14ac:dyDescent="0.25">
      <c r="C116" s="279" t="s">
        <v>31</v>
      </c>
      <c r="D116" s="279"/>
      <c r="E116" s="279"/>
      <c r="F116" s="90"/>
      <c r="G116" s="90"/>
      <c r="H116" s="90"/>
      <c r="I116" s="90"/>
      <c r="J116" s="90">
        <f>J115+J114</f>
        <v>0</v>
      </c>
    </row>
    <row r="117" spans="3:10" x14ac:dyDescent="0.25">
      <c r="C117" s="189"/>
      <c r="D117" s="189"/>
      <c r="E117" s="189"/>
      <c r="F117" s="190"/>
      <c r="G117" s="190"/>
      <c r="H117" s="190"/>
      <c r="I117" s="190"/>
      <c r="J117" s="190"/>
    </row>
    <row r="118" spans="3:10" x14ac:dyDescent="0.25">
      <c r="C118" s="189"/>
      <c r="D118" s="189"/>
      <c r="E118" s="189"/>
      <c r="F118" s="190"/>
      <c r="G118" s="190"/>
      <c r="H118" s="190"/>
      <c r="I118" s="190"/>
      <c r="J118" s="190"/>
    </row>
    <row r="119" spans="3:10" ht="15.95" customHeight="1" thickBot="1" x14ac:dyDescent="0.3">
      <c r="C119" s="323" t="s">
        <v>313</v>
      </c>
      <c r="D119" s="323"/>
      <c r="E119" s="323"/>
      <c r="F119" s="190"/>
      <c r="G119" s="190"/>
      <c r="H119" s="190"/>
      <c r="I119" s="190"/>
      <c r="J119" s="190"/>
    </row>
    <row r="120" spans="3:10" ht="23.45" customHeight="1" thickBot="1" x14ac:dyDescent="0.3">
      <c r="C120" s="321" t="s">
        <v>310</v>
      </c>
      <c r="D120" s="322"/>
      <c r="E120" s="194" t="s">
        <v>312</v>
      </c>
      <c r="F120" s="190"/>
      <c r="G120" s="190"/>
      <c r="H120" s="190"/>
      <c r="I120" s="190"/>
      <c r="J120" s="190"/>
    </row>
    <row r="121" spans="3:10" ht="14.45" customHeight="1" x14ac:dyDescent="0.25">
      <c r="C121" s="324" t="s">
        <v>311</v>
      </c>
      <c r="D121" s="325"/>
      <c r="E121" s="195"/>
      <c r="F121" s="190"/>
      <c r="G121" s="190"/>
      <c r="H121" s="190"/>
      <c r="I121" s="190"/>
      <c r="J121" s="190"/>
    </row>
    <row r="122" spans="3:10" ht="15" customHeight="1" x14ac:dyDescent="0.25">
      <c r="C122" s="326" t="s">
        <v>304</v>
      </c>
      <c r="D122" s="327"/>
      <c r="E122" s="196"/>
      <c r="F122" s="190"/>
      <c r="G122" s="190"/>
      <c r="H122" s="190"/>
      <c r="I122" s="190"/>
      <c r="J122" s="190"/>
    </row>
    <row r="123" spans="3:10" ht="18.95" customHeight="1" x14ac:dyDescent="0.25">
      <c r="C123" s="311" t="s">
        <v>305</v>
      </c>
      <c r="D123" s="312"/>
      <c r="E123" s="196"/>
      <c r="F123" s="190"/>
      <c r="G123" s="190"/>
      <c r="H123" s="190"/>
      <c r="I123" s="190"/>
      <c r="J123" s="190"/>
    </row>
    <row r="124" spans="3:10" ht="21.6" customHeight="1" x14ac:dyDescent="0.25">
      <c r="C124" s="313" t="s">
        <v>306</v>
      </c>
      <c r="D124" s="314"/>
      <c r="E124" s="195"/>
      <c r="F124" s="190"/>
      <c r="G124" s="190"/>
      <c r="H124" s="190"/>
      <c r="I124" s="190"/>
      <c r="J124" s="190"/>
    </row>
    <row r="125" spans="3:10" ht="21" customHeight="1" x14ac:dyDescent="0.25">
      <c r="C125" s="315" t="s">
        <v>307</v>
      </c>
      <c r="D125" s="316"/>
      <c r="E125" s="196"/>
      <c r="F125" s="190"/>
      <c r="G125" s="190"/>
      <c r="H125" s="190"/>
      <c r="I125" s="190"/>
      <c r="J125" s="190"/>
    </row>
    <row r="126" spans="3:10" ht="15" customHeight="1" x14ac:dyDescent="0.25">
      <c r="C126" s="317" t="s">
        <v>308</v>
      </c>
      <c r="D126" s="318"/>
      <c r="E126" s="195"/>
      <c r="F126" s="90"/>
      <c r="G126" s="90"/>
      <c r="H126" s="90"/>
      <c r="I126" s="90"/>
      <c r="J126" s="90"/>
    </row>
    <row r="127" spans="3:10" ht="17.100000000000001" customHeight="1" thickBot="1" x14ac:dyDescent="0.3">
      <c r="C127" s="319" t="s">
        <v>309</v>
      </c>
      <c r="D127" s="320"/>
      <c r="E127" s="197"/>
      <c r="F127" s="90"/>
      <c r="G127" s="90"/>
      <c r="H127" s="90"/>
      <c r="I127" s="90"/>
      <c r="J127" s="90"/>
    </row>
    <row r="129" spans="3:10" x14ac:dyDescent="0.25">
      <c r="C129" s="309"/>
      <c r="D129" s="309"/>
      <c r="E129" s="309"/>
      <c r="F129" s="309"/>
      <c r="G129" s="309"/>
      <c r="H129" s="309"/>
      <c r="I129" s="309"/>
      <c r="J129" s="309"/>
    </row>
  </sheetData>
  <mergeCells count="80">
    <mergeCell ref="C55:E55"/>
    <mergeCell ref="C75:E75"/>
    <mergeCell ref="C76:E76"/>
    <mergeCell ref="C77:E77"/>
    <mergeCell ref="C73:E73"/>
    <mergeCell ref="C74:J74"/>
    <mergeCell ref="C29:E29"/>
    <mergeCell ref="C41:E41"/>
    <mergeCell ref="C43:E43"/>
    <mergeCell ref="C45:E45"/>
    <mergeCell ref="C47:E47"/>
    <mergeCell ref="C31:E31"/>
    <mergeCell ref="C33:E33"/>
    <mergeCell ref="C35:E35"/>
    <mergeCell ref="C37:E37"/>
    <mergeCell ref="C39:E39"/>
    <mergeCell ref="C49:E49"/>
    <mergeCell ref="C80:E80"/>
    <mergeCell ref="C2:J2"/>
    <mergeCell ref="C3:J3"/>
    <mergeCell ref="C5:E5"/>
    <mergeCell ref="C27:E27"/>
    <mergeCell ref="C7:E7"/>
    <mergeCell ref="C9:E9"/>
    <mergeCell ref="C11:E11"/>
    <mergeCell ref="C13:E13"/>
    <mergeCell ref="C15:E15"/>
    <mergeCell ref="C17:E17"/>
    <mergeCell ref="C19:E19"/>
    <mergeCell ref="C21:E21"/>
    <mergeCell ref="C23:E23"/>
    <mergeCell ref="C25:E25"/>
    <mergeCell ref="C51:E51"/>
    <mergeCell ref="C81:J81"/>
    <mergeCell ref="C82:E82"/>
    <mergeCell ref="C83:E83"/>
    <mergeCell ref="C84:E84"/>
    <mergeCell ref="C70:E70"/>
    <mergeCell ref="C53:E53"/>
    <mergeCell ref="C57:E57"/>
    <mergeCell ref="C59:E59"/>
    <mergeCell ref="C61:E61"/>
    <mergeCell ref="C63:E63"/>
    <mergeCell ref="C65:E65"/>
    <mergeCell ref="C66:E66"/>
    <mergeCell ref="C67:E67"/>
    <mergeCell ref="C68:E68"/>
    <mergeCell ref="C69:E69"/>
    <mergeCell ref="C87:J87"/>
    <mergeCell ref="C88:J88"/>
    <mergeCell ref="C89:E89"/>
    <mergeCell ref="C90:E90"/>
    <mergeCell ref="C91:E91"/>
    <mergeCell ref="C93:J93"/>
    <mergeCell ref="C102:E102"/>
    <mergeCell ref="C103:E103"/>
    <mergeCell ref="C104:E104"/>
    <mergeCell ref="C94:J94"/>
    <mergeCell ref="C95:E95"/>
    <mergeCell ref="C96:E96"/>
    <mergeCell ref="C97:E97"/>
    <mergeCell ref="C100:J100"/>
    <mergeCell ref="C109:E109"/>
    <mergeCell ref="C110:E110"/>
    <mergeCell ref="C106:J106"/>
    <mergeCell ref="C108:E108"/>
    <mergeCell ref="C121:D121"/>
    <mergeCell ref="C129:J129"/>
    <mergeCell ref="C112:J112"/>
    <mergeCell ref="C114:E114"/>
    <mergeCell ref="C115:E115"/>
    <mergeCell ref="C116:E116"/>
    <mergeCell ref="C123:D123"/>
    <mergeCell ref="C124:D124"/>
    <mergeCell ref="C125:D125"/>
    <mergeCell ref="C126:D126"/>
    <mergeCell ref="C127:D127"/>
    <mergeCell ref="C120:D120"/>
    <mergeCell ref="C119:E119"/>
    <mergeCell ref="C122:D122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  <headerFooter>
    <oddFooter>&amp;R&amp;"Arial,Normal"&amp;8Page &amp;P/&amp;N</oddFooter>
  </headerFooter>
  <rowBreaks count="1" manualBreakCount="1">
    <brk id="7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8" t="s">
        <v>142</v>
      </c>
      <c r="AA1" s="1" t="e">
        <f>IF('DPGF-lot01'!#REF!&lt;&gt;"",'DPGF-lot01'!#REF!,"0")</f>
        <v>#REF!</v>
      </c>
    </row>
    <row r="2" spans="1:27" ht="12.75" customHeight="1" x14ac:dyDescent="0.25">
      <c r="AA2" s="1" t="e">
        <f>UPPER(MID(AA98,1,1))&amp;MID(AA98,2,168)</f>
        <v>#REF!</v>
      </c>
    </row>
    <row r="3" spans="1:27" ht="25.5" customHeight="1" x14ac:dyDescent="0.25">
      <c r="A3" s="23" t="s">
        <v>143</v>
      </c>
      <c r="B3" s="22" t="s">
        <v>144</v>
      </c>
      <c r="C3" s="336" t="s">
        <v>169</v>
      </c>
      <c r="D3" s="336"/>
      <c r="E3" s="336"/>
      <c r="F3" s="336"/>
      <c r="G3" s="336"/>
      <c r="H3" s="336"/>
      <c r="I3" s="336"/>
      <c r="J3" s="336"/>
      <c r="AA3" s="1" t="e">
        <f>INT(AA1/1000000)</f>
        <v>#REF!</v>
      </c>
    </row>
    <row r="4" spans="1:27" ht="12.75" customHeight="1" x14ac:dyDescent="0.25">
      <c r="AA4" s="1" t="e">
        <f>INT((AA1-AA3*1000000)/1000)</f>
        <v>#REF!</v>
      </c>
    </row>
    <row r="5" spans="1:27" ht="25.5" customHeight="1" x14ac:dyDescent="0.25">
      <c r="A5" s="23" t="s">
        <v>145</v>
      </c>
      <c r="B5" s="22" t="s">
        <v>146</v>
      </c>
      <c r="C5" s="336" t="s">
        <v>170</v>
      </c>
      <c r="D5" s="336"/>
      <c r="E5" s="336"/>
      <c r="F5" s="336"/>
      <c r="G5" s="336"/>
      <c r="H5" s="336"/>
      <c r="I5" s="336"/>
      <c r="J5" s="336"/>
      <c r="AA5" s="1" t="e">
        <f>INT(AA1-AA3*1000000-AA4*1000)</f>
        <v>#REF!</v>
      </c>
    </row>
    <row r="6" spans="1:27" ht="12.75" customHeight="1" x14ac:dyDescent="0.25">
      <c r="AA6" s="1" t="e">
        <f>ROUND(AA1-AA3*1000000-AA4*1000-AA5,2)*100</f>
        <v>#REF!</v>
      </c>
    </row>
    <row r="7" spans="1:27" ht="12.75" customHeight="1" x14ac:dyDescent="0.25">
      <c r="A7" s="23" t="s">
        <v>155</v>
      </c>
      <c r="B7" s="22" t="s">
        <v>156</v>
      </c>
      <c r="C7" s="24" t="s">
        <v>171</v>
      </c>
      <c r="AA7" s="1" t="e">
        <f>AA3-AA12*100</f>
        <v>#REF!</v>
      </c>
    </row>
    <row r="8" spans="1:27" ht="12.75" customHeight="1" x14ac:dyDescent="0.25">
      <c r="AA8" s="1">
        <f>0</f>
        <v>0</v>
      </c>
    </row>
    <row r="9" spans="1:27" ht="12.75" customHeight="1" x14ac:dyDescent="0.25">
      <c r="A9" s="23" t="s">
        <v>157</v>
      </c>
      <c r="B9" s="22" t="s">
        <v>158</v>
      </c>
      <c r="C9" s="24" t="s">
        <v>18</v>
      </c>
      <c r="AA9" s="1" t="e">
        <f>AA4-AA15*100</f>
        <v>#REF!</v>
      </c>
    </row>
    <row r="10" spans="1:27" ht="12.75" customHeight="1" x14ac:dyDescent="0.25">
      <c r="AA10" s="1" t="e">
        <f>ROUND(AA5-AA18*100,0)</f>
        <v>#REF!</v>
      </c>
    </row>
    <row r="11" spans="1:27" ht="25.5" customHeight="1" x14ac:dyDescent="0.25">
      <c r="A11" s="23" t="s">
        <v>147</v>
      </c>
      <c r="B11" s="22" t="s">
        <v>148</v>
      </c>
      <c r="C11" s="336" t="s">
        <v>19</v>
      </c>
      <c r="D11" s="336"/>
      <c r="E11" s="336"/>
      <c r="F11" s="336"/>
      <c r="G11" s="336"/>
      <c r="H11" s="336"/>
      <c r="I11" s="336"/>
      <c r="J11" s="336"/>
      <c r="AA11" s="1" t="e">
        <f>AA6</f>
        <v>#REF!</v>
      </c>
    </row>
    <row r="12" spans="1:27" ht="12.75" customHeight="1" x14ac:dyDescent="0.25">
      <c r="AA12" s="1" t="e">
        <f>INT(AA3/100)</f>
        <v>#REF!</v>
      </c>
    </row>
    <row r="13" spans="1:27" ht="12.75" customHeight="1" x14ac:dyDescent="0.25">
      <c r="A13" s="23" t="s">
        <v>159</v>
      </c>
      <c r="B13" s="22" t="s">
        <v>160</v>
      </c>
      <c r="C13" s="24" t="s">
        <v>172</v>
      </c>
      <c r="AA13" s="1" t="e">
        <f>INT((AA3-AA12*100)/10)</f>
        <v>#REF!</v>
      </c>
    </row>
    <row r="14" spans="1:27" ht="12.75" customHeight="1" x14ac:dyDescent="0.25">
      <c r="AA14" s="1" t="e">
        <f>AA3-AA12*100-AA13*10</f>
        <v>#REF!</v>
      </c>
    </row>
    <row r="15" spans="1:27" ht="12.75" customHeight="1" x14ac:dyDescent="0.25">
      <c r="A15" s="23" t="s">
        <v>161</v>
      </c>
      <c r="B15" s="22" t="s">
        <v>162</v>
      </c>
      <c r="C15" s="24" t="s">
        <v>173</v>
      </c>
      <c r="AA15" s="1" t="e">
        <f>INT(AA4/100)</f>
        <v>#REF!</v>
      </c>
    </row>
    <row r="16" spans="1:27" ht="12.75" customHeight="1" x14ac:dyDescent="0.25">
      <c r="AA16" s="1" t="e">
        <f>INT((AA4-AA15*100)/10)</f>
        <v>#REF!</v>
      </c>
    </row>
    <row r="17" spans="1:27" ht="12.75" customHeight="1" x14ac:dyDescent="0.25">
      <c r="A17" s="23" t="s">
        <v>163</v>
      </c>
      <c r="B17" s="22" t="s">
        <v>164</v>
      </c>
      <c r="C17" s="24" t="s">
        <v>174</v>
      </c>
      <c r="AA17" s="1" t="e">
        <f>AA4-AA15*100-AA16*10</f>
        <v>#REF!</v>
      </c>
    </row>
    <row r="18" spans="1:27" ht="12.75" customHeight="1" x14ac:dyDescent="0.25">
      <c r="AA18" s="1" t="e">
        <f>INT(AA5/100)</f>
        <v>#REF!</v>
      </c>
    </row>
    <row r="19" spans="1:27" ht="12.75" customHeight="1" x14ac:dyDescent="0.25">
      <c r="C19" s="25">
        <v>0.2</v>
      </c>
      <c r="E19" s="26" t="s">
        <v>165</v>
      </c>
      <c r="AA19" s="1" t="e">
        <f>INT((AA5-AA18*100)/10)</f>
        <v>#REF!</v>
      </c>
    </row>
    <row r="20" spans="1:27" ht="12.75" customHeight="1" x14ac:dyDescent="0.25">
      <c r="C20" s="27">
        <v>5.5E-2</v>
      </c>
      <c r="E20" s="26" t="s">
        <v>166</v>
      </c>
      <c r="AA20" s="1" t="e">
        <f>AA5-AA18*100-AA19*10</f>
        <v>#REF!</v>
      </c>
    </row>
    <row r="21" spans="1:27" ht="12.75" customHeight="1" x14ac:dyDescent="0.25">
      <c r="C21" s="27">
        <v>0</v>
      </c>
      <c r="E21" s="26" t="s">
        <v>167</v>
      </c>
      <c r="AA21" s="1" t="e">
        <f>INT(AA6/10)</f>
        <v>#REF!</v>
      </c>
    </row>
    <row r="22" spans="1:27" ht="12.75" customHeight="1" x14ac:dyDescent="0.25">
      <c r="C22" s="28">
        <v>0</v>
      </c>
      <c r="E22" s="26" t="s">
        <v>168</v>
      </c>
      <c r="AA22" s="1" t="e">
        <f>ROUND(AA6-AA21*10,0)</f>
        <v>#REF!</v>
      </c>
    </row>
    <row r="23" spans="1:27" ht="12.75" customHeight="1" x14ac:dyDescent="0.25">
      <c r="AA23" s="1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23" t="s">
        <v>149</v>
      </c>
      <c r="B24" s="22" t="s">
        <v>150</v>
      </c>
      <c r="C24" s="336" t="s">
        <v>175</v>
      </c>
      <c r="D24" s="336"/>
      <c r="E24" s="336"/>
      <c r="F24" s="336"/>
      <c r="G24" s="336"/>
      <c r="H24" s="336"/>
      <c r="I24" s="336"/>
      <c r="J24" s="336"/>
      <c r="AA24" s="1" t="e">
        <f>IF(AA12=0,"",IF(AA12&lt;2,"cent ",AA43))</f>
        <v>#REF!</v>
      </c>
    </row>
    <row r="25" spans="1:27" ht="12.75" customHeight="1" x14ac:dyDescent="0.25">
      <c r="AA25" s="1" t="e">
        <f>IF(AA13=1,AA44,IF(AA13=7,AA64,IF(AA13=9,AA80,AA89)))</f>
        <v>#REF!</v>
      </c>
    </row>
    <row r="26" spans="1:27" ht="12.75" customHeight="1" x14ac:dyDescent="0.25">
      <c r="A26" s="23" t="s">
        <v>151</v>
      </c>
      <c r="B26" s="22" t="s">
        <v>152</v>
      </c>
      <c r="C26" s="336" t="s">
        <v>176</v>
      </c>
      <c r="D26" s="336"/>
      <c r="E26" s="336"/>
      <c r="F26" s="336"/>
      <c r="G26" s="336"/>
      <c r="H26" s="336"/>
      <c r="I26" s="336"/>
      <c r="J26" s="336"/>
      <c r="AA26" s="1" t="e">
        <f>IF(AA7=11,"",IF(AA7=12,"",IF(AA7=13,"",IF(AA7=14,"",IF(AA7=15,"",IF(AA7=16,"",AA45))))))</f>
        <v>#REF!</v>
      </c>
    </row>
    <row r="27" spans="1:27" ht="12.75" customHeight="1" x14ac:dyDescent="0.25">
      <c r="AA27" s="1" t="e">
        <f>IF(AA3=0,"",IF(AA3&lt;2,"million ","millions "))</f>
        <v>#REF!</v>
      </c>
    </row>
    <row r="28" spans="1:27" ht="12.75" customHeight="1" x14ac:dyDescent="0.25">
      <c r="A28" s="23" t="s">
        <v>153</v>
      </c>
      <c r="B28" s="22" t="s">
        <v>154</v>
      </c>
      <c r="C28" s="336"/>
      <c r="D28" s="336"/>
      <c r="E28" s="336"/>
      <c r="F28" s="336"/>
      <c r="G28" s="336"/>
      <c r="H28" s="336"/>
      <c r="I28" s="336"/>
      <c r="J28" s="336"/>
      <c r="AA28" s="1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1" t="e">
        <f>IF(AA15=0,"",IF(AA15&lt;2,"cent ",AA47))</f>
        <v>#REF!</v>
      </c>
    </row>
    <row r="30" spans="1:27" ht="12.75" customHeight="1" x14ac:dyDescent="0.25">
      <c r="AA30" s="1" t="e">
        <f>IF(AA16=1,AA48,IF(AA16=7,AA66,IF(AA16=9,AA81,AA90)))</f>
        <v>#REF!</v>
      </c>
    </row>
    <row r="31" spans="1:27" ht="12.75" customHeight="1" x14ac:dyDescent="0.25">
      <c r="AA31" s="1" t="e">
        <f>IF(AA4=1,"",AA49)</f>
        <v>#REF!</v>
      </c>
    </row>
    <row r="32" spans="1:27" ht="12.75" customHeight="1" x14ac:dyDescent="0.25">
      <c r="AA32" s="1" t="e">
        <f>IF(AA4&gt;0,"mille ","")</f>
        <v>#REF!</v>
      </c>
    </row>
    <row r="33" spans="27:27" ht="12.75" customHeight="1" x14ac:dyDescent="0.25">
      <c r="AA33" s="1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1" t="e">
        <f>IF(AA18=0,"",IF(AA18&lt;2,"cent ",AA51))</f>
        <v>#REF!</v>
      </c>
    </row>
    <row r="35" spans="27:27" ht="12.75" customHeight="1" x14ac:dyDescent="0.25">
      <c r="AA35" s="1" t="e">
        <f>IF(AA19=1,AA52,IF(AA19=7,AA68,IF(AA19=9,AA83,AA91)))</f>
        <v>#REF!</v>
      </c>
    </row>
    <row r="36" spans="27:27" ht="12.75" customHeight="1" x14ac:dyDescent="0.25">
      <c r="AA36" s="1" t="e">
        <f>IF(AA10=11,"",IF(AA10=12,"",IF(AA10=13,"",IF(AA10=14,"",IF(AA10=15,"",IF(AA10=16,"",AA53))))))</f>
        <v>#REF!</v>
      </c>
    </row>
    <row r="37" spans="27:27" ht="12.75" customHeight="1" x14ac:dyDescent="0.25">
      <c r="AA37" s="1" t="e">
        <f>IF(INT(AA1&lt;2),"euro ","euros ")</f>
        <v>#REF!</v>
      </c>
    </row>
    <row r="38" spans="27:27" ht="12.75" customHeight="1" x14ac:dyDescent="0.25">
      <c r="AA38" s="1" t="e">
        <f>IF(AA6&gt;0,"et ","")</f>
        <v>#REF!</v>
      </c>
    </row>
    <row r="39" spans="27:27" ht="12.75" customHeight="1" x14ac:dyDescent="0.25">
      <c r="AA39" s="1" t="e">
        <f>IF(AA21=1,AA54,IF(AA21=7,AA70,IF(AA21=9,AA84,AA92)))</f>
        <v>#REF!</v>
      </c>
    </row>
    <row r="40" spans="27:27" ht="12.75" customHeight="1" x14ac:dyDescent="0.25">
      <c r="AA40" s="1" t="e">
        <f>IF(AA11=11,"",IF(AA11=12,"",IF(AA11=13,"",IF(AA11=14,"",IF(AA11=15,"",IF(AA11=16,"",AA55))))))</f>
        <v>#REF!</v>
      </c>
    </row>
    <row r="41" spans="27:27" ht="12.75" customHeight="1" x14ac:dyDescent="0.25">
      <c r="AA41" s="1" t="e">
        <f>IF(AA6=0,"",IF(AA6&lt;2,"centime","centimes"))</f>
        <v>#REF!</v>
      </c>
    </row>
    <row r="42" spans="27:27" ht="12.75" customHeight="1" x14ac:dyDescent="0.25">
      <c r="AA42" s="1" t="e">
        <f>IF(AA3=0," ",IF(AA12=6,"six ",IF(AA12=7,"sept ",IF(AA12=8,"huit ",IF(AA12=9,"neuf ",)))))</f>
        <v>#REF!</v>
      </c>
    </row>
    <row r="43" spans="27:27" ht="12.75" customHeight="1" x14ac:dyDescent="0.25">
      <c r="AA43" s="1" t="e">
        <f>IF(AA7&gt;0,"cent ", "cents ")</f>
        <v>#REF!</v>
      </c>
    </row>
    <row r="44" spans="27:27" ht="12.75" customHeight="1" x14ac:dyDescent="0.25">
      <c r="AA44" s="1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1" t="e">
        <f>IF(AA7=17,"",IF(AA7=18,"",IF(AA7=19,"",AA57)))</f>
        <v>#REF!</v>
      </c>
    </row>
    <row r="46" spans="27:27" ht="12.75" customHeight="1" x14ac:dyDescent="0.25">
      <c r="AA46" s="1" t="e">
        <f>IF(AA15=6,"six ",IF(AA15=7,"sept ",IF(AA15=8,"huit ",IF(AA15=9,"neuf ",))))</f>
        <v>#REF!</v>
      </c>
    </row>
    <row r="47" spans="27:27" ht="12.75" customHeight="1" x14ac:dyDescent="0.25">
      <c r="AA47" s="1" t="e">
        <f>IF(AA9&gt;0,"cent ", "cents ")</f>
        <v>#REF!</v>
      </c>
    </row>
    <row r="48" spans="27:27" ht="12.75" customHeight="1" x14ac:dyDescent="0.25">
      <c r="AA48" s="1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1" t="e">
        <f>IF(AA9=11,"",IF(AA9=12,"",IF(AA9=13,"",IF(AA9=14,"",IF(AA9=15,"",IF(AA9=16,"",AA59))))))</f>
        <v>#REF!</v>
      </c>
    </row>
    <row r="50" spans="27:27" ht="12.75" customHeight="1" x14ac:dyDescent="0.25">
      <c r="AA50" s="1" t="e">
        <f>IF(AA18=6,"six ",IF(AA18=7,"sept ",IF(AA18=8,"huit ",IF(AA18=9,"neuf ",))))</f>
        <v>#REF!</v>
      </c>
    </row>
    <row r="51" spans="27:27" ht="12.75" customHeight="1" x14ac:dyDescent="0.25">
      <c r="AA51" s="1" t="e">
        <f>IF(AA10&gt;0,"cent ", "cents ")</f>
        <v>#REF!</v>
      </c>
    </row>
    <row r="52" spans="27:27" ht="12.75" customHeight="1" x14ac:dyDescent="0.25">
      <c r="AA52" s="1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1" t="e">
        <f>IF(AA10=17,"",IF(AA10=18,"",IF(AA10=19,"",AA61)))</f>
        <v>#REF!</v>
      </c>
    </row>
    <row r="54" spans="27:27" ht="12.75" customHeight="1" x14ac:dyDescent="0.25">
      <c r="AA54" s="1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1" t="e">
        <f>IF(AA11=17,"",IF(AA11=18,"",IF(AA11=19,"",AA63)))</f>
        <v>#REF!</v>
      </c>
    </row>
    <row r="56" spans="27:27" ht="12.75" customHeight="1" x14ac:dyDescent="0.25">
      <c r="AA56" s="1" t="e">
        <f>IF(AA7=16,"seize ",IF(AA7=17,"dix-sept ",IF(AA7=18,"dix-huit ",IF(AA7=19,"dix-neuf ",AA64))))</f>
        <v>#REF!</v>
      </c>
    </row>
    <row r="57" spans="27:27" ht="12.75" customHeight="1" x14ac:dyDescent="0.25">
      <c r="AA57" s="1" t="e">
        <f>IF(AA7=21,"et un ",IF(AA7=31,"et un ",IF(AA7=41,"et un ",IF(AA7=51,"et un ",IF(AA7=61,"et un ",AA65)))))</f>
        <v>#REF!</v>
      </c>
    </row>
    <row r="58" spans="27:27" ht="12.75" customHeight="1" x14ac:dyDescent="0.25">
      <c r="AA58" s="1" t="e">
        <f>IF(AA9=16,"seize ",IF(AA9=17,"dix-sept ",IF(AA9=18,"dix-huit ",IF(AA9=19,"dix-neuf ",AA66))))</f>
        <v>#REF!</v>
      </c>
    </row>
    <row r="59" spans="27:27" ht="12.75" customHeight="1" x14ac:dyDescent="0.25">
      <c r="AA59" s="1" t="e">
        <f>IF(AA9=17,"",IF(AA9=18,"",IF(AA9=19,"",AA67)))</f>
        <v>#REF!</v>
      </c>
    </row>
    <row r="60" spans="27:27" ht="12.75" customHeight="1" x14ac:dyDescent="0.25">
      <c r="AA60" s="1" t="e">
        <f>IF(AA10=16,"seize ",IF(AA10=17,"dix-sept ",IF(AA10=18,"dix-huit ",IF(AA10=19,"dix-neuf ",AA68))))</f>
        <v>#REF!</v>
      </c>
    </row>
    <row r="61" spans="27:27" ht="12.75" customHeight="1" x14ac:dyDescent="0.25">
      <c r="AA61" s="1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1" t="e">
        <f>IF(AA11=16,"seize ",IF(AA11=17,"dix-sept ",IF(AA11=18,"dix-huit ",IF(AA11=19,"dix-neuf ",AA70))))</f>
        <v>#REF!</v>
      </c>
    </row>
    <row r="63" spans="27:27" ht="12.75" customHeight="1" x14ac:dyDescent="0.25">
      <c r="AA63" s="1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1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1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1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1" t="e">
        <f>IF(AA9=21,"et un ",IF(AA9=31,"et un ",IF(AA9=41,"et un ",IF(AA9=51,"et un ",IF(AA9=61,"et un ",AA75)))))</f>
        <v>#REF!</v>
      </c>
    </row>
    <row r="68" spans="27:27" ht="12.75" customHeight="1" x14ac:dyDescent="0.25">
      <c r="AA68" s="1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1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1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1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1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1" t="e">
        <f>IF(AA13=9,"",IF(AA14=6,"six ",IF(AA14=7,"sept ",IF(AA14=8,"huit ",IF(AA14=9,"neuf ",)))))</f>
        <v>#REF!</v>
      </c>
    </row>
    <row r="74" spans="27:27" ht="12.75" customHeight="1" x14ac:dyDescent="0.25">
      <c r="AA74" s="1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1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1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1" t="e">
        <f>IF(AA19=9,"",IF(AA20=6,"six ",IF(AA20=7,"sept ",IF(AA20=8,"huit ",IF(AA20=9,"neuf ",)))))</f>
        <v>#REF!</v>
      </c>
    </row>
    <row r="78" spans="27:27" ht="12.75" customHeight="1" x14ac:dyDescent="0.25">
      <c r="AA78" s="1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1" t="e">
        <f>IF(AA21=9,"",IF(AA22=6,"six ",IF(AA22=7,"sept ",IF(AA22=8,"huit ",IF(AA22=9,"neuf ",)))))</f>
        <v>#REF!</v>
      </c>
    </row>
    <row r="80" spans="27:27" ht="12.75" customHeight="1" x14ac:dyDescent="0.25">
      <c r="AA80" s="1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1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1" t="e">
        <f>IF(AA16=9,"",IF(AA17=6,"six ",IF(AA17=7,"sept ",IF(AA17=8,"huit ",IF(AA17=9,"neuf ",)))))</f>
        <v>#REF!</v>
      </c>
    </row>
    <row r="83" spans="27:27" ht="12.75" customHeight="1" x14ac:dyDescent="0.25">
      <c r="AA83" s="1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1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1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1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1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1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1" t="e">
        <f>IF(AA13=2,"vingt ",IF(AA13=3,"trente ",IF(AA13=4,"quarante ",IF(AA13=5,"cinquante ",AA93))))</f>
        <v>#REF!</v>
      </c>
    </row>
    <row r="90" spans="27:27" ht="12.75" customHeight="1" x14ac:dyDescent="0.25">
      <c r="AA90" s="1" t="e">
        <f>IF(AA16=2,"vingt ",IF(AA16=3,"trente ",IF(AA16=4,"quarante ",IF(AA16=5,"cinquante ",AA94))))</f>
        <v>#REF!</v>
      </c>
    </row>
    <row r="91" spans="27:27" ht="12.75" customHeight="1" x14ac:dyDescent="0.25">
      <c r="AA91" s="1" t="e">
        <f>IF(AA19=2,"vingt ",IF(AA19=3,"trente ",IF(AA19=4,"quarante ",IF(AA19=5,"cinquante ",AA95))))</f>
        <v>#REF!</v>
      </c>
    </row>
    <row r="92" spans="27:27" ht="12.75" customHeight="1" x14ac:dyDescent="0.25">
      <c r="AA92" s="1" t="e">
        <f>IF(AA21=2,"vingt ",IF(AA21=3,"trente ",IF(AA21=4,"quarante ",IF(AA21=5,"cinquante ",AA96))))</f>
        <v>#REF!</v>
      </c>
    </row>
    <row r="93" spans="27:27" ht="12.75" customHeight="1" x14ac:dyDescent="0.25">
      <c r="AA93" s="1" t="e">
        <f>IF(AA13=6,"soixante ",IF(AA7=80,"quatre-vingts ",IF(AA13=8,"quatre-vingt-","")))</f>
        <v>#REF!</v>
      </c>
    </row>
    <row r="94" spans="27:27" ht="12.75" customHeight="1" x14ac:dyDescent="0.25">
      <c r="AA94" s="1" t="e">
        <f>IF(AA16=6,"soixante ",IF(AA9=80,"quatre-vingts ",IF(AA16=8,"quatre-vingt-","")))</f>
        <v>#REF!</v>
      </c>
    </row>
    <row r="95" spans="27:27" ht="12.75" customHeight="1" x14ac:dyDescent="0.25">
      <c r="AA95" s="1" t="e">
        <f>IF(AA19=6,"soixante ",IF(AA10=80,"quatre-vingts ",IF(AA19=8,"quatre-vingt-","")))</f>
        <v>#REF!</v>
      </c>
    </row>
    <row r="96" spans="27:27" ht="12.75" customHeight="1" x14ac:dyDescent="0.25">
      <c r="AA96" s="1" t="e">
        <f>IF(AA21=6,"soixante ",IF(AA11=80,"quatre-vingts ",IF(AA21=8,"quatre-vingt-","")))</f>
        <v>#REF!</v>
      </c>
    </row>
    <row r="97" spans="27:27" ht="12.75" customHeight="1" x14ac:dyDescent="0.25">
      <c r="AA97" s="1">
        <f>0</f>
        <v>0</v>
      </c>
    </row>
    <row r="98" spans="27:27" ht="12.75" customHeight="1" x14ac:dyDescent="0.25">
      <c r="AA98" s="1" t="e">
        <f>(AA23&amp;AA24&amp;AA25&amp;AA26&amp;AA27&amp;AA28&amp;AA29&amp;AA30&amp;AA31&amp;AA32&amp;AA33&amp;AA34&amp;AA35&amp;AA36&amp;AA37&amp;AA38&amp;AA39&amp;AA40&amp;AA41)</f>
        <v>#REF!</v>
      </c>
    </row>
  </sheetData>
  <sheetProtection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1" t="s">
        <v>177</v>
      </c>
      <c r="B1" s="1" t="s">
        <v>178</v>
      </c>
    </row>
    <row r="2" spans="1:3" x14ac:dyDescent="0.25">
      <c r="A2" s="1" t="s">
        <v>179</v>
      </c>
      <c r="B2" s="1" t="s">
        <v>169</v>
      </c>
    </row>
    <row r="3" spans="1:3" x14ac:dyDescent="0.25">
      <c r="A3" s="1" t="s">
        <v>180</v>
      </c>
      <c r="B3" s="1">
        <v>1</v>
      </c>
    </row>
    <row r="4" spans="1:3" x14ac:dyDescent="0.25">
      <c r="A4" s="1" t="s">
        <v>181</v>
      </c>
      <c r="B4" s="1">
        <v>0</v>
      </c>
    </row>
    <row r="5" spans="1:3" x14ac:dyDescent="0.25">
      <c r="A5" s="1" t="s">
        <v>182</v>
      </c>
      <c r="B5" s="1">
        <v>0</v>
      </c>
    </row>
    <row r="6" spans="1:3" x14ac:dyDescent="0.25">
      <c r="A6" s="1" t="s">
        <v>183</v>
      </c>
      <c r="B6" s="1">
        <v>1</v>
      </c>
    </row>
    <row r="7" spans="1:3" x14ac:dyDescent="0.25">
      <c r="A7" s="1" t="s">
        <v>184</v>
      </c>
      <c r="B7" s="1">
        <v>1</v>
      </c>
    </row>
    <row r="8" spans="1:3" x14ac:dyDescent="0.25">
      <c r="A8" s="1" t="s">
        <v>185</v>
      </c>
      <c r="B8" s="1">
        <v>0</v>
      </c>
    </row>
    <row r="9" spans="1:3" x14ac:dyDescent="0.25">
      <c r="A9" s="1" t="s">
        <v>186</v>
      </c>
      <c r="B9" s="1">
        <v>0</v>
      </c>
    </row>
    <row r="10" spans="1:3" x14ac:dyDescent="0.25">
      <c r="A10" s="1" t="s">
        <v>187</v>
      </c>
      <c r="C10" s="1" t="s">
        <v>188</v>
      </c>
    </row>
    <row r="11" spans="1:3" x14ac:dyDescent="0.25">
      <c r="A11" s="1" t="s">
        <v>189</v>
      </c>
      <c r="B11" s="1">
        <v>0</v>
      </c>
    </row>
    <row r="12" spans="1:3" x14ac:dyDescent="0.25">
      <c r="A12" s="1" t="s">
        <v>190</v>
      </c>
      <c r="B12" s="1" t="s">
        <v>191</v>
      </c>
    </row>
  </sheetData>
  <sheetProtection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21</vt:i4>
      </vt:variant>
    </vt:vector>
  </HeadingPairs>
  <TitlesOfParts>
    <vt:vector size="26" baseType="lpstr">
      <vt:lpstr>DPGF-lot01</vt:lpstr>
      <vt:lpstr>TO-lot01</vt:lpstr>
      <vt:lpstr>RECAP-lot01</vt:lpstr>
      <vt:lpstr>Paramètres</vt:lpstr>
      <vt:lpstr>Version</vt:lpstr>
      <vt:lpstr>CODELOT</vt:lpstr>
      <vt:lpstr>CPVILLEDOSSIER</vt:lpstr>
      <vt:lpstr>DATEVALEUR</vt:lpstr>
      <vt:lpstr>'DPGF-lot01'!Impression_des_titres</vt:lpstr>
      <vt:lpstr>'RECAP-lot01'!Impression_des_titres</vt:lpstr>
      <vt:lpstr>'TO-lot01'!Impression_des_titres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'DPGF-lot01'!Zone_d_impression</vt:lpstr>
      <vt:lpstr>'RECAP-lot01'!Zone_d_impression</vt:lpstr>
      <vt:lpstr>'TO-lot01'!Zone_d_impression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Anais JOSSE</dc:creator>
  <cp:lastModifiedBy>PC</cp:lastModifiedBy>
  <cp:lastPrinted>2025-08-01T10:50:28Z</cp:lastPrinted>
  <dcterms:created xsi:type="dcterms:W3CDTF">2025-07-29T10:28:50Z</dcterms:created>
  <dcterms:modified xsi:type="dcterms:W3CDTF">2025-10-08T16:38:43Z</dcterms:modified>
</cp:coreProperties>
</file>