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ILIERE P2H\Prestations\AO\25FHPFGA237_Gestion des déchets\DOC DE TRAVAIL\"/>
    </mc:Choice>
  </mc:AlternateContent>
  <xr:revisionPtr revIDLastSave="0" documentId="13_ncr:1_{C439FA2D-0646-4EB6-84FD-F82C89F2E28A}" xr6:coauthVersionLast="47" xr6:coauthVersionMax="47" xr10:uidLastSave="{00000000-0000-0000-0000-000000000000}"/>
  <bookViews>
    <workbookView xWindow="-25320" yWindow="-1260" windowWidth="25440" windowHeight="15390" xr2:uid="{A84EE794-64C6-4223-8699-84A28305C7C8}"/>
  </bookViews>
  <sheets>
    <sheet name="BPU LOT 1" sheetId="12" r:id="rId1"/>
    <sheet name="DQE LOT 1" sheetId="3" r:id="rId2"/>
    <sheet name="LOT 1 BPU-DQE V2" sheetId="10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40" i="3" l="1"/>
  <c r="H43" i="3"/>
  <c r="G43" i="3"/>
  <c r="G26" i="3"/>
  <c r="H41" i="3"/>
  <c r="G41" i="3"/>
  <c r="E40" i="3"/>
  <c r="D40" i="3"/>
  <c r="C40" i="3"/>
  <c r="E37" i="3"/>
  <c r="D37" i="3"/>
  <c r="C37" i="3"/>
  <c r="E36" i="3"/>
  <c r="D36" i="3"/>
  <c r="C36" i="3"/>
  <c r="C33" i="3"/>
  <c r="C32" i="3"/>
  <c r="C31" i="3"/>
  <c r="C30" i="3"/>
  <c r="C29" i="3"/>
  <c r="E33" i="3"/>
  <c r="D33" i="3"/>
  <c r="E32" i="3"/>
  <c r="D32" i="3"/>
  <c r="E31" i="3"/>
  <c r="D31" i="3"/>
  <c r="E30" i="3"/>
  <c r="D30" i="3"/>
  <c r="E29" i="3"/>
  <c r="D29" i="3"/>
  <c r="E28" i="3"/>
  <c r="D28" i="3"/>
  <c r="C28" i="3"/>
  <c r="E21" i="3"/>
  <c r="D21" i="3"/>
  <c r="C21" i="3"/>
  <c r="E18" i="3"/>
  <c r="D18" i="3"/>
  <c r="C18" i="3"/>
  <c r="E17" i="3"/>
  <c r="D17" i="3"/>
  <c r="C17" i="3"/>
  <c r="E14" i="3"/>
  <c r="E7" i="3"/>
  <c r="E8" i="3"/>
  <c r="E9" i="3"/>
  <c r="E10" i="3"/>
  <c r="E11" i="3"/>
  <c r="E12" i="3"/>
  <c r="E13" i="3"/>
  <c r="E6" i="3"/>
  <c r="D7" i="3"/>
  <c r="D8" i="3"/>
  <c r="D9" i="3"/>
  <c r="D10" i="3"/>
  <c r="D11" i="3"/>
  <c r="D12" i="3"/>
  <c r="D13" i="3"/>
  <c r="D14" i="3"/>
  <c r="D6" i="3"/>
  <c r="C7" i="3"/>
  <c r="C8" i="3"/>
  <c r="C9" i="3"/>
  <c r="C10" i="3"/>
  <c r="C11" i="3"/>
  <c r="C12" i="3"/>
  <c r="C13" i="3"/>
  <c r="C14" i="3"/>
  <c r="C6" i="3"/>
  <c r="H37" i="3"/>
  <c r="G38" i="3" l="1"/>
  <c r="G42" i="3" s="1"/>
  <c r="G44" i="3" s="1"/>
  <c r="G37" i="3"/>
  <c r="H33" i="3"/>
  <c r="G33" i="3"/>
  <c r="H28" i="3"/>
  <c r="G28" i="3"/>
  <c r="F31" i="3"/>
  <c r="H31" i="3" s="1"/>
  <c r="F29" i="3"/>
  <c r="G29" i="3" s="1"/>
  <c r="F18" i="3"/>
  <c r="H18" i="3" s="1"/>
  <c r="F12" i="3"/>
  <c r="F32" i="3"/>
  <c r="H32" i="3" s="1"/>
  <c r="H40" i="3"/>
  <c r="H38" i="3" s="1"/>
  <c r="H42" i="3" s="1"/>
  <c r="H44" i="3" s="1"/>
  <c r="H36" i="3"/>
  <c r="G36" i="3"/>
  <c r="H30" i="3"/>
  <c r="G30" i="3"/>
  <c r="H21" i="3"/>
  <c r="G21" i="3"/>
  <c r="G19" i="3" s="1"/>
  <c r="H29" i="3" l="1"/>
  <c r="H26" i="3"/>
  <c r="G18" i="3"/>
  <c r="G34" i="3"/>
  <c r="H34" i="3"/>
  <c r="G31" i="3"/>
  <c r="G32" i="3"/>
  <c r="H14" i="3" l="1"/>
  <c r="G14" i="3"/>
  <c r="H13" i="3"/>
  <c r="G13" i="3"/>
  <c r="F17" i="3"/>
  <c r="F10" i="3"/>
  <c r="H10" i="3" s="1"/>
  <c r="H12" i="3"/>
  <c r="F11" i="3"/>
  <c r="G11" i="3" s="1"/>
  <c r="F9" i="3"/>
  <c r="G9" i="3" s="1"/>
  <c r="F8" i="3"/>
  <c r="G8" i="3" s="1"/>
  <c r="F7" i="3"/>
  <c r="G7" i="3" s="1"/>
  <c r="F6" i="3"/>
  <c r="H6" i="3" s="1"/>
  <c r="G17" i="3" l="1"/>
  <c r="G15" i="3" s="1"/>
  <c r="H17" i="3"/>
  <c r="H15" i="3" s="1"/>
  <c r="H19" i="3"/>
  <c r="H7" i="3"/>
  <c r="H11" i="3"/>
  <c r="H9" i="3"/>
  <c r="G6" i="3"/>
  <c r="G12" i="3"/>
  <c r="G10" i="3"/>
  <c r="H8" i="3"/>
  <c r="H4" i="3" l="1"/>
  <c r="G4" i="3"/>
  <c r="J9" i="10"/>
  <c r="J10" i="10"/>
  <c r="J11" i="10"/>
  <c r="J12" i="10"/>
  <c r="J13" i="10"/>
  <c r="J14" i="10"/>
  <c r="J15" i="10"/>
  <c r="J16" i="10"/>
  <c r="J21" i="10"/>
  <c r="J22" i="10"/>
  <c r="J23" i="10"/>
  <c r="J24" i="10"/>
  <c r="J8" i="10"/>
  <c r="I22" i="10"/>
  <c r="I7" i="10"/>
  <c r="F14" i="10"/>
  <c r="F13" i="10"/>
  <c r="F12" i="10"/>
  <c r="F11" i="10"/>
  <c r="F10" i="10"/>
  <c r="F9" i="10"/>
  <c r="F8" i="10"/>
  <c r="E20" i="10"/>
  <c r="E19" i="10"/>
  <c r="H19" i="10" s="1"/>
  <c r="J19" i="10" s="1"/>
  <c r="E18" i="10"/>
  <c r="E10" i="10"/>
  <c r="E9" i="10"/>
  <c r="E8" i="10"/>
  <c r="H8" i="10" s="1"/>
  <c r="C8" i="10"/>
  <c r="C20" i="10"/>
  <c r="G20" i="10" s="1"/>
  <c r="C10" i="10"/>
  <c r="C9" i="10"/>
  <c r="C19" i="10"/>
  <c r="C18" i="10"/>
  <c r="G18" i="10" s="1"/>
  <c r="G17" i="10"/>
  <c r="H17" i="10"/>
  <c r="J17" i="10" s="1"/>
  <c r="H18" i="10"/>
  <c r="J18" i="10" s="1"/>
  <c r="G19" i="10"/>
  <c r="H20" i="10"/>
  <c r="J20" i="10" s="1"/>
  <c r="G22" i="3" l="1"/>
  <c r="G23" i="3"/>
  <c r="H23" i="3"/>
  <c r="H22" i="3"/>
  <c r="G8" i="10"/>
  <c r="H51" i="10"/>
  <c r="H50" i="10" s="1"/>
  <c r="G51" i="10"/>
  <c r="G50" i="10" s="1"/>
  <c r="H48" i="10"/>
  <c r="H47" i="10" s="1"/>
  <c r="G48" i="10"/>
  <c r="G47" i="10" s="1"/>
  <c r="H45" i="10"/>
  <c r="G45" i="10"/>
  <c r="H44" i="10"/>
  <c r="H43" i="10" s="1"/>
  <c r="G44" i="10"/>
  <c r="H41" i="10"/>
  <c r="G41" i="10"/>
  <c r="H40" i="10"/>
  <c r="G40" i="10"/>
  <c r="H39" i="10"/>
  <c r="G39" i="10"/>
  <c r="H38" i="10"/>
  <c r="G38" i="10"/>
  <c r="H37" i="10"/>
  <c r="G37" i="10"/>
  <c r="G36" i="10" s="1"/>
  <c r="H36" i="10"/>
  <c r="H30" i="10"/>
  <c r="H29" i="10" s="1"/>
  <c r="G30" i="10"/>
  <c r="G29" i="10"/>
  <c r="H27" i="10"/>
  <c r="H26" i="10" s="1"/>
  <c r="G27" i="10"/>
  <c r="G26" i="10"/>
  <c r="H24" i="10"/>
  <c r="G24" i="10"/>
  <c r="F24" i="10"/>
  <c r="F23" i="10"/>
  <c r="G23" i="10" s="1"/>
  <c r="H16" i="10"/>
  <c r="G16" i="10"/>
  <c r="H15" i="10"/>
  <c r="G15" i="10"/>
  <c r="H14" i="10"/>
  <c r="G14" i="10"/>
  <c r="H13" i="10"/>
  <c r="H12" i="10"/>
  <c r="H11" i="10"/>
  <c r="H10" i="10"/>
  <c r="G10" i="10"/>
  <c r="H9" i="10"/>
  <c r="H34" i="10" l="1"/>
  <c r="G43" i="10"/>
  <c r="G34" i="10" s="1"/>
  <c r="G11" i="10"/>
  <c r="H23" i="10"/>
  <c r="H22" i="10" s="1"/>
  <c r="G9" i="10"/>
  <c r="G22" i="10"/>
  <c r="G13" i="10"/>
  <c r="H7" i="10"/>
  <c r="G12" i="10"/>
  <c r="H5" i="10" l="1"/>
  <c r="G7" i="10"/>
  <c r="G5" i="10" s="1"/>
</calcChain>
</file>

<file path=xl/sharedStrings.xml><?xml version="1.0" encoding="utf-8"?>
<sst xmlns="http://schemas.openxmlformats.org/spreadsheetml/2006/main" count="333" uniqueCount="94">
  <si>
    <t>Prestation</t>
  </si>
  <si>
    <t xml:space="preserve">Prix unitaire € HT </t>
  </si>
  <si>
    <t>Taux de TVA</t>
  </si>
  <si>
    <t xml:space="preserve">Prix unitaire € TTC </t>
  </si>
  <si>
    <t xml:space="preserve">Nettoyage d'un GRV </t>
  </si>
  <si>
    <t>Traitement DAOM/DASND</t>
  </si>
  <si>
    <t>Taxe Générale sur les Activités Polluantes</t>
  </si>
  <si>
    <t>Location d'un GRV 660L (par mois)</t>
  </si>
  <si>
    <t>Prestation supplémentaire éventuelle n°1</t>
  </si>
  <si>
    <t>Système embarquée de pesée</t>
  </si>
  <si>
    <t>Prestation supplémentaire éventuelle n°2</t>
  </si>
  <si>
    <t>Fourniture de code barre</t>
  </si>
  <si>
    <t>Prix unitaire € TTC</t>
  </si>
  <si>
    <t>Traitement</t>
  </si>
  <si>
    <t>Unité</t>
  </si>
  <si>
    <t>Prix unitaire € HT</t>
  </si>
  <si>
    <t>Tonne</t>
  </si>
  <si>
    <t>Location d'un GRV 770L (par mois)</t>
  </si>
  <si>
    <t>Montant annuel estimatif TTC</t>
  </si>
  <si>
    <t>Montant annuel estimatif HT</t>
  </si>
  <si>
    <t>Estimatif Collecte et transport</t>
  </si>
  <si>
    <t>Collecte et transport</t>
  </si>
  <si>
    <t>Estimatif Traitement</t>
  </si>
  <si>
    <t>Estimatif PSE 1</t>
  </si>
  <si>
    <t>Estimatif PSE 2</t>
  </si>
  <si>
    <t>Collecte, transport et traitement des déchets assimilés aux ordures ménagères pour le CHU de Bordeaux et le CH Charles Perrens
Détail quantitatif estimatif</t>
  </si>
  <si>
    <t>Quantités estimatives annuelles
CHU DE BORDEAUX</t>
  </si>
  <si>
    <t>Quantités estimatives annuelles
CH CHARLES PERRENS</t>
  </si>
  <si>
    <t>Fourniture des conteneurs, collecte, transport, traitement et valorisation des déchets assimilés aux ordures ménagères pour le CHU de Bordeaux et le CH Charles Perrens
Bordereau des prix unitaires</t>
  </si>
  <si>
    <t>BPU CHU DE BORDEAUX</t>
  </si>
  <si>
    <t xml:space="preserve">BPU CH CHARLES PERRENS </t>
  </si>
  <si>
    <t>DQE CH CHARLES PERRENS</t>
  </si>
  <si>
    <t>CHU DE BORDEAUX</t>
  </si>
  <si>
    <t>GRV/mois</t>
  </si>
  <si>
    <t>GRV/collecte</t>
  </si>
  <si>
    <t>Compactr/mois</t>
  </si>
  <si>
    <t>Compactr/collecte</t>
  </si>
  <si>
    <t>GRV/nettoyage</t>
  </si>
  <si>
    <t>Collecte et rotation d'un GRV plein</t>
  </si>
  <si>
    <t>Collecte sous mesure exceptionnelle d'un GRV plein</t>
  </si>
  <si>
    <t xml:space="preserve">Collecte et rotation sous mesure exceptionnelle d'un compacteur </t>
  </si>
  <si>
    <t xml:space="preserve">Collecte et rotation d'un GRV plein </t>
  </si>
  <si>
    <t>Collecte (rotation) et nettoyage d'un compacteur plein</t>
  </si>
  <si>
    <t xml:space="preserve">Maintenance d'un GRV 1000L </t>
  </si>
  <si>
    <t xml:space="preserve">Maintenance d'un GRV 770L </t>
  </si>
  <si>
    <t xml:space="preserve">Maintenance d'un GRV 660L </t>
  </si>
  <si>
    <t xml:space="preserve">Maintenance d'un GRV avec timon </t>
  </si>
  <si>
    <t xml:space="preserve">au vu de l'utilisation il faut prévoir un forfait de maintenance différent pour ces bacs </t>
  </si>
  <si>
    <t>coûts cachés en cas d'internalisation de la maintenance :
- cout main d'œuvre supplemtr en interne
- achat de pièces et outils
- gestion du stock 
- formation du personnel 
- rapidité de remise en service
- responsabilité vis à vis du fournisseur
A mon avis : moyens VS résultats peu satisfaisant par rapport aux gains potentiels sur le tonnage, la collecte, et le lavage.</t>
  </si>
  <si>
    <t>Pour le lavage il faut étudier les coûts cachés interne VS une baisse des bons de commande auprès de nos prestataires;
si lavage toutes les 2 semaines = 114 868 € HT</t>
  </si>
  <si>
    <t xml:space="preserve">forfait mensuel par bac </t>
  </si>
  <si>
    <t>Location d'un compacteur</t>
  </si>
  <si>
    <t xml:space="preserve">Location seule d'un GRV 1000L </t>
  </si>
  <si>
    <t xml:space="preserve">Location seule d'un GRV 770L </t>
  </si>
  <si>
    <t xml:space="preserve">Location seule d'un GRV 660L </t>
  </si>
  <si>
    <t>?</t>
  </si>
  <si>
    <t xml:space="preserve">Location d'un GRV 1000L </t>
  </si>
  <si>
    <t xml:space="preserve">Location d'un GRV 770L </t>
  </si>
  <si>
    <t>Location d'un GRV 660L</t>
  </si>
  <si>
    <t>Collecte de palettes</t>
  </si>
  <si>
    <t>Consultation fourniture des conteneurs, collecte, transport, traitement et valorisation des déchets pour le CHU de Bordeaux et le CH Charles Perrens
LOT 1 - DECHETS ASSIMILES AUX ORDURES MENAGERES (DAOM) DU CHU DE BORDEAUX ET DU CH CHARLES PERRENS</t>
  </si>
  <si>
    <t>Détail quantitatif estimatif du CHU de Bordeaux</t>
  </si>
  <si>
    <t xml:space="preserve">P.U €HT </t>
  </si>
  <si>
    <t>TVA</t>
  </si>
  <si>
    <t xml:space="preserve">Quantité annuelle estimative </t>
  </si>
  <si>
    <t>Total € HT</t>
  </si>
  <si>
    <t>Bordereau des prix unitaires du CHU de Bordeaux</t>
  </si>
  <si>
    <t>Mois</t>
  </si>
  <si>
    <t>Collecte</t>
  </si>
  <si>
    <t>Rotation</t>
  </si>
  <si>
    <t>Nettoyage</t>
  </si>
  <si>
    <t>Collecte sous mesure exceptionnelle d'un GRV</t>
  </si>
  <si>
    <t>Rotation d'un compacteur</t>
  </si>
  <si>
    <t>Collecte d'un GRV</t>
  </si>
  <si>
    <t xml:space="preserve">Traitement </t>
  </si>
  <si>
    <t>Bordereau des prix unitaires du CH Charles Perrens</t>
  </si>
  <si>
    <t>Détail quantitatif estimatif du CH Charles Perrens</t>
  </si>
  <si>
    <t>P.U €TTC</t>
  </si>
  <si>
    <t>Taxe Générale sur les Activités Polluantes (TGAP)</t>
  </si>
  <si>
    <t>Total € TTC</t>
  </si>
  <si>
    <t>Fourniture et collecte</t>
  </si>
  <si>
    <t xml:space="preserve">Estimatif traitement </t>
  </si>
  <si>
    <t>Estimatif fourniture et collecte</t>
  </si>
  <si>
    <t xml:space="preserve">P.U €TTC </t>
  </si>
  <si>
    <t>Traitement DAOM (hors TGAP)</t>
  </si>
  <si>
    <t>Forfait annuel</t>
  </si>
  <si>
    <t>Report Bordereau des prix unitaires du CHU de Bordeaux</t>
  </si>
  <si>
    <t>Report Bordereau des prix unitaires du CH Charles Perrens</t>
  </si>
  <si>
    <t xml:space="preserve">Total DQE CHU de Bordeaux avec PSE </t>
  </si>
  <si>
    <t xml:space="preserve">Total DQE CHU de Bordeaux sans PSE </t>
  </si>
  <si>
    <t xml:space="preserve">Total DQE CH Charles Perrens sans PSE </t>
  </si>
  <si>
    <t xml:space="preserve">Total DQE CH Charles Perrens avec PSE </t>
  </si>
  <si>
    <t xml:space="preserve">Total DQE lot 1 sans PSE </t>
  </si>
  <si>
    <t xml:space="preserve">Total DQE lot 1 avec PSE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</si>
</sst>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9" x14ac:knownFonts="1">
    <font>
      <sz val="11"/>
      <color theme="1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rgb="FFBFBFB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darkGray">
        <bgColor theme="4" tint="0.39997558519241921"/>
      </patternFill>
    </fill>
    <fill>
      <patternFill patternType="solid">
        <fgColor theme="9" tint="0.79998168889431442"/>
        <bgColor rgb="FFBFBFBF"/>
      </patternFill>
    </fill>
    <fill>
      <patternFill patternType="darkGray">
        <bgColor theme="9" tint="0.39997558519241921"/>
      </patternFill>
    </fill>
    <fill>
      <patternFill patternType="darkGray">
        <bgColor theme="4" tint="0.79995117038483843"/>
      </patternFill>
    </fill>
    <fill>
      <patternFill patternType="darkGray">
        <bgColor theme="9" tint="0.79995117038483843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4" tint="0.59999389629810485"/>
        <bgColor rgb="FFBFBFB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rgb="FFBFBFBF"/>
      </patternFill>
    </fill>
    <fill>
      <patternFill patternType="solid">
        <fgColor theme="6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ck">
        <color auto="1"/>
      </left>
      <right/>
      <top style="thin">
        <color auto="1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98">
    <xf numFmtId="0" fontId="0" fillId="0" borderId="0" xfId="0"/>
    <xf numFmtId="0" fontId="2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44" fontId="2" fillId="0" borderId="4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shrinkToFit="1"/>
    </xf>
    <xf numFmtId="0" fontId="2" fillId="0" borderId="2" xfId="0" applyFont="1" applyFill="1" applyBorder="1" applyAlignment="1">
      <alignment horizontal="left" vertical="center" wrapText="1" shrinkToFit="1"/>
    </xf>
    <xf numFmtId="0" fontId="2" fillId="3" borderId="1" xfId="0" applyFont="1" applyFill="1" applyBorder="1" applyAlignment="1">
      <alignment horizontal="left" vertical="center" wrapText="1" shrinkToFit="1"/>
    </xf>
    <xf numFmtId="44" fontId="3" fillId="7" borderId="4" xfId="1" applyFont="1" applyFill="1" applyBorder="1" applyAlignment="1">
      <alignment horizontal="center" vertical="center" wrapText="1"/>
    </xf>
    <xf numFmtId="44" fontId="2" fillId="0" borderId="0" xfId="1" applyFont="1" applyAlignment="1">
      <alignment horizontal="center" vertical="center" wrapText="1"/>
    </xf>
    <xf numFmtId="44" fontId="5" fillId="6" borderId="4" xfId="1" applyFont="1" applyFill="1" applyBorder="1" applyAlignment="1">
      <alignment horizontal="center" vertical="center" wrapText="1"/>
    </xf>
    <xf numFmtId="44" fontId="5" fillId="8" borderId="4" xfId="1" applyFont="1" applyFill="1" applyBorder="1" applyAlignment="1">
      <alignment horizontal="center" vertical="center" wrapText="1"/>
    </xf>
    <xf numFmtId="44" fontId="3" fillId="9" borderId="4" xfId="1" applyFont="1" applyFill="1" applyBorder="1" applyAlignment="1">
      <alignment horizontal="center" vertical="center" wrapText="1"/>
    </xf>
    <xf numFmtId="44" fontId="2" fillId="0" borderId="0" xfId="1" applyFont="1" applyBorder="1" applyAlignment="1">
      <alignment horizontal="center" vertical="center" wrapText="1"/>
    </xf>
    <xf numFmtId="1" fontId="2" fillId="0" borderId="10" xfId="1" applyNumberFormat="1" applyFont="1" applyBorder="1" applyAlignment="1">
      <alignment horizontal="center" vertical="center" wrapText="1"/>
    </xf>
    <xf numFmtId="1" fontId="5" fillId="6" borderId="11" xfId="1" applyNumberFormat="1" applyFont="1" applyFill="1" applyBorder="1" applyAlignment="1">
      <alignment horizontal="center" vertical="center" wrapText="1"/>
    </xf>
    <xf numFmtId="1" fontId="3" fillId="13" borderId="11" xfId="1" applyNumberFormat="1" applyFont="1" applyFill="1" applyBorder="1" applyAlignment="1">
      <alignment horizontal="center" vertical="center" wrapText="1"/>
    </xf>
    <xf numFmtId="1" fontId="2" fillId="10" borderId="11" xfId="1" applyNumberFormat="1" applyFont="1" applyFill="1" applyBorder="1" applyAlignment="1">
      <alignment horizontal="center" vertical="center" wrapText="1"/>
    </xf>
    <xf numFmtId="1" fontId="2" fillId="0" borderId="11" xfId="1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 wrapText="1"/>
    </xf>
    <xf numFmtId="1" fontId="5" fillId="8" borderId="11" xfId="1" applyNumberFormat="1" applyFont="1" applyFill="1" applyBorder="1" applyAlignment="1">
      <alignment horizontal="center" vertical="center" wrapText="1"/>
    </xf>
    <xf numFmtId="1" fontId="3" fillId="14" borderId="11" xfId="1" applyNumberFormat="1" applyFont="1" applyFill="1" applyBorder="1" applyAlignment="1">
      <alignment horizontal="center" vertical="center" wrapText="1"/>
    </xf>
    <xf numFmtId="1" fontId="3" fillId="12" borderId="11" xfId="1" applyNumberFormat="1" applyFont="1" applyFill="1" applyBorder="1" applyAlignment="1">
      <alignment horizontal="center" vertical="center" wrapText="1"/>
    </xf>
    <xf numFmtId="1" fontId="2" fillId="0" borderId="0" xfId="1" applyNumberFormat="1" applyFont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 shrinkToFit="1"/>
    </xf>
    <xf numFmtId="9" fontId="4" fillId="0" borderId="0" xfId="2" applyFont="1" applyBorder="1" applyAlignment="1">
      <alignment horizontal="center" vertical="center" wrapText="1"/>
    </xf>
    <xf numFmtId="9" fontId="5" fillId="2" borderId="1" xfId="2" applyFont="1" applyFill="1" applyBorder="1" applyAlignment="1">
      <alignment horizontal="center" vertical="center" wrapText="1"/>
    </xf>
    <xf numFmtId="9" fontId="2" fillId="0" borderId="1" xfId="2" applyFont="1" applyBorder="1" applyAlignment="1">
      <alignment horizontal="center" vertical="center" wrapText="1" shrinkToFit="1"/>
    </xf>
    <xf numFmtId="9" fontId="5" fillId="2" borderId="2" xfId="2" applyFont="1" applyFill="1" applyBorder="1" applyAlignment="1">
      <alignment horizontal="center" vertical="center" wrapText="1"/>
    </xf>
    <xf numFmtId="9" fontId="2" fillId="0" borderId="0" xfId="2" applyFont="1" applyAlignment="1">
      <alignment horizontal="center" vertical="center" wrapText="1"/>
    </xf>
    <xf numFmtId="44" fontId="4" fillId="0" borderId="0" xfId="1" applyFont="1" applyBorder="1" applyAlignment="1">
      <alignment horizontal="center" vertical="center" wrapText="1"/>
    </xf>
    <xf numFmtId="44" fontId="5" fillId="2" borderId="1" xfId="1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 shrinkToFit="1"/>
    </xf>
    <xf numFmtId="44" fontId="2" fillId="0" borderId="2" xfId="1" applyFont="1" applyBorder="1" applyAlignment="1">
      <alignment horizontal="center" vertical="center" wrapText="1" shrinkToFit="1"/>
    </xf>
    <xf numFmtId="44" fontId="2" fillId="3" borderId="0" xfId="1" applyFont="1" applyFill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44" fontId="2" fillId="3" borderId="2" xfId="1" applyFont="1" applyFill="1" applyBorder="1" applyAlignment="1">
      <alignment horizontal="center" vertical="center" wrapText="1"/>
    </xf>
    <xf numFmtId="44" fontId="5" fillId="2" borderId="2" xfId="1" applyFont="1" applyFill="1" applyBorder="1" applyAlignment="1">
      <alignment horizontal="center" vertical="center" wrapText="1"/>
    </xf>
    <xf numFmtId="44" fontId="2" fillId="0" borderId="12" xfId="1" applyFont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left" vertical="center" wrapText="1"/>
    </xf>
    <xf numFmtId="0" fontId="2" fillId="15" borderId="2" xfId="0" applyFont="1" applyFill="1" applyBorder="1" applyAlignment="1">
      <alignment horizontal="left" vertical="center" wrapText="1" shrinkToFit="1"/>
    </xf>
    <xf numFmtId="44" fontId="2" fillId="0" borderId="2" xfId="1" applyFont="1" applyFill="1" applyBorder="1" applyAlignment="1">
      <alignment horizontal="center" vertical="center" wrapText="1" shrinkToFit="1"/>
    </xf>
    <xf numFmtId="9" fontId="2" fillId="0" borderId="1" xfId="2" applyFont="1" applyFill="1" applyBorder="1" applyAlignment="1">
      <alignment horizontal="center" vertical="center" wrapText="1" shrinkToFit="1"/>
    </xf>
    <xf numFmtId="44" fontId="2" fillId="0" borderId="1" xfId="1" applyFont="1" applyFill="1" applyBorder="1" applyAlignment="1">
      <alignment horizontal="center" vertical="center" wrapText="1" shrinkToFit="1"/>
    </xf>
    <xf numFmtId="1" fontId="2" fillId="0" borderId="11" xfId="1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left" vertical="center" wrapText="1"/>
    </xf>
    <xf numFmtId="0" fontId="2" fillId="4" borderId="13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3" xfId="0" applyFont="1" applyFill="1" applyBorder="1" applyAlignment="1">
      <alignment vertical="center" wrapText="1"/>
    </xf>
    <xf numFmtId="164" fontId="2" fillId="0" borderId="13" xfId="2" applyNumberFormat="1" applyFont="1" applyFill="1" applyBorder="1" applyAlignment="1">
      <alignment vertical="center" wrapText="1"/>
    </xf>
    <xf numFmtId="9" fontId="2" fillId="0" borderId="0" xfId="0" applyNumberFormat="1" applyFont="1" applyAlignment="1">
      <alignment horizontal="center" vertical="center" wrapText="1"/>
    </xf>
    <xf numFmtId="10" fontId="2" fillId="0" borderId="0" xfId="2" applyNumberFormat="1" applyFont="1" applyAlignment="1">
      <alignment horizontal="center" vertical="center" wrapText="1"/>
    </xf>
    <xf numFmtId="10" fontId="2" fillId="16" borderId="0" xfId="2" applyNumberFormat="1" applyFont="1" applyFill="1" applyAlignment="1">
      <alignment horizontal="center" vertical="center" wrapText="1"/>
    </xf>
    <xf numFmtId="44" fontId="2" fillId="0" borderId="4" xfId="1" applyFont="1" applyFill="1" applyBorder="1" applyAlignment="1">
      <alignment horizontal="center" vertical="center" wrapText="1"/>
    </xf>
    <xf numFmtId="1" fontId="2" fillId="17" borderId="11" xfId="1" applyNumberFormat="1" applyFont="1" applyFill="1" applyBorder="1" applyAlignment="1">
      <alignment horizontal="center" vertical="center" wrapText="1"/>
    </xf>
    <xf numFmtId="9" fontId="2" fillId="0" borderId="0" xfId="2" applyFont="1" applyFill="1" applyAlignment="1">
      <alignment horizontal="center" vertical="center" wrapText="1"/>
    </xf>
    <xf numFmtId="0" fontId="5" fillId="18" borderId="20" xfId="0" applyFont="1" applyFill="1" applyBorder="1" applyAlignment="1">
      <alignment horizontal="center" vertical="center" wrapText="1"/>
    </xf>
    <xf numFmtId="0" fontId="5" fillId="18" borderId="4" xfId="0" applyFont="1" applyFill="1" applyBorder="1" applyAlignment="1">
      <alignment horizontal="center" vertical="center" wrapText="1"/>
    </xf>
    <xf numFmtId="44" fontId="5" fillId="18" borderId="4" xfId="1" applyFont="1" applyFill="1" applyBorder="1" applyAlignment="1">
      <alignment horizontal="center" vertical="center" wrapText="1"/>
    </xf>
    <xf numFmtId="0" fontId="5" fillId="18" borderId="21" xfId="0" applyFont="1" applyFill="1" applyBorder="1" applyAlignment="1">
      <alignment horizontal="center" vertical="center" wrapText="1"/>
    </xf>
    <xf numFmtId="9" fontId="5" fillId="18" borderId="21" xfId="2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left" vertical="center" wrapText="1"/>
    </xf>
    <xf numFmtId="44" fontId="2" fillId="0" borderId="25" xfId="1" applyFont="1" applyFill="1" applyBorder="1" applyAlignment="1">
      <alignment horizontal="center" vertical="center" wrapText="1" shrinkToFit="1"/>
    </xf>
    <xf numFmtId="0" fontId="2" fillId="0" borderId="24" xfId="0" applyFont="1" applyFill="1" applyBorder="1" applyAlignment="1">
      <alignment horizontal="left" vertical="center" wrapText="1" shrinkToFit="1"/>
    </xf>
    <xf numFmtId="0" fontId="2" fillId="0" borderId="24" xfId="0" applyFont="1" applyBorder="1" applyAlignment="1">
      <alignment horizontal="left" vertical="center" wrapText="1" shrinkToFit="1"/>
    </xf>
    <xf numFmtId="44" fontId="2" fillId="0" borderId="25" xfId="1" applyFont="1" applyBorder="1" applyAlignment="1">
      <alignment horizontal="center" vertical="center" wrapText="1" shrinkToFit="1"/>
    </xf>
    <xf numFmtId="0" fontId="2" fillId="0" borderId="24" xfId="0" applyFont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 shrinkToFit="1"/>
    </xf>
    <xf numFmtId="0" fontId="2" fillId="3" borderId="24" xfId="0" applyFont="1" applyFill="1" applyBorder="1" applyAlignment="1">
      <alignment horizontal="left" vertical="center" wrapText="1" shrinkToFit="1"/>
    </xf>
    <xf numFmtId="44" fontId="2" fillId="3" borderId="0" xfId="1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left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3" borderId="27" xfId="0" applyFont="1" applyFill="1" applyBorder="1" applyAlignment="1">
      <alignment horizontal="left" vertical="center" wrapText="1"/>
    </xf>
    <xf numFmtId="44" fontId="2" fillId="3" borderId="27" xfId="1" applyFont="1" applyFill="1" applyBorder="1" applyAlignment="1">
      <alignment horizontal="center" vertical="center" wrapText="1"/>
    </xf>
    <xf numFmtId="9" fontId="2" fillId="0" borderId="28" xfId="2" applyFont="1" applyBorder="1" applyAlignment="1">
      <alignment horizontal="center" vertical="center" wrapText="1" shrinkToFit="1"/>
    </xf>
    <xf numFmtId="44" fontId="2" fillId="0" borderId="29" xfId="1" applyFont="1" applyBorder="1" applyAlignment="1">
      <alignment horizontal="center" vertical="center" wrapText="1" shrinkToFit="1"/>
    </xf>
    <xf numFmtId="44" fontId="2" fillId="0" borderId="21" xfId="1" applyFont="1" applyBorder="1" applyAlignment="1">
      <alignment horizontal="center" vertical="center" wrapText="1"/>
    </xf>
    <xf numFmtId="44" fontId="2" fillId="0" borderId="21" xfId="1" applyFont="1" applyFill="1" applyBorder="1" applyAlignment="1">
      <alignment horizontal="center" vertical="center" wrapText="1"/>
    </xf>
    <xf numFmtId="0" fontId="5" fillId="19" borderId="20" xfId="0" applyFont="1" applyFill="1" applyBorder="1" applyAlignment="1">
      <alignment horizontal="center" vertical="center" wrapText="1" shrinkToFit="1"/>
    </xf>
    <xf numFmtId="9" fontId="2" fillId="0" borderId="0" xfId="2" applyFont="1" applyBorder="1" applyAlignment="1">
      <alignment horizontal="center" vertical="center" wrapText="1" shrinkToFit="1"/>
    </xf>
    <xf numFmtId="1" fontId="2" fillId="0" borderId="20" xfId="1" applyNumberFormat="1" applyFont="1" applyBorder="1" applyAlignment="1">
      <alignment horizontal="center" vertical="center" wrapText="1"/>
    </xf>
    <xf numFmtId="1" fontId="2" fillId="0" borderId="20" xfId="1" applyNumberFormat="1" applyFont="1" applyFill="1" applyBorder="1" applyAlignment="1">
      <alignment horizontal="center" vertical="center" wrapText="1"/>
    </xf>
    <xf numFmtId="0" fontId="5" fillId="21" borderId="20" xfId="0" applyFont="1" applyFill="1" applyBorder="1" applyAlignment="1">
      <alignment horizontal="center" vertical="center" wrapText="1" shrinkToFit="1"/>
    </xf>
    <xf numFmtId="44" fontId="5" fillId="20" borderId="4" xfId="1" applyFont="1" applyFill="1" applyBorder="1" applyAlignment="1">
      <alignment horizontal="center" vertical="center" wrapText="1"/>
    </xf>
    <xf numFmtId="44" fontId="5" fillId="20" borderId="21" xfId="1" applyFont="1" applyFill="1" applyBorder="1" applyAlignment="1">
      <alignment horizontal="center" vertical="center" wrapText="1"/>
    </xf>
    <xf numFmtId="9" fontId="5" fillId="0" borderId="0" xfId="2" applyFont="1" applyFill="1" applyAlignment="1">
      <alignment horizontal="center" vertical="center" wrapText="1"/>
    </xf>
    <xf numFmtId="44" fontId="5" fillId="9" borderId="4" xfId="1" applyFont="1" applyFill="1" applyBorder="1" applyAlignment="1">
      <alignment horizontal="center" vertical="center" wrapText="1"/>
    </xf>
    <xf numFmtId="44" fontId="5" fillId="9" borderId="2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44" fontId="5" fillId="0" borderId="0" xfId="1" applyFont="1" applyFill="1" applyBorder="1" applyAlignment="1">
      <alignment horizontal="center" vertical="center" wrapText="1"/>
    </xf>
    <xf numFmtId="9" fontId="2" fillId="0" borderId="0" xfId="2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4" fontId="2" fillId="0" borderId="4" xfId="1" applyFont="1" applyFill="1" applyBorder="1" applyAlignment="1">
      <alignment horizontal="center" vertical="center" wrapText="1" shrinkToFit="1"/>
    </xf>
    <xf numFmtId="9" fontId="2" fillId="0" borderId="4" xfId="2" applyFont="1" applyFill="1" applyBorder="1" applyAlignment="1">
      <alignment horizontal="center" vertical="center" wrapText="1" shrinkToFit="1"/>
    </xf>
    <xf numFmtId="44" fontId="2" fillId="0" borderId="21" xfId="1" applyFont="1" applyFill="1" applyBorder="1" applyAlignment="1">
      <alignment horizontal="center" vertical="center" wrapText="1" shrinkToFit="1"/>
    </xf>
    <xf numFmtId="0" fontId="2" fillId="0" borderId="20" xfId="0" applyFont="1" applyFill="1" applyBorder="1" applyAlignment="1">
      <alignment horizontal="left" vertical="center" wrapText="1" shrinkToFit="1"/>
    </xf>
    <xf numFmtId="0" fontId="2" fillId="0" borderId="20" xfId="0" applyFont="1" applyBorder="1" applyAlignment="1">
      <alignment horizontal="left" vertical="center" wrapText="1" shrinkToFit="1"/>
    </xf>
    <xf numFmtId="0" fontId="2" fillId="0" borderId="4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 shrinkToFit="1"/>
    </xf>
    <xf numFmtId="0" fontId="2" fillId="3" borderId="4" xfId="0" applyFont="1" applyFill="1" applyBorder="1" applyAlignment="1">
      <alignment horizontal="left" vertical="center" wrapText="1" shrinkToFit="1"/>
    </xf>
    <xf numFmtId="0" fontId="2" fillId="3" borderId="33" xfId="0" applyFont="1" applyFill="1" applyBorder="1" applyAlignment="1">
      <alignment horizontal="left" vertical="center" wrapText="1"/>
    </xf>
    <xf numFmtId="0" fontId="2" fillId="3" borderId="34" xfId="0" applyFont="1" applyFill="1" applyBorder="1" applyAlignment="1">
      <alignment horizontal="left" vertical="center" wrapText="1" shrinkToFit="1"/>
    </xf>
    <xf numFmtId="44" fontId="2" fillId="0" borderId="34" xfId="1" applyFont="1" applyFill="1" applyBorder="1" applyAlignment="1">
      <alignment horizontal="center" vertical="center" wrapText="1" shrinkToFit="1"/>
    </xf>
    <xf numFmtId="9" fontId="2" fillId="0" borderId="34" xfId="2" applyFont="1" applyBorder="1" applyAlignment="1">
      <alignment horizontal="center" vertical="center" wrapText="1" shrinkToFit="1"/>
    </xf>
    <xf numFmtId="44" fontId="2" fillId="0" borderId="35" xfId="1" applyFont="1" applyBorder="1" applyAlignment="1">
      <alignment horizontal="center" vertical="center" wrapText="1" shrinkToFit="1"/>
    </xf>
    <xf numFmtId="1" fontId="5" fillId="7" borderId="20" xfId="0" applyNumberFormat="1" applyFont="1" applyFill="1" applyBorder="1" applyAlignment="1">
      <alignment horizontal="center" vertical="center" wrapText="1"/>
    </xf>
    <xf numFmtId="44" fontId="5" fillId="7" borderId="4" xfId="1" applyFont="1" applyFill="1" applyBorder="1" applyAlignment="1">
      <alignment horizontal="center" vertical="center" wrapText="1"/>
    </xf>
    <xf numFmtId="44" fontId="5" fillId="7" borderId="21" xfId="1" applyFont="1" applyFill="1" applyBorder="1" applyAlignment="1">
      <alignment horizontal="center" vertical="center" wrapText="1"/>
    </xf>
    <xf numFmtId="1" fontId="5" fillId="7" borderId="33" xfId="0" applyNumberFormat="1" applyFont="1" applyFill="1" applyBorder="1" applyAlignment="1">
      <alignment horizontal="center" vertical="center" wrapText="1"/>
    </xf>
    <xf numFmtId="44" fontId="5" fillId="7" borderId="34" xfId="1" applyFont="1" applyFill="1" applyBorder="1" applyAlignment="1">
      <alignment horizontal="center" vertical="center" wrapText="1"/>
    </xf>
    <xf numFmtId="44" fontId="5" fillId="7" borderId="35" xfId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44" fontId="2" fillId="0" borderId="0" xfId="1" applyFont="1" applyBorder="1" applyAlignment="1">
      <alignment horizontal="center" vertical="center" wrapText="1" shrinkToFit="1"/>
    </xf>
    <xf numFmtId="44" fontId="2" fillId="0" borderId="4" xfId="1" applyFont="1" applyBorder="1" applyAlignment="1">
      <alignment horizontal="center" vertical="center" wrapText="1" shrinkToFit="1"/>
    </xf>
    <xf numFmtId="9" fontId="2" fillId="0" borderId="4" xfId="2" applyFont="1" applyBorder="1" applyAlignment="1">
      <alignment horizontal="center" vertical="center" wrapText="1" shrinkToFit="1"/>
    </xf>
    <xf numFmtId="44" fontId="2" fillId="0" borderId="21" xfId="1" applyFont="1" applyBorder="1" applyAlignment="1">
      <alignment horizontal="center" vertical="center" wrapText="1" shrinkToFit="1"/>
    </xf>
    <xf numFmtId="44" fontId="2" fillId="3" borderId="34" xfId="1" applyFont="1" applyFill="1" applyBorder="1" applyAlignment="1">
      <alignment horizontal="center" vertical="center" wrapText="1"/>
    </xf>
    <xf numFmtId="1" fontId="5" fillId="9" borderId="20" xfId="0" applyNumberFormat="1" applyFont="1" applyFill="1" applyBorder="1" applyAlignment="1">
      <alignment horizontal="center" vertical="center" wrapText="1"/>
    </xf>
    <xf numFmtId="0" fontId="3" fillId="22" borderId="20" xfId="0" applyFont="1" applyFill="1" applyBorder="1" applyAlignment="1">
      <alignment horizontal="center" vertical="center" wrapText="1"/>
    </xf>
    <xf numFmtId="44" fontId="3" fillId="22" borderId="4" xfId="1" applyFont="1" applyFill="1" applyBorder="1" applyAlignment="1">
      <alignment horizontal="center" vertical="center" wrapText="1"/>
    </xf>
    <xf numFmtId="44" fontId="3" fillId="22" borderId="21" xfId="1" applyFont="1" applyFill="1" applyBorder="1" applyAlignment="1">
      <alignment horizontal="center" vertical="center" wrapText="1"/>
    </xf>
    <xf numFmtId="0" fontId="3" fillId="22" borderId="33" xfId="0" applyFont="1" applyFill="1" applyBorder="1" applyAlignment="1">
      <alignment horizontal="center" vertical="center" wrapText="1"/>
    </xf>
    <xf numFmtId="44" fontId="3" fillId="22" borderId="34" xfId="1" applyFont="1" applyFill="1" applyBorder="1" applyAlignment="1">
      <alignment horizontal="center" vertical="center" wrapText="1"/>
    </xf>
    <xf numFmtId="44" fontId="3" fillId="22" borderId="35" xfId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6" borderId="30" xfId="0" applyFont="1" applyFill="1" applyBorder="1" applyAlignment="1">
      <alignment horizontal="center" vertical="center" wrapText="1"/>
    </xf>
    <xf numFmtId="0" fontId="5" fillId="6" borderId="31" xfId="0" applyFont="1" applyFill="1" applyBorder="1" applyAlignment="1">
      <alignment horizontal="center" vertical="center" wrapText="1"/>
    </xf>
    <xf numFmtId="0" fontId="5" fillId="6" borderId="32" xfId="0" applyFont="1" applyFill="1" applyBorder="1" applyAlignment="1">
      <alignment horizontal="center" vertical="center" wrapText="1"/>
    </xf>
    <xf numFmtId="0" fontId="5" fillId="19" borderId="22" xfId="0" applyFont="1" applyFill="1" applyBorder="1" applyAlignment="1">
      <alignment horizontal="left" vertical="center" wrapText="1" shrinkToFit="1"/>
    </xf>
    <xf numFmtId="0" fontId="5" fillId="19" borderId="3" xfId="0" applyFont="1" applyFill="1" applyBorder="1" applyAlignment="1">
      <alignment horizontal="left" vertical="center" wrapText="1" shrinkToFit="1"/>
    </xf>
    <xf numFmtId="0" fontId="6" fillId="20" borderId="3" xfId="0" applyFont="1" applyFill="1" applyBorder="1" applyAlignment="1">
      <alignment horizontal="left" vertical="center" wrapText="1"/>
    </xf>
    <xf numFmtId="0" fontId="6" fillId="20" borderId="23" xfId="0" applyFont="1" applyFill="1" applyBorder="1" applyAlignment="1">
      <alignment horizontal="left" vertical="center" wrapText="1"/>
    </xf>
    <xf numFmtId="0" fontId="5" fillId="21" borderId="22" xfId="0" applyFont="1" applyFill="1" applyBorder="1" applyAlignment="1">
      <alignment horizontal="left" vertical="center" wrapText="1" shrinkToFit="1"/>
    </xf>
    <xf numFmtId="0" fontId="5" fillId="21" borderId="3" xfId="0" applyFont="1" applyFill="1" applyBorder="1" applyAlignment="1">
      <alignment horizontal="left" vertical="center" wrapText="1" shrinkToFit="1"/>
    </xf>
    <xf numFmtId="0" fontId="6" fillId="9" borderId="3" xfId="0" applyFont="1" applyFill="1" applyBorder="1" applyAlignment="1">
      <alignment horizontal="left" vertical="center" wrapText="1"/>
    </xf>
    <xf numFmtId="0" fontId="6" fillId="9" borderId="23" xfId="0" applyFont="1" applyFill="1" applyBorder="1" applyAlignment="1">
      <alignment horizontal="left" vertical="center" wrapText="1"/>
    </xf>
    <xf numFmtId="0" fontId="5" fillId="8" borderId="30" xfId="0" applyFont="1" applyFill="1" applyBorder="1" applyAlignment="1">
      <alignment horizontal="center" vertical="center" wrapText="1"/>
    </xf>
    <xf numFmtId="0" fontId="5" fillId="8" borderId="31" xfId="0" applyFont="1" applyFill="1" applyBorder="1" applyAlignment="1">
      <alignment horizontal="center" vertical="center" wrapText="1"/>
    </xf>
    <xf numFmtId="0" fontId="5" fillId="8" borderId="32" xfId="0" applyFont="1" applyFill="1" applyBorder="1" applyAlignment="1">
      <alignment horizontal="center" vertical="center" wrapText="1"/>
    </xf>
    <xf numFmtId="0" fontId="5" fillId="21" borderId="20" xfId="0" applyFont="1" applyFill="1" applyBorder="1" applyAlignment="1">
      <alignment horizontal="left" vertical="center" wrapText="1" shrinkToFit="1"/>
    </xf>
    <xf numFmtId="0" fontId="5" fillId="21" borderId="4" xfId="0" applyFont="1" applyFill="1" applyBorder="1" applyAlignment="1">
      <alignment horizontal="left" vertical="center" wrapText="1" shrinkToFit="1"/>
    </xf>
    <xf numFmtId="0" fontId="6" fillId="9" borderId="4" xfId="0" applyFont="1" applyFill="1" applyBorder="1" applyAlignment="1">
      <alignment horizontal="left" vertical="center" wrapText="1"/>
    </xf>
    <xf numFmtId="0" fontId="6" fillId="9" borderId="21" xfId="0" applyFont="1" applyFill="1" applyBorder="1" applyAlignment="1">
      <alignment horizontal="left" vertical="center" wrapText="1"/>
    </xf>
    <xf numFmtId="0" fontId="5" fillId="6" borderId="14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19" borderId="20" xfId="0" applyFont="1" applyFill="1" applyBorder="1" applyAlignment="1">
      <alignment horizontal="left" vertical="center" wrapText="1" shrinkToFit="1"/>
    </xf>
    <xf numFmtId="0" fontId="5" fillId="19" borderId="4" xfId="0" applyFont="1" applyFill="1" applyBorder="1" applyAlignment="1">
      <alignment horizontal="left" vertical="center" wrapText="1" shrinkToFit="1"/>
    </xf>
    <xf numFmtId="0" fontId="6" fillId="20" borderId="4" xfId="0" applyFont="1" applyFill="1" applyBorder="1" applyAlignment="1">
      <alignment horizontal="left" vertical="center" wrapText="1"/>
    </xf>
    <xf numFmtId="0" fontId="6" fillId="20" borderId="21" xfId="0" applyFont="1" applyFill="1" applyBorder="1" applyAlignment="1">
      <alignment horizontal="left" vertical="center" wrapText="1"/>
    </xf>
    <xf numFmtId="0" fontId="5" fillId="8" borderId="14" xfId="0" applyFont="1" applyFill="1" applyBorder="1" applyAlignment="1">
      <alignment horizontal="center" vertical="center" wrapText="1"/>
    </xf>
    <xf numFmtId="0" fontId="5" fillId="8" borderId="15" xfId="0" applyFont="1" applyFill="1" applyBorder="1" applyAlignment="1">
      <alignment horizontal="center" vertical="center" wrapText="1"/>
    </xf>
    <xf numFmtId="0" fontId="5" fillId="8" borderId="19" xfId="0" applyFont="1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 vertical="center"/>
    </xf>
    <xf numFmtId="0" fontId="5" fillId="8" borderId="15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left" vertical="center" wrapText="1"/>
    </xf>
    <xf numFmtId="44" fontId="5" fillId="6" borderId="9" xfId="1" applyFont="1" applyFill="1" applyBorder="1" applyAlignment="1">
      <alignment horizontal="center" vertical="center" wrapText="1"/>
    </xf>
    <xf numFmtId="44" fontId="5" fillId="6" borderId="6" xfId="1" applyFont="1" applyFill="1" applyBorder="1" applyAlignment="1">
      <alignment horizontal="center" vertical="center" wrapText="1"/>
    </xf>
    <xf numFmtId="44" fontId="5" fillId="6" borderId="7" xfId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4" fontId="5" fillId="0" borderId="11" xfId="1" applyFont="1" applyBorder="1" applyAlignment="1">
      <alignment horizontal="center" vertical="center" wrapText="1"/>
    </xf>
    <xf numFmtId="44" fontId="5" fillId="0" borderId="4" xfId="1" applyFont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44" fontId="3" fillId="6" borderId="9" xfId="1" applyFont="1" applyFill="1" applyBorder="1" applyAlignment="1">
      <alignment horizontal="center" vertical="center" wrapText="1"/>
    </xf>
    <xf numFmtId="44" fontId="3" fillId="6" borderId="6" xfId="1" applyFont="1" applyFill="1" applyBorder="1" applyAlignment="1">
      <alignment horizontal="center" vertical="center" wrapText="1"/>
    </xf>
    <xf numFmtId="44" fontId="3" fillId="6" borderId="7" xfId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 shrinkToFit="1"/>
    </xf>
    <xf numFmtId="0" fontId="5" fillId="5" borderId="3" xfId="0" applyFont="1" applyFill="1" applyBorder="1" applyAlignment="1">
      <alignment horizontal="center" vertical="center" wrapText="1" shrinkToFit="1"/>
    </xf>
    <xf numFmtId="0" fontId="6" fillId="6" borderId="3" xfId="0" applyFont="1" applyFill="1" applyBorder="1" applyAlignment="1">
      <alignment horizontal="center" vertical="center" wrapText="1"/>
    </xf>
    <xf numFmtId="0" fontId="5" fillId="11" borderId="2" xfId="0" applyFont="1" applyFill="1" applyBorder="1" applyAlignment="1">
      <alignment horizontal="center" vertical="center" wrapText="1" shrinkToFit="1"/>
    </xf>
    <xf numFmtId="0" fontId="5" fillId="11" borderId="3" xfId="0" applyFont="1" applyFill="1" applyBorder="1" applyAlignment="1">
      <alignment horizontal="center" vertical="center" wrapText="1" shrinkToFit="1"/>
    </xf>
    <xf numFmtId="0" fontId="6" fillId="8" borderId="3" xfId="0" applyFont="1" applyFill="1" applyBorder="1" applyAlignment="1">
      <alignment horizontal="center" vertical="center" wrapText="1"/>
    </xf>
    <xf numFmtId="44" fontId="5" fillId="8" borderId="9" xfId="1" applyFont="1" applyFill="1" applyBorder="1" applyAlignment="1">
      <alignment horizontal="center" vertical="center" wrapText="1"/>
    </xf>
    <xf numFmtId="44" fontId="5" fillId="8" borderId="6" xfId="1" applyFont="1" applyFill="1" applyBorder="1" applyAlignment="1">
      <alignment horizontal="center" vertical="center" wrapText="1"/>
    </xf>
    <xf numFmtId="44" fontId="5" fillId="8" borderId="7" xfId="1" applyFont="1" applyFill="1" applyBorder="1" applyAlignment="1">
      <alignment horizontal="center" vertical="center" wrapText="1"/>
    </xf>
    <xf numFmtId="0" fontId="3" fillId="8" borderId="0" xfId="0" applyFont="1" applyFill="1" applyAlignment="1">
      <alignment horizontal="center" vertical="center" wrapText="1"/>
    </xf>
    <xf numFmtId="0" fontId="3" fillId="8" borderId="0" xfId="0" applyFont="1" applyFill="1" applyBorder="1" applyAlignment="1">
      <alignment horizontal="center" vertical="center" wrapText="1"/>
    </xf>
    <xf numFmtId="0" fontId="3" fillId="8" borderId="8" xfId="0" applyFont="1" applyFill="1" applyBorder="1" applyAlignment="1">
      <alignment horizontal="center" vertical="center" wrapText="1"/>
    </xf>
    <xf numFmtId="44" fontId="3" fillId="8" borderId="9" xfId="1" applyFont="1" applyFill="1" applyBorder="1" applyAlignment="1">
      <alignment horizontal="center" vertical="center" wrapText="1"/>
    </xf>
    <xf numFmtId="44" fontId="3" fillId="8" borderId="6" xfId="1" applyFont="1" applyFill="1" applyBorder="1" applyAlignment="1">
      <alignment horizontal="center" vertical="center" wrapText="1"/>
    </xf>
    <xf numFmtId="44" fontId="3" fillId="8" borderId="7" xfId="1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42AD2-78A4-447B-BA75-843F4352C63A}">
  <sheetPr>
    <pageSetUpPr fitToPage="1"/>
  </sheetPr>
  <dimension ref="A1:G47"/>
  <sheetViews>
    <sheetView showGridLines="0" tabSelected="1" topLeftCell="A4" zoomScale="80" zoomScaleNormal="80" workbookViewId="0">
      <selection activeCell="K24" sqref="K24"/>
    </sheetView>
  </sheetViews>
  <sheetFormatPr baseColWidth="10" defaultColWidth="14.42578125" defaultRowHeight="15" x14ac:dyDescent="0.25"/>
  <cols>
    <col min="1" max="1" width="70" style="1" customWidth="1"/>
    <col min="2" max="2" width="16" style="1" customWidth="1"/>
    <col min="3" max="3" width="17.85546875" style="13" customWidth="1"/>
    <col min="4" max="4" width="17.85546875" style="34" customWidth="1"/>
    <col min="5" max="5" width="17.85546875" style="13" customWidth="1"/>
    <col min="6" max="6" width="6.7109375" style="1" bestFit="1" customWidth="1"/>
    <col min="7" max="23" width="10.7109375" style="1" customWidth="1"/>
    <col min="24" max="16384" width="14.42578125" style="1"/>
  </cols>
  <sheetData>
    <row r="1" spans="1:7" ht="52.5" customHeight="1" thickBot="1" x14ac:dyDescent="0.3">
      <c r="A1" s="132" t="s">
        <v>60</v>
      </c>
      <c r="B1" s="133"/>
      <c r="C1" s="133"/>
      <c r="D1" s="133"/>
      <c r="E1" s="134"/>
      <c r="F1" s="52"/>
      <c r="G1" s="52"/>
    </row>
    <row r="2" spans="1:7" ht="11.25" customHeight="1" thickBot="1" x14ac:dyDescent="0.3">
      <c r="A2" s="7"/>
      <c r="B2" s="7"/>
      <c r="C2" s="7"/>
      <c r="D2" s="7"/>
      <c r="E2" s="7"/>
      <c r="F2" s="52"/>
      <c r="G2" s="52"/>
    </row>
    <row r="3" spans="1:7" x14ac:dyDescent="0.25">
      <c r="A3" s="135" t="s">
        <v>66</v>
      </c>
      <c r="B3" s="136"/>
      <c r="C3" s="136"/>
      <c r="D3" s="136"/>
      <c r="E3" s="137"/>
      <c r="F3" s="52"/>
      <c r="G3" s="52"/>
    </row>
    <row r="4" spans="1:7" x14ac:dyDescent="0.25">
      <c r="A4" s="138" t="s">
        <v>80</v>
      </c>
      <c r="B4" s="139"/>
      <c r="C4" s="140"/>
      <c r="D4" s="140"/>
      <c r="E4" s="141"/>
      <c r="F4" s="52"/>
      <c r="G4" s="52"/>
    </row>
    <row r="5" spans="1:7" x14ac:dyDescent="0.25">
      <c r="A5" s="61" t="s">
        <v>0</v>
      </c>
      <c r="B5" s="62" t="s">
        <v>14</v>
      </c>
      <c r="C5" s="62" t="s">
        <v>62</v>
      </c>
      <c r="D5" s="63" t="s">
        <v>63</v>
      </c>
      <c r="E5" s="65" t="s">
        <v>77</v>
      </c>
      <c r="F5" s="52"/>
      <c r="G5" s="52"/>
    </row>
    <row r="6" spans="1:7" x14ac:dyDescent="0.25">
      <c r="A6" s="66" t="s">
        <v>56</v>
      </c>
      <c r="B6" s="28" t="s">
        <v>67</v>
      </c>
      <c r="C6" s="48"/>
      <c r="D6" s="47"/>
      <c r="E6" s="67"/>
      <c r="F6" s="52"/>
      <c r="G6" s="52"/>
    </row>
    <row r="7" spans="1:7" x14ac:dyDescent="0.25">
      <c r="A7" s="66" t="s">
        <v>57</v>
      </c>
      <c r="B7" s="28" t="s">
        <v>67</v>
      </c>
      <c r="C7" s="48"/>
      <c r="D7" s="47"/>
      <c r="E7" s="67"/>
      <c r="F7" s="52"/>
      <c r="G7" s="52"/>
    </row>
    <row r="8" spans="1:7" x14ac:dyDescent="0.25">
      <c r="A8" s="66" t="s">
        <v>58</v>
      </c>
      <c r="B8" s="28" t="s">
        <v>67</v>
      </c>
      <c r="C8" s="46"/>
      <c r="D8" s="47"/>
      <c r="E8" s="67"/>
      <c r="F8" s="52"/>
      <c r="G8" s="52"/>
    </row>
    <row r="9" spans="1:7" x14ac:dyDescent="0.25">
      <c r="A9" s="66" t="s">
        <v>51</v>
      </c>
      <c r="B9" s="6" t="s">
        <v>67</v>
      </c>
      <c r="C9" s="46"/>
      <c r="D9" s="47"/>
      <c r="E9" s="67"/>
      <c r="F9" s="52"/>
      <c r="G9" s="52"/>
    </row>
    <row r="10" spans="1:7" x14ac:dyDescent="0.25">
      <c r="A10" s="68" t="s">
        <v>73</v>
      </c>
      <c r="B10" s="28" t="s">
        <v>68</v>
      </c>
      <c r="C10" s="46"/>
      <c r="D10" s="47"/>
      <c r="E10" s="67"/>
      <c r="F10" s="52"/>
      <c r="G10" s="52"/>
    </row>
    <row r="11" spans="1:7" x14ac:dyDescent="0.25">
      <c r="A11" s="68" t="s">
        <v>72</v>
      </c>
      <c r="B11" s="6" t="s">
        <v>69</v>
      </c>
      <c r="C11" s="46"/>
      <c r="D11" s="47"/>
      <c r="E11" s="67"/>
      <c r="F11" s="52"/>
      <c r="G11" s="52"/>
    </row>
    <row r="12" spans="1:7" x14ac:dyDescent="0.25">
      <c r="A12" s="69" t="s">
        <v>4</v>
      </c>
      <c r="B12" s="4" t="s">
        <v>70</v>
      </c>
      <c r="C12" s="38"/>
      <c r="D12" s="32"/>
      <c r="E12" s="70"/>
      <c r="F12" s="52"/>
      <c r="G12" s="52"/>
    </row>
    <row r="13" spans="1:7" x14ac:dyDescent="0.25">
      <c r="A13" s="71" t="s">
        <v>71</v>
      </c>
      <c r="B13" s="4" t="s">
        <v>68</v>
      </c>
      <c r="C13" s="38"/>
      <c r="D13" s="32"/>
      <c r="E13" s="70"/>
      <c r="F13" s="52"/>
      <c r="G13" s="52"/>
    </row>
    <row r="14" spans="1:7" x14ac:dyDescent="0.25">
      <c r="A14" s="72" t="s">
        <v>40</v>
      </c>
      <c r="B14" s="6" t="s">
        <v>69</v>
      </c>
      <c r="C14" s="46"/>
      <c r="D14" s="47"/>
      <c r="E14" s="67"/>
      <c r="F14" s="52"/>
      <c r="G14" s="52"/>
    </row>
    <row r="15" spans="1:7" x14ac:dyDescent="0.25">
      <c r="A15" s="138" t="s">
        <v>74</v>
      </c>
      <c r="B15" s="139"/>
      <c r="C15" s="140"/>
      <c r="D15" s="140"/>
      <c r="E15" s="141"/>
      <c r="F15" s="52"/>
      <c r="G15" s="52"/>
    </row>
    <row r="16" spans="1:7" x14ac:dyDescent="0.25">
      <c r="A16" s="61" t="s">
        <v>0</v>
      </c>
      <c r="B16" s="62" t="s">
        <v>14</v>
      </c>
      <c r="C16" s="62" t="s">
        <v>62</v>
      </c>
      <c r="D16" s="63" t="s">
        <v>63</v>
      </c>
      <c r="E16" s="65" t="s">
        <v>83</v>
      </c>
      <c r="F16" s="52"/>
      <c r="G16" s="52"/>
    </row>
    <row r="17" spans="1:7" x14ac:dyDescent="0.25">
      <c r="A17" s="73" t="s">
        <v>84</v>
      </c>
      <c r="B17" s="11" t="s">
        <v>16</v>
      </c>
      <c r="C17" s="48"/>
      <c r="D17" s="47"/>
      <c r="E17" s="67"/>
      <c r="F17" s="52"/>
      <c r="G17" s="52"/>
    </row>
    <row r="18" spans="1:7" x14ac:dyDescent="0.25">
      <c r="A18" s="73" t="s">
        <v>78</v>
      </c>
      <c r="B18" s="11" t="s">
        <v>16</v>
      </c>
      <c r="C18" s="48"/>
      <c r="D18" s="47"/>
      <c r="E18" s="67"/>
      <c r="F18" s="52"/>
      <c r="G18" s="52"/>
    </row>
    <row r="19" spans="1:7" x14ac:dyDescent="0.25">
      <c r="A19" s="138" t="s">
        <v>8</v>
      </c>
      <c r="B19" s="139"/>
      <c r="C19" s="140"/>
      <c r="D19" s="140"/>
      <c r="E19" s="141"/>
      <c r="F19" s="60"/>
      <c r="G19" s="52"/>
    </row>
    <row r="20" spans="1:7" x14ac:dyDescent="0.25">
      <c r="A20" s="61" t="s">
        <v>0</v>
      </c>
      <c r="B20" s="62" t="s">
        <v>14</v>
      </c>
      <c r="C20" s="62" t="s">
        <v>62</v>
      </c>
      <c r="D20" s="63" t="s">
        <v>63</v>
      </c>
      <c r="E20" s="65" t="s">
        <v>77</v>
      </c>
      <c r="F20" s="90"/>
      <c r="G20" s="52"/>
    </row>
    <row r="21" spans="1:7" x14ac:dyDescent="0.25">
      <c r="A21" s="75" t="s">
        <v>9</v>
      </c>
      <c r="B21" s="11" t="s">
        <v>85</v>
      </c>
      <c r="C21" s="74"/>
      <c r="D21" s="32"/>
      <c r="E21" s="70"/>
      <c r="F21" s="60"/>
      <c r="G21" s="52"/>
    </row>
    <row r="22" spans="1:7" x14ac:dyDescent="0.25">
      <c r="A22" s="138" t="s">
        <v>10</v>
      </c>
      <c r="B22" s="139"/>
      <c r="C22" s="140"/>
      <c r="D22" s="140"/>
      <c r="E22" s="141"/>
      <c r="F22" s="60"/>
      <c r="G22" s="52"/>
    </row>
    <row r="23" spans="1:7" x14ac:dyDescent="0.25">
      <c r="A23" s="61" t="s">
        <v>0</v>
      </c>
      <c r="B23" s="62" t="s">
        <v>14</v>
      </c>
      <c r="C23" s="62" t="s">
        <v>62</v>
      </c>
      <c r="D23" s="63" t="s">
        <v>63</v>
      </c>
      <c r="E23" s="65" t="s">
        <v>77</v>
      </c>
      <c r="F23" s="34"/>
    </row>
    <row r="24" spans="1:7" ht="15.75" thickBot="1" x14ac:dyDescent="0.3">
      <c r="A24" s="76" t="s">
        <v>59</v>
      </c>
      <c r="B24" s="77" t="s">
        <v>68</v>
      </c>
      <c r="C24" s="78"/>
      <c r="D24" s="79"/>
      <c r="E24" s="80"/>
      <c r="F24" s="34"/>
    </row>
    <row r="25" spans="1:7" ht="15.75" thickBot="1" x14ac:dyDescent="0.3">
      <c r="C25" s="1"/>
      <c r="D25" s="1"/>
      <c r="E25" s="1"/>
      <c r="F25" s="34"/>
    </row>
    <row r="26" spans="1:7" x14ac:dyDescent="0.25">
      <c r="A26" s="146" t="s">
        <v>75</v>
      </c>
      <c r="B26" s="147"/>
      <c r="C26" s="147"/>
      <c r="D26" s="147"/>
      <c r="E26" s="148"/>
      <c r="F26" s="52"/>
      <c r="G26" s="52"/>
    </row>
    <row r="27" spans="1:7" x14ac:dyDescent="0.25">
      <c r="A27" s="142" t="s">
        <v>80</v>
      </c>
      <c r="B27" s="143"/>
      <c r="C27" s="144"/>
      <c r="D27" s="144"/>
      <c r="E27" s="145"/>
      <c r="F27" s="52"/>
      <c r="G27" s="52"/>
    </row>
    <row r="28" spans="1:7" x14ac:dyDescent="0.25">
      <c r="A28" s="61" t="s">
        <v>0</v>
      </c>
      <c r="B28" s="62" t="s">
        <v>14</v>
      </c>
      <c r="C28" s="62" t="s">
        <v>62</v>
      </c>
      <c r="D28" s="63" t="s">
        <v>63</v>
      </c>
      <c r="E28" s="65" t="s">
        <v>77</v>
      </c>
      <c r="F28" s="52"/>
      <c r="G28" s="52"/>
    </row>
    <row r="29" spans="1:7" x14ac:dyDescent="0.25">
      <c r="A29" s="66" t="s">
        <v>56</v>
      </c>
      <c r="B29" s="28" t="s">
        <v>67</v>
      </c>
      <c r="C29" s="48"/>
      <c r="D29" s="47"/>
      <c r="E29" s="67"/>
      <c r="F29" s="52"/>
      <c r="G29" s="52"/>
    </row>
    <row r="30" spans="1:7" x14ac:dyDescent="0.25">
      <c r="A30" s="66" t="s">
        <v>57</v>
      </c>
      <c r="B30" s="28" t="s">
        <v>67</v>
      </c>
      <c r="C30" s="48"/>
      <c r="D30" s="47"/>
      <c r="E30" s="67"/>
      <c r="F30" s="52"/>
      <c r="G30" s="52"/>
    </row>
    <row r="31" spans="1:7" x14ac:dyDescent="0.25">
      <c r="A31" s="66" t="s">
        <v>58</v>
      </c>
      <c r="B31" s="28" t="s">
        <v>67</v>
      </c>
      <c r="C31" s="46"/>
      <c r="D31" s="47"/>
      <c r="E31" s="67"/>
      <c r="F31" s="52"/>
      <c r="G31" s="52"/>
    </row>
    <row r="32" spans="1:7" x14ac:dyDescent="0.25">
      <c r="A32" s="68" t="s">
        <v>73</v>
      </c>
      <c r="B32" s="28" t="s">
        <v>68</v>
      </c>
      <c r="C32" s="46"/>
      <c r="D32" s="47"/>
      <c r="E32" s="67"/>
      <c r="F32" s="52"/>
      <c r="G32" s="52"/>
    </row>
    <row r="33" spans="1:7" x14ac:dyDescent="0.25">
      <c r="A33" s="69" t="s">
        <v>4</v>
      </c>
      <c r="B33" s="4" t="s">
        <v>70</v>
      </c>
      <c r="C33" s="38"/>
      <c r="D33" s="32"/>
      <c r="E33" s="70"/>
      <c r="F33" s="52"/>
      <c r="G33" s="52"/>
    </row>
    <row r="34" spans="1:7" x14ac:dyDescent="0.25">
      <c r="A34" s="71" t="s">
        <v>71</v>
      </c>
      <c r="B34" s="4" t="s">
        <v>68</v>
      </c>
      <c r="C34" s="38"/>
      <c r="D34" s="32"/>
      <c r="E34" s="70"/>
      <c r="F34" s="52"/>
      <c r="G34" s="52"/>
    </row>
    <row r="35" spans="1:7" x14ac:dyDescent="0.25">
      <c r="A35" s="142" t="s">
        <v>74</v>
      </c>
      <c r="B35" s="143"/>
      <c r="C35" s="144"/>
      <c r="D35" s="144"/>
      <c r="E35" s="145"/>
      <c r="F35" s="52"/>
      <c r="G35" s="52"/>
    </row>
    <row r="36" spans="1:7" x14ac:dyDescent="0.25">
      <c r="A36" s="61" t="s">
        <v>0</v>
      </c>
      <c r="B36" s="62" t="s">
        <v>14</v>
      </c>
      <c r="C36" s="62" t="s">
        <v>62</v>
      </c>
      <c r="D36" s="63" t="s">
        <v>63</v>
      </c>
      <c r="E36" s="65" t="s">
        <v>83</v>
      </c>
      <c r="F36" s="52"/>
      <c r="G36" s="52"/>
    </row>
    <row r="37" spans="1:7" x14ac:dyDescent="0.25">
      <c r="A37" s="73" t="s">
        <v>84</v>
      </c>
      <c r="B37" s="11" t="s">
        <v>16</v>
      </c>
      <c r="C37" s="48"/>
      <c r="D37" s="47"/>
      <c r="E37" s="67"/>
      <c r="F37" s="52"/>
      <c r="G37" s="52"/>
    </row>
    <row r="38" spans="1:7" x14ac:dyDescent="0.25">
      <c r="A38" s="73" t="s">
        <v>78</v>
      </c>
      <c r="B38" s="11" t="s">
        <v>16</v>
      </c>
      <c r="C38" s="48"/>
      <c r="D38" s="47"/>
      <c r="E38" s="67"/>
      <c r="F38" s="52"/>
      <c r="G38" s="52"/>
    </row>
    <row r="39" spans="1:7" x14ac:dyDescent="0.25">
      <c r="A39" s="142" t="s">
        <v>8</v>
      </c>
      <c r="B39" s="143"/>
      <c r="C39" s="144"/>
      <c r="D39" s="144"/>
      <c r="E39" s="145"/>
      <c r="F39" s="60"/>
      <c r="G39" s="52"/>
    </row>
    <row r="40" spans="1:7" x14ac:dyDescent="0.25">
      <c r="A40" s="61" t="s">
        <v>0</v>
      </c>
      <c r="B40" s="62" t="s">
        <v>14</v>
      </c>
      <c r="C40" s="62" t="s">
        <v>62</v>
      </c>
      <c r="D40" s="63" t="s">
        <v>63</v>
      </c>
      <c r="E40" s="65" t="s">
        <v>77</v>
      </c>
      <c r="F40" s="90"/>
      <c r="G40" s="52"/>
    </row>
    <row r="41" spans="1:7" x14ac:dyDescent="0.25">
      <c r="A41" s="75" t="s">
        <v>9</v>
      </c>
      <c r="B41" s="11" t="s">
        <v>85</v>
      </c>
      <c r="C41" s="74"/>
      <c r="D41" s="32"/>
      <c r="E41" s="70"/>
      <c r="F41" s="60"/>
      <c r="G41" s="52"/>
    </row>
    <row r="42" spans="1:7" x14ac:dyDescent="0.25">
      <c r="A42" s="142" t="s">
        <v>10</v>
      </c>
      <c r="B42" s="143"/>
      <c r="C42" s="144"/>
      <c r="D42" s="144"/>
      <c r="E42" s="145"/>
      <c r="F42" s="60"/>
      <c r="G42" s="52"/>
    </row>
    <row r="43" spans="1:7" x14ac:dyDescent="0.25">
      <c r="A43" s="61" t="s">
        <v>0</v>
      </c>
      <c r="B43" s="62" t="s">
        <v>14</v>
      </c>
      <c r="C43" s="62" t="s">
        <v>62</v>
      </c>
      <c r="D43" s="63" t="s">
        <v>63</v>
      </c>
      <c r="E43" s="65" t="s">
        <v>77</v>
      </c>
      <c r="F43" s="34"/>
    </row>
    <row r="44" spans="1:7" ht="15.75" thickBot="1" x14ac:dyDescent="0.3">
      <c r="A44" s="76" t="s">
        <v>59</v>
      </c>
      <c r="B44" s="77" t="s">
        <v>68</v>
      </c>
      <c r="C44" s="78"/>
      <c r="D44" s="79"/>
      <c r="E44" s="80"/>
      <c r="F44" s="34"/>
    </row>
    <row r="45" spans="1:7" ht="26.25" customHeight="1" x14ac:dyDescent="0.25">
      <c r="A45" s="84"/>
      <c r="B45" s="84"/>
      <c r="C45" s="84"/>
      <c r="D45" s="84"/>
      <c r="E45" s="84"/>
      <c r="F45" s="34"/>
    </row>
    <row r="46" spans="1:7" ht="30" customHeight="1" x14ac:dyDescent="0.25">
      <c r="E46" s="1"/>
    </row>
    <row r="47" spans="1:7" x14ac:dyDescent="0.25">
      <c r="E47" s="1"/>
    </row>
  </sheetData>
  <mergeCells count="11">
    <mergeCell ref="A42:E42"/>
    <mergeCell ref="A22:E22"/>
    <mergeCell ref="A26:E26"/>
    <mergeCell ref="A27:E27"/>
    <mergeCell ref="A35:E35"/>
    <mergeCell ref="A39:E39"/>
    <mergeCell ref="A1:E1"/>
    <mergeCell ref="A3:E3"/>
    <mergeCell ref="A4:E4"/>
    <mergeCell ref="A15:E15"/>
    <mergeCell ref="A19:E19"/>
  </mergeCells>
  <pageMargins left="0.25" right="0.25" top="0.75" bottom="0.75" header="0.3" footer="0.3"/>
  <pageSetup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70434-F2DC-4C06-9D9A-0A500A89D93B}">
  <sheetPr>
    <pageSetUpPr fitToPage="1"/>
  </sheetPr>
  <dimension ref="A1:J44"/>
  <sheetViews>
    <sheetView showGridLines="0" topLeftCell="A10" zoomScale="80" zoomScaleNormal="80" workbookViewId="0">
      <selection activeCell="A17" sqref="A17"/>
    </sheetView>
  </sheetViews>
  <sheetFormatPr baseColWidth="10" defaultColWidth="14.42578125" defaultRowHeight="15" x14ac:dyDescent="0.25"/>
  <cols>
    <col min="1" max="1" width="66.42578125" style="1" customWidth="1"/>
    <col min="2" max="2" width="16" style="1" customWidth="1"/>
    <col min="3" max="3" width="16.28515625" style="13" customWidth="1"/>
    <col min="4" max="4" width="16.28515625" style="34" customWidth="1"/>
    <col min="5" max="5" width="16.28515625" style="13" customWidth="1"/>
    <col min="6" max="7" width="31.5703125" style="13" customWidth="1"/>
    <col min="8" max="8" width="31.5703125" style="1" customWidth="1"/>
    <col min="9" max="9" width="6.7109375" style="1" bestFit="1" customWidth="1"/>
    <col min="10" max="26" width="10.7109375" style="1" customWidth="1"/>
    <col min="27" max="16384" width="14.42578125" style="1"/>
  </cols>
  <sheetData>
    <row r="1" spans="1:10" ht="52.5" customHeight="1" thickBot="1" x14ac:dyDescent="0.3">
      <c r="A1" s="132" t="s">
        <v>60</v>
      </c>
      <c r="B1" s="133"/>
      <c r="C1" s="133"/>
      <c r="D1" s="133"/>
      <c r="E1" s="133"/>
      <c r="F1" s="133"/>
      <c r="G1" s="133"/>
      <c r="H1" s="134"/>
      <c r="I1" s="52"/>
      <c r="J1" s="52"/>
    </row>
    <row r="2" spans="1:10" ht="11.25" customHeight="1" thickBot="1" x14ac:dyDescent="0.3">
      <c r="A2" s="7"/>
      <c r="B2" s="7"/>
      <c r="C2" s="7"/>
      <c r="D2" s="7"/>
      <c r="E2" s="7"/>
      <c r="F2" s="17"/>
      <c r="G2" s="17"/>
      <c r="H2" s="52"/>
      <c r="I2" s="52"/>
      <c r="J2" s="52"/>
    </row>
    <row r="3" spans="1:10" x14ac:dyDescent="0.25">
      <c r="A3" s="166" t="s">
        <v>86</v>
      </c>
      <c r="B3" s="167"/>
      <c r="C3" s="167"/>
      <c r="D3" s="167"/>
      <c r="E3" s="168"/>
      <c r="F3" s="153" t="s">
        <v>61</v>
      </c>
      <c r="G3" s="154"/>
      <c r="H3" s="155"/>
      <c r="I3" s="52"/>
      <c r="J3" s="52"/>
    </row>
    <row r="4" spans="1:10" x14ac:dyDescent="0.25">
      <c r="A4" s="156" t="s">
        <v>80</v>
      </c>
      <c r="B4" s="157"/>
      <c r="C4" s="158"/>
      <c r="D4" s="158"/>
      <c r="E4" s="159"/>
      <c r="F4" s="83" t="s">
        <v>82</v>
      </c>
      <c r="G4" s="88">
        <f>SUM(G6:G14)</f>
        <v>0</v>
      </c>
      <c r="H4" s="89">
        <f>SUM(H6:H14)</f>
        <v>0</v>
      </c>
      <c r="I4" s="52"/>
      <c r="J4" s="52"/>
    </row>
    <row r="5" spans="1:10" x14ac:dyDescent="0.25">
      <c r="A5" s="61" t="s">
        <v>0</v>
      </c>
      <c r="B5" s="62" t="s">
        <v>14</v>
      </c>
      <c r="C5" s="62" t="s">
        <v>62</v>
      </c>
      <c r="D5" s="63" t="s">
        <v>63</v>
      </c>
      <c r="E5" s="65" t="s">
        <v>77</v>
      </c>
      <c r="F5" s="61" t="s">
        <v>64</v>
      </c>
      <c r="G5" s="62" t="s">
        <v>65</v>
      </c>
      <c r="H5" s="65" t="s">
        <v>79</v>
      </c>
      <c r="I5" s="52"/>
      <c r="J5" s="52"/>
    </row>
    <row r="6" spans="1:10" x14ac:dyDescent="0.25">
      <c r="A6" s="97" t="s">
        <v>56</v>
      </c>
      <c r="B6" s="98" t="s">
        <v>67</v>
      </c>
      <c r="C6" s="99">
        <f>'BPU LOT 1'!C6</f>
        <v>0</v>
      </c>
      <c r="D6" s="100">
        <f>'BPU LOT 1'!D6</f>
        <v>0</v>
      </c>
      <c r="E6" s="101">
        <f>'BPU LOT 1'!E6</f>
        <v>0</v>
      </c>
      <c r="F6" s="85">
        <f>188*12</f>
        <v>2256</v>
      </c>
      <c r="G6" s="8">
        <f t="shared" ref="G6:G14" si="0">C6*F6</f>
        <v>0</v>
      </c>
      <c r="H6" s="81">
        <f t="shared" ref="H6:H14" si="1">E6*F6</f>
        <v>0</v>
      </c>
      <c r="I6" s="52"/>
      <c r="J6" s="52"/>
    </row>
    <row r="7" spans="1:10" x14ac:dyDescent="0.25">
      <c r="A7" s="97" t="s">
        <v>57</v>
      </c>
      <c r="B7" s="98" t="s">
        <v>67</v>
      </c>
      <c r="C7" s="99">
        <f>'BPU LOT 1'!C7</f>
        <v>0</v>
      </c>
      <c r="D7" s="100">
        <f>'BPU LOT 1'!D7</f>
        <v>0</v>
      </c>
      <c r="E7" s="101">
        <f>'BPU LOT 1'!E7</f>
        <v>0</v>
      </c>
      <c r="F7" s="85">
        <f>147*12</f>
        <v>1764</v>
      </c>
      <c r="G7" s="8">
        <f t="shared" si="0"/>
        <v>0</v>
      </c>
      <c r="H7" s="81">
        <f t="shared" si="1"/>
        <v>0</v>
      </c>
      <c r="I7" s="52"/>
      <c r="J7" s="52"/>
    </row>
    <row r="8" spans="1:10" x14ac:dyDescent="0.25">
      <c r="A8" s="97" t="s">
        <v>58</v>
      </c>
      <c r="B8" s="98" t="s">
        <v>67</v>
      </c>
      <c r="C8" s="99">
        <f>'BPU LOT 1'!C8</f>
        <v>0</v>
      </c>
      <c r="D8" s="100">
        <f>'BPU LOT 1'!D8</f>
        <v>0</v>
      </c>
      <c r="E8" s="101">
        <f>'BPU LOT 1'!E8</f>
        <v>0</v>
      </c>
      <c r="F8" s="85">
        <f>41*12</f>
        <v>492</v>
      </c>
      <c r="G8" s="8">
        <f t="shared" si="0"/>
        <v>0</v>
      </c>
      <c r="H8" s="81">
        <f t="shared" si="1"/>
        <v>0</v>
      </c>
      <c r="I8" s="52"/>
      <c r="J8" s="52"/>
    </row>
    <row r="9" spans="1:10" x14ac:dyDescent="0.25">
      <c r="A9" s="97" t="s">
        <v>51</v>
      </c>
      <c r="B9" s="98" t="s">
        <v>67</v>
      </c>
      <c r="C9" s="99">
        <f>'BPU LOT 1'!C9</f>
        <v>0</v>
      </c>
      <c r="D9" s="100">
        <f>'BPU LOT 1'!D9</f>
        <v>0</v>
      </c>
      <c r="E9" s="101">
        <f>'BPU LOT 1'!E9</f>
        <v>0</v>
      </c>
      <c r="F9" s="85">
        <f>3*12</f>
        <v>36</v>
      </c>
      <c r="G9" s="8">
        <f t="shared" si="0"/>
        <v>0</v>
      </c>
      <c r="H9" s="82">
        <f t="shared" si="1"/>
        <v>0</v>
      </c>
      <c r="I9" s="52"/>
      <c r="J9" s="52"/>
    </row>
    <row r="10" spans="1:10" x14ac:dyDescent="0.25">
      <c r="A10" s="102" t="s">
        <v>73</v>
      </c>
      <c r="B10" s="98" t="s">
        <v>68</v>
      </c>
      <c r="C10" s="99">
        <f>'BPU LOT 1'!C10</f>
        <v>0</v>
      </c>
      <c r="D10" s="100">
        <f>'BPU LOT 1'!D10</f>
        <v>0</v>
      </c>
      <c r="E10" s="101">
        <f>'BPU LOT 1'!E10</f>
        <v>0</v>
      </c>
      <c r="F10" s="86">
        <f>3487*12</f>
        <v>41844</v>
      </c>
      <c r="G10" s="58">
        <f t="shared" si="0"/>
        <v>0</v>
      </c>
      <c r="H10" s="82">
        <f t="shared" si="1"/>
        <v>0</v>
      </c>
      <c r="I10" s="52"/>
      <c r="J10" s="52"/>
    </row>
    <row r="11" spans="1:10" x14ac:dyDescent="0.25">
      <c r="A11" s="102" t="s">
        <v>72</v>
      </c>
      <c r="B11" s="98" t="s">
        <v>69</v>
      </c>
      <c r="C11" s="99">
        <f>'BPU LOT 1'!C11</f>
        <v>0</v>
      </c>
      <c r="D11" s="100">
        <f>'BPU LOT 1'!D11</f>
        <v>0</v>
      </c>
      <c r="E11" s="101">
        <f>'BPU LOT 1'!E11</f>
        <v>0</v>
      </c>
      <c r="F11" s="85">
        <f>35*12</f>
        <v>420</v>
      </c>
      <c r="G11" s="8">
        <f t="shared" si="0"/>
        <v>0</v>
      </c>
      <c r="H11" s="82">
        <f t="shared" si="1"/>
        <v>0</v>
      </c>
      <c r="I11" s="52"/>
      <c r="J11" s="52"/>
    </row>
    <row r="12" spans="1:10" x14ac:dyDescent="0.25">
      <c r="A12" s="103" t="s">
        <v>4</v>
      </c>
      <c r="B12" s="104" t="s">
        <v>70</v>
      </c>
      <c r="C12" s="99">
        <f>'BPU LOT 1'!C12</f>
        <v>0</v>
      </c>
      <c r="D12" s="100">
        <f>'BPU LOT 1'!D12</f>
        <v>0</v>
      </c>
      <c r="E12" s="101">
        <f>'BPU LOT 1'!E12</f>
        <v>0</v>
      </c>
      <c r="F12" s="86">
        <f>8269*2</f>
        <v>16538</v>
      </c>
      <c r="G12" s="58">
        <f t="shared" si="0"/>
        <v>0</v>
      </c>
      <c r="H12" s="82">
        <f t="shared" si="1"/>
        <v>0</v>
      </c>
      <c r="I12" s="52"/>
      <c r="J12" s="52"/>
    </row>
    <row r="13" spans="1:10" x14ac:dyDescent="0.25">
      <c r="A13" s="105" t="s">
        <v>71</v>
      </c>
      <c r="B13" s="104" t="s">
        <v>68</v>
      </c>
      <c r="C13" s="99">
        <f>'BPU LOT 1'!C13</f>
        <v>0</v>
      </c>
      <c r="D13" s="100">
        <f>'BPU LOT 1'!D13</f>
        <v>0</v>
      </c>
      <c r="E13" s="101">
        <f>'BPU LOT 1'!E13</f>
        <v>0</v>
      </c>
      <c r="F13" s="85">
        <v>0</v>
      </c>
      <c r="G13" s="8">
        <f t="shared" si="0"/>
        <v>0</v>
      </c>
      <c r="H13" s="82">
        <f t="shared" si="1"/>
        <v>0</v>
      </c>
      <c r="I13" s="52"/>
      <c r="J13" s="52"/>
    </row>
    <row r="14" spans="1:10" x14ac:dyDescent="0.25">
      <c r="A14" s="102" t="s">
        <v>40</v>
      </c>
      <c r="B14" s="98" t="s">
        <v>69</v>
      </c>
      <c r="C14" s="99">
        <f>'BPU LOT 1'!C14</f>
        <v>0</v>
      </c>
      <c r="D14" s="100">
        <f>'BPU LOT 1'!D14</f>
        <v>0</v>
      </c>
      <c r="E14" s="101">
        <f>'BPU LOT 1'!E14</f>
        <v>0</v>
      </c>
      <c r="F14" s="86">
        <v>0</v>
      </c>
      <c r="G14" s="58">
        <f t="shared" si="0"/>
        <v>0</v>
      </c>
      <c r="H14" s="82">
        <f t="shared" si="1"/>
        <v>0</v>
      </c>
      <c r="I14" s="52"/>
      <c r="J14" s="52"/>
    </row>
    <row r="15" spans="1:10" x14ac:dyDescent="0.25">
      <c r="A15" s="156" t="s">
        <v>74</v>
      </c>
      <c r="B15" s="157"/>
      <c r="C15" s="158"/>
      <c r="D15" s="158"/>
      <c r="E15" s="159"/>
      <c r="F15" s="83" t="s">
        <v>81</v>
      </c>
      <c r="G15" s="88">
        <f>SUM(G17:G18)</f>
        <v>0</v>
      </c>
      <c r="H15" s="89">
        <f>SUM(H17:H18)</f>
        <v>0</v>
      </c>
      <c r="I15" s="52"/>
      <c r="J15" s="52"/>
    </row>
    <row r="16" spans="1:10" x14ac:dyDescent="0.25">
      <c r="A16" s="61" t="s">
        <v>0</v>
      </c>
      <c r="B16" s="62" t="s">
        <v>14</v>
      </c>
      <c r="C16" s="62" t="s">
        <v>62</v>
      </c>
      <c r="D16" s="63" t="s">
        <v>63</v>
      </c>
      <c r="E16" s="65" t="s">
        <v>83</v>
      </c>
      <c r="F16" s="61" t="s">
        <v>64</v>
      </c>
      <c r="G16" s="62" t="s">
        <v>65</v>
      </c>
      <c r="H16" s="65" t="s">
        <v>79</v>
      </c>
      <c r="I16" s="52"/>
      <c r="J16" s="52"/>
    </row>
    <row r="17" spans="1:10" x14ac:dyDescent="0.25">
      <c r="A17" s="106" t="s">
        <v>84</v>
      </c>
      <c r="B17" s="107" t="s">
        <v>16</v>
      </c>
      <c r="C17" s="99">
        <f>'BPU LOT 1'!C17</f>
        <v>0</v>
      </c>
      <c r="D17" s="100">
        <f>'BPU LOT 1'!D17</f>
        <v>0</v>
      </c>
      <c r="E17" s="101">
        <f>'BPU LOT 1'!E17</f>
        <v>0</v>
      </c>
      <c r="F17" s="86">
        <f>319.4*12</f>
        <v>3832.7999999999997</v>
      </c>
      <c r="G17" s="58">
        <f>C17*F17</f>
        <v>0</v>
      </c>
      <c r="H17" s="82">
        <f>E17*F17</f>
        <v>0</v>
      </c>
      <c r="I17" s="52"/>
      <c r="J17" s="52"/>
    </row>
    <row r="18" spans="1:10" x14ac:dyDescent="0.25">
      <c r="A18" s="106" t="s">
        <v>78</v>
      </c>
      <c r="B18" s="107" t="s">
        <v>16</v>
      </c>
      <c r="C18" s="99">
        <f>'BPU LOT 1'!C18</f>
        <v>0</v>
      </c>
      <c r="D18" s="100">
        <f>'BPU LOT 1'!D18</f>
        <v>0</v>
      </c>
      <c r="E18" s="101">
        <f>'BPU LOT 1'!E18</f>
        <v>0</v>
      </c>
      <c r="F18" s="86">
        <f>319.4*12</f>
        <v>3832.7999999999997</v>
      </c>
      <c r="G18" s="58">
        <f>C18*F18</f>
        <v>0</v>
      </c>
      <c r="H18" s="82">
        <f>E18*F18</f>
        <v>0</v>
      </c>
      <c r="I18" s="52"/>
      <c r="J18" s="52"/>
    </row>
    <row r="19" spans="1:10" x14ac:dyDescent="0.25">
      <c r="A19" s="156" t="s">
        <v>8</v>
      </c>
      <c r="B19" s="157"/>
      <c r="C19" s="158"/>
      <c r="D19" s="158"/>
      <c r="E19" s="159"/>
      <c r="F19" s="83" t="s">
        <v>23</v>
      </c>
      <c r="G19" s="88">
        <f>G21</f>
        <v>0</v>
      </c>
      <c r="H19" s="89">
        <f>H21</f>
        <v>0</v>
      </c>
      <c r="I19" s="60"/>
      <c r="J19" s="52"/>
    </row>
    <row r="20" spans="1:10" x14ac:dyDescent="0.25">
      <c r="A20" s="61" t="s">
        <v>0</v>
      </c>
      <c r="B20" s="62" t="s">
        <v>14</v>
      </c>
      <c r="C20" s="62" t="s">
        <v>62</v>
      </c>
      <c r="D20" s="63" t="s">
        <v>63</v>
      </c>
      <c r="E20" s="65" t="s">
        <v>77</v>
      </c>
      <c r="F20" s="61" t="s">
        <v>64</v>
      </c>
      <c r="G20" s="62" t="s">
        <v>65</v>
      </c>
      <c r="H20" s="65" t="s">
        <v>79</v>
      </c>
      <c r="I20" s="90"/>
      <c r="J20" s="52"/>
    </row>
    <row r="21" spans="1:10" ht="15.75" thickBot="1" x14ac:dyDescent="0.3">
      <c r="A21" s="108" t="s">
        <v>9</v>
      </c>
      <c r="B21" s="109" t="s">
        <v>85</v>
      </c>
      <c r="C21" s="110">
        <f>'BPU LOT 1'!C21</f>
        <v>0</v>
      </c>
      <c r="D21" s="111">
        <f>'BPU LOT 1'!D21</f>
        <v>0</v>
      </c>
      <c r="E21" s="112">
        <f>'BPU LOT 1'!E21</f>
        <v>0</v>
      </c>
      <c r="F21" s="85">
        <v>1</v>
      </c>
      <c r="G21" s="8">
        <f>C21*F21</f>
        <v>0</v>
      </c>
      <c r="H21" s="81">
        <f>E21*F21</f>
        <v>0</v>
      </c>
      <c r="I21" s="60"/>
      <c r="J21" s="52"/>
    </row>
    <row r="22" spans="1:10" ht="30" x14ac:dyDescent="0.25">
      <c r="C22" s="1"/>
      <c r="D22" s="1"/>
      <c r="E22" s="1"/>
      <c r="F22" s="113" t="s">
        <v>89</v>
      </c>
      <c r="G22" s="114">
        <f>SUM(G4,G15)</f>
        <v>0</v>
      </c>
      <c r="H22" s="115">
        <f>SUM(H4,H15)</f>
        <v>0</v>
      </c>
      <c r="I22" s="34"/>
    </row>
    <row r="23" spans="1:10" ht="30.75" thickBot="1" x14ac:dyDescent="0.3">
      <c r="C23" s="1"/>
      <c r="D23" s="1"/>
      <c r="E23" s="1"/>
      <c r="F23" s="116" t="s">
        <v>88</v>
      </c>
      <c r="G23" s="117">
        <f>SUM(G4,G15,G19)</f>
        <v>0</v>
      </c>
      <c r="H23" s="118">
        <f>SUM(H4,H15,H19)</f>
        <v>0</v>
      </c>
      <c r="I23" s="34"/>
    </row>
    <row r="24" spans="1:10" s="93" customFormat="1" ht="15.75" thickBot="1" x14ac:dyDescent="0.3">
      <c r="F24" s="94"/>
      <c r="G24" s="95"/>
      <c r="H24" s="95"/>
      <c r="I24" s="96"/>
    </row>
    <row r="25" spans="1:10" x14ac:dyDescent="0.25">
      <c r="A25" s="160" t="s">
        <v>87</v>
      </c>
      <c r="B25" s="161"/>
      <c r="C25" s="161"/>
      <c r="D25" s="161"/>
      <c r="E25" s="162"/>
      <c r="F25" s="163" t="s">
        <v>76</v>
      </c>
      <c r="G25" s="164"/>
      <c r="H25" s="165"/>
      <c r="I25" s="52"/>
      <c r="J25" s="52"/>
    </row>
    <row r="26" spans="1:10" x14ac:dyDescent="0.25">
      <c r="A26" s="149" t="s">
        <v>80</v>
      </c>
      <c r="B26" s="150"/>
      <c r="C26" s="151"/>
      <c r="D26" s="151"/>
      <c r="E26" s="152"/>
      <c r="F26" s="87" t="s">
        <v>82</v>
      </c>
      <c r="G26" s="91">
        <f>SUM(G28:G33)</f>
        <v>0</v>
      </c>
      <c r="H26" s="92">
        <f>SUM(H28:H33)</f>
        <v>0</v>
      </c>
      <c r="I26" s="52"/>
      <c r="J26" s="52"/>
    </row>
    <row r="27" spans="1:10" x14ac:dyDescent="0.25">
      <c r="A27" s="61" t="s">
        <v>0</v>
      </c>
      <c r="B27" s="62" t="s">
        <v>14</v>
      </c>
      <c r="C27" s="62" t="s">
        <v>62</v>
      </c>
      <c r="D27" s="63" t="s">
        <v>63</v>
      </c>
      <c r="E27" s="65" t="s">
        <v>77</v>
      </c>
      <c r="F27" s="61" t="s">
        <v>64</v>
      </c>
      <c r="G27" s="62" t="s">
        <v>65</v>
      </c>
      <c r="H27" s="64" t="s">
        <v>79</v>
      </c>
      <c r="I27" s="52"/>
      <c r="J27" s="52"/>
    </row>
    <row r="28" spans="1:10" x14ac:dyDescent="0.25">
      <c r="A28" s="97" t="s">
        <v>56</v>
      </c>
      <c r="B28" s="98" t="s">
        <v>67</v>
      </c>
      <c r="C28" s="99">
        <f>'BPU LOT 1'!C29</f>
        <v>0</v>
      </c>
      <c r="D28" s="100">
        <f>'BPU LOT 1'!D29</f>
        <v>0</v>
      </c>
      <c r="E28" s="101">
        <f>'BPU LOT 1'!E29</f>
        <v>0</v>
      </c>
      <c r="F28" s="86">
        <v>0</v>
      </c>
      <c r="G28" s="8">
        <f>C28*F28</f>
        <v>0</v>
      </c>
      <c r="H28" s="81">
        <f>E28*F28</f>
        <v>0</v>
      </c>
      <c r="I28" s="52"/>
      <c r="J28" s="52"/>
    </row>
    <row r="29" spans="1:10" x14ac:dyDescent="0.25">
      <c r="A29" s="97" t="s">
        <v>57</v>
      </c>
      <c r="B29" s="98" t="s">
        <v>67</v>
      </c>
      <c r="C29" s="99">
        <f>'BPU LOT 1'!C30</f>
        <v>0</v>
      </c>
      <c r="D29" s="100">
        <f>'BPU LOT 1'!D30</f>
        <v>0</v>
      </c>
      <c r="E29" s="101">
        <f>'BPU LOT 1'!E30</f>
        <v>0</v>
      </c>
      <c r="F29" s="86">
        <f>99*12</f>
        <v>1188</v>
      </c>
      <c r="G29" s="8">
        <f t="shared" ref="G29:G32" si="2">C29*F29</f>
        <v>0</v>
      </c>
      <c r="H29" s="81">
        <f t="shared" ref="H29:H32" si="3">E29*F29</f>
        <v>0</v>
      </c>
      <c r="I29" s="52"/>
      <c r="J29" s="52"/>
    </row>
    <row r="30" spans="1:10" x14ac:dyDescent="0.25">
      <c r="A30" s="97" t="s">
        <v>58</v>
      </c>
      <c r="B30" s="98" t="s">
        <v>67</v>
      </c>
      <c r="C30" s="99">
        <f>'BPU LOT 1'!C31</f>
        <v>0</v>
      </c>
      <c r="D30" s="100">
        <f>'BPU LOT 1'!D31</f>
        <v>0</v>
      </c>
      <c r="E30" s="101">
        <f>'BPU LOT 1'!E31</f>
        <v>0</v>
      </c>
      <c r="F30" s="86">
        <v>0</v>
      </c>
      <c r="G30" s="8">
        <f t="shared" si="2"/>
        <v>0</v>
      </c>
      <c r="H30" s="81">
        <f t="shared" si="3"/>
        <v>0</v>
      </c>
      <c r="I30" s="52"/>
      <c r="J30" s="52"/>
    </row>
    <row r="31" spans="1:10" x14ac:dyDescent="0.25">
      <c r="A31" s="102" t="s">
        <v>73</v>
      </c>
      <c r="B31" s="98" t="s">
        <v>68</v>
      </c>
      <c r="C31" s="99">
        <f>'BPU LOT 1'!C32</f>
        <v>0</v>
      </c>
      <c r="D31" s="100">
        <f>'BPU LOT 1'!D32</f>
        <v>0</v>
      </c>
      <c r="E31" s="101">
        <f>'BPU LOT 1'!E32</f>
        <v>0</v>
      </c>
      <c r="F31" s="86">
        <f>99*(3*52)</f>
        <v>15444</v>
      </c>
      <c r="G31" s="58">
        <f t="shared" si="2"/>
        <v>0</v>
      </c>
      <c r="H31" s="82">
        <f t="shared" si="3"/>
        <v>0</v>
      </c>
      <c r="I31" s="52"/>
      <c r="J31" s="52"/>
    </row>
    <row r="32" spans="1:10" x14ac:dyDescent="0.25">
      <c r="A32" s="103" t="s">
        <v>4</v>
      </c>
      <c r="B32" s="104" t="s">
        <v>70</v>
      </c>
      <c r="C32" s="121">
        <f>'BPU LOT 1'!C33</f>
        <v>0</v>
      </c>
      <c r="D32" s="122">
        <f>'BPU LOT 1'!D33</f>
        <v>0</v>
      </c>
      <c r="E32" s="123">
        <f>'BPU LOT 1'!E33</f>
        <v>0</v>
      </c>
      <c r="F32" s="86">
        <f>99*12</f>
        <v>1188</v>
      </c>
      <c r="G32" s="58">
        <f t="shared" si="2"/>
        <v>0</v>
      </c>
      <c r="H32" s="82">
        <f t="shared" si="3"/>
        <v>0</v>
      </c>
      <c r="I32" s="52"/>
      <c r="J32" s="52"/>
    </row>
    <row r="33" spans="1:10" x14ac:dyDescent="0.25">
      <c r="A33" s="105" t="s">
        <v>71</v>
      </c>
      <c r="B33" s="104" t="s">
        <v>68</v>
      </c>
      <c r="C33" s="121">
        <f>'BPU LOT 1'!C34</f>
        <v>0</v>
      </c>
      <c r="D33" s="122">
        <f>'BPU LOT 1'!D34</f>
        <v>0</v>
      </c>
      <c r="E33" s="123">
        <f>'BPU LOT 1'!E34</f>
        <v>0</v>
      </c>
      <c r="F33" s="86">
        <v>0</v>
      </c>
      <c r="G33" s="8">
        <f>C33*F33</f>
        <v>0</v>
      </c>
      <c r="H33" s="82">
        <f>E33*F33</f>
        <v>0</v>
      </c>
      <c r="I33" s="52"/>
      <c r="J33" s="52"/>
    </row>
    <row r="34" spans="1:10" x14ac:dyDescent="0.25">
      <c r="A34" s="149" t="s">
        <v>74</v>
      </c>
      <c r="B34" s="150"/>
      <c r="C34" s="151"/>
      <c r="D34" s="151"/>
      <c r="E34" s="152"/>
      <c r="F34" s="87" t="s">
        <v>81</v>
      </c>
      <c r="G34" s="91">
        <f>SUM(G36:G37)</f>
        <v>0</v>
      </c>
      <c r="H34" s="92">
        <f>SUM(H36:H37)</f>
        <v>0</v>
      </c>
      <c r="I34" s="52"/>
      <c r="J34" s="52"/>
    </row>
    <row r="35" spans="1:10" x14ac:dyDescent="0.25">
      <c r="A35" s="61" t="s">
        <v>0</v>
      </c>
      <c r="B35" s="62" t="s">
        <v>14</v>
      </c>
      <c r="C35" s="62" t="s">
        <v>62</v>
      </c>
      <c r="D35" s="63" t="s">
        <v>63</v>
      </c>
      <c r="E35" s="65" t="s">
        <v>83</v>
      </c>
      <c r="F35" s="61" t="s">
        <v>64</v>
      </c>
      <c r="G35" s="62" t="s">
        <v>65</v>
      </c>
      <c r="H35" s="64" t="s">
        <v>79</v>
      </c>
      <c r="I35" s="52"/>
      <c r="J35" s="52"/>
    </row>
    <row r="36" spans="1:10" x14ac:dyDescent="0.25">
      <c r="A36" s="106" t="s">
        <v>84</v>
      </c>
      <c r="B36" s="107" t="s">
        <v>16</v>
      </c>
      <c r="C36" s="99">
        <f>'BPU LOT 1'!C37</f>
        <v>0</v>
      </c>
      <c r="D36" s="100">
        <f>'BPU LOT 1'!D37</f>
        <v>0</v>
      </c>
      <c r="E36" s="101">
        <f>'BPU LOT 1'!E37</f>
        <v>0</v>
      </c>
      <c r="F36" s="86">
        <v>27</v>
      </c>
      <c r="G36" s="58">
        <f>C36*F36</f>
        <v>0</v>
      </c>
      <c r="H36" s="82">
        <f>E36*F36</f>
        <v>0</v>
      </c>
      <c r="I36" s="52"/>
      <c r="J36" s="52"/>
    </row>
    <row r="37" spans="1:10" x14ac:dyDescent="0.25">
      <c r="A37" s="106" t="s">
        <v>78</v>
      </c>
      <c r="B37" s="107" t="s">
        <v>16</v>
      </c>
      <c r="C37" s="99">
        <f>'BPU LOT 1'!C38</f>
        <v>0</v>
      </c>
      <c r="D37" s="100">
        <f>'BPU LOT 1'!D38</f>
        <v>0</v>
      </c>
      <c r="E37" s="101">
        <f>'BPU LOT 1'!E38</f>
        <v>0</v>
      </c>
      <c r="F37" s="86">
        <v>27</v>
      </c>
      <c r="G37" s="58">
        <f>C37*F37</f>
        <v>0</v>
      </c>
      <c r="H37" s="82">
        <f>E37*F37</f>
        <v>0</v>
      </c>
      <c r="I37" s="52"/>
      <c r="J37" s="52"/>
    </row>
    <row r="38" spans="1:10" x14ac:dyDescent="0.25">
      <c r="A38" s="149" t="s">
        <v>8</v>
      </c>
      <c r="B38" s="150"/>
      <c r="C38" s="151"/>
      <c r="D38" s="151"/>
      <c r="E38" s="152"/>
      <c r="F38" s="87" t="s">
        <v>23</v>
      </c>
      <c r="G38" s="91">
        <f>G40</f>
        <v>0</v>
      </c>
      <c r="H38" s="92">
        <f>H40</f>
        <v>0</v>
      </c>
      <c r="I38" s="60"/>
      <c r="J38" s="52"/>
    </row>
    <row r="39" spans="1:10" x14ac:dyDescent="0.25">
      <c r="A39" s="61" t="s">
        <v>0</v>
      </c>
      <c r="B39" s="62" t="s">
        <v>14</v>
      </c>
      <c r="C39" s="62" t="s">
        <v>62</v>
      </c>
      <c r="D39" s="63" t="s">
        <v>63</v>
      </c>
      <c r="E39" s="65" t="s">
        <v>77</v>
      </c>
      <c r="F39" s="61" t="s">
        <v>64</v>
      </c>
      <c r="G39" s="62" t="s">
        <v>65</v>
      </c>
      <c r="H39" s="64" t="s">
        <v>79</v>
      </c>
      <c r="I39" s="90"/>
      <c r="J39" s="52"/>
    </row>
    <row r="40" spans="1:10" ht="15.75" thickBot="1" x14ac:dyDescent="0.3">
      <c r="A40" s="108" t="s">
        <v>9</v>
      </c>
      <c r="B40" s="109" t="s">
        <v>85</v>
      </c>
      <c r="C40" s="124">
        <f>'BPU LOT 1'!C41</f>
        <v>0</v>
      </c>
      <c r="D40" s="111">
        <f>'BPU LOT 1'!D41</f>
        <v>0</v>
      </c>
      <c r="E40" s="112">
        <f>'BPU LOT 1'!E41</f>
        <v>0</v>
      </c>
      <c r="F40" s="85">
        <v>1</v>
      </c>
      <c r="G40" s="8">
        <f>C40*F40</f>
        <v>0</v>
      </c>
      <c r="H40" s="81">
        <f>E40*F40</f>
        <v>0</v>
      </c>
      <c r="I40" s="60"/>
      <c r="J40" s="52"/>
    </row>
    <row r="41" spans="1:10" ht="30" x14ac:dyDescent="0.25">
      <c r="A41" s="119"/>
      <c r="B41" s="119"/>
      <c r="C41" s="74"/>
      <c r="D41" s="84"/>
      <c r="E41" s="120"/>
      <c r="F41" s="125" t="s">
        <v>90</v>
      </c>
      <c r="G41" s="91">
        <f>SUM(G26,G34)</f>
        <v>0</v>
      </c>
      <c r="H41" s="92">
        <f>SUM(H26,H34)</f>
        <v>0</v>
      </c>
      <c r="I41" s="34"/>
    </row>
    <row r="42" spans="1:10" ht="30" x14ac:dyDescent="0.25">
      <c r="A42" s="84"/>
      <c r="B42" s="84"/>
      <c r="C42" s="84"/>
      <c r="D42" s="84"/>
      <c r="E42" s="84"/>
      <c r="F42" s="125" t="s">
        <v>91</v>
      </c>
      <c r="G42" s="91">
        <f>SUM(G26,G34,G38)</f>
        <v>0</v>
      </c>
      <c r="H42" s="92">
        <f>SUM(H26,H34,H38)</f>
        <v>0</v>
      </c>
      <c r="I42" s="34"/>
    </row>
    <row r="43" spans="1:10" ht="30.75" customHeight="1" x14ac:dyDescent="0.25">
      <c r="E43" s="1"/>
      <c r="F43" s="126" t="s">
        <v>92</v>
      </c>
      <c r="G43" s="127">
        <f>G22+G41</f>
        <v>0</v>
      </c>
      <c r="H43" s="128">
        <f>H22+H41</f>
        <v>0</v>
      </c>
    </row>
    <row r="44" spans="1:10" ht="30.75" customHeight="1" thickBot="1" x14ac:dyDescent="0.3">
      <c r="E44" s="1"/>
      <c r="F44" s="129" t="s">
        <v>93</v>
      </c>
      <c r="G44" s="130">
        <f>G23+G42</f>
        <v>0</v>
      </c>
      <c r="H44" s="131">
        <f>H23+H42</f>
        <v>0</v>
      </c>
    </row>
  </sheetData>
  <mergeCells count="11">
    <mergeCell ref="A26:E26"/>
    <mergeCell ref="A34:E34"/>
    <mergeCell ref="A38:E38"/>
    <mergeCell ref="A1:H1"/>
    <mergeCell ref="F3:H3"/>
    <mergeCell ref="A4:E4"/>
    <mergeCell ref="A15:E15"/>
    <mergeCell ref="A25:E25"/>
    <mergeCell ref="F25:H25"/>
    <mergeCell ref="A19:E19"/>
    <mergeCell ref="A3:E3"/>
  </mergeCells>
  <pageMargins left="0.25" right="0.25" top="0.75" bottom="0.75" header="0.3" footer="0.3"/>
  <pageSetup scale="5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05B1A-6C8D-440D-9B55-93A4FAA98BE8}">
  <sheetPr>
    <pageSetUpPr fitToPage="1"/>
  </sheetPr>
  <dimension ref="A1:J51"/>
  <sheetViews>
    <sheetView topLeftCell="A11" zoomScale="70" zoomScaleNormal="70" workbookViewId="0">
      <selection activeCell="D14" sqref="D14"/>
    </sheetView>
  </sheetViews>
  <sheetFormatPr baseColWidth="10" defaultColWidth="14.42578125" defaultRowHeight="15" x14ac:dyDescent="0.25"/>
  <cols>
    <col min="1" max="1" width="70" style="1" customWidth="1"/>
    <col min="2" max="2" width="20.7109375" style="1" customWidth="1"/>
    <col min="3" max="3" width="17.7109375" style="13" customWidth="1"/>
    <col min="4" max="4" width="17.7109375" style="34" customWidth="1"/>
    <col min="5" max="5" width="17.7109375" style="13" customWidth="1"/>
    <col min="6" max="6" width="31.85546875" style="27" customWidth="1"/>
    <col min="7" max="8" width="27" style="13" customWidth="1"/>
    <col min="9" max="9" width="43.28515625" style="1" customWidth="1"/>
    <col min="10" max="10" width="11.42578125" style="1" bestFit="1" customWidth="1"/>
    <col min="11" max="27" width="10.7109375" style="1" customWidth="1"/>
    <col min="28" max="16384" width="14.42578125" style="1"/>
  </cols>
  <sheetData>
    <row r="1" spans="1:10" ht="72" customHeight="1" x14ac:dyDescent="0.25">
      <c r="A1" s="173" t="s">
        <v>28</v>
      </c>
      <c r="B1" s="173"/>
      <c r="C1" s="174"/>
      <c r="D1" s="174"/>
      <c r="E1" s="175"/>
      <c r="F1" s="176" t="s">
        <v>25</v>
      </c>
      <c r="G1" s="177"/>
      <c r="H1" s="177"/>
    </row>
    <row r="2" spans="1:10" x14ac:dyDescent="0.25">
      <c r="A2" s="7"/>
      <c r="B2" s="7"/>
      <c r="C2" s="35"/>
      <c r="D2" s="30"/>
      <c r="E2" s="35"/>
      <c r="F2" s="18"/>
      <c r="G2" s="17"/>
      <c r="H2" s="17"/>
    </row>
    <row r="3" spans="1:10" ht="15.75" x14ac:dyDescent="0.25">
      <c r="A3" s="178" t="s">
        <v>29</v>
      </c>
      <c r="B3" s="178"/>
      <c r="C3" s="178"/>
      <c r="D3" s="178"/>
      <c r="E3" s="178"/>
      <c r="F3" s="180" t="s">
        <v>32</v>
      </c>
      <c r="G3" s="181"/>
      <c r="H3" s="182"/>
    </row>
    <row r="4" spans="1:10" ht="30" x14ac:dyDescent="0.25">
      <c r="A4" s="178"/>
      <c r="B4" s="178"/>
      <c r="C4" s="178"/>
      <c r="D4" s="178"/>
      <c r="E4" s="178"/>
      <c r="F4" s="19" t="s">
        <v>26</v>
      </c>
      <c r="G4" s="14" t="s">
        <v>19</v>
      </c>
      <c r="H4" s="14" t="s">
        <v>18</v>
      </c>
    </row>
    <row r="5" spans="1:10" ht="15.75" x14ac:dyDescent="0.25">
      <c r="A5" s="179"/>
      <c r="B5" s="179"/>
      <c r="C5" s="179"/>
      <c r="D5" s="179"/>
      <c r="E5" s="179"/>
      <c r="F5" s="20"/>
      <c r="G5" s="12">
        <f>SUM(G7+G22+G26+G29)</f>
        <v>1039481.4679999999</v>
      </c>
      <c r="H5" s="12">
        <f>SUM(H7+H22+H26+H29)</f>
        <v>1247124.54</v>
      </c>
      <c r="I5" s="55">
        <v>1</v>
      </c>
    </row>
    <row r="6" spans="1:10" x14ac:dyDescent="0.25">
      <c r="A6" s="183" t="s">
        <v>21</v>
      </c>
      <c r="B6" s="184"/>
      <c r="C6" s="185"/>
      <c r="D6" s="185"/>
      <c r="E6" s="185"/>
      <c r="F6" s="170" t="s">
        <v>20</v>
      </c>
      <c r="G6" s="171"/>
      <c r="H6" s="172"/>
    </row>
    <row r="7" spans="1:10" ht="15.75" x14ac:dyDescent="0.25">
      <c r="A7" s="2" t="s">
        <v>0</v>
      </c>
      <c r="B7" s="2" t="s">
        <v>14</v>
      </c>
      <c r="C7" s="36" t="s">
        <v>1</v>
      </c>
      <c r="D7" s="31" t="s">
        <v>2</v>
      </c>
      <c r="E7" s="42" t="s">
        <v>3</v>
      </c>
      <c r="F7" s="21"/>
      <c r="G7" s="12">
        <f>SUM(G8:G16)</f>
        <v>525081.38</v>
      </c>
      <c r="H7" s="12">
        <f>SUM(H8:H16)</f>
        <v>629852.10000000009</v>
      </c>
      <c r="I7" s="55">
        <f>H7/H5</f>
        <v>0.50504346582739845</v>
      </c>
    </row>
    <row r="8" spans="1:10" ht="47.25" customHeight="1" x14ac:dyDescent="0.25">
      <c r="A8" s="28" t="s">
        <v>52</v>
      </c>
      <c r="B8" s="28" t="s">
        <v>33</v>
      </c>
      <c r="C8" s="46">
        <f>5.52/2</f>
        <v>2.76</v>
      </c>
      <c r="D8" s="47"/>
      <c r="E8" s="46">
        <f>6.63/2</f>
        <v>3.3149999999999999</v>
      </c>
      <c r="F8" s="22">
        <f>188*12</f>
        <v>2256</v>
      </c>
      <c r="G8" s="8">
        <f>C8*F8</f>
        <v>6226.5599999999995</v>
      </c>
      <c r="H8" s="8">
        <f>E8*F8</f>
        <v>7478.64</v>
      </c>
      <c r="I8" s="169" t="s">
        <v>48</v>
      </c>
      <c r="J8" s="56">
        <f>H8/$H$5</f>
        <v>5.9967066320417367E-3</v>
      </c>
    </row>
    <row r="9" spans="1:10" ht="47.25" customHeight="1" x14ac:dyDescent="0.25">
      <c r="A9" s="28" t="s">
        <v>53</v>
      </c>
      <c r="B9" s="28" t="s">
        <v>33</v>
      </c>
      <c r="C9" s="48">
        <f>4.25/2</f>
        <v>2.125</v>
      </c>
      <c r="D9" s="47"/>
      <c r="E9" s="46">
        <f>5.1/2</f>
        <v>2.5499999999999998</v>
      </c>
      <c r="F9" s="22">
        <f>147*12</f>
        <v>1764</v>
      </c>
      <c r="G9" s="8">
        <f t="shared" ref="G9:G16" si="0">C9*F9</f>
        <v>3748.5</v>
      </c>
      <c r="H9" s="8">
        <f t="shared" ref="H9:H16" si="1">E9*F9</f>
        <v>4498.2</v>
      </c>
      <c r="I9" s="169"/>
      <c r="J9" s="56">
        <f t="shared" ref="J9:J24" si="2">H9/$H$5</f>
        <v>3.6068570986503077E-3</v>
      </c>
    </row>
    <row r="10" spans="1:10" ht="47.25" customHeight="1" x14ac:dyDescent="0.25">
      <c r="A10" s="28" t="s">
        <v>54</v>
      </c>
      <c r="B10" s="28" t="s">
        <v>33</v>
      </c>
      <c r="C10" s="46">
        <f>3.64/2</f>
        <v>1.82</v>
      </c>
      <c r="D10" s="47"/>
      <c r="E10" s="46">
        <f>4.37/2</f>
        <v>2.1850000000000001</v>
      </c>
      <c r="F10" s="22">
        <f>41*12</f>
        <v>492</v>
      </c>
      <c r="G10" s="8">
        <f t="shared" si="0"/>
        <v>895.44</v>
      </c>
      <c r="H10" s="8">
        <f t="shared" si="1"/>
        <v>1075.02</v>
      </c>
      <c r="I10" s="169"/>
      <c r="J10" s="56">
        <f t="shared" si="2"/>
        <v>8.6199891471945534E-4</v>
      </c>
    </row>
    <row r="11" spans="1:10" ht="47.25" customHeight="1" x14ac:dyDescent="0.25">
      <c r="A11" s="28" t="s">
        <v>51</v>
      </c>
      <c r="B11" s="6" t="s">
        <v>35</v>
      </c>
      <c r="C11" s="46">
        <v>460.91</v>
      </c>
      <c r="D11" s="47"/>
      <c r="E11" s="46">
        <v>553.09</v>
      </c>
      <c r="F11" s="22">
        <f>3*12</f>
        <v>36</v>
      </c>
      <c r="G11" s="8">
        <f>C11*F11</f>
        <v>16592.760000000002</v>
      </c>
      <c r="H11" s="8">
        <f>E11*F11</f>
        <v>19911.240000000002</v>
      </c>
      <c r="I11" s="169"/>
      <c r="J11" s="56">
        <f t="shared" si="2"/>
        <v>1.5965719029151653E-2</v>
      </c>
    </row>
    <row r="12" spans="1:10" ht="47.25" customHeight="1" x14ac:dyDescent="0.25">
      <c r="A12" s="29" t="s">
        <v>41</v>
      </c>
      <c r="B12" s="28" t="s">
        <v>34</v>
      </c>
      <c r="C12" s="46">
        <v>5.13</v>
      </c>
      <c r="D12" s="47"/>
      <c r="E12" s="46">
        <v>6.15</v>
      </c>
      <c r="F12" s="49">
        <f>3487*12</f>
        <v>41844</v>
      </c>
      <c r="G12" s="58">
        <f t="shared" si="0"/>
        <v>214659.72</v>
      </c>
      <c r="H12" s="58">
        <f t="shared" si="1"/>
        <v>257340.6</v>
      </c>
      <c r="I12" s="54"/>
      <c r="J12" s="57">
        <f t="shared" si="2"/>
        <v>0.20634715439085177</v>
      </c>
    </row>
    <row r="13" spans="1:10" ht="47.25" customHeight="1" x14ac:dyDescent="0.25">
      <c r="A13" s="29" t="s">
        <v>42</v>
      </c>
      <c r="B13" s="6" t="s">
        <v>36</v>
      </c>
      <c r="C13" s="46">
        <v>126.72</v>
      </c>
      <c r="D13" s="47"/>
      <c r="E13" s="46">
        <v>152.06</v>
      </c>
      <c r="F13" s="22">
        <f>35*12</f>
        <v>420</v>
      </c>
      <c r="G13" s="8">
        <f>C13*F13</f>
        <v>53222.400000000001</v>
      </c>
      <c r="H13" s="8">
        <f>E13*F13</f>
        <v>63865.200000000004</v>
      </c>
      <c r="I13" s="53"/>
      <c r="J13" s="56">
        <f t="shared" si="2"/>
        <v>5.1209961757307736E-2</v>
      </c>
    </row>
    <row r="14" spans="1:10" ht="92.25" customHeight="1" x14ac:dyDescent="0.25">
      <c r="A14" s="9" t="s">
        <v>4</v>
      </c>
      <c r="B14" s="4" t="s">
        <v>37</v>
      </c>
      <c r="C14" s="38">
        <v>11.75</v>
      </c>
      <c r="D14" s="32"/>
      <c r="E14" s="38">
        <v>14.1</v>
      </c>
      <c r="F14" s="49">
        <f>(188+147+41)*52</f>
        <v>19552</v>
      </c>
      <c r="G14" s="58">
        <f t="shared" si="0"/>
        <v>229736</v>
      </c>
      <c r="H14" s="58">
        <f t="shared" si="1"/>
        <v>275683.20000000001</v>
      </c>
      <c r="I14" s="51" t="s">
        <v>49</v>
      </c>
      <c r="J14" s="57">
        <f t="shared" si="2"/>
        <v>0.22105506800467578</v>
      </c>
    </row>
    <row r="15" spans="1:10" x14ac:dyDescent="0.25">
      <c r="A15" s="4" t="s">
        <v>39</v>
      </c>
      <c r="B15" s="4" t="s">
        <v>34</v>
      </c>
      <c r="C15" s="38">
        <v>5.13</v>
      </c>
      <c r="D15" s="32"/>
      <c r="E15" s="38">
        <v>6.15</v>
      </c>
      <c r="F15" s="22">
        <v>0</v>
      </c>
      <c r="G15" s="8">
        <f t="shared" si="0"/>
        <v>0</v>
      </c>
      <c r="H15" s="8">
        <f t="shared" si="1"/>
        <v>0</v>
      </c>
      <c r="I15" s="52"/>
      <c r="J15" s="56">
        <f t="shared" si="2"/>
        <v>0</v>
      </c>
    </row>
    <row r="16" spans="1:10" x14ac:dyDescent="0.25">
      <c r="A16" s="10" t="s">
        <v>40</v>
      </c>
      <c r="B16" s="6" t="s">
        <v>36</v>
      </c>
      <c r="C16" s="46">
        <v>126.72</v>
      </c>
      <c r="D16" s="47"/>
      <c r="E16" s="46">
        <v>152.06</v>
      </c>
      <c r="F16" s="22">
        <v>0</v>
      </c>
      <c r="G16" s="8">
        <f t="shared" si="0"/>
        <v>0</v>
      </c>
      <c r="H16" s="8">
        <f t="shared" si="1"/>
        <v>0</v>
      </c>
      <c r="I16" s="52"/>
      <c r="J16" s="56">
        <f t="shared" si="2"/>
        <v>0</v>
      </c>
    </row>
    <row r="17" spans="1:10" ht="30" x14ac:dyDescent="0.25">
      <c r="A17" s="45" t="s">
        <v>46</v>
      </c>
      <c r="B17" s="44" t="s">
        <v>50</v>
      </c>
      <c r="C17" s="46"/>
      <c r="D17" s="47"/>
      <c r="E17" s="46"/>
      <c r="F17" s="59" t="s">
        <v>55</v>
      </c>
      <c r="G17" s="8" t="e">
        <f t="shared" ref="G17:G20" si="3">C17*F17</f>
        <v>#VALUE!</v>
      </c>
      <c r="H17" s="8" t="e">
        <f t="shared" ref="H17:H20" si="4">E17*F17</f>
        <v>#VALUE!</v>
      </c>
      <c r="I17" s="50" t="s">
        <v>47</v>
      </c>
      <c r="J17" s="56" t="e">
        <f t="shared" si="2"/>
        <v>#VALUE!</v>
      </c>
    </row>
    <row r="18" spans="1:10" ht="30" x14ac:dyDescent="0.25">
      <c r="A18" s="44" t="s">
        <v>43</v>
      </c>
      <c r="B18" s="44" t="s">
        <v>50</v>
      </c>
      <c r="C18" s="46">
        <f>5.52/2</f>
        <v>2.76</v>
      </c>
      <c r="D18" s="47"/>
      <c r="E18" s="46">
        <f>6.63/2</f>
        <v>3.3149999999999999</v>
      </c>
      <c r="F18" s="59" t="s">
        <v>55</v>
      </c>
      <c r="G18" s="8" t="e">
        <f t="shared" si="3"/>
        <v>#VALUE!</v>
      </c>
      <c r="H18" s="8" t="e">
        <f t="shared" si="4"/>
        <v>#VALUE!</v>
      </c>
      <c r="I18" s="52"/>
      <c r="J18" s="56" t="e">
        <f t="shared" si="2"/>
        <v>#VALUE!</v>
      </c>
    </row>
    <row r="19" spans="1:10" ht="30" x14ac:dyDescent="0.25">
      <c r="A19" s="44" t="s">
        <v>44</v>
      </c>
      <c r="B19" s="44" t="s">
        <v>50</v>
      </c>
      <c r="C19" s="48">
        <f>4.25/2</f>
        <v>2.125</v>
      </c>
      <c r="D19" s="47"/>
      <c r="E19" s="46">
        <f>5.1/2</f>
        <v>2.5499999999999998</v>
      </c>
      <c r="F19" s="59" t="s">
        <v>55</v>
      </c>
      <c r="G19" s="8" t="e">
        <f t="shared" si="3"/>
        <v>#VALUE!</v>
      </c>
      <c r="H19" s="8" t="e">
        <f t="shared" si="4"/>
        <v>#VALUE!</v>
      </c>
      <c r="I19" s="52"/>
      <c r="J19" s="56" t="e">
        <f t="shared" si="2"/>
        <v>#VALUE!</v>
      </c>
    </row>
    <row r="20" spans="1:10" ht="30" x14ac:dyDescent="0.25">
      <c r="A20" s="44" t="s">
        <v>45</v>
      </c>
      <c r="B20" s="44" t="s">
        <v>50</v>
      </c>
      <c r="C20" s="46">
        <f>3.64/2</f>
        <v>1.82</v>
      </c>
      <c r="D20" s="47"/>
      <c r="E20" s="46">
        <f>4.37/2</f>
        <v>2.1850000000000001</v>
      </c>
      <c r="F20" s="59" t="s">
        <v>55</v>
      </c>
      <c r="G20" s="8" t="e">
        <f t="shared" si="3"/>
        <v>#VALUE!</v>
      </c>
      <c r="H20" s="8" t="e">
        <f t="shared" si="4"/>
        <v>#VALUE!</v>
      </c>
      <c r="I20" s="52"/>
      <c r="J20" s="56" t="e">
        <f t="shared" si="2"/>
        <v>#VALUE!</v>
      </c>
    </row>
    <row r="21" spans="1:10" x14ac:dyDescent="0.25">
      <c r="A21" s="183" t="s">
        <v>13</v>
      </c>
      <c r="B21" s="184"/>
      <c r="C21" s="185"/>
      <c r="D21" s="185"/>
      <c r="E21" s="185"/>
      <c r="F21" s="170" t="s">
        <v>22</v>
      </c>
      <c r="G21" s="171"/>
      <c r="H21" s="172"/>
      <c r="J21" s="56">
        <f t="shared" si="2"/>
        <v>0</v>
      </c>
    </row>
    <row r="22" spans="1:10" ht="15.75" x14ac:dyDescent="0.25">
      <c r="A22" s="2" t="s">
        <v>0</v>
      </c>
      <c r="B22" s="2" t="s">
        <v>14</v>
      </c>
      <c r="C22" s="36" t="s">
        <v>15</v>
      </c>
      <c r="D22" s="33" t="s">
        <v>2</v>
      </c>
      <c r="E22" s="42" t="s">
        <v>12</v>
      </c>
      <c r="F22" s="21"/>
      <c r="G22" s="12">
        <f>SUM(G23:G24)</f>
        <v>514400.08799999993</v>
      </c>
      <c r="H22" s="12">
        <f>SUM(H23:H24)</f>
        <v>617272.44000000006</v>
      </c>
      <c r="I22" s="55">
        <f>H22/H5</f>
        <v>0.4949565341726016</v>
      </c>
      <c r="J22" s="56">
        <f t="shared" si="2"/>
        <v>0.4949565341726016</v>
      </c>
    </row>
    <row r="23" spans="1:10" x14ac:dyDescent="0.25">
      <c r="A23" s="11" t="s">
        <v>5</v>
      </c>
      <c r="B23" s="11" t="s">
        <v>16</v>
      </c>
      <c r="C23" s="39">
        <v>119.21</v>
      </c>
      <c r="D23" s="32"/>
      <c r="E23" s="38">
        <v>143.05000000000001</v>
      </c>
      <c r="F23" s="22">
        <f>319.4*12</f>
        <v>3832.7999999999997</v>
      </c>
      <c r="G23" s="8">
        <f t="shared" ref="G23:G24" si="5">C23*F23</f>
        <v>456908.08799999993</v>
      </c>
      <c r="H23" s="8">
        <f t="shared" ref="H23:H24" si="6">E23*F23</f>
        <v>548282.04</v>
      </c>
      <c r="J23" s="57">
        <f t="shared" si="2"/>
        <v>0.43963695879162157</v>
      </c>
    </row>
    <row r="24" spans="1:10" x14ac:dyDescent="0.25">
      <c r="A24" s="11" t="s">
        <v>6</v>
      </c>
      <c r="B24" s="11" t="s">
        <v>16</v>
      </c>
      <c r="C24" s="40">
        <v>15</v>
      </c>
      <c r="D24" s="32"/>
      <c r="E24" s="38">
        <v>18</v>
      </c>
      <c r="F24" s="22">
        <f>319.4*12</f>
        <v>3832.7999999999997</v>
      </c>
      <c r="G24" s="8">
        <f t="shared" si="5"/>
        <v>57491.999999999993</v>
      </c>
      <c r="H24" s="8">
        <f t="shared" si="6"/>
        <v>68990.399999999994</v>
      </c>
      <c r="J24" s="56">
        <f t="shared" si="2"/>
        <v>5.5319575380979986E-2</v>
      </c>
    </row>
    <row r="25" spans="1:10" x14ac:dyDescent="0.25">
      <c r="A25" s="183" t="s">
        <v>8</v>
      </c>
      <c r="B25" s="184"/>
      <c r="C25" s="185"/>
      <c r="D25" s="185"/>
      <c r="E25" s="185"/>
      <c r="F25" s="170" t="s">
        <v>23</v>
      </c>
      <c r="G25" s="171"/>
      <c r="H25" s="172"/>
    </row>
    <row r="26" spans="1:10" ht="15.75" x14ac:dyDescent="0.25">
      <c r="A26" s="2" t="s">
        <v>0</v>
      </c>
      <c r="B26" s="2" t="s">
        <v>14</v>
      </c>
      <c r="C26" s="36" t="s">
        <v>1</v>
      </c>
      <c r="D26" s="31" t="s">
        <v>2</v>
      </c>
      <c r="E26" s="42" t="s">
        <v>3</v>
      </c>
      <c r="F26" s="21"/>
      <c r="G26" s="12">
        <f>G27</f>
        <v>0</v>
      </c>
      <c r="H26" s="12">
        <f>H27</f>
        <v>0</v>
      </c>
    </row>
    <row r="27" spans="1:10" x14ac:dyDescent="0.25">
      <c r="A27" s="3" t="s">
        <v>9</v>
      </c>
      <c r="B27" s="3"/>
      <c r="C27" s="37"/>
      <c r="D27" s="32"/>
      <c r="E27" s="38"/>
      <c r="F27" s="49"/>
      <c r="G27" s="8">
        <f t="shared" ref="G27" si="7">C27*F27</f>
        <v>0</v>
      </c>
      <c r="H27" s="8">
        <f t="shared" ref="H27" si="8">E27*F27</f>
        <v>0</v>
      </c>
    </row>
    <row r="28" spans="1:10" x14ac:dyDescent="0.25">
      <c r="A28" s="183" t="s">
        <v>10</v>
      </c>
      <c r="B28" s="184"/>
      <c r="C28" s="185"/>
      <c r="D28" s="185"/>
      <c r="E28" s="185"/>
      <c r="F28" s="170" t="s">
        <v>24</v>
      </c>
      <c r="G28" s="171"/>
      <c r="H28" s="172"/>
    </row>
    <row r="29" spans="1:10" ht="15.75" x14ac:dyDescent="0.25">
      <c r="A29" s="2" t="s">
        <v>0</v>
      </c>
      <c r="B29" s="2" t="s">
        <v>14</v>
      </c>
      <c r="C29" s="36" t="s">
        <v>1</v>
      </c>
      <c r="D29" s="31" t="s">
        <v>2</v>
      </c>
      <c r="E29" s="42" t="s">
        <v>3</v>
      </c>
      <c r="F29" s="21"/>
      <c r="G29" s="12">
        <f>G30</f>
        <v>0</v>
      </c>
      <c r="H29" s="12">
        <f>H30</f>
        <v>0</v>
      </c>
    </row>
    <row r="30" spans="1:10" x14ac:dyDescent="0.25">
      <c r="A30" s="3" t="s">
        <v>11</v>
      </c>
      <c r="B30" s="5"/>
      <c r="C30" s="41"/>
      <c r="D30" s="32"/>
      <c r="E30" s="38"/>
      <c r="F30" s="49"/>
      <c r="G30" s="8">
        <f t="shared" ref="G30" si="9">C30*F30</f>
        <v>0</v>
      </c>
      <c r="H30" s="8">
        <f t="shared" ref="H30" si="10">E30*F30</f>
        <v>0</v>
      </c>
    </row>
    <row r="31" spans="1:10" x14ac:dyDescent="0.25">
      <c r="E31" s="43"/>
      <c r="F31" s="23"/>
      <c r="G31" s="17"/>
      <c r="H31" s="17"/>
    </row>
    <row r="32" spans="1:10" ht="15.75" x14ac:dyDescent="0.25">
      <c r="A32" s="192" t="s">
        <v>30</v>
      </c>
      <c r="B32" s="192"/>
      <c r="C32" s="192"/>
      <c r="D32" s="192"/>
      <c r="E32" s="193"/>
      <c r="F32" s="195" t="s">
        <v>31</v>
      </c>
      <c r="G32" s="196"/>
      <c r="H32" s="197"/>
    </row>
    <row r="33" spans="1:8" ht="30" hidden="1" x14ac:dyDescent="0.25">
      <c r="A33" s="192"/>
      <c r="B33" s="192"/>
      <c r="C33" s="192"/>
      <c r="D33" s="192"/>
      <c r="E33" s="193"/>
      <c r="F33" s="24" t="s">
        <v>27</v>
      </c>
      <c r="G33" s="15" t="s">
        <v>19</v>
      </c>
      <c r="H33" s="15" t="s">
        <v>18</v>
      </c>
    </row>
    <row r="34" spans="1:8" ht="15.75" hidden="1" x14ac:dyDescent="0.25">
      <c r="A34" s="194"/>
      <c r="B34" s="194"/>
      <c r="C34" s="194"/>
      <c r="D34" s="194"/>
      <c r="E34" s="194"/>
      <c r="F34" s="25"/>
      <c r="G34" s="16">
        <f>SUM(G36+G43+G47+G50)</f>
        <v>0</v>
      </c>
      <c r="H34" s="16">
        <f>SUM(H36+H43+H47+H50)</f>
        <v>0</v>
      </c>
    </row>
    <row r="35" spans="1:8" hidden="1" x14ac:dyDescent="0.25">
      <c r="A35" s="186" t="s">
        <v>21</v>
      </c>
      <c r="B35" s="187"/>
      <c r="C35" s="188"/>
      <c r="D35" s="188"/>
      <c r="E35" s="188"/>
      <c r="F35" s="189" t="s">
        <v>20</v>
      </c>
      <c r="G35" s="190"/>
      <c r="H35" s="191"/>
    </row>
    <row r="36" spans="1:8" ht="15.75" hidden="1" x14ac:dyDescent="0.25">
      <c r="A36" s="2" t="s">
        <v>0</v>
      </c>
      <c r="B36" s="2" t="s">
        <v>14</v>
      </c>
      <c r="C36" s="36" t="s">
        <v>1</v>
      </c>
      <c r="D36" s="31" t="s">
        <v>2</v>
      </c>
      <c r="E36" s="42" t="s">
        <v>3</v>
      </c>
      <c r="F36" s="26"/>
      <c r="G36" s="16">
        <f>SUM(G37:G41)</f>
        <v>0</v>
      </c>
      <c r="H36" s="16">
        <f>SUM(H37:H41)</f>
        <v>0</v>
      </c>
    </row>
    <row r="37" spans="1:8" hidden="1" x14ac:dyDescent="0.25">
      <c r="A37" s="28" t="s">
        <v>17</v>
      </c>
      <c r="B37" s="4" t="s">
        <v>33</v>
      </c>
      <c r="C37" s="37"/>
      <c r="D37" s="32"/>
      <c r="E37" s="38"/>
      <c r="F37" s="22"/>
      <c r="G37" s="8">
        <f t="shared" ref="G37:G41" si="11">C37*F37</f>
        <v>0</v>
      </c>
      <c r="H37" s="8">
        <f t="shared" ref="H37:H41" si="12">E37*F37</f>
        <v>0</v>
      </c>
    </row>
    <row r="38" spans="1:8" hidden="1" x14ac:dyDescent="0.25">
      <c r="A38" s="44" t="s">
        <v>7</v>
      </c>
      <c r="B38" s="4" t="s">
        <v>33</v>
      </c>
      <c r="C38" s="38"/>
      <c r="D38" s="32"/>
      <c r="E38" s="38"/>
      <c r="F38" s="22"/>
      <c r="G38" s="8">
        <f t="shared" si="11"/>
        <v>0</v>
      </c>
      <c r="H38" s="8">
        <f t="shared" si="12"/>
        <v>0</v>
      </c>
    </row>
    <row r="39" spans="1:8" hidden="1" x14ac:dyDescent="0.25">
      <c r="A39" s="29" t="s">
        <v>38</v>
      </c>
      <c r="B39" s="4" t="s">
        <v>34</v>
      </c>
      <c r="C39" s="38"/>
      <c r="D39" s="32"/>
      <c r="E39" s="38"/>
      <c r="F39" s="22"/>
      <c r="G39" s="8">
        <f t="shared" si="11"/>
        <v>0</v>
      </c>
      <c r="H39" s="8">
        <f t="shared" si="12"/>
        <v>0</v>
      </c>
    </row>
    <row r="40" spans="1:8" hidden="1" x14ac:dyDescent="0.25">
      <c r="A40" s="29" t="s">
        <v>4</v>
      </c>
      <c r="B40" s="4" t="s">
        <v>37</v>
      </c>
      <c r="C40" s="38"/>
      <c r="D40" s="32"/>
      <c r="E40" s="38"/>
      <c r="F40" s="22"/>
      <c r="G40" s="8">
        <f t="shared" si="11"/>
        <v>0</v>
      </c>
      <c r="H40" s="8">
        <f t="shared" si="12"/>
        <v>0</v>
      </c>
    </row>
    <row r="41" spans="1:8" hidden="1" x14ac:dyDescent="0.25">
      <c r="A41" s="28" t="s">
        <v>39</v>
      </c>
      <c r="B41" s="4" t="s">
        <v>34</v>
      </c>
      <c r="C41" s="38"/>
      <c r="D41" s="32"/>
      <c r="E41" s="38"/>
      <c r="F41" s="22"/>
      <c r="G41" s="8">
        <f t="shared" si="11"/>
        <v>0</v>
      </c>
      <c r="H41" s="8">
        <f t="shared" si="12"/>
        <v>0</v>
      </c>
    </row>
    <row r="42" spans="1:8" hidden="1" x14ac:dyDescent="0.25">
      <c r="A42" s="186" t="s">
        <v>13</v>
      </c>
      <c r="B42" s="187"/>
      <c r="C42" s="188"/>
      <c r="D42" s="188"/>
      <c r="E42" s="188"/>
      <c r="F42" s="189" t="s">
        <v>22</v>
      </c>
      <c r="G42" s="190"/>
      <c r="H42" s="191"/>
    </row>
    <row r="43" spans="1:8" ht="15.75" hidden="1" x14ac:dyDescent="0.25">
      <c r="A43" s="2" t="s">
        <v>0</v>
      </c>
      <c r="B43" s="2" t="s">
        <v>14</v>
      </c>
      <c r="C43" s="36" t="s">
        <v>15</v>
      </c>
      <c r="D43" s="33" t="s">
        <v>2</v>
      </c>
      <c r="E43" s="42" t="s">
        <v>3</v>
      </c>
      <c r="F43" s="26"/>
      <c r="G43" s="16">
        <f>SUM(G44:G45)</f>
        <v>0</v>
      </c>
      <c r="H43" s="16">
        <f>SUM(H44:H45)</f>
        <v>0</v>
      </c>
    </row>
    <row r="44" spans="1:8" hidden="1" x14ac:dyDescent="0.25">
      <c r="A44" s="11" t="s">
        <v>5</v>
      </c>
      <c r="B44" s="11" t="s">
        <v>16</v>
      </c>
      <c r="C44" s="39"/>
      <c r="D44" s="32"/>
      <c r="E44" s="38"/>
      <c r="F44" s="22"/>
      <c r="G44" s="8">
        <f t="shared" ref="G44:G45" si="13">C44*F44</f>
        <v>0</v>
      </c>
      <c r="H44" s="8">
        <f t="shared" ref="H44:H45" si="14">E44*F44</f>
        <v>0</v>
      </c>
    </row>
    <row r="45" spans="1:8" hidden="1" x14ac:dyDescent="0.25">
      <c r="A45" s="11" t="s">
        <v>6</v>
      </c>
      <c r="B45" s="11" t="s">
        <v>16</v>
      </c>
      <c r="C45" s="40"/>
      <c r="D45" s="32"/>
      <c r="E45" s="38"/>
      <c r="F45" s="22"/>
      <c r="G45" s="8">
        <f t="shared" si="13"/>
        <v>0</v>
      </c>
      <c r="H45" s="8">
        <f t="shared" si="14"/>
        <v>0</v>
      </c>
    </row>
    <row r="46" spans="1:8" hidden="1" x14ac:dyDescent="0.25">
      <c r="A46" s="186" t="s">
        <v>8</v>
      </c>
      <c r="B46" s="187"/>
      <c r="C46" s="188"/>
      <c r="D46" s="188"/>
      <c r="E46" s="188"/>
      <c r="F46" s="189" t="s">
        <v>23</v>
      </c>
      <c r="G46" s="190"/>
      <c r="H46" s="191"/>
    </row>
    <row r="47" spans="1:8" ht="15.75" hidden="1" x14ac:dyDescent="0.25">
      <c r="A47" s="2" t="s">
        <v>0</v>
      </c>
      <c r="B47" s="2" t="s">
        <v>14</v>
      </c>
      <c r="C47" s="36" t="s">
        <v>1</v>
      </c>
      <c r="D47" s="31" t="s">
        <v>2</v>
      </c>
      <c r="E47" s="42" t="s">
        <v>3</v>
      </c>
      <c r="F47" s="26"/>
      <c r="G47" s="16">
        <f>G48</f>
        <v>0</v>
      </c>
      <c r="H47" s="16">
        <f>H48</f>
        <v>0</v>
      </c>
    </row>
    <row r="48" spans="1:8" hidden="1" x14ac:dyDescent="0.25">
      <c r="A48" s="3" t="s">
        <v>9</v>
      </c>
      <c r="B48" s="3"/>
      <c r="C48" s="37"/>
      <c r="D48" s="32"/>
      <c r="E48" s="38"/>
      <c r="F48" s="22"/>
      <c r="G48" s="8">
        <f t="shared" ref="G48" si="15">C48*F48</f>
        <v>0</v>
      </c>
      <c r="H48" s="8">
        <f t="shared" ref="H48" si="16">E48*F48</f>
        <v>0</v>
      </c>
    </row>
    <row r="49" spans="1:8" hidden="1" x14ac:dyDescent="0.25">
      <c r="A49" s="186" t="s">
        <v>10</v>
      </c>
      <c r="B49" s="187"/>
      <c r="C49" s="188"/>
      <c r="D49" s="188"/>
      <c r="E49" s="188"/>
      <c r="F49" s="189" t="s">
        <v>24</v>
      </c>
      <c r="G49" s="190"/>
      <c r="H49" s="191"/>
    </row>
    <row r="50" spans="1:8" ht="15.75" hidden="1" x14ac:dyDescent="0.25">
      <c r="A50" s="2" t="s">
        <v>0</v>
      </c>
      <c r="B50" s="2" t="s">
        <v>14</v>
      </c>
      <c r="C50" s="36" t="s">
        <v>1</v>
      </c>
      <c r="D50" s="31" t="s">
        <v>2</v>
      </c>
      <c r="E50" s="42" t="s">
        <v>3</v>
      </c>
      <c r="F50" s="26"/>
      <c r="G50" s="16">
        <f>G51</f>
        <v>0</v>
      </c>
      <c r="H50" s="16">
        <f>H51</f>
        <v>0</v>
      </c>
    </row>
    <row r="51" spans="1:8" hidden="1" x14ac:dyDescent="0.25">
      <c r="A51" s="3" t="s">
        <v>11</v>
      </c>
      <c r="B51" s="5"/>
      <c r="C51" s="41"/>
      <c r="D51" s="32"/>
      <c r="E51" s="38"/>
      <c r="F51" s="22"/>
      <c r="G51" s="8">
        <f t="shared" ref="G51" si="17">C51*F51</f>
        <v>0</v>
      </c>
      <c r="H51" s="8">
        <f t="shared" ref="H51" si="18">E51*F51</f>
        <v>0</v>
      </c>
    </row>
  </sheetData>
  <mergeCells count="23">
    <mergeCell ref="A46:E46"/>
    <mergeCell ref="F46:H46"/>
    <mergeCell ref="A49:E49"/>
    <mergeCell ref="F49:H49"/>
    <mergeCell ref="A32:E34"/>
    <mergeCell ref="F32:H32"/>
    <mergeCell ref="A35:E35"/>
    <mergeCell ref="F35:H35"/>
    <mergeCell ref="A42:E42"/>
    <mergeCell ref="F42:H42"/>
    <mergeCell ref="I8:I11"/>
    <mergeCell ref="F28:H28"/>
    <mergeCell ref="A1:E1"/>
    <mergeCell ref="F1:H1"/>
    <mergeCell ref="A3:E5"/>
    <mergeCell ref="F3:H3"/>
    <mergeCell ref="A6:E6"/>
    <mergeCell ref="F6:H6"/>
    <mergeCell ref="A21:E21"/>
    <mergeCell ref="F21:H21"/>
    <mergeCell ref="A25:E25"/>
    <mergeCell ref="F25:H25"/>
    <mergeCell ref="A28:E28"/>
  </mergeCells>
  <pageMargins left="0.25" right="0.25" top="0.75" bottom="0.75" header="0.3" footer="0.3"/>
  <pageSetup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 LOT 1</vt:lpstr>
      <vt:lpstr>DQE LOT 1</vt:lpstr>
      <vt:lpstr>LOT 1 BPU-DQE V2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Charlene</dc:creator>
  <cp:lastModifiedBy>MARTIN Charlene</cp:lastModifiedBy>
  <dcterms:created xsi:type="dcterms:W3CDTF">2025-05-06T07:52:10Z</dcterms:created>
  <dcterms:modified xsi:type="dcterms:W3CDTF">2025-08-25T14:14:15Z</dcterms:modified>
</cp:coreProperties>
</file>