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REGION\ORL - BREST\2025 - MNORL - 2025PHIE0108\DOCUMENTS DE MARCHE\EN COURS\"/>
    </mc:Choice>
  </mc:AlternateContent>
  <bookViews>
    <workbookView xWindow="0" yWindow="0" windowWidth="25200" windowHeight="11985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QUANTITES!$A$9:$S$54</definedName>
    <definedName name="_xlnm._FilterDatabase" localSheetId="1" hidden="1">'SPECIMENS-ECHANTILLONS'!$A$8:$G$15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6" l="1"/>
  <c r="F16" i="6"/>
  <c r="H55" i="1"/>
  <c r="I55" i="1"/>
  <c r="J55" i="1"/>
  <c r="K55" i="1"/>
  <c r="L55" i="1"/>
  <c r="M55" i="1"/>
  <c r="N55" i="1"/>
  <c r="O55" i="1"/>
  <c r="P55" i="1"/>
  <c r="Q55" i="1"/>
  <c r="R55" i="1"/>
  <c r="S55" i="1"/>
  <c r="G55" i="1"/>
  <c r="F55" i="1"/>
  <c r="F10" i="6" l="1"/>
  <c r="F11" i="6"/>
  <c r="F12" i="6"/>
  <c r="F13" i="6"/>
  <c r="F14" i="6"/>
  <c r="F15" i="6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11" i="1"/>
  <c r="F12" i="1"/>
  <c r="F13" i="1"/>
  <c r="F14" i="1"/>
  <c r="F10" i="1"/>
  <c r="D16" i="4" l="1"/>
  <c r="E16" i="4" s="1"/>
  <c r="D13" i="4"/>
  <c r="E13" i="4" s="1"/>
  <c r="D21" i="4"/>
  <c r="E21" i="4" s="1"/>
  <c r="D17" i="4"/>
  <c r="E17" i="4" s="1"/>
  <c r="D28" i="4"/>
  <c r="E28" i="4" s="1"/>
  <c r="D23" i="4"/>
  <c r="E23" i="4" s="1"/>
  <c r="D26" i="4"/>
  <c r="E26" i="4" s="1"/>
  <c r="D15" i="4"/>
  <c r="E15" i="4" s="1"/>
  <c r="D14" i="4"/>
  <c r="E14" i="4" s="1"/>
  <c r="D29" i="4"/>
  <c r="E29" i="4" s="1"/>
  <c r="D27" i="4"/>
  <c r="E27" i="4" s="1"/>
  <c r="D25" i="4"/>
  <c r="E25" i="4" s="1"/>
  <c r="D19" i="4"/>
  <c r="E19" i="4" s="1"/>
  <c r="D24" i="4"/>
  <c r="E24" i="4" s="1"/>
  <c r="D20" i="4"/>
  <c r="E20" i="4" s="1"/>
  <c r="D18" i="4"/>
  <c r="E18" i="4" s="1"/>
  <c r="D22" i="4"/>
  <c r="E22" i="4" s="1"/>
  <c r="F9" i="6" l="1"/>
  <c r="D8" i="4"/>
  <c r="D9" i="4"/>
  <c r="E9" i="4" s="1"/>
  <c r="D10" i="4"/>
  <c r="E10" i="4" s="1"/>
  <c r="D11" i="4"/>
  <c r="E11" i="4" s="1"/>
  <c r="D12" i="4"/>
  <c r="E12" i="4" s="1"/>
  <c r="G11" i="1"/>
  <c r="G12" i="1"/>
  <c r="G13" i="1"/>
  <c r="G14" i="1"/>
  <c r="G10" i="1"/>
  <c r="D65" i="4" l="1"/>
  <c r="E8" i="4"/>
  <c r="E65" i="4" s="1"/>
</calcChain>
</file>

<file path=xl/sharedStrings.xml><?xml version="1.0" encoding="utf-8"?>
<sst xmlns="http://schemas.openxmlformats.org/spreadsheetml/2006/main" count="180" uniqueCount="99">
  <si>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</si>
  <si>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</si>
  <si>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</si>
  <si>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</si>
  <si>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</si>
  <si>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</si>
  <si>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</si>
  <si>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</si>
  <si>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</si>
  <si>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>UNION HOSPITALIERE DE CORNOUAILLE (29)</t>
  </si>
  <si>
    <t>HAUTE DE BRETAGNE (35)</t>
  </si>
  <si>
    <t xml:space="preserve"> C.H.U. DE RENNES</t>
  </si>
  <si>
    <t>C.H.I. DE REDON-CARENTOIR</t>
  </si>
  <si>
    <t xml:space="preserve"> C.H. DE FOUGERES </t>
  </si>
  <si>
    <t>ARMOR (22)</t>
  </si>
  <si>
    <t xml:space="preserve"> C.H. DE GUINGAMP </t>
  </si>
  <si>
    <t>BROCELIANDE ATLANTIQUE (56)</t>
  </si>
  <si>
    <t>CENTRE BRETAGNE (56)</t>
  </si>
  <si>
    <t>RANCE EMERAUDE (35)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</si>
  <si>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</si>
  <si>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</si>
  <si>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</si>
  <si>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</si>
  <si>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</si>
  <si>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</si>
  <si>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</si>
  <si>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</si>
  <si>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</si>
  <si>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C.H. YVES LE FOLL
(SAINT-BRIEUC - PAIMPOL - TREGUIER)</t>
  </si>
  <si>
    <t>C.H. BRETAGNE ATLANTIQUE
(VANNES)</t>
  </si>
  <si>
    <t>C.H. ALPHONSE GUERIN
(PLOERMEL - MALESTROIT - JOSSELIN)</t>
  </si>
  <si>
    <t>C.H. DU CENTRE-BRETAGNE
(PONTIVY - GUEMENE SUR SCORFF)</t>
  </si>
  <si>
    <t xml:space="preserve"> C.H.I. DE CORNOUAILLE
(QUIMPER - CONCARNEAU)</t>
  </si>
  <si>
    <t>G.H. RANCE EMERAUDE
(SAINT-MALO - DINAN -
CANCALE)</t>
  </si>
  <si>
    <t>CANULE ASPIRATION DE LIQUIDES OTITE MOYENNE</t>
  </si>
  <si>
    <t>CANULE OTOLOGIQUE AVEC TUBULURE D'ASPIRATION</t>
  </si>
  <si>
    <t>CATHETER BALLONNET SIALENDOSCOPIE</t>
  </si>
  <si>
    <t>CATHETER CANAL SALIVAIRE TYPE SIALOCATH SIALENDOSCOPIE</t>
  </si>
  <si>
    <t>CATHETER CANAL SALIVAIRE</t>
  </si>
  <si>
    <t>CIMENT OTOLOGIQUE</t>
  </si>
  <si>
    <t>CIMENT OTOLOGIQUE 2G</t>
  </si>
  <si>
    <t>CLAMPS MICROVASCULAIRES USAGE UNIQUE</t>
  </si>
  <si>
    <t>DOUBLE ARTERE 120G</t>
  </si>
  <si>
    <t>DOUBLE ARTERE 40G</t>
  </si>
  <si>
    <t>DOUBLE ARTERE 60G</t>
  </si>
  <si>
    <t>DOUBLE VEINE 20G</t>
  </si>
  <si>
    <t>DOUBLE VEINE 30G</t>
  </si>
  <si>
    <t>DOUBLE VEINE 40G</t>
  </si>
  <si>
    <t>SIMPLE ARTERE 120G</t>
  </si>
  <si>
    <t>SIMPLE ARTERE 40G</t>
  </si>
  <si>
    <t>SIMPLE ARTERE 60G</t>
  </si>
  <si>
    <t>SIMPLE VEINE 20G</t>
  </si>
  <si>
    <t>SIMPLE VEINE 30G</t>
  </si>
  <si>
    <t>SIMPLE VEINE 40G</t>
  </si>
  <si>
    <t>CLOU DE LEMOINE</t>
  </si>
  <si>
    <t>CLOU DE TRÉPANATION ET DRAINAGE DU SINUS FRONTAL</t>
  </si>
  <si>
    <t>CONFORMATEUR NARINAIRE</t>
  </si>
  <si>
    <t>CONFORMATEUR NARINAIRE ADOLESCENT D 9 MM</t>
  </si>
  <si>
    <t>CONFORMATEUR NARINAIRE ADULTE D 10 MM</t>
  </si>
  <si>
    <t>CONFORMATEUR NARINAIRE ADULTE FEMME D 10 MM</t>
  </si>
  <si>
    <t>CONFORMATEUR NARINAIRE BEBE D 5 MM</t>
  </si>
  <si>
    <t>CONFORMATEUR NARINAIRE BEBE D 6 MM</t>
  </si>
  <si>
    <t>CONFORMATEUR NARINAIRE BEBE D 7 MM</t>
  </si>
  <si>
    <t>CONFORMATEUR NARINAIRE ENFANT D 8 MM</t>
  </si>
  <si>
    <t>DISPOSITIF PREVENTION TRAUMATISMES DENTAIRES</t>
  </si>
  <si>
    <t>DISPOSITIF POUR CHIRURGIE ORL - MOTEUR ELCOMED</t>
  </si>
  <si>
    <t>TUBULURE IRRIGATION MOTEUR ELCOMED</t>
  </si>
  <si>
    <t>EXTRACTEUR CALCUL SALIVAIRE SANS EXTREMITE SALIENDOSCOPIE</t>
  </si>
  <si>
    <t>EXTRACTEUR CALCUL SALIVAIRE SANS EXTREMITE</t>
  </si>
  <si>
    <t>FEUILLE DE SILICONE STERILE USAGE UNIQUE</t>
  </si>
  <si>
    <t>FRAISE - CHIRURGIE DE L'OREILLE</t>
  </si>
  <si>
    <t>FRAISE OVALE - DIAMÈTRE 8 MM - LONGUEUR 70 MM</t>
  </si>
  <si>
    <t>FRAISE RONDE - DIAMÈTRE 7 MM - LONGUEUR 70 MM</t>
  </si>
  <si>
    <t>FRAISE - CHIRURGIE DU NEZ</t>
  </si>
  <si>
    <t>FRAISE RONDE COUDEE A 15°</t>
  </si>
  <si>
    <t>GUIDE SCIALENDOSCOPIE</t>
  </si>
  <si>
    <t>GUIDE 0.015" 050CM DROIT SCIALENDOSCOPIE</t>
  </si>
  <si>
    <t>MANCHE LUER RACCORD D'ASPIRATION CHIRURGICALE OTOLOGIQUE</t>
  </si>
  <si>
    <t>MANCHE LUER RACCORD D'ASPIRATION CHIRURGICALE</t>
  </si>
  <si>
    <t>PLAQUE COLLAGENE PORCIN</t>
  </si>
  <si>
    <t>PLAQUE COLLAGENE PORCIN 5X5CM EP 0.25MM</t>
  </si>
  <si>
    <t>PROTECTEUR SILICONE OUVRE BOUCHE BOYLE DAVIS</t>
  </si>
  <si>
    <t>PROTHESE OREILLE MOYENNE AUTRE</t>
  </si>
  <si>
    <t>PILIER POUR EPITHESE OU PILIER PERCUTANE</t>
  </si>
  <si>
    <t>SET INTRODUCTEUR ACCES SALIVAIRE SIALENDOSCOPIE</t>
  </si>
  <si>
    <t>1.9 FR</t>
  </si>
  <si>
    <t>2.2 FR</t>
  </si>
  <si>
    <t>4 - 5 - 6 - 7 FR</t>
  </si>
  <si>
    <t>SUBSTITUT OSSEUX SYNTHETIQUE CHIRURGIE ORL</t>
  </si>
  <si>
    <t>0,1-0,7MM SERINGUE 2,5ML OU EQUIVALENT</t>
  </si>
  <si>
    <t>TUBE SALIVAIRE OESOPHAGIEN</t>
  </si>
  <si>
    <t>SONDE REPLOGE DOUBLE CANAL CH08</t>
  </si>
  <si>
    <t>SONDE REPLOGE DOUBLE CANAL CH10</t>
  </si>
  <si>
    <t>VIS D'OCCLUSION D'URGENCE AUTORETENTIVE</t>
  </si>
  <si>
    <t>VIS DIAMETRE 2MM LONGUEUR 12MM</t>
  </si>
  <si>
    <t>VIS DIAMETRE 2MM LONGUEUR 14MM</t>
  </si>
  <si>
    <t>VIS DIAMETRE 2MM LONGUEUR 16MM</t>
  </si>
  <si>
    <t>Marché public n°2025PHIE0108</t>
  </si>
  <si>
    <t>La numérotation des lots du marché négocié reprend celle de l'appel d'offre n°2024PHIE0030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</si>
</sst>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C000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7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b/>
      <sz val="11"/>
      <color rgb="FF000000"/>
      <name val="Calibri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0CECE"/>
        <bgColor rgb="FFBDD7EE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" fillId="8" borderId="3" xfId="0" applyNumberFormat="1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0" fillId="9" borderId="1" xfId="0" applyNumberFormat="1" applyFill="1" applyBorder="1" applyAlignment="1">
      <alignment horizontal="center" vertical="center"/>
    </xf>
    <xf numFmtId="3" fontId="1" fillId="11" borderId="3" xfId="0" applyNumberFormat="1" applyFon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3" fontId="17" fillId="4" borderId="1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3" fontId="18" fillId="12" borderId="2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wrapText="1"/>
    </xf>
    <xf numFmtId="0" fontId="13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12" fillId="0" borderId="0" xfId="0" applyNumberFormat="1" applyFont="1" applyBorder="1" applyAlignment="1">
      <alignment horizontal="center" wrapText="1"/>
    </xf>
    <xf numFmtId="3" fontId="15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37">
    <dxf>
      <numFmt numFmtId="3" formatCode="#,##0"/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9:S54" totalsRowShown="0" headerRowDxfId="36" tableBorderDxfId="35">
  <autoFilter ref="A9:S54"/>
  <tableColumns count="19">
    <tableColumn id="1" name="CLASSE" dataDxfId="34"/>
    <tableColumn id="2" name="LOT" dataDxfId="33"/>
    <tableColumn id="3" name="LIBELLE DU LOT" dataDxfId="32"/>
    <tableColumn id="4" name="SOUS-LOT" dataDxfId="31"/>
    <tableColumn id="5" name="LIBELLE DU SOUS-LOT" dataDxfId="30"/>
    <tableColumn id="6" name="QUANTITE TOTALE_x000a_ESTIMATIVE" dataDxfId="29">
      <calculatedColumnFormula>SUM(Tableau1[[#This Row],[C.H.U. DE BREST]:[C.H. DU CENTRE-BRETAGNE
(PONTIVY - GUEMENE SUR SCORFF)]])</calculatedColumnFormula>
    </tableColumn>
    <tableColumn id="7" name="QUANTITE TOTALE_x000a_MAXIMALE_x000a_(coefficient 4)" dataDxfId="28">
      <calculatedColumnFormula>F10*4</calculatedColumnFormula>
    </tableColumn>
    <tableColumn id="8" name="C.H.U. DE BREST" dataDxfId="27"/>
    <tableColumn id="10" name="C.H. FERDINAND GRALL_x000a_(LANDERNEAU)" dataDxfId="26"/>
    <tableColumn id="14" name=" C.H.I. DE CORNOUAILLE_x000a_(QUIMPER - CONCARNEAU)" dataDxfId="25"/>
    <tableColumn id="32" name="C.H. YVES LE FOLL_x000a_(SAINT-BRIEUC - PAIMPOL - TREGUIER)" dataDxfId="24"/>
    <tableColumn id="35" name=" C.H. DE GUINGAMP " dataDxfId="23"/>
    <tableColumn id="21" name=" C.H.U. DE RENNES" dataDxfId="22"/>
    <tableColumn id="22" name="C.H.I. DE REDON-CARENTOIR" dataDxfId="21"/>
    <tableColumn id="29" name=" C.H. DE FOUGERES " dataDxfId="20"/>
    <tableColumn id="47" name="G.H. RANCE EMERAUDE_x000a_(SAINT-MALO - DINAN -_x000a_CANCALE)" dataDxfId="19"/>
    <tableColumn id="38" name="C.H. BRETAGNE ATLANTIQUE_x000a_(VANNES)" dataDxfId="18"/>
    <tableColumn id="40" name="C.H. ALPHONSE GUERIN_x000a_(PLOERMEL - MALESTROIT - JOSSELIN)" dataDxfId="17"/>
    <tableColumn id="44" name="C.H. DU CENTRE-BRETAGNE_x000a_(PONTIVY - GUEMENE SUR SCORFF)" dataDxfId="1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15" totalsRowShown="0" headerRowDxfId="15" tableBorderDxfId="14">
  <autoFilter ref="A8:G15"/>
  <tableColumns count="7">
    <tableColumn id="1" name="CLASSE" dataDxfId="13"/>
    <tableColumn id="2" name="LOT" dataDxfId="12"/>
    <tableColumn id="3" name="LIBELLE DU LOT" dataDxfId="11"/>
    <tableColumn id="4" name="SOUS-LOT" dataDxfId="10"/>
    <tableColumn id="5" name="LIBELLE DU SOUS-LOT" dataDxfId="9"/>
    <tableColumn id="6" name="TOTAL_x000a_SPECIMENS/ECHANTILLONS" dataDxfId="8">
      <calculatedColumnFormula>+SUM(G9:G9)</calculatedColumnFormula>
    </tableColumn>
    <tableColumn id="7" name="C.H.U. DE BREST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29" totalsRowShown="0" headerRowDxfId="6" tableBorderDxfId="5">
  <autoFilter ref="A7:E29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S55"/>
  <sheetViews>
    <sheetView showGridLines="0" tabSelected="1" zoomScale="85" zoomScaleNormal="85" workbookViewId="0">
      <pane xSplit="7" ySplit="9" topLeftCell="H10" activePane="bottomRight" state="frozen"/>
      <selection pane="topRight" activeCell="H1" sqref="H1"/>
      <selection pane="bottomLeft" activeCell="A9" sqref="A9"/>
      <selection pane="bottomRight" activeCell="E21" sqref="E21"/>
    </sheetView>
  </sheetViews>
  <sheetFormatPr baseColWidth="10" defaultColWidth="36.7109375" defaultRowHeight="15" outlineLevelCol="1" x14ac:dyDescent="0.25"/>
  <cols>
    <col min="1" max="1" width="30.7109375" style="34" hidden="1" customWidth="1" outlineLevel="1"/>
    <col min="2" max="2" width="9.7109375" style="1" bestFit="1" customWidth="1" collapsed="1"/>
    <col min="3" max="3" width="60.7109375" style="34" customWidth="1"/>
    <col min="4" max="4" width="15.140625" style="1" bestFit="1" customWidth="1"/>
    <col min="5" max="5" width="60.7109375" style="34" customWidth="1"/>
    <col min="6" max="7" width="22.28515625" style="5" bestFit="1" customWidth="1"/>
    <col min="8" max="12" width="30.7109375" style="5" customWidth="1"/>
    <col min="14" max="16" width="30.7109375" style="5" customWidth="1"/>
    <col min="19" max="19" width="30.7109375" style="5" customWidth="1"/>
    <col min="20" max="16384" width="36.7109375" style="1"/>
  </cols>
  <sheetData>
    <row r="1" spans="1:19" ht="26.25" x14ac:dyDescent="0.25">
      <c r="A1" s="53" t="s">
        <v>26</v>
      </c>
      <c r="B1" s="53"/>
      <c r="C1" s="53"/>
      <c r="D1" s="53"/>
      <c r="E1" s="53"/>
      <c r="F1" s="53"/>
      <c r="G1" s="53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23.25" x14ac:dyDescent="0.25">
      <c r="A2" s="54" t="s">
        <v>19</v>
      </c>
      <c r="B2" s="54"/>
      <c r="C2" s="54"/>
      <c r="D2" s="54"/>
      <c r="E2" s="54"/>
      <c r="F2" s="54"/>
      <c r="G2" s="54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ht="23.25" x14ac:dyDescent="0.25">
      <c r="A3" s="49" t="s">
        <v>97</v>
      </c>
      <c r="B3" s="49"/>
      <c r="C3" s="49"/>
      <c r="D3" s="49"/>
      <c r="E3" s="49"/>
      <c r="F3" s="49"/>
      <c r="G3" s="49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5">
      <c r="M4" s="5"/>
      <c r="Q4" s="5"/>
      <c r="R4" s="5"/>
    </row>
    <row r="5" spans="1:19" s="19" customFormat="1" ht="15.75" x14ac:dyDescent="0.25">
      <c r="A5" s="55" t="s">
        <v>25</v>
      </c>
      <c r="B5" s="55"/>
      <c r="C5" s="55"/>
      <c r="D5" s="55"/>
      <c r="E5" s="55"/>
      <c r="F5" s="55"/>
      <c r="G5" s="55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s="19" customFormat="1" ht="15.75" x14ac:dyDescent="0.25">
      <c r="A6" s="52" t="s">
        <v>98</v>
      </c>
      <c r="B6" s="52"/>
      <c r="C6" s="52"/>
      <c r="D6" s="52"/>
      <c r="E6" s="52"/>
      <c r="F6" s="52"/>
      <c r="G6" s="52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x14ac:dyDescent="0.25">
      <c r="M7" s="5"/>
      <c r="Q7" s="5"/>
      <c r="R7" s="5"/>
    </row>
    <row r="8" spans="1:19" s="27" customFormat="1" ht="42" customHeight="1" x14ac:dyDescent="0.35">
      <c r="A8" s="51" t="s">
        <v>7</v>
      </c>
      <c r="B8" s="51"/>
      <c r="C8" s="51"/>
      <c r="D8" s="51"/>
      <c r="E8" s="51"/>
      <c r="F8" s="51"/>
      <c r="G8" s="51"/>
      <c r="H8" s="50" t="s">
        <v>6</v>
      </c>
      <c r="I8" s="50"/>
      <c r="J8" s="41" t="s">
        <v>9</v>
      </c>
      <c r="K8" s="57" t="s">
        <v>14</v>
      </c>
      <c r="L8" s="57"/>
      <c r="M8" s="56" t="s">
        <v>10</v>
      </c>
      <c r="N8" s="56"/>
      <c r="O8" s="56"/>
      <c r="P8" s="39" t="s">
        <v>18</v>
      </c>
      <c r="Q8" s="48" t="s">
        <v>16</v>
      </c>
      <c r="R8" s="48"/>
      <c r="S8" s="38" t="s">
        <v>17</v>
      </c>
    </row>
    <row r="9" spans="1:19" s="4" customFormat="1" ht="45" x14ac:dyDescent="0.25">
      <c r="A9" s="35" t="s">
        <v>5</v>
      </c>
      <c r="B9" s="26" t="s">
        <v>0</v>
      </c>
      <c r="C9" s="25" t="s">
        <v>1</v>
      </c>
      <c r="D9" s="26" t="s">
        <v>2</v>
      </c>
      <c r="E9" s="25" t="s">
        <v>3</v>
      </c>
      <c r="F9" s="24" t="s">
        <v>4</v>
      </c>
      <c r="G9" s="24" t="s">
        <v>20</v>
      </c>
      <c r="H9" s="9" t="s">
        <v>8</v>
      </c>
      <c r="I9" s="9" t="s">
        <v>21</v>
      </c>
      <c r="J9" s="10" t="s">
        <v>32</v>
      </c>
      <c r="K9" s="11" t="s">
        <v>28</v>
      </c>
      <c r="L9" s="11" t="s">
        <v>15</v>
      </c>
      <c r="M9" s="13" t="s">
        <v>11</v>
      </c>
      <c r="N9" s="13" t="s">
        <v>12</v>
      </c>
      <c r="O9" s="13" t="s">
        <v>13</v>
      </c>
      <c r="P9" s="9" t="s">
        <v>33</v>
      </c>
      <c r="Q9" s="10" t="s">
        <v>29</v>
      </c>
      <c r="R9" s="10" t="s">
        <v>30</v>
      </c>
      <c r="S9" s="11" t="s">
        <v>31</v>
      </c>
    </row>
    <row r="10" spans="1:19" x14ac:dyDescent="0.25">
      <c r="A10" s="36"/>
      <c r="B10" s="3">
        <v>18</v>
      </c>
      <c r="C10" s="33" t="s">
        <v>34</v>
      </c>
      <c r="D10" s="2">
        <v>1</v>
      </c>
      <c r="E10" s="2" t="s">
        <v>35</v>
      </c>
      <c r="F10" s="8">
        <f>SUM(Tableau1[[#This Row],[C.H.U. DE BREST]:[C.H. DU CENTRE-BRETAGNE
(PONTIVY - GUEMENE SUR SCORFF)]])</f>
        <v>100</v>
      </c>
      <c r="G10" s="8">
        <f>F10*4</f>
        <v>400</v>
      </c>
      <c r="H10" s="7">
        <v>100</v>
      </c>
      <c r="I10" s="7"/>
      <c r="J10" s="6"/>
      <c r="K10" s="12"/>
      <c r="L10" s="12"/>
      <c r="M10" s="14"/>
      <c r="N10" s="14"/>
      <c r="O10" s="14"/>
      <c r="P10" s="7"/>
      <c r="Q10" s="6"/>
      <c r="R10" s="6"/>
      <c r="S10" s="12"/>
    </row>
    <row r="11" spans="1:19" x14ac:dyDescent="0.25">
      <c r="A11" s="36"/>
      <c r="B11" s="3">
        <v>26</v>
      </c>
      <c r="C11" s="2" t="s">
        <v>36</v>
      </c>
      <c r="D11" s="2">
        <v>1</v>
      </c>
      <c r="E11" s="2" t="s">
        <v>36</v>
      </c>
      <c r="F11" s="8">
        <f>SUM(Tableau1[[#This Row],[C.H.U. DE BREST]:[C.H. DU CENTRE-BRETAGNE
(PONTIVY - GUEMENE SUR SCORFF)]])</f>
        <v>5</v>
      </c>
      <c r="G11" s="8">
        <f t="shared" ref="G11:G14" si="0">F11*4</f>
        <v>20</v>
      </c>
      <c r="H11" s="7">
        <v>5</v>
      </c>
      <c r="I11" s="7"/>
      <c r="J11" s="6"/>
      <c r="K11" s="12"/>
      <c r="L11" s="12"/>
      <c r="M11" s="14"/>
      <c r="N11" s="14"/>
      <c r="O11" s="14"/>
      <c r="P11" s="7"/>
      <c r="Q11" s="6"/>
      <c r="R11" s="6"/>
      <c r="S11" s="12"/>
    </row>
    <row r="12" spans="1:19" x14ac:dyDescent="0.25">
      <c r="A12" s="36"/>
      <c r="B12" s="3">
        <v>27</v>
      </c>
      <c r="C12" s="2" t="s">
        <v>37</v>
      </c>
      <c r="D12" s="2">
        <v>1</v>
      </c>
      <c r="E12" s="2" t="s">
        <v>38</v>
      </c>
      <c r="F12" s="8">
        <f>SUM(Tableau1[[#This Row],[C.H.U. DE BREST]:[C.H. DU CENTRE-BRETAGNE
(PONTIVY - GUEMENE SUR SCORFF)]])</f>
        <v>11</v>
      </c>
      <c r="G12" s="8">
        <f t="shared" si="0"/>
        <v>44</v>
      </c>
      <c r="H12" s="7">
        <v>10</v>
      </c>
      <c r="I12" s="7"/>
      <c r="J12" s="6"/>
      <c r="K12" s="12"/>
      <c r="L12" s="12"/>
      <c r="M12" s="14"/>
      <c r="N12" s="14"/>
      <c r="O12" s="14">
        <v>1</v>
      </c>
      <c r="P12" s="7"/>
      <c r="Q12" s="6"/>
      <c r="R12" s="6"/>
      <c r="S12" s="12"/>
    </row>
    <row r="13" spans="1:19" x14ac:dyDescent="0.25">
      <c r="A13" s="36"/>
      <c r="B13" s="3">
        <v>29</v>
      </c>
      <c r="C13" s="2" t="s">
        <v>39</v>
      </c>
      <c r="D13" s="2">
        <v>1</v>
      </c>
      <c r="E13" s="2" t="s">
        <v>40</v>
      </c>
      <c r="F13" s="8">
        <f>SUM(Tableau1[[#This Row],[C.H.U. DE BREST]:[C.H. DU CENTRE-BRETAGNE
(PONTIVY - GUEMENE SUR SCORFF)]])</f>
        <v>9</v>
      </c>
      <c r="G13" s="8">
        <f t="shared" si="0"/>
        <v>36</v>
      </c>
      <c r="H13" s="7">
        <v>2</v>
      </c>
      <c r="I13" s="7"/>
      <c r="J13" s="6">
        <v>1</v>
      </c>
      <c r="K13" s="12"/>
      <c r="L13" s="12"/>
      <c r="M13" s="14">
        <v>6</v>
      </c>
      <c r="N13" s="14"/>
      <c r="O13" s="14"/>
      <c r="P13" s="7"/>
      <c r="Q13" s="6"/>
      <c r="R13" s="6"/>
      <c r="S13" s="12"/>
    </row>
    <row r="14" spans="1:19" x14ac:dyDescent="0.25">
      <c r="A14" s="36"/>
      <c r="B14" s="3">
        <v>30</v>
      </c>
      <c r="C14" s="2" t="s">
        <v>41</v>
      </c>
      <c r="D14" s="2">
        <v>1</v>
      </c>
      <c r="E14" s="2" t="s">
        <v>42</v>
      </c>
      <c r="F14" s="8">
        <f>SUM(Tableau1[[#This Row],[C.H.U. DE BREST]:[C.H. DU CENTRE-BRETAGNE
(PONTIVY - GUEMENE SUR SCORFF)]])</f>
        <v>30</v>
      </c>
      <c r="G14" s="8">
        <f t="shared" si="0"/>
        <v>120</v>
      </c>
      <c r="H14" s="7">
        <v>20</v>
      </c>
      <c r="I14" s="7"/>
      <c r="J14" s="6"/>
      <c r="K14" s="12"/>
      <c r="L14" s="12"/>
      <c r="M14" s="14">
        <v>10</v>
      </c>
      <c r="N14" s="14"/>
      <c r="O14" s="14"/>
      <c r="P14" s="7"/>
      <c r="Q14" s="6"/>
      <c r="R14" s="6"/>
      <c r="S14" s="12"/>
    </row>
    <row r="15" spans="1:19" x14ac:dyDescent="0.25">
      <c r="A15" s="42"/>
      <c r="B15" s="43">
        <v>30</v>
      </c>
      <c r="C15" s="2" t="s">
        <v>41</v>
      </c>
      <c r="D15" s="2">
        <v>2</v>
      </c>
      <c r="E15" s="2" t="s">
        <v>43</v>
      </c>
      <c r="F15" s="8">
        <f>SUM(Tableau1[[#This Row],[C.H.U. DE BREST]:[C.H. DU CENTRE-BRETAGNE
(PONTIVY - GUEMENE SUR SCORFF)]])</f>
        <v>10</v>
      </c>
      <c r="G15" s="8">
        <f t="shared" ref="G15:G37" si="1">F15*4</f>
        <v>40</v>
      </c>
      <c r="H15" s="7">
        <v>10</v>
      </c>
      <c r="I15" s="7"/>
      <c r="J15" s="6"/>
      <c r="K15" s="12"/>
      <c r="L15" s="12"/>
      <c r="M15" s="14"/>
      <c r="N15" s="14"/>
      <c r="O15" s="14"/>
      <c r="P15" s="7"/>
      <c r="Q15" s="6"/>
      <c r="R15" s="6"/>
      <c r="S15" s="12"/>
    </row>
    <row r="16" spans="1:19" x14ac:dyDescent="0.25">
      <c r="A16" s="42"/>
      <c r="B16" s="43">
        <v>30</v>
      </c>
      <c r="C16" s="2" t="s">
        <v>41</v>
      </c>
      <c r="D16" s="2">
        <v>3</v>
      </c>
      <c r="E16" s="2" t="s">
        <v>44</v>
      </c>
      <c r="F16" s="8">
        <f>SUM(Tableau1[[#This Row],[C.H.U. DE BREST]:[C.H. DU CENTRE-BRETAGNE
(PONTIVY - GUEMENE SUR SCORFF)]])</f>
        <v>31</v>
      </c>
      <c r="G16" s="8">
        <f t="shared" si="1"/>
        <v>124</v>
      </c>
      <c r="H16" s="7">
        <v>10</v>
      </c>
      <c r="I16" s="7"/>
      <c r="J16" s="6">
        <v>1</v>
      </c>
      <c r="K16" s="12"/>
      <c r="L16" s="12"/>
      <c r="M16" s="14">
        <v>20</v>
      </c>
      <c r="N16" s="14"/>
      <c r="O16" s="14"/>
      <c r="P16" s="7"/>
      <c r="Q16" s="6"/>
      <c r="R16" s="6"/>
      <c r="S16" s="12"/>
    </row>
    <row r="17" spans="1:19" x14ac:dyDescent="0.25">
      <c r="A17" s="42"/>
      <c r="B17" s="43">
        <v>30</v>
      </c>
      <c r="C17" s="2" t="s">
        <v>41</v>
      </c>
      <c r="D17" s="2">
        <v>4</v>
      </c>
      <c r="E17" s="2" t="s">
        <v>45</v>
      </c>
      <c r="F17" s="8">
        <f>SUM(Tableau1[[#This Row],[C.H.U. DE BREST]:[C.H. DU CENTRE-BRETAGNE
(PONTIVY - GUEMENE SUR SCORFF)]])</f>
        <v>11</v>
      </c>
      <c r="G17" s="8">
        <f t="shared" si="1"/>
        <v>44</v>
      </c>
      <c r="H17" s="7">
        <v>10</v>
      </c>
      <c r="I17" s="7"/>
      <c r="J17" s="6">
        <v>1</v>
      </c>
      <c r="K17" s="12"/>
      <c r="L17" s="12"/>
      <c r="M17" s="14"/>
      <c r="N17" s="14"/>
      <c r="O17" s="14"/>
      <c r="P17" s="7"/>
      <c r="Q17" s="6"/>
      <c r="R17" s="6"/>
      <c r="S17" s="12"/>
    </row>
    <row r="18" spans="1:19" x14ac:dyDescent="0.25">
      <c r="A18" s="42"/>
      <c r="B18" s="43">
        <v>30</v>
      </c>
      <c r="C18" s="2" t="s">
        <v>41</v>
      </c>
      <c r="D18" s="2">
        <v>5</v>
      </c>
      <c r="E18" s="2" t="s">
        <v>46</v>
      </c>
      <c r="F18" s="8">
        <f>SUM(Tableau1[[#This Row],[C.H.U. DE BREST]:[C.H. DU CENTRE-BRETAGNE
(PONTIVY - GUEMENE SUR SCORFF)]])</f>
        <v>40</v>
      </c>
      <c r="G18" s="8">
        <f t="shared" si="1"/>
        <v>160</v>
      </c>
      <c r="H18" s="7">
        <v>10</v>
      </c>
      <c r="I18" s="7"/>
      <c r="J18" s="6"/>
      <c r="K18" s="12"/>
      <c r="L18" s="12"/>
      <c r="M18" s="14">
        <v>30</v>
      </c>
      <c r="N18" s="14"/>
      <c r="O18" s="14"/>
      <c r="P18" s="7"/>
      <c r="Q18" s="6"/>
      <c r="R18" s="6"/>
      <c r="S18" s="12"/>
    </row>
    <row r="19" spans="1:19" x14ac:dyDescent="0.25">
      <c r="A19" s="42"/>
      <c r="B19" s="43">
        <v>30</v>
      </c>
      <c r="C19" s="2" t="s">
        <v>41</v>
      </c>
      <c r="D19" s="2">
        <v>6</v>
      </c>
      <c r="E19" s="2" t="s">
        <v>47</v>
      </c>
      <c r="F19" s="8">
        <f>SUM(Tableau1[[#This Row],[C.H.U. DE BREST]:[C.H. DU CENTRE-BRETAGNE
(PONTIVY - GUEMENE SUR SCORFF)]])</f>
        <v>20</v>
      </c>
      <c r="G19" s="8">
        <f t="shared" si="1"/>
        <v>80</v>
      </c>
      <c r="H19" s="7">
        <v>10</v>
      </c>
      <c r="I19" s="7"/>
      <c r="J19" s="6"/>
      <c r="K19" s="12"/>
      <c r="L19" s="12"/>
      <c r="M19" s="14">
        <v>10</v>
      </c>
      <c r="N19" s="14"/>
      <c r="O19" s="14"/>
      <c r="P19" s="7"/>
      <c r="Q19" s="6"/>
      <c r="R19" s="6"/>
      <c r="S19" s="12"/>
    </row>
    <row r="20" spans="1:19" x14ac:dyDescent="0.25">
      <c r="A20" s="42"/>
      <c r="B20" s="43">
        <v>30</v>
      </c>
      <c r="C20" s="2" t="s">
        <v>41</v>
      </c>
      <c r="D20" s="2">
        <v>7</v>
      </c>
      <c r="E20" s="2" t="s">
        <v>48</v>
      </c>
      <c r="F20" s="8">
        <f>SUM(Tableau1[[#This Row],[C.H.U. DE BREST]:[C.H. DU CENTRE-BRETAGNE
(PONTIVY - GUEMENE SUR SCORFF)]])</f>
        <v>51</v>
      </c>
      <c r="G20" s="8">
        <f t="shared" si="1"/>
        <v>204</v>
      </c>
      <c r="H20" s="7">
        <v>20</v>
      </c>
      <c r="I20" s="7"/>
      <c r="J20" s="6">
        <v>1</v>
      </c>
      <c r="K20" s="12"/>
      <c r="L20" s="12"/>
      <c r="M20" s="14">
        <v>30</v>
      </c>
      <c r="N20" s="14"/>
      <c r="O20" s="14"/>
      <c r="P20" s="7"/>
      <c r="Q20" s="6"/>
      <c r="R20" s="6"/>
      <c r="S20" s="12"/>
    </row>
    <row r="21" spans="1:19" x14ac:dyDescent="0.25">
      <c r="A21" s="42"/>
      <c r="B21" s="43">
        <v>30</v>
      </c>
      <c r="C21" s="2" t="s">
        <v>41</v>
      </c>
      <c r="D21" s="2">
        <v>8</v>
      </c>
      <c r="E21" s="2" t="s">
        <v>49</v>
      </c>
      <c r="F21" s="8">
        <f>SUM(Tableau1[[#This Row],[C.H.U. DE BREST]:[C.H. DU CENTRE-BRETAGNE
(PONTIVY - GUEMENE SUR SCORFF)]])</f>
        <v>20</v>
      </c>
      <c r="G21" s="8">
        <f t="shared" si="1"/>
        <v>80</v>
      </c>
      <c r="H21" s="7">
        <v>20</v>
      </c>
      <c r="I21" s="7"/>
      <c r="J21" s="6"/>
      <c r="K21" s="12"/>
      <c r="L21" s="12"/>
      <c r="M21" s="14"/>
      <c r="N21" s="14"/>
      <c r="O21" s="14"/>
      <c r="P21" s="7"/>
      <c r="Q21" s="6"/>
      <c r="R21" s="6"/>
      <c r="S21" s="12"/>
    </row>
    <row r="22" spans="1:19" x14ac:dyDescent="0.25">
      <c r="A22" s="42"/>
      <c r="B22" s="43">
        <v>30</v>
      </c>
      <c r="C22" s="2" t="s">
        <v>41</v>
      </c>
      <c r="D22" s="2">
        <v>9</v>
      </c>
      <c r="E22" s="2" t="s">
        <v>50</v>
      </c>
      <c r="F22" s="8">
        <f>SUM(Tableau1[[#This Row],[C.H.U. DE BREST]:[C.H. DU CENTRE-BRETAGNE
(PONTIVY - GUEMENE SUR SCORFF)]])</f>
        <v>120</v>
      </c>
      <c r="G22" s="8">
        <f t="shared" si="1"/>
        <v>480</v>
      </c>
      <c r="H22" s="7">
        <v>30</v>
      </c>
      <c r="I22" s="7"/>
      <c r="J22" s="6"/>
      <c r="K22" s="12"/>
      <c r="L22" s="12"/>
      <c r="M22" s="14">
        <v>90</v>
      </c>
      <c r="N22" s="14"/>
      <c r="O22" s="14"/>
      <c r="P22" s="7"/>
      <c r="Q22" s="6"/>
      <c r="R22" s="6"/>
      <c r="S22" s="12"/>
    </row>
    <row r="23" spans="1:19" x14ac:dyDescent="0.25">
      <c r="A23" s="42"/>
      <c r="B23" s="43">
        <v>30</v>
      </c>
      <c r="C23" s="2" t="s">
        <v>41</v>
      </c>
      <c r="D23" s="2">
        <v>10</v>
      </c>
      <c r="E23" s="2" t="s">
        <v>51</v>
      </c>
      <c r="F23" s="8">
        <f>SUM(Tableau1[[#This Row],[C.H.U. DE BREST]:[C.H. DU CENTRE-BRETAGNE
(PONTIVY - GUEMENE SUR SCORFF)]])</f>
        <v>90</v>
      </c>
      <c r="G23" s="8">
        <f t="shared" si="1"/>
        <v>360</v>
      </c>
      <c r="H23" s="7">
        <v>20</v>
      </c>
      <c r="I23" s="7"/>
      <c r="J23" s="6"/>
      <c r="K23" s="12"/>
      <c r="L23" s="12"/>
      <c r="M23" s="14">
        <v>70</v>
      </c>
      <c r="N23" s="14"/>
      <c r="O23" s="14"/>
      <c r="P23" s="7"/>
      <c r="Q23" s="6"/>
      <c r="R23" s="6"/>
      <c r="S23" s="12"/>
    </row>
    <row r="24" spans="1:19" x14ac:dyDescent="0.25">
      <c r="A24" s="42"/>
      <c r="B24" s="43">
        <v>30</v>
      </c>
      <c r="C24" s="2" t="s">
        <v>41</v>
      </c>
      <c r="D24" s="2">
        <v>11</v>
      </c>
      <c r="E24" s="2" t="s">
        <v>52</v>
      </c>
      <c r="F24" s="8">
        <f>SUM(Tableau1[[#This Row],[C.H.U. DE BREST]:[C.H. DU CENTRE-BRETAGNE
(PONTIVY - GUEMENE SUR SCORFF)]])</f>
        <v>60</v>
      </c>
      <c r="G24" s="8">
        <f t="shared" si="1"/>
        <v>240</v>
      </c>
      <c r="H24" s="7">
        <v>30</v>
      </c>
      <c r="I24" s="7"/>
      <c r="J24" s="6"/>
      <c r="K24" s="12"/>
      <c r="L24" s="12"/>
      <c r="M24" s="14">
        <v>30</v>
      </c>
      <c r="N24" s="14"/>
      <c r="O24" s="14"/>
      <c r="P24" s="7"/>
      <c r="Q24" s="6"/>
      <c r="R24" s="6"/>
      <c r="S24" s="12"/>
    </row>
    <row r="25" spans="1:19" x14ac:dyDescent="0.25">
      <c r="A25" s="42"/>
      <c r="B25" s="43">
        <v>30</v>
      </c>
      <c r="C25" s="2" t="s">
        <v>41</v>
      </c>
      <c r="D25" s="2">
        <v>12</v>
      </c>
      <c r="E25" s="2" t="s">
        <v>53</v>
      </c>
      <c r="F25" s="8">
        <f>SUM(Tableau1[[#This Row],[C.H.U. DE BREST]:[C.H. DU CENTRE-BRETAGNE
(PONTIVY - GUEMENE SUR SCORFF)]])</f>
        <v>21</v>
      </c>
      <c r="G25" s="8">
        <f t="shared" si="1"/>
        <v>84</v>
      </c>
      <c r="H25" s="7">
        <v>20</v>
      </c>
      <c r="I25" s="7"/>
      <c r="J25" s="6">
        <v>1</v>
      </c>
      <c r="K25" s="12"/>
      <c r="L25" s="12"/>
      <c r="M25" s="14"/>
      <c r="N25" s="14"/>
      <c r="O25" s="14"/>
      <c r="P25" s="7"/>
      <c r="Q25" s="6"/>
      <c r="R25" s="6"/>
      <c r="S25" s="12"/>
    </row>
    <row r="26" spans="1:19" x14ac:dyDescent="0.25">
      <c r="A26" s="42"/>
      <c r="B26" s="43">
        <v>31</v>
      </c>
      <c r="C26" s="2" t="s">
        <v>54</v>
      </c>
      <c r="D26" s="2">
        <v>1</v>
      </c>
      <c r="E26" s="2" t="s">
        <v>55</v>
      </c>
      <c r="F26" s="8">
        <f>SUM(Tableau1[[#This Row],[C.H.U. DE BREST]:[C.H. DU CENTRE-BRETAGNE
(PONTIVY - GUEMENE SUR SCORFF)]])</f>
        <v>2</v>
      </c>
      <c r="G26" s="8">
        <f t="shared" si="1"/>
        <v>8</v>
      </c>
      <c r="H26" s="7"/>
      <c r="I26" s="7"/>
      <c r="J26" s="6"/>
      <c r="K26" s="12"/>
      <c r="L26" s="12"/>
      <c r="M26" s="14"/>
      <c r="N26" s="14"/>
      <c r="O26" s="14"/>
      <c r="P26" s="7"/>
      <c r="Q26" s="6">
        <v>2</v>
      </c>
      <c r="R26" s="6"/>
      <c r="S26" s="12"/>
    </row>
    <row r="27" spans="1:19" x14ac:dyDescent="0.25">
      <c r="A27" s="42"/>
      <c r="B27" s="43">
        <v>32</v>
      </c>
      <c r="C27" s="2" t="s">
        <v>56</v>
      </c>
      <c r="D27" s="2">
        <v>1</v>
      </c>
      <c r="E27" s="2" t="s">
        <v>57</v>
      </c>
      <c r="F27" s="8">
        <f>SUM(Tableau1[[#This Row],[C.H.U. DE BREST]:[C.H. DU CENTRE-BRETAGNE
(PONTIVY - GUEMENE SUR SCORFF)]])</f>
        <v>4</v>
      </c>
      <c r="G27" s="8">
        <f t="shared" si="1"/>
        <v>16</v>
      </c>
      <c r="H27" s="7">
        <v>1</v>
      </c>
      <c r="I27" s="7"/>
      <c r="J27" s="6"/>
      <c r="K27" s="12"/>
      <c r="L27" s="12"/>
      <c r="M27" s="14">
        <v>3</v>
      </c>
      <c r="N27" s="14"/>
      <c r="O27" s="14"/>
      <c r="P27" s="7"/>
      <c r="Q27" s="6"/>
      <c r="R27" s="6"/>
      <c r="S27" s="12"/>
    </row>
    <row r="28" spans="1:19" x14ac:dyDescent="0.25">
      <c r="A28" s="42"/>
      <c r="B28" s="43">
        <v>32</v>
      </c>
      <c r="C28" s="2" t="s">
        <v>56</v>
      </c>
      <c r="D28" s="2">
        <v>2</v>
      </c>
      <c r="E28" s="2" t="s">
        <v>58</v>
      </c>
      <c r="F28" s="8">
        <f>SUM(Tableau1[[#This Row],[C.H.U. DE BREST]:[C.H. DU CENTRE-BRETAGNE
(PONTIVY - GUEMENE SUR SCORFF)]])</f>
        <v>3</v>
      </c>
      <c r="G28" s="8">
        <f t="shared" si="1"/>
        <v>12</v>
      </c>
      <c r="H28" s="7"/>
      <c r="I28" s="7"/>
      <c r="J28" s="6"/>
      <c r="K28" s="12"/>
      <c r="L28" s="12"/>
      <c r="M28" s="14">
        <v>3</v>
      </c>
      <c r="N28" s="14"/>
      <c r="O28" s="14"/>
      <c r="P28" s="7"/>
      <c r="Q28" s="6"/>
      <c r="R28" s="6"/>
      <c r="S28" s="12"/>
    </row>
    <row r="29" spans="1:19" x14ac:dyDescent="0.25">
      <c r="A29" s="42"/>
      <c r="B29" s="43">
        <v>32</v>
      </c>
      <c r="C29" s="2" t="s">
        <v>56</v>
      </c>
      <c r="D29" s="2">
        <v>3</v>
      </c>
      <c r="E29" s="2" t="s">
        <v>59</v>
      </c>
      <c r="F29" s="8">
        <f>SUM(Tableau1[[#This Row],[C.H.U. DE BREST]:[C.H. DU CENTRE-BRETAGNE
(PONTIVY - GUEMENE SUR SCORFF)]])</f>
        <v>1</v>
      </c>
      <c r="G29" s="8">
        <f t="shared" si="1"/>
        <v>4</v>
      </c>
      <c r="H29" s="7"/>
      <c r="I29" s="7"/>
      <c r="J29" s="6"/>
      <c r="K29" s="12"/>
      <c r="L29" s="12"/>
      <c r="M29" s="14">
        <v>1</v>
      </c>
      <c r="N29" s="14"/>
      <c r="O29" s="14"/>
      <c r="P29" s="7"/>
      <c r="Q29" s="6"/>
      <c r="R29" s="6"/>
      <c r="S29" s="12"/>
    </row>
    <row r="30" spans="1:19" x14ac:dyDescent="0.25">
      <c r="A30" s="42"/>
      <c r="B30" s="43">
        <v>32</v>
      </c>
      <c r="C30" s="2" t="s">
        <v>56</v>
      </c>
      <c r="D30" s="2">
        <v>4</v>
      </c>
      <c r="E30" s="2" t="s">
        <v>60</v>
      </c>
      <c r="F30" s="8">
        <f>SUM(Tableau1[[#This Row],[C.H.U. DE BREST]:[C.H. DU CENTRE-BRETAGNE
(PONTIVY - GUEMENE SUR SCORFF)]])</f>
        <v>40</v>
      </c>
      <c r="G30" s="8">
        <f t="shared" si="1"/>
        <v>160</v>
      </c>
      <c r="H30" s="7"/>
      <c r="I30" s="7"/>
      <c r="J30" s="6"/>
      <c r="K30" s="12"/>
      <c r="L30" s="12"/>
      <c r="M30" s="14">
        <v>40</v>
      </c>
      <c r="N30" s="14"/>
      <c r="O30" s="14"/>
      <c r="P30" s="7"/>
      <c r="Q30" s="6"/>
      <c r="R30" s="6"/>
      <c r="S30" s="12"/>
    </row>
    <row r="31" spans="1:19" x14ac:dyDescent="0.25">
      <c r="A31" s="42"/>
      <c r="B31" s="43">
        <v>32</v>
      </c>
      <c r="C31" s="2" t="s">
        <v>56</v>
      </c>
      <c r="D31" s="2">
        <v>5</v>
      </c>
      <c r="E31" s="2" t="s">
        <v>61</v>
      </c>
      <c r="F31" s="8">
        <f>SUM(Tableau1[[#This Row],[C.H.U. DE BREST]:[C.H. DU CENTRE-BRETAGNE
(PONTIVY - GUEMENE SUR SCORFF)]])</f>
        <v>6</v>
      </c>
      <c r="G31" s="8">
        <f t="shared" si="1"/>
        <v>24</v>
      </c>
      <c r="H31" s="7"/>
      <c r="I31" s="7"/>
      <c r="J31" s="6"/>
      <c r="K31" s="12"/>
      <c r="L31" s="12"/>
      <c r="M31" s="14">
        <v>6</v>
      </c>
      <c r="N31" s="14"/>
      <c r="O31" s="14"/>
      <c r="P31" s="7"/>
      <c r="Q31" s="6"/>
      <c r="R31" s="6"/>
      <c r="S31" s="12"/>
    </row>
    <row r="32" spans="1:19" x14ac:dyDescent="0.25">
      <c r="A32" s="42"/>
      <c r="B32" s="43">
        <v>32</v>
      </c>
      <c r="C32" s="2" t="s">
        <v>56</v>
      </c>
      <c r="D32" s="2">
        <v>6</v>
      </c>
      <c r="E32" s="2" t="s">
        <v>62</v>
      </c>
      <c r="F32" s="8">
        <f>SUM(Tableau1[[#This Row],[C.H.U. DE BREST]:[C.H. DU CENTRE-BRETAGNE
(PONTIVY - GUEMENE SUR SCORFF)]])</f>
        <v>1</v>
      </c>
      <c r="G32" s="8">
        <f t="shared" si="1"/>
        <v>4</v>
      </c>
      <c r="H32" s="7"/>
      <c r="I32" s="7"/>
      <c r="J32" s="6"/>
      <c r="K32" s="12"/>
      <c r="L32" s="12"/>
      <c r="M32" s="14">
        <v>1</v>
      </c>
      <c r="N32" s="14"/>
      <c r="O32" s="14"/>
      <c r="P32" s="7"/>
      <c r="Q32" s="6"/>
      <c r="R32" s="6"/>
      <c r="S32" s="12"/>
    </row>
    <row r="33" spans="1:19" x14ac:dyDescent="0.25">
      <c r="A33" s="42"/>
      <c r="B33" s="43">
        <v>32</v>
      </c>
      <c r="C33" s="2" t="s">
        <v>56</v>
      </c>
      <c r="D33" s="2">
        <v>7</v>
      </c>
      <c r="E33" s="2" t="s">
        <v>63</v>
      </c>
      <c r="F33" s="8">
        <f>SUM(Tableau1[[#This Row],[C.H.U. DE BREST]:[C.H. DU CENTRE-BRETAGNE
(PONTIVY - GUEMENE SUR SCORFF)]])</f>
        <v>3</v>
      </c>
      <c r="G33" s="8">
        <f t="shared" si="1"/>
        <v>12</v>
      </c>
      <c r="H33" s="7"/>
      <c r="I33" s="7"/>
      <c r="J33" s="6"/>
      <c r="K33" s="12"/>
      <c r="L33" s="12"/>
      <c r="M33" s="14">
        <v>3</v>
      </c>
      <c r="N33" s="14"/>
      <c r="O33" s="14"/>
      <c r="P33" s="7"/>
      <c r="Q33" s="6"/>
      <c r="R33" s="6"/>
      <c r="S33" s="12"/>
    </row>
    <row r="34" spans="1:19" x14ac:dyDescent="0.25">
      <c r="A34" s="42"/>
      <c r="B34" s="43">
        <v>43</v>
      </c>
      <c r="C34" s="2" t="s">
        <v>64</v>
      </c>
      <c r="D34" s="2">
        <v>1</v>
      </c>
      <c r="E34" s="2" t="s">
        <v>64</v>
      </c>
      <c r="F34" s="8">
        <f>SUM(Tableau1[[#This Row],[C.H.U. DE BREST]:[C.H. DU CENTRE-BRETAGNE
(PONTIVY - GUEMENE SUR SCORFF)]])</f>
        <v>890</v>
      </c>
      <c r="G34" s="8">
        <f t="shared" si="1"/>
        <v>3560</v>
      </c>
      <c r="H34" s="7">
        <v>420</v>
      </c>
      <c r="I34" s="7"/>
      <c r="J34" s="6"/>
      <c r="K34" s="12"/>
      <c r="L34" s="12"/>
      <c r="M34" s="14">
        <v>350</v>
      </c>
      <c r="N34" s="14"/>
      <c r="O34" s="14"/>
      <c r="P34" s="7"/>
      <c r="Q34" s="6"/>
      <c r="R34" s="6">
        <v>20</v>
      </c>
      <c r="S34" s="12">
        <v>100</v>
      </c>
    </row>
    <row r="35" spans="1:19" x14ac:dyDescent="0.25">
      <c r="A35" s="42"/>
      <c r="B35" s="43">
        <v>44</v>
      </c>
      <c r="C35" s="2" t="s">
        <v>65</v>
      </c>
      <c r="D35" s="2">
        <v>1</v>
      </c>
      <c r="E35" s="2" t="s">
        <v>66</v>
      </c>
      <c r="F35" s="8">
        <f>SUM(Tableau1[[#This Row],[C.H.U. DE BREST]:[C.H. DU CENTRE-BRETAGNE
(PONTIVY - GUEMENE SUR SCORFF)]])</f>
        <v>700</v>
      </c>
      <c r="G35" s="8">
        <f t="shared" si="1"/>
        <v>2800</v>
      </c>
      <c r="H35" s="7">
        <v>700</v>
      </c>
      <c r="I35" s="7"/>
      <c r="J35" s="6"/>
      <c r="K35" s="12"/>
      <c r="L35" s="12"/>
      <c r="M35" s="14"/>
      <c r="N35" s="14"/>
      <c r="O35" s="14"/>
      <c r="P35" s="7"/>
      <c r="Q35" s="6"/>
      <c r="R35" s="6"/>
      <c r="S35" s="12"/>
    </row>
    <row r="36" spans="1:19" x14ac:dyDescent="0.25">
      <c r="A36" s="42"/>
      <c r="B36" s="43">
        <v>49</v>
      </c>
      <c r="C36" s="2" t="s">
        <v>67</v>
      </c>
      <c r="D36" s="2">
        <v>1</v>
      </c>
      <c r="E36" s="2" t="s">
        <v>68</v>
      </c>
      <c r="F36" s="8">
        <f>SUM(Tableau1[[#This Row],[C.H.U. DE BREST]:[C.H. DU CENTRE-BRETAGNE
(PONTIVY - GUEMENE SUR SCORFF)]])</f>
        <v>20</v>
      </c>
      <c r="G36" s="8">
        <f t="shared" si="1"/>
        <v>80</v>
      </c>
      <c r="H36" s="7">
        <v>20</v>
      </c>
      <c r="I36" s="7"/>
      <c r="J36" s="6"/>
      <c r="K36" s="12"/>
      <c r="L36" s="12"/>
      <c r="M36" s="14"/>
      <c r="N36" s="14"/>
      <c r="O36" s="14"/>
      <c r="P36" s="7"/>
      <c r="Q36" s="6"/>
      <c r="R36" s="6"/>
      <c r="S36" s="12"/>
    </row>
    <row r="37" spans="1:19" x14ac:dyDescent="0.25">
      <c r="A37" s="42"/>
      <c r="B37" s="43">
        <v>51</v>
      </c>
      <c r="C37" s="2" t="s">
        <v>69</v>
      </c>
      <c r="D37" s="2">
        <v>1</v>
      </c>
      <c r="E37" s="2" t="s">
        <v>69</v>
      </c>
      <c r="F37" s="8">
        <f>SUM(Tableau1[[#This Row],[C.H.U. DE BREST]:[C.H. DU CENTRE-BRETAGNE
(PONTIVY - GUEMENE SUR SCORFF)]])</f>
        <v>770</v>
      </c>
      <c r="G37" s="8">
        <f t="shared" si="1"/>
        <v>3080</v>
      </c>
      <c r="H37" s="7">
        <v>280</v>
      </c>
      <c r="I37" s="7">
        <v>10</v>
      </c>
      <c r="J37" s="6">
        <v>50</v>
      </c>
      <c r="K37" s="12">
        <v>30</v>
      </c>
      <c r="L37" s="12">
        <v>5</v>
      </c>
      <c r="M37" s="14">
        <v>75</v>
      </c>
      <c r="N37" s="14">
        <v>5</v>
      </c>
      <c r="O37" s="14">
        <v>60</v>
      </c>
      <c r="P37" s="7">
        <v>30</v>
      </c>
      <c r="Q37" s="6">
        <v>180</v>
      </c>
      <c r="R37" s="6"/>
      <c r="S37" s="12">
        <v>45</v>
      </c>
    </row>
    <row r="38" spans="1:19" x14ac:dyDescent="0.25">
      <c r="A38" s="42"/>
      <c r="B38" s="43">
        <v>53</v>
      </c>
      <c r="C38" s="2" t="s">
        <v>70</v>
      </c>
      <c r="D38" s="2">
        <v>1</v>
      </c>
      <c r="E38" s="2" t="s">
        <v>71</v>
      </c>
      <c r="F38" s="8">
        <f>SUM(Tableau1[[#This Row],[C.H.U. DE BREST]:[C.H. DU CENTRE-BRETAGNE
(PONTIVY - GUEMENE SUR SCORFF)]])</f>
        <v>5</v>
      </c>
      <c r="G38" s="8">
        <f t="shared" ref="G38:G54" si="2">F38*4</f>
        <v>20</v>
      </c>
      <c r="H38" s="7"/>
      <c r="I38" s="7"/>
      <c r="J38" s="6"/>
      <c r="K38" s="12">
        <v>5</v>
      </c>
      <c r="L38" s="12"/>
      <c r="M38" s="14"/>
      <c r="N38" s="14"/>
      <c r="O38" s="14"/>
      <c r="P38" s="7"/>
      <c r="Q38" s="6"/>
      <c r="R38" s="6"/>
      <c r="S38" s="12"/>
    </row>
    <row r="39" spans="1:19" x14ac:dyDescent="0.25">
      <c r="A39" s="42"/>
      <c r="B39" s="43">
        <v>53</v>
      </c>
      <c r="C39" s="2" t="s">
        <v>70</v>
      </c>
      <c r="D39" s="2">
        <v>2</v>
      </c>
      <c r="E39" s="2" t="s">
        <v>72</v>
      </c>
      <c r="F39" s="8">
        <f>SUM(Tableau1[[#This Row],[C.H.U. DE BREST]:[C.H. DU CENTRE-BRETAGNE
(PONTIVY - GUEMENE SUR SCORFF)]])</f>
        <v>5</v>
      </c>
      <c r="G39" s="8">
        <f t="shared" si="2"/>
        <v>20</v>
      </c>
      <c r="H39" s="7"/>
      <c r="I39" s="7"/>
      <c r="J39" s="6"/>
      <c r="K39" s="12">
        <v>5</v>
      </c>
      <c r="L39" s="12"/>
      <c r="M39" s="14"/>
      <c r="N39" s="14"/>
      <c r="O39" s="14"/>
      <c r="P39" s="7"/>
      <c r="Q39" s="6"/>
      <c r="R39" s="6"/>
      <c r="S39" s="12"/>
    </row>
    <row r="40" spans="1:19" x14ac:dyDescent="0.25">
      <c r="A40" s="42"/>
      <c r="B40" s="43">
        <v>54</v>
      </c>
      <c r="C40" s="2" t="s">
        <v>73</v>
      </c>
      <c r="D40" s="2">
        <v>1</v>
      </c>
      <c r="E40" s="2" t="s">
        <v>74</v>
      </c>
      <c r="F40" s="8">
        <f>SUM(Tableau1[[#This Row],[C.H.U. DE BREST]:[C.H. DU CENTRE-BRETAGNE
(PONTIVY - GUEMENE SUR SCORFF)]])</f>
        <v>5</v>
      </c>
      <c r="G40" s="8">
        <f t="shared" si="2"/>
        <v>20</v>
      </c>
      <c r="H40" s="7"/>
      <c r="I40" s="7"/>
      <c r="J40" s="6"/>
      <c r="K40" s="12">
        <v>5</v>
      </c>
      <c r="L40" s="12"/>
      <c r="M40" s="14"/>
      <c r="N40" s="14"/>
      <c r="O40" s="14"/>
      <c r="P40" s="7"/>
      <c r="Q40" s="6"/>
      <c r="R40" s="6"/>
      <c r="S40" s="12"/>
    </row>
    <row r="41" spans="1:19" x14ac:dyDescent="0.25">
      <c r="A41" s="42"/>
      <c r="B41" s="43">
        <v>58</v>
      </c>
      <c r="C41" s="2" t="s">
        <v>75</v>
      </c>
      <c r="D41" s="2">
        <v>1</v>
      </c>
      <c r="E41" s="2" t="s">
        <v>76</v>
      </c>
      <c r="F41" s="8">
        <f>SUM(Tableau1[[#This Row],[C.H.U. DE BREST]:[C.H. DU CENTRE-BRETAGNE
(PONTIVY - GUEMENE SUR SCORFF)]])</f>
        <v>80</v>
      </c>
      <c r="G41" s="8">
        <f t="shared" si="2"/>
        <v>320</v>
      </c>
      <c r="H41" s="7">
        <v>80</v>
      </c>
      <c r="I41" s="7"/>
      <c r="J41" s="6"/>
      <c r="K41" s="12"/>
      <c r="L41" s="12"/>
      <c r="M41" s="14"/>
      <c r="N41" s="14"/>
      <c r="O41" s="14"/>
      <c r="P41" s="7"/>
      <c r="Q41" s="6"/>
      <c r="R41" s="6"/>
      <c r="S41" s="12"/>
    </row>
    <row r="42" spans="1:19" ht="30" x14ac:dyDescent="0.25">
      <c r="A42" s="42"/>
      <c r="B42" s="43">
        <v>65</v>
      </c>
      <c r="C42" s="2" t="s">
        <v>77</v>
      </c>
      <c r="D42" s="2">
        <v>1</v>
      </c>
      <c r="E42" s="2" t="s">
        <v>78</v>
      </c>
      <c r="F42" s="8">
        <f>SUM(Tableau1[[#This Row],[C.H.U. DE BREST]:[C.H. DU CENTRE-BRETAGNE
(PONTIVY - GUEMENE SUR SCORFF)]])</f>
        <v>4395</v>
      </c>
      <c r="G42" s="8">
        <f t="shared" si="2"/>
        <v>17580</v>
      </c>
      <c r="H42" s="7">
        <v>800</v>
      </c>
      <c r="I42" s="7">
        <v>25</v>
      </c>
      <c r="J42" s="6"/>
      <c r="K42" s="12"/>
      <c r="L42" s="12"/>
      <c r="M42" s="14">
        <v>2250</v>
      </c>
      <c r="N42" s="14"/>
      <c r="O42" s="14">
        <v>360</v>
      </c>
      <c r="P42" s="7"/>
      <c r="Q42" s="6">
        <v>860</v>
      </c>
      <c r="R42" s="6">
        <v>100</v>
      </c>
      <c r="S42" s="12"/>
    </row>
    <row r="43" spans="1:19" x14ac:dyDescent="0.25">
      <c r="A43" s="42"/>
      <c r="B43" s="43">
        <v>71</v>
      </c>
      <c r="C43" s="2" t="s">
        <v>79</v>
      </c>
      <c r="D43" s="2">
        <v>1</v>
      </c>
      <c r="E43" s="2" t="s">
        <v>80</v>
      </c>
      <c r="F43" s="8">
        <f>SUM(Tableau1[[#This Row],[C.H.U. DE BREST]:[C.H. DU CENTRE-BRETAGNE
(PONTIVY - GUEMENE SUR SCORFF)]])</f>
        <v>11</v>
      </c>
      <c r="G43" s="8">
        <f t="shared" si="2"/>
        <v>44</v>
      </c>
      <c r="H43" s="7"/>
      <c r="I43" s="7"/>
      <c r="J43" s="6"/>
      <c r="K43" s="12"/>
      <c r="L43" s="12"/>
      <c r="M43" s="14"/>
      <c r="N43" s="14"/>
      <c r="O43" s="14">
        <v>1</v>
      </c>
      <c r="P43" s="7">
        <v>5</v>
      </c>
      <c r="Q43" s="6">
        <v>5</v>
      </c>
      <c r="R43" s="6"/>
      <c r="S43" s="12"/>
    </row>
    <row r="44" spans="1:19" x14ac:dyDescent="0.25">
      <c r="A44" s="42"/>
      <c r="B44" s="43">
        <v>74</v>
      </c>
      <c r="C44" s="2" t="s">
        <v>81</v>
      </c>
      <c r="D44" s="2">
        <v>1</v>
      </c>
      <c r="E44" s="2" t="s">
        <v>81</v>
      </c>
      <c r="F44" s="8">
        <f>SUM(Tableau1[[#This Row],[C.H.U. DE BREST]:[C.H. DU CENTRE-BRETAGNE
(PONTIVY - GUEMENE SUR SCORFF)]])</f>
        <v>20</v>
      </c>
      <c r="G44" s="8">
        <f t="shared" si="2"/>
        <v>80</v>
      </c>
      <c r="H44" s="7">
        <v>20</v>
      </c>
      <c r="I44" s="7"/>
      <c r="J44" s="6"/>
      <c r="K44" s="12"/>
      <c r="L44" s="12"/>
      <c r="M44" s="14"/>
      <c r="N44" s="14"/>
      <c r="O44" s="14"/>
      <c r="P44" s="7"/>
      <c r="Q44" s="6"/>
      <c r="R44" s="6"/>
      <c r="S44" s="12"/>
    </row>
    <row r="45" spans="1:19" x14ac:dyDescent="0.25">
      <c r="A45" s="42"/>
      <c r="B45" s="43">
        <v>77</v>
      </c>
      <c r="C45" s="2" t="s">
        <v>82</v>
      </c>
      <c r="D45" s="2">
        <v>1</v>
      </c>
      <c r="E45" s="2" t="s">
        <v>83</v>
      </c>
      <c r="F45" s="8">
        <f>SUM(Tableau1[[#This Row],[C.H.U. DE BREST]:[C.H. DU CENTRE-BRETAGNE
(PONTIVY - GUEMENE SUR SCORFF)]])</f>
        <v>1</v>
      </c>
      <c r="G45" s="8">
        <f t="shared" si="2"/>
        <v>4</v>
      </c>
      <c r="H45" s="7"/>
      <c r="I45" s="7"/>
      <c r="J45" s="6"/>
      <c r="K45" s="12"/>
      <c r="L45" s="12"/>
      <c r="M45" s="14">
        <v>1</v>
      </c>
      <c r="N45" s="14"/>
      <c r="O45" s="14"/>
      <c r="P45" s="7"/>
      <c r="Q45" s="6"/>
      <c r="R45" s="6"/>
      <c r="S45" s="12"/>
    </row>
    <row r="46" spans="1:19" x14ac:dyDescent="0.25">
      <c r="A46" s="42"/>
      <c r="B46" s="43">
        <v>85</v>
      </c>
      <c r="C46" s="2" t="s">
        <v>84</v>
      </c>
      <c r="D46" s="2">
        <v>1</v>
      </c>
      <c r="E46" s="2" t="s">
        <v>85</v>
      </c>
      <c r="F46" s="8">
        <f>SUM(Tableau1[[#This Row],[C.H.U. DE BREST]:[C.H. DU CENTRE-BRETAGNE
(PONTIVY - GUEMENE SUR SCORFF)]])</f>
        <v>5</v>
      </c>
      <c r="G46" s="8">
        <f t="shared" si="2"/>
        <v>20</v>
      </c>
      <c r="H46" s="7">
        <v>5</v>
      </c>
      <c r="I46" s="7"/>
      <c r="J46" s="6"/>
      <c r="K46" s="12"/>
      <c r="L46" s="12"/>
      <c r="M46" s="14"/>
      <c r="N46" s="14"/>
      <c r="O46" s="14"/>
      <c r="P46" s="7"/>
      <c r="Q46" s="6"/>
      <c r="R46" s="6"/>
      <c r="S46" s="12"/>
    </row>
    <row r="47" spans="1:19" x14ac:dyDescent="0.25">
      <c r="A47" s="42"/>
      <c r="B47" s="43">
        <v>85</v>
      </c>
      <c r="C47" s="2" t="s">
        <v>84</v>
      </c>
      <c r="D47" s="2">
        <v>2</v>
      </c>
      <c r="E47" s="2" t="s">
        <v>86</v>
      </c>
      <c r="F47" s="8">
        <f>SUM(Tableau1[[#This Row],[C.H.U. DE BREST]:[C.H. DU CENTRE-BRETAGNE
(PONTIVY - GUEMENE SUR SCORFF)]])</f>
        <v>5</v>
      </c>
      <c r="G47" s="8">
        <f t="shared" si="2"/>
        <v>20</v>
      </c>
      <c r="H47" s="7">
        <v>5</v>
      </c>
      <c r="I47" s="7"/>
      <c r="J47" s="6"/>
      <c r="K47" s="12"/>
      <c r="L47" s="12"/>
      <c r="M47" s="14"/>
      <c r="N47" s="14"/>
      <c r="O47" s="14"/>
      <c r="P47" s="7"/>
      <c r="Q47" s="6"/>
      <c r="R47" s="6"/>
      <c r="S47" s="12"/>
    </row>
    <row r="48" spans="1:19" x14ac:dyDescent="0.25">
      <c r="A48" s="42"/>
      <c r="B48" s="43">
        <v>85</v>
      </c>
      <c r="C48" s="2" t="s">
        <v>84</v>
      </c>
      <c r="D48" s="2">
        <v>3</v>
      </c>
      <c r="E48" s="2" t="s">
        <v>87</v>
      </c>
      <c r="F48" s="8">
        <f>SUM(Tableau1[[#This Row],[C.H.U. DE BREST]:[C.H. DU CENTRE-BRETAGNE
(PONTIVY - GUEMENE SUR SCORFF)]])</f>
        <v>55</v>
      </c>
      <c r="G48" s="8">
        <f t="shared" si="2"/>
        <v>220</v>
      </c>
      <c r="H48" s="7">
        <v>55</v>
      </c>
      <c r="I48" s="7"/>
      <c r="J48" s="6"/>
      <c r="K48" s="12"/>
      <c r="L48" s="12"/>
      <c r="M48" s="14"/>
      <c r="N48" s="14"/>
      <c r="O48" s="14"/>
      <c r="P48" s="7"/>
      <c r="Q48" s="6"/>
      <c r="R48" s="6"/>
      <c r="S48" s="12"/>
    </row>
    <row r="49" spans="1:19" x14ac:dyDescent="0.25">
      <c r="A49" s="42"/>
      <c r="B49" s="43">
        <v>90</v>
      </c>
      <c r="C49" s="2" t="s">
        <v>88</v>
      </c>
      <c r="D49" s="2">
        <v>1</v>
      </c>
      <c r="E49" s="2" t="s">
        <v>89</v>
      </c>
      <c r="F49" s="8">
        <f>SUM(Tableau1[[#This Row],[C.H.U. DE BREST]:[C.H. DU CENTRE-BRETAGNE
(PONTIVY - GUEMENE SUR SCORFF)]])</f>
        <v>25</v>
      </c>
      <c r="G49" s="8">
        <f t="shared" si="2"/>
        <v>100</v>
      </c>
      <c r="H49" s="7">
        <v>15</v>
      </c>
      <c r="I49" s="7"/>
      <c r="J49" s="6"/>
      <c r="K49" s="12"/>
      <c r="L49" s="12"/>
      <c r="M49" s="14"/>
      <c r="N49" s="14"/>
      <c r="O49" s="14"/>
      <c r="P49" s="7"/>
      <c r="Q49" s="6">
        <v>5</v>
      </c>
      <c r="R49" s="6"/>
      <c r="S49" s="12">
        <v>5</v>
      </c>
    </row>
    <row r="50" spans="1:19" x14ac:dyDescent="0.25">
      <c r="A50" s="42"/>
      <c r="B50" s="43">
        <v>97</v>
      </c>
      <c r="C50" s="2" t="s">
        <v>90</v>
      </c>
      <c r="D50" s="2">
        <v>1</v>
      </c>
      <c r="E50" s="2" t="s">
        <v>91</v>
      </c>
      <c r="F50" s="8">
        <f>SUM(Tableau1[[#This Row],[C.H.U. DE BREST]:[C.H. DU CENTRE-BRETAGNE
(PONTIVY - GUEMENE SUR SCORFF)]])</f>
        <v>20</v>
      </c>
      <c r="G50" s="8">
        <f t="shared" si="2"/>
        <v>80</v>
      </c>
      <c r="H50" s="7"/>
      <c r="I50" s="7"/>
      <c r="J50" s="6"/>
      <c r="K50" s="12"/>
      <c r="L50" s="12"/>
      <c r="M50" s="14">
        <v>20</v>
      </c>
      <c r="N50" s="14"/>
      <c r="O50" s="14"/>
      <c r="P50" s="7"/>
      <c r="Q50" s="6"/>
      <c r="R50" s="6"/>
      <c r="S50" s="12"/>
    </row>
    <row r="51" spans="1:19" x14ac:dyDescent="0.25">
      <c r="A51" s="42"/>
      <c r="B51" s="43">
        <v>97</v>
      </c>
      <c r="C51" s="2" t="s">
        <v>90</v>
      </c>
      <c r="D51" s="2">
        <v>2</v>
      </c>
      <c r="E51" s="2" t="s">
        <v>92</v>
      </c>
      <c r="F51" s="8">
        <f>SUM(Tableau1[[#This Row],[C.H.U. DE BREST]:[C.H. DU CENTRE-BRETAGNE
(PONTIVY - GUEMENE SUR SCORFF)]])</f>
        <v>16</v>
      </c>
      <c r="G51" s="8">
        <f t="shared" si="2"/>
        <v>64</v>
      </c>
      <c r="H51" s="7"/>
      <c r="I51" s="7"/>
      <c r="J51" s="6">
        <v>1</v>
      </c>
      <c r="K51" s="12"/>
      <c r="L51" s="12"/>
      <c r="M51" s="14">
        <v>10</v>
      </c>
      <c r="N51" s="14"/>
      <c r="O51" s="14"/>
      <c r="P51" s="7"/>
      <c r="Q51" s="6"/>
      <c r="R51" s="6">
        <v>5</v>
      </c>
      <c r="S51" s="12"/>
    </row>
    <row r="52" spans="1:19" x14ac:dyDescent="0.25">
      <c r="A52" s="42"/>
      <c r="B52" s="43">
        <v>100</v>
      </c>
      <c r="C52" s="2" t="s">
        <v>93</v>
      </c>
      <c r="D52" s="2">
        <v>1</v>
      </c>
      <c r="E52" s="2" t="s">
        <v>94</v>
      </c>
      <c r="F52" s="8">
        <f>SUM(Tableau1[[#This Row],[C.H.U. DE BREST]:[C.H. DU CENTRE-BRETAGNE
(PONTIVY - GUEMENE SUR SCORFF)]])</f>
        <v>5</v>
      </c>
      <c r="G52" s="8">
        <f t="shared" si="2"/>
        <v>20</v>
      </c>
      <c r="H52" s="7">
        <v>5</v>
      </c>
      <c r="I52" s="7"/>
      <c r="J52" s="6"/>
      <c r="K52" s="12"/>
      <c r="L52" s="12"/>
      <c r="M52" s="14"/>
      <c r="N52" s="14"/>
      <c r="O52" s="14"/>
      <c r="P52" s="7"/>
      <c r="Q52" s="6"/>
      <c r="R52" s="6"/>
      <c r="S52" s="12"/>
    </row>
    <row r="53" spans="1:19" x14ac:dyDescent="0.25">
      <c r="A53" s="42"/>
      <c r="B53" s="43">
        <v>100</v>
      </c>
      <c r="C53" s="2" t="s">
        <v>93</v>
      </c>
      <c r="D53" s="2">
        <v>2</v>
      </c>
      <c r="E53" s="2" t="s">
        <v>95</v>
      </c>
      <c r="F53" s="8">
        <f>SUM(Tableau1[[#This Row],[C.H.U. DE BREST]:[C.H. DU CENTRE-BRETAGNE
(PONTIVY - GUEMENE SUR SCORFF)]])</f>
        <v>10</v>
      </c>
      <c r="G53" s="8">
        <f t="shared" si="2"/>
        <v>40</v>
      </c>
      <c r="H53" s="7">
        <v>10</v>
      </c>
      <c r="I53" s="7"/>
      <c r="J53" s="6"/>
      <c r="K53" s="12"/>
      <c r="L53" s="12"/>
      <c r="M53" s="14"/>
      <c r="N53" s="14"/>
      <c r="O53" s="14"/>
      <c r="P53" s="7"/>
      <c r="Q53" s="6"/>
      <c r="R53" s="6"/>
      <c r="S53" s="12"/>
    </row>
    <row r="54" spans="1:19" x14ac:dyDescent="0.25">
      <c r="A54" s="42"/>
      <c r="B54" s="43">
        <v>100</v>
      </c>
      <c r="C54" s="2" t="s">
        <v>93</v>
      </c>
      <c r="D54" s="2">
        <v>3</v>
      </c>
      <c r="E54" s="2" t="s">
        <v>96</v>
      </c>
      <c r="F54" s="8">
        <f>SUM(Tableau1[[#This Row],[C.H.U. DE BREST]:[C.H. DU CENTRE-BRETAGNE
(PONTIVY - GUEMENE SUR SCORFF)]])</f>
        <v>5</v>
      </c>
      <c r="G54" s="8">
        <f t="shared" si="2"/>
        <v>20</v>
      </c>
      <c r="H54" s="7">
        <v>5</v>
      </c>
      <c r="I54" s="7"/>
      <c r="J54" s="6"/>
      <c r="K54" s="12"/>
      <c r="L54" s="12"/>
      <c r="M54" s="14"/>
      <c r="N54" s="14"/>
      <c r="O54" s="14"/>
      <c r="P54" s="7"/>
      <c r="Q54" s="6"/>
      <c r="R54" s="6"/>
      <c r="S54" s="12"/>
    </row>
    <row r="55" spans="1:19" x14ac:dyDescent="0.25">
      <c r="A55" s="23"/>
      <c r="B55" s="4"/>
      <c r="C55" s="23"/>
      <c r="D55" s="4"/>
      <c r="E55" s="23"/>
      <c r="F55" s="22">
        <f>SUBTOTAL(109,Tableau1[QUANTITE TOTALE
ESTIMATIVE])</f>
        <v>7737</v>
      </c>
      <c r="G55" s="22">
        <f>SUBTOTAL(109,Tableau1[QUANTITE TOTALE
MAXIMALE
(coefficient 4)])</f>
        <v>30948</v>
      </c>
      <c r="H55" s="22">
        <f>SUBTOTAL(109,Tableau1[C.H.U. DE BREST])</f>
        <v>2748</v>
      </c>
      <c r="I55" s="22">
        <f>SUBTOTAL(109,Tableau1[C.H. FERDINAND GRALL
(LANDERNEAU)])</f>
        <v>35</v>
      </c>
      <c r="J55" s="22">
        <f>SUBTOTAL(109,Tableau1[ C.H.I. DE CORNOUAILLE
(QUIMPER - CONCARNEAU)])</f>
        <v>56</v>
      </c>
      <c r="K55" s="22">
        <f>SUBTOTAL(109,Tableau1[C.H. YVES LE FOLL
(SAINT-BRIEUC - PAIMPOL - TREGUIER)])</f>
        <v>45</v>
      </c>
      <c r="L55" s="22">
        <f>SUBTOTAL(109,Tableau1[ C.H. DE GUINGAMP ])</f>
        <v>5</v>
      </c>
      <c r="M55" s="22">
        <f>SUBTOTAL(109,Tableau1[ C.H.U. DE RENNES])</f>
        <v>3059</v>
      </c>
      <c r="N55" s="22">
        <f>SUBTOTAL(109,Tableau1[C.H.I. DE REDON-CARENTOIR])</f>
        <v>5</v>
      </c>
      <c r="O55" s="22">
        <f>SUBTOTAL(109,Tableau1[ C.H. DE FOUGERES ])</f>
        <v>422</v>
      </c>
      <c r="P55" s="22">
        <f>SUBTOTAL(109,Tableau1[G.H. RANCE EMERAUDE
(SAINT-MALO - DINAN -
CANCALE)])</f>
        <v>35</v>
      </c>
      <c r="Q55" s="22">
        <f>SUBTOTAL(109,Tableau1[C.H. BRETAGNE ATLANTIQUE
(VANNES)])</f>
        <v>1052</v>
      </c>
      <c r="R55" s="22">
        <f>SUBTOTAL(109,Tableau1[C.H. ALPHONSE GUERIN
(PLOERMEL - MALESTROIT - JOSSELIN)])</f>
        <v>125</v>
      </c>
      <c r="S55" s="22">
        <f>SUBTOTAL(109,Tableau1[C.H. DU CENTRE-BRETAGNE
(PONTIVY - GUEMENE SUR SCORFF)])</f>
        <v>150</v>
      </c>
    </row>
  </sheetData>
  <sheetProtection algorithmName="SHA-512" hashValue="bkqHDkG3qmRes0mq0JScpt8rUVhYWLrScfHEpYBG526OlkYMAiUqsA35dB6nnSKmH23ADHD/qfuzKQ73rPsLow==" saltValue="Q9Y8GiNIpYjDuBxbIIfHjQ==" spinCount="100000" sheet="1" objects="1" scenarios="1" formatCells="0" formatColumns="0" formatRows="0" sort="0" autoFilter="0"/>
  <protectedRanges>
    <protectedRange algorithmName="SHA-512" hashValue="L+3OoqdJUpGq5vquGJaH8O1bxoyVt/uxfmSO07t6TPecAxvmXskHkwQs59eK2CSTyqp2DBHsp/4g261XTCbuXQ==" saltValue="jdfFGifRY2ccsT4vSbkBFw==" spinCount="100000" sqref="N56:P1048576 S56:S1048576 A56:L1048576 T1:XFD1048576 A1:S55" name="ADMIN"/>
  </protectedRanges>
  <mergeCells count="10">
    <mergeCell ref="A1:G1"/>
    <mergeCell ref="A2:G2"/>
    <mergeCell ref="A5:G5"/>
    <mergeCell ref="M8:O8"/>
    <mergeCell ref="K8:L8"/>
    <mergeCell ref="Q8:R8"/>
    <mergeCell ref="A3:G3"/>
    <mergeCell ref="H8:I8"/>
    <mergeCell ref="A8:G8"/>
    <mergeCell ref="A6:G6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16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G17" sqref="G17"/>
    </sheetView>
  </sheetViews>
  <sheetFormatPr baseColWidth="10" defaultColWidth="30.7109375" defaultRowHeight="15" outlineLevelCol="1" x14ac:dyDescent="0.25"/>
  <cols>
    <col min="1" max="1" width="30.7109375" style="34" hidden="1" customWidth="1" outlineLevel="1"/>
    <col min="2" max="2" width="9.7109375" style="1" bestFit="1" customWidth="1" collapsed="1"/>
    <col min="3" max="3" width="60.7109375" style="34" customWidth="1"/>
    <col min="4" max="4" width="15.140625" style="1" bestFit="1" customWidth="1"/>
    <col min="5" max="5" width="60.7109375" style="34" customWidth="1"/>
    <col min="6" max="6" width="30.140625" style="5" bestFit="1" customWidth="1"/>
    <col min="7" max="7" width="30.7109375" style="15"/>
    <col min="8" max="16384" width="30.7109375" style="1"/>
  </cols>
  <sheetData>
    <row r="1" spans="1:7" ht="26.25" x14ac:dyDescent="0.25">
      <c r="A1" s="53" t="s">
        <v>23</v>
      </c>
      <c r="B1" s="53"/>
      <c r="C1" s="53"/>
      <c r="D1" s="53"/>
      <c r="E1" s="53"/>
      <c r="F1" s="53"/>
      <c r="G1" s="16"/>
    </row>
    <row r="2" spans="1:7" ht="23.25" x14ac:dyDescent="0.25">
      <c r="A2" s="54" t="s">
        <v>19</v>
      </c>
      <c r="B2" s="54"/>
      <c r="C2" s="54"/>
      <c r="D2" s="54"/>
      <c r="E2" s="54"/>
      <c r="F2" s="54"/>
      <c r="G2" s="17"/>
    </row>
    <row r="3" spans="1:7" ht="23.25" x14ac:dyDescent="0.25">
      <c r="A3" s="49" t="s">
        <v>97</v>
      </c>
      <c r="B3" s="49"/>
      <c r="C3" s="49"/>
      <c r="D3" s="49"/>
      <c r="E3" s="49"/>
      <c r="F3" s="49"/>
      <c r="G3" s="17"/>
    </row>
    <row r="5" spans="1:7" ht="15.75" x14ac:dyDescent="0.25">
      <c r="A5" s="55" t="s">
        <v>22</v>
      </c>
      <c r="B5" s="55"/>
      <c r="C5" s="55"/>
      <c r="D5" s="55"/>
      <c r="E5" s="55"/>
      <c r="F5" s="55"/>
    </row>
    <row r="7" spans="1:7" s="27" customFormat="1" ht="42" x14ac:dyDescent="0.35">
      <c r="A7" s="51" t="s">
        <v>7</v>
      </c>
      <c r="B7" s="51"/>
      <c r="C7" s="51"/>
      <c r="D7" s="51"/>
      <c r="E7" s="51"/>
      <c r="F7" s="51"/>
      <c r="G7" s="40" t="s">
        <v>6</v>
      </c>
    </row>
    <row r="8" spans="1:7" s="4" customFormat="1" ht="30" x14ac:dyDescent="0.25">
      <c r="A8" s="37" t="s">
        <v>5</v>
      </c>
      <c r="B8" s="20" t="s">
        <v>0</v>
      </c>
      <c r="C8" s="25" t="s">
        <v>1</v>
      </c>
      <c r="D8" s="20" t="s">
        <v>2</v>
      </c>
      <c r="E8" s="25" t="s">
        <v>3</v>
      </c>
      <c r="F8" s="21" t="s">
        <v>24</v>
      </c>
      <c r="G8" s="9" t="s">
        <v>8</v>
      </c>
    </row>
    <row r="9" spans="1:7" x14ac:dyDescent="0.25">
      <c r="A9" s="36"/>
      <c r="B9" s="3">
        <v>18</v>
      </c>
      <c r="C9" s="2" t="s">
        <v>34</v>
      </c>
      <c r="D9" s="2">
        <v>1</v>
      </c>
      <c r="E9" s="2" t="s">
        <v>35</v>
      </c>
      <c r="F9" s="8">
        <f t="shared" ref="F9:F15" si="0">+SUM(G9:G9)</f>
        <v>1</v>
      </c>
      <c r="G9" s="7">
        <v>1</v>
      </c>
    </row>
    <row r="10" spans="1:7" x14ac:dyDescent="0.25">
      <c r="A10" s="42"/>
      <c r="B10" s="43">
        <v>43</v>
      </c>
      <c r="C10" s="2" t="s">
        <v>64</v>
      </c>
      <c r="D10" s="2">
        <v>1</v>
      </c>
      <c r="E10" s="2" t="s">
        <v>64</v>
      </c>
      <c r="F10" s="8">
        <f t="shared" si="0"/>
        <v>1</v>
      </c>
      <c r="G10" s="44">
        <v>1</v>
      </c>
    </row>
    <row r="11" spans="1:7" x14ac:dyDescent="0.25">
      <c r="A11" s="42"/>
      <c r="B11" s="43">
        <v>44</v>
      </c>
      <c r="C11" s="2" t="s">
        <v>65</v>
      </c>
      <c r="D11" s="2">
        <v>1</v>
      </c>
      <c r="E11" s="2" t="s">
        <v>66</v>
      </c>
      <c r="F11" s="8">
        <f t="shared" si="0"/>
        <v>1</v>
      </c>
      <c r="G11" s="44">
        <v>1</v>
      </c>
    </row>
    <row r="12" spans="1:7" x14ac:dyDescent="0.25">
      <c r="A12" s="42"/>
      <c r="B12" s="43">
        <v>51</v>
      </c>
      <c r="C12" s="2" t="s">
        <v>69</v>
      </c>
      <c r="D12" s="2">
        <v>1</v>
      </c>
      <c r="E12" s="2" t="s">
        <v>69</v>
      </c>
      <c r="F12" s="8">
        <f t="shared" si="0"/>
        <v>1</v>
      </c>
      <c r="G12" s="44">
        <v>1</v>
      </c>
    </row>
    <row r="13" spans="1:7" x14ac:dyDescent="0.25">
      <c r="A13" s="42"/>
      <c r="B13" s="43">
        <v>58</v>
      </c>
      <c r="C13" s="2" t="s">
        <v>75</v>
      </c>
      <c r="D13" s="2">
        <v>1</v>
      </c>
      <c r="E13" s="2" t="s">
        <v>76</v>
      </c>
      <c r="F13" s="8">
        <f t="shared" si="0"/>
        <v>1</v>
      </c>
      <c r="G13" s="44">
        <v>1</v>
      </c>
    </row>
    <row r="14" spans="1:7" ht="30" x14ac:dyDescent="0.25">
      <c r="A14" s="42"/>
      <c r="B14" s="43">
        <v>65</v>
      </c>
      <c r="C14" s="2" t="s">
        <v>77</v>
      </c>
      <c r="D14" s="2">
        <v>1</v>
      </c>
      <c r="E14" s="2" t="s">
        <v>78</v>
      </c>
      <c r="F14" s="8">
        <f t="shared" si="0"/>
        <v>2</v>
      </c>
      <c r="G14" s="44">
        <v>2</v>
      </c>
    </row>
    <row r="15" spans="1:7" x14ac:dyDescent="0.25">
      <c r="A15" s="42"/>
      <c r="B15" s="43">
        <v>85</v>
      </c>
      <c r="C15" s="2" t="s">
        <v>84</v>
      </c>
      <c r="D15" s="2">
        <v>3</v>
      </c>
      <c r="E15" s="2" t="s">
        <v>87</v>
      </c>
      <c r="F15" s="8">
        <f t="shared" si="0"/>
        <v>1</v>
      </c>
      <c r="G15" s="44">
        <v>1</v>
      </c>
    </row>
    <row r="16" spans="1:7" x14ac:dyDescent="0.25">
      <c r="A16" s="23"/>
      <c r="B16" s="4"/>
      <c r="C16" s="23"/>
      <c r="D16" s="4"/>
      <c r="E16" s="23"/>
      <c r="F16" s="22">
        <f>SUBTOTAL(109,Tableau2[TOTAL
SPECIMENS/ECHANTILLONS])</f>
        <v>8</v>
      </c>
      <c r="G16" s="22">
        <f>SUBTOTAL(109,Tableau2[C.H.U. DE BREST])</f>
        <v>8</v>
      </c>
    </row>
  </sheetData>
  <sheetProtection algorithmName="SHA-512" hashValue="lhj8VTXZPDs9QDTqXsdDsjNjgFvHbnHuFJ207LQkPmstWLECJ18ERGC4g8b/0dAANmWqJo0cetFE3WPbWDlPwg==" saltValue="O4It28w5bru3KD29wnLHJA==" spinCount="100000" sheet="1" objects="1" scenarios="1" formatCells="0" formatColumns="0" formatRows="0" sort="0" autoFilter="0"/>
  <protectedRanges>
    <protectedRange algorithmName="SHA-512" hashValue="VsoLg+jtwPx7EbVSXvh0frLpgzPISoSpjDJ/DG9uuLHaU486gi+d/48yLXK2zMbd0O5Gv3l3N0HqMvgky7MCXw==" saltValue="4Ppghu9F65D4/sal7vQ15Q==" spinCount="100000" sqref="A16:G1048576 A1:G6 H1:XFD1048576 A7:F15" name="ADMIN"/>
    <protectedRange algorithmName="SHA-512" hashValue="L+3OoqdJUpGq5vquGJaH8O1bxoyVt/uxfmSO07t6TPecAxvmXskHkwQs59eK2CSTyqp2DBHsp/4g261XTCbuXQ==" saltValue="jdfFGifRY2ccsT4vSbkBFw==" spinCount="100000" sqref="G7:G15" name="ADMIN_2"/>
  </protectedRanges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65"/>
  <sheetViews>
    <sheetView showGridLines="0" zoomScale="85" zoomScaleNormal="85" workbookViewId="0">
      <pane ySplit="7" topLeftCell="A8" activePane="bottomLeft" state="frozen"/>
      <selection pane="bottomLeft" activeCell="C16" sqref="C16"/>
    </sheetView>
  </sheetViews>
  <sheetFormatPr baseColWidth="10" defaultRowHeight="15" outlineLevelCol="1" x14ac:dyDescent="0.25"/>
  <cols>
    <col min="1" max="1" width="30.7109375" style="34" customWidth="1" outlineLevel="1"/>
    <col min="2" max="2" width="9.7109375" style="1" bestFit="1" customWidth="1"/>
    <col min="3" max="3" width="60.7109375" style="34" customWidth="1"/>
    <col min="4" max="5" width="22.28515625" style="5" bestFit="1" customWidth="1"/>
    <col min="6" max="16384" width="11.42578125" style="1"/>
  </cols>
  <sheetData>
    <row r="1" spans="1:5" ht="26.25" x14ac:dyDescent="0.25">
      <c r="A1" s="53" t="s">
        <v>27</v>
      </c>
      <c r="B1" s="53"/>
      <c r="C1" s="53"/>
      <c r="D1" s="53"/>
      <c r="E1" s="53"/>
    </row>
    <row r="2" spans="1:5" ht="23.25" x14ac:dyDescent="0.25">
      <c r="A2" s="54" t="s">
        <v>19</v>
      </c>
      <c r="B2" s="54"/>
      <c r="C2" s="54"/>
      <c r="D2" s="54"/>
      <c r="E2" s="54"/>
    </row>
    <row r="3" spans="1:5" ht="15.75" x14ac:dyDescent="0.25">
      <c r="A3" s="49" t="s">
        <v>97</v>
      </c>
      <c r="B3" s="49"/>
      <c r="C3" s="49"/>
      <c r="D3" s="49"/>
      <c r="E3" s="49"/>
    </row>
    <row r="5" spans="1:5" s="19" customFormat="1" ht="15.75" x14ac:dyDescent="0.25">
      <c r="A5" s="55" t="s">
        <v>25</v>
      </c>
      <c r="B5" s="55"/>
      <c r="C5" s="55"/>
      <c r="D5" s="55"/>
      <c r="E5" s="55"/>
    </row>
    <row r="7" spans="1:5" s="23" customFormat="1" ht="45" x14ac:dyDescent="0.25">
      <c r="A7" s="30" t="s">
        <v>5</v>
      </c>
      <c r="B7" s="31" t="s">
        <v>0</v>
      </c>
      <c r="C7" s="31" t="s">
        <v>1</v>
      </c>
      <c r="D7" s="32" t="s">
        <v>4</v>
      </c>
      <c r="E7" s="47" t="s">
        <v>20</v>
      </c>
    </row>
    <row r="8" spans="1:5" x14ac:dyDescent="0.25">
      <c r="A8" s="36"/>
      <c r="B8" s="3">
        <v>18</v>
      </c>
      <c r="C8" s="2" t="s">
        <v>34</v>
      </c>
      <c r="D8" s="8">
        <f>SUMIFS(QUANTITES!F:F,QUANTITES!B:B,LOTS!B8)</f>
        <v>100</v>
      </c>
      <c r="E8" s="8">
        <f t="shared" ref="E8:E29" si="0">D8*4</f>
        <v>400</v>
      </c>
    </row>
    <row r="9" spans="1:5" x14ac:dyDescent="0.25">
      <c r="A9" s="36"/>
      <c r="B9" s="3">
        <v>26</v>
      </c>
      <c r="C9" s="2" t="s">
        <v>36</v>
      </c>
      <c r="D9" s="8">
        <f>SUMIFS(QUANTITES!F:F,QUANTITES!B:B,LOTS!B9)</f>
        <v>5</v>
      </c>
      <c r="E9" s="8">
        <f t="shared" si="0"/>
        <v>20</v>
      </c>
    </row>
    <row r="10" spans="1:5" x14ac:dyDescent="0.25">
      <c r="A10" s="36"/>
      <c r="B10" s="3">
        <v>27</v>
      </c>
      <c r="C10" s="2" t="s">
        <v>37</v>
      </c>
      <c r="D10" s="8">
        <f>SUMIFS(QUANTITES!F:F,QUANTITES!B:B,LOTS!B10)</f>
        <v>11</v>
      </c>
      <c r="E10" s="8">
        <f t="shared" si="0"/>
        <v>44</v>
      </c>
    </row>
    <row r="11" spans="1:5" x14ac:dyDescent="0.25">
      <c r="A11" s="36"/>
      <c r="B11" s="3">
        <v>29</v>
      </c>
      <c r="C11" s="2" t="s">
        <v>39</v>
      </c>
      <c r="D11" s="8">
        <f>SUMIFS(QUANTITES!F:F,QUANTITES!B:B,LOTS!B11)</f>
        <v>9</v>
      </c>
      <c r="E11" s="8">
        <f t="shared" si="0"/>
        <v>36</v>
      </c>
    </row>
    <row r="12" spans="1:5" x14ac:dyDescent="0.25">
      <c r="A12" s="36"/>
      <c r="B12" s="3">
        <v>30</v>
      </c>
      <c r="C12" s="2" t="s">
        <v>41</v>
      </c>
      <c r="D12" s="8">
        <f>SUMIFS(QUANTITES!F:F,QUANTITES!B:B,LOTS!B12)</f>
        <v>504</v>
      </c>
      <c r="E12" s="8">
        <f t="shared" si="0"/>
        <v>2016</v>
      </c>
    </row>
    <row r="13" spans="1:5" x14ac:dyDescent="0.25">
      <c r="A13" s="45"/>
      <c r="B13" s="46">
        <v>31</v>
      </c>
      <c r="C13" s="28" t="s">
        <v>54</v>
      </c>
      <c r="D13" s="29">
        <f>SUMIFS(QUANTITES!F:F,QUANTITES!B:B,LOTS!B13)</f>
        <v>2</v>
      </c>
      <c r="E13" s="8">
        <f t="shared" si="0"/>
        <v>8</v>
      </c>
    </row>
    <row r="14" spans="1:5" s="4" customFormat="1" x14ac:dyDescent="0.25">
      <c r="A14" s="42"/>
      <c r="B14" s="43">
        <v>32</v>
      </c>
      <c r="C14" s="2" t="s">
        <v>56</v>
      </c>
      <c r="D14" s="8">
        <f>SUMIFS(QUANTITES!F:F,QUANTITES!B:B,LOTS!B14)</f>
        <v>58</v>
      </c>
      <c r="E14" s="8">
        <f t="shared" si="0"/>
        <v>232</v>
      </c>
    </row>
    <row r="15" spans="1:5" x14ac:dyDescent="0.25">
      <c r="A15" s="42"/>
      <c r="B15" s="43">
        <v>43</v>
      </c>
      <c r="C15" s="2" t="s">
        <v>64</v>
      </c>
      <c r="D15" s="8">
        <f>SUMIFS(QUANTITES!F:F,QUANTITES!B:B,LOTS!B15)</f>
        <v>890</v>
      </c>
      <c r="E15" s="8">
        <f t="shared" si="0"/>
        <v>3560</v>
      </c>
    </row>
    <row r="16" spans="1:5" x14ac:dyDescent="0.25">
      <c r="A16" s="42"/>
      <c r="B16" s="43">
        <v>44</v>
      </c>
      <c r="C16" s="2" t="s">
        <v>65</v>
      </c>
      <c r="D16" s="8">
        <f>SUMIFS(QUANTITES!F:F,QUANTITES!B:B,LOTS!B16)</f>
        <v>700</v>
      </c>
      <c r="E16" s="8">
        <f t="shared" si="0"/>
        <v>2800</v>
      </c>
    </row>
    <row r="17" spans="1:5" x14ac:dyDescent="0.25">
      <c r="A17" s="42"/>
      <c r="B17" s="43">
        <v>49</v>
      </c>
      <c r="C17" s="2" t="s">
        <v>67</v>
      </c>
      <c r="D17" s="8">
        <f>SUMIFS(QUANTITES!F:F,QUANTITES!B:B,LOTS!B17)</f>
        <v>20</v>
      </c>
      <c r="E17" s="8">
        <f t="shared" si="0"/>
        <v>80</v>
      </c>
    </row>
    <row r="18" spans="1:5" x14ac:dyDescent="0.25">
      <c r="A18" s="42"/>
      <c r="B18" s="43">
        <v>51</v>
      </c>
      <c r="C18" s="2" t="s">
        <v>69</v>
      </c>
      <c r="D18" s="8">
        <f>SUMIFS(QUANTITES!F:F,QUANTITES!B:B,LOTS!B18)</f>
        <v>770</v>
      </c>
      <c r="E18" s="8">
        <f t="shared" si="0"/>
        <v>3080</v>
      </c>
    </row>
    <row r="19" spans="1:5" x14ac:dyDescent="0.25">
      <c r="A19" s="42"/>
      <c r="B19" s="43">
        <v>53</v>
      </c>
      <c r="C19" s="2" t="s">
        <v>70</v>
      </c>
      <c r="D19" s="8">
        <f>SUMIFS(QUANTITES!F:F,QUANTITES!B:B,LOTS!B19)</f>
        <v>10</v>
      </c>
      <c r="E19" s="8">
        <f t="shared" si="0"/>
        <v>40</v>
      </c>
    </row>
    <row r="20" spans="1:5" x14ac:dyDescent="0.25">
      <c r="A20" s="42"/>
      <c r="B20" s="43">
        <v>54</v>
      </c>
      <c r="C20" s="2" t="s">
        <v>73</v>
      </c>
      <c r="D20" s="8">
        <f>SUMIFS(QUANTITES!F:F,QUANTITES!B:B,LOTS!B20)</f>
        <v>5</v>
      </c>
      <c r="E20" s="8">
        <f t="shared" si="0"/>
        <v>20</v>
      </c>
    </row>
    <row r="21" spans="1:5" x14ac:dyDescent="0.25">
      <c r="A21" s="42"/>
      <c r="B21" s="43">
        <v>58</v>
      </c>
      <c r="C21" s="2" t="s">
        <v>75</v>
      </c>
      <c r="D21" s="8">
        <f>SUMIFS(QUANTITES!F:F,QUANTITES!B:B,LOTS!B21)</f>
        <v>80</v>
      </c>
      <c r="E21" s="8">
        <f t="shared" si="0"/>
        <v>320</v>
      </c>
    </row>
    <row r="22" spans="1:5" ht="30" x14ac:dyDescent="0.25">
      <c r="A22" s="42"/>
      <c r="B22" s="43">
        <v>65</v>
      </c>
      <c r="C22" s="2" t="s">
        <v>77</v>
      </c>
      <c r="D22" s="8">
        <f>SUMIFS(QUANTITES!F:F,QUANTITES!B:B,LOTS!B22)</f>
        <v>4395</v>
      </c>
      <c r="E22" s="8">
        <f t="shared" si="0"/>
        <v>17580</v>
      </c>
    </row>
    <row r="23" spans="1:5" x14ac:dyDescent="0.25">
      <c r="A23" s="42"/>
      <c r="B23" s="43">
        <v>71</v>
      </c>
      <c r="C23" s="2" t="s">
        <v>79</v>
      </c>
      <c r="D23" s="8">
        <f>SUMIFS(QUANTITES!F:F,QUANTITES!B:B,LOTS!B23)</f>
        <v>11</v>
      </c>
      <c r="E23" s="8">
        <f t="shared" si="0"/>
        <v>44</v>
      </c>
    </row>
    <row r="24" spans="1:5" x14ac:dyDescent="0.25">
      <c r="A24" s="42"/>
      <c r="B24" s="43">
        <v>74</v>
      </c>
      <c r="C24" s="2" t="s">
        <v>81</v>
      </c>
      <c r="D24" s="8">
        <f>SUMIFS(QUANTITES!F:F,QUANTITES!B:B,LOTS!B24)</f>
        <v>20</v>
      </c>
      <c r="E24" s="8">
        <f t="shared" si="0"/>
        <v>80</v>
      </c>
    </row>
    <row r="25" spans="1:5" x14ac:dyDescent="0.25">
      <c r="A25" s="42"/>
      <c r="B25" s="43">
        <v>77</v>
      </c>
      <c r="C25" s="2" t="s">
        <v>82</v>
      </c>
      <c r="D25" s="8">
        <f>SUMIFS(QUANTITES!F:F,QUANTITES!B:B,LOTS!B25)</f>
        <v>1</v>
      </c>
      <c r="E25" s="8">
        <f t="shared" si="0"/>
        <v>4</v>
      </c>
    </row>
    <row r="26" spans="1:5" x14ac:dyDescent="0.25">
      <c r="A26" s="42"/>
      <c r="B26" s="43">
        <v>85</v>
      </c>
      <c r="C26" s="2" t="s">
        <v>84</v>
      </c>
      <c r="D26" s="8">
        <f>SUMIFS(QUANTITES!F:F,QUANTITES!B:B,LOTS!B26)</f>
        <v>65</v>
      </c>
      <c r="E26" s="8">
        <f t="shared" si="0"/>
        <v>260</v>
      </c>
    </row>
    <row r="27" spans="1:5" x14ac:dyDescent="0.25">
      <c r="A27" s="42"/>
      <c r="B27" s="43">
        <v>90</v>
      </c>
      <c r="C27" s="2" t="s">
        <v>88</v>
      </c>
      <c r="D27" s="8">
        <f>SUMIFS(QUANTITES!F:F,QUANTITES!B:B,LOTS!B27)</f>
        <v>25</v>
      </c>
      <c r="E27" s="8">
        <f t="shared" si="0"/>
        <v>100</v>
      </c>
    </row>
    <row r="28" spans="1:5" x14ac:dyDescent="0.25">
      <c r="A28" s="42"/>
      <c r="B28" s="43">
        <v>97</v>
      </c>
      <c r="C28" s="2" t="s">
        <v>90</v>
      </c>
      <c r="D28" s="8">
        <f>SUMIFS(QUANTITES!F:F,QUANTITES!B:B,LOTS!B28)</f>
        <v>36</v>
      </c>
      <c r="E28" s="8">
        <f t="shared" si="0"/>
        <v>144</v>
      </c>
    </row>
    <row r="29" spans="1:5" x14ac:dyDescent="0.25">
      <c r="A29" s="42"/>
      <c r="B29" s="43">
        <v>100</v>
      </c>
      <c r="C29" s="2" t="s">
        <v>93</v>
      </c>
      <c r="D29" s="8">
        <f>SUMIFS(QUANTITES!F:F,QUANTITES!B:B,LOTS!B29)</f>
        <v>20</v>
      </c>
      <c r="E29" s="8">
        <f t="shared" si="0"/>
        <v>80</v>
      </c>
    </row>
    <row r="30" spans="1:5" x14ac:dyDescent="0.25">
      <c r="A30"/>
      <c r="B30"/>
      <c r="C30"/>
      <c r="D30"/>
      <c r="E30"/>
    </row>
    <row r="31" spans="1:5" x14ac:dyDescent="0.25">
      <c r="A31"/>
      <c r="B31"/>
      <c r="C31"/>
      <c r="D31"/>
      <c r="E31"/>
    </row>
    <row r="32" spans="1:5" x14ac:dyDescent="0.25">
      <c r="A32"/>
      <c r="B32"/>
      <c r="C32"/>
      <c r="D32"/>
      <c r="E32"/>
    </row>
    <row r="33" spans="1:5" x14ac:dyDescent="0.25">
      <c r="A33"/>
      <c r="B33"/>
      <c r="C33"/>
      <c r="D33"/>
      <c r="E33"/>
    </row>
    <row r="34" spans="1:5" x14ac:dyDescent="0.25">
      <c r="A34"/>
      <c r="B34"/>
      <c r="C34"/>
      <c r="D34"/>
      <c r="E34"/>
    </row>
    <row r="35" spans="1:5" x14ac:dyDescent="0.25">
      <c r="A35"/>
      <c r="B35"/>
      <c r="C35"/>
      <c r="D35"/>
      <c r="E35"/>
    </row>
    <row r="36" spans="1:5" x14ac:dyDescent="0.25">
      <c r="A36"/>
      <c r="B36"/>
      <c r="C36"/>
      <c r="D36"/>
      <c r="E36"/>
    </row>
    <row r="37" spans="1:5" x14ac:dyDescent="0.25">
      <c r="A37"/>
      <c r="B37"/>
      <c r="C37"/>
      <c r="D37"/>
      <c r="E37"/>
    </row>
    <row r="38" spans="1:5" x14ac:dyDescent="0.25">
      <c r="A38"/>
      <c r="B38"/>
      <c r="C38"/>
      <c r="D38"/>
      <c r="E38"/>
    </row>
    <row r="39" spans="1:5" x14ac:dyDescent="0.25">
      <c r="A39"/>
      <c r="B39"/>
      <c r="C39"/>
      <c r="D39"/>
      <c r="E39"/>
    </row>
    <row r="40" spans="1:5" x14ac:dyDescent="0.25">
      <c r="A40"/>
      <c r="B40"/>
      <c r="C40"/>
      <c r="D40"/>
      <c r="E40"/>
    </row>
    <row r="41" spans="1:5" x14ac:dyDescent="0.25">
      <c r="A41"/>
      <c r="B41"/>
      <c r="C41"/>
      <c r="D41"/>
      <c r="E41"/>
    </row>
    <row r="42" spans="1:5" x14ac:dyDescent="0.25">
      <c r="A42"/>
      <c r="B42"/>
      <c r="C42"/>
      <c r="D42"/>
      <c r="E42"/>
    </row>
    <row r="43" spans="1:5" x14ac:dyDescent="0.25">
      <c r="A43"/>
      <c r="B43"/>
      <c r="C43"/>
      <c r="D43"/>
      <c r="E43"/>
    </row>
    <row r="44" spans="1:5" x14ac:dyDescent="0.25">
      <c r="A44"/>
      <c r="B44"/>
      <c r="C44"/>
      <c r="D44"/>
      <c r="E44"/>
    </row>
    <row r="45" spans="1:5" x14ac:dyDescent="0.25">
      <c r="A45"/>
      <c r="B45"/>
      <c r="C45"/>
      <c r="D45"/>
      <c r="E45"/>
    </row>
    <row r="46" spans="1:5" x14ac:dyDescent="0.25">
      <c r="A46"/>
      <c r="B46"/>
      <c r="C46"/>
      <c r="D46"/>
      <c r="E46"/>
    </row>
    <row r="47" spans="1:5" x14ac:dyDescent="0.25">
      <c r="A47"/>
      <c r="B47"/>
      <c r="C47"/>
      <c r="D47"/>
      <c r="E47"/>
    </row>
    <row r="48" spans="1:5" x14ac:dyDescent="0.25">
      <c r="A48"/>
      <c r="B48"/>
      <c r="C48"/>
      <c r="D48"/>
      <c r="E48"/>
    </row>
    <row r="49" spans="1:5" x14ac:dyDescent="0.25">
      <c r="A49"/>
      <c r="B49"/>
      <c r="C49"/>
      <c r="D49"/>
      <c r="E49"/>
    </row>
    <row r="50" spans="1:5" x14ac:dyDescent="0.25">
      <c r="A50"/>
      <c r="B50"/>
      <c r="C50"/>
      <c r="D50"/>
      <c r="E50"/>
    </row>
    <row r="51" spans="1:5" x14ac:dyDescent="0.25">
      <c r="A51"/>
      <c r="B51"/>
      <c r="C51"/>
      <c r="D51"/>
      <c r="E51"/>
    </row>
    <row r="52" spans="1:5" x14ac:dyDescent="0.25">
      <c r="A52"/>
      <c r="B52"/>
      <c r="C52"/>
      <c r="D52"/>
      <c r="E52"/>
    </row>
    <row r="53" spans="1:5" x14ac:dyDescent="0.25">
      <c r="A53"/>
      <c r="B53"/>
      <c r="C53"/>
      <c r="D53"/>
      <c r="E53"/>
    </row>
    <row r="54" spans="1:5" x14ac:dyDescent="0.25">
      <c r="A54"/>
      <c r="B54"/>
      <c r="C54"/>
      <c r="D54"/>
      <c r="E54"/>
    </row>
    <row r="55" spans="1:5" x14ac:dyDescent="0.25">
      <c r="A55"/>
      <c r="B55"/>
      <c r="C55"/>
      <c r="D55"/>
      <c r="E55"/>
    </row>
    <row r="56" spans="1:5" x14ac:dyDescent="0.25">
      <c r="A56"/>
      <c r="B56"/>
      <c r="C56"/>
      <c r="D56"/>
      <c r="E56"/>
    </row>
    <row r="57" spans="1:5" x14ac:dyDescent="0.25">
      <c r="A57"/>
      <c r="B57"/>
      <c r="C57"/>
      <c r="D57"/>
      <c r="E57"/>
    </row>
    <row r="58" spans="1:5" x14ac:dyDescent="0.25">
      <c r="A58"/>
      <c r="B58"/>
      <c r="C58"/>
      <c r="D58"/>
      <c r="E58"/>
    </row>
    <row r="59" spans="1:5" x14ac:dyDescent="0.25">
      <c r="A59"/>
      <c r="B59"/>
      <c r="C59"/>
      <c r="D59"/>
      <c r="E59"/>
    </row>
    <row r="60" spans="1:5" x14ac:dyDescent="0.25">
      <c r="A60"/>
      <c r="B60"/>
      <c r="C60"/>
      <c r="D60"/>
      <c r="E60"/>
    </row>
    <row r="61" spans="1:5" x14ac:dyDescent="0.25">
      <c r="A61"/>
      <c r="B61"/>
      <c r="C61"/>
      <c r="D61"/>
      <c r="E61"/>
    </row>
    <row r="62" spans="1:5" x14ac:dyDescent="0.25">
      <c r="A62"/>
      <c r="B62"/>
      <c r="C62"/>
      <c r="D62"/>
      <c r="E62"/>
    </row>
    <row r="63" spans="1:5" x14ac:dyDescent="0.25">
      <c r="A63"/>
      <c r="B63"/>
      <c r="C63"/>
      <c r="D63"/>
      <c r="E63"/>
    </row>
    <row r="64" spans="1:5" x14ac:dyDescent="0.25">
      <c r="A64"/>
      <c r="B64"/>
      <c r="C64"/>
      <c r="D64"/>
      <c r="E64"/>
    </row>
    <row r="65" spans="1:5" x14ac:dyDescent="0.25">
      <c r="A65" s="23"/>
      <c r="B65" s="4"/>
      <c r="C65" s="23"/>
      <c r="D65" s="22">
        <f>SUBTOTAL(9,Tableau3[QUANTITE TOTALE
ESTIMATIVE])</f>
        <v>7737</v>
      </c>
      <c r="E65" s="22">
        <f>SUBTOTAL(9,Tableau3[QUANTITE TOTALE
MAXIMALE
(coefficient 4)])</f>
        <v>30948</v>
      </c>
    </row>
  </sheetData>
  <sheetProtection algorithmName="SHA-512" hashValue="w4ttHeySWeh4rSTz93vDWA/2UD0emNpNezkQjpX3QaznUPgWhl7UttpHxzPlVtnnutbVcL1C5zzPxdVyfnuPfg==" saltValue="VyArp4tWuNb+0Xwi8Cer2A==" spinCount="100000" sheet="1" objects="1" scenarios="1" formatCells="0" formatColumns="0" formatRows="0" sort="0" autoFilter="0"/>
  <protectedRanges>
    <protectedRange algorithmName="SHA-512" hashValue="0ocYbuULVL7HEZdGlKYE334mJt/zbE4VOu49DvJfHRwf2hvBLlpAg91qEk+AgGd30/E8gYT12GjTATq1UR3eVQ==" saltValue="U6Q1PESzlfhJK8YDPbiWSQ==" spinCount="100000" sqref="A1:E5 F1:XFD1048576 A6:E1048576" name="ADMIN"/>
  </protectedRanges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2024-02-09T14:37:26Z</cp:lastPrinted>
  <dcterms:created xsi:type="dcterms:W3CDTF">2023-01-25T10:16:38Z</dcterms:created>
  <dcterms:modified xsi:type="dcterms:W3CDTF">2025-09-01T13:06:23Z</dcterms:modified>
</cp:coreProperties>
</file>