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tables/table3.xml" ContentType="application/vnd.openxmlformats-officedocument.spreadsheetml.table+xml"/>
  <Override PartName="/xl/drawings/drawing4.xml" ContentType="application/vnd.openxmlformats-officedocument.drawing+xml"/>
  <Override PartName="/xl/tables/table4.xml" ContentType="application/vnd.openxmlformats-officedocument.spreadsheetml.table+xml"/>
  <Override PartName="/xl/drawings/drawing5.xml" ContentType="application/vnd.openxmlformats-officedocument.drawing+xml"/>
  <Override PartName="/xl/tables/table5.xml" ContentType="application/vnd.openxmlformats-officedocument.spreadsheetml.table+xml"/>
  <Override PartName="/xl/drawings/drawing6.xml" ContentType="application/vnd.openxmlformats-officedocument.drawing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ACHAT DAEL\0 Dossiers achats\Environnement patient tertiaire\TERTIAIRE\2025\"/>
    </mc:Choice>
  </mc:AlternateContent>
  <xr:revisionPtr revIDLastSave="0" documentId="13_ncr:1_{E1A4AFC1-FBA5-4CF1-B8C1-295488B0FD8B}" xr6:coauthVersionLast="36" xr6:coauthVersionMax="36" xr10:uidLastSave="{00000000-0000-0000-0000-000000000000}"/>
  <workbookProtection workbookAlgorithmName="SHA-512" workbookHashValue="GP4DxykX5vuK9eXqYez0S5OrI/dLCK2qt+UW3+Rp43aZpMRmV02FF721fvj8yLPa5N8vA+AIgwgn9Sgmy0UiWA==" workbookSaltValue="VHPznL2U8KeZ/PJcacGSvg==" workbookSpinCount="100000" lockStructure="1"/>
  <bookViews>
    <workbookView xWindow="0" yWindow="0" windowWidth="21570" windowHeight="7890" tabRatio="918" xr2:uid="{00000000-000D-0000-FFFF-FFFF00000000}"/>
  </bookViews>
  <sheets>
    <sheet name="LOT 1 ETIQUETTES &amp; RUBANS DIVER" sheetId="15" r:id="rId1"/>
    <sheet name="LOT 2 ETIQUETTES PLANCHES" sheetId="16" r:id="rId2"/>
    <sheet name="LOT 3 ETQUETTES LABORATOIRE" sheetId="17" r:id="rId3"/>
    <sheet name="LOT 4 ETIQUETTES STERILISATION" sheetId="18" r:id="rId4"/>
    <sheet name="LOT 5 ETIQUETTES BLOC" sheetId="20" r:id="rId5"/>
    <sheet name="LOT 6 ETIQUETTES THERMIQUE TOP" sheetId="21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9" i="17" l="1"/>
  <c r="N9" i="17"/>
  <c r="O9" i="17"/>
  <c r="N8" i="16" l="1"/>
  <c r="N9" i="16"/>
  <c r="N10" i="16"/>
  <c r="N11" i="16"/>
  <c r="N12" i="16"/>
  <c r="N13" i="16"/>
  <c r="N14" i="16"/>
  <c r="N15" i="16"/>
  <c r="N16" i="16"/>
  <c r="N17" i="16"/>
  <c r="N18" i="16"/>
  <c r="N19" i="16"/>
  <c r="N20" i="16"/>
  <c r="M8" i="16"/>
  <c r="O8" i="16" s="1"/>
  <c r="M9" i="16"/>
  <c r="O9" i="16" s="1"/>
  <c r="M10" i="16"/>
  <c r="O10" i="16" s="1"/>
  <c r="M11" i="16"/>
  <c r="O11" i="16" s="1"/>
  <c r="M12" i="16"/>
  <c r="O12" i="16" s="1"/>
  <c r="M13" i="16"/>
  <c r="O13" i="16" s="1"/>
  <c r="M14" i="16"/>
  <c r="O14" i="16" s="1"/>
  <c r="M15" i="16"/>
  <c r="O15" i="16" s="1"/>
  <c r="M16" i="16"/>
  <c r="O16" i="16" s="1"/>
  <c r="M17" i="16"/>
  <c r="O17" i="16" s="1"/>
  <c r="M18" i="16"/>
  <c r="O18" i="16" s="1"/>
  <c r="M19" i="16"/>
  <c r="O19" i="16" s="1"/>
  <c r="M20" i="16"/>
  <c r="O20" i="16" s="1"/>
  <c r="N7" i="16"/>
  <c r="M7" i="16"/>
  <c r="O7" i="16" s="1"/>
  <c r="M7" i="15" l="1"/>
  <c r="M45" i="15" l="1"/>
  <c r="O45" i="15" s="1"/>
  <c r="N45" i="15"/>
  <c r="M46" i="15"/>
  <c r="O46" i="15" s="1"/>
  <c r="N46" i="15"/>
  <c r="M47" i="15"/>
  <c r="O47" i="15" s="1"/>
  <c r="N47" i="15"/>
  <c r="M48" i="15" l="1"/>
  <c r="O48" i="15" s="1"/>
  <c r="N48" i="15"/>
  <c r="N43" i="15"/>
  <c r="M43" i="15"/>
  <c r="O43" i="15" s="1"/>
  <c r="N7" i="15" l="1"/>
  <c r="N8" i="15" l="1"/>
  <c r="N9" i="15"/>
  <c r="N10" i="15"/>
  <c r="N11" i="15"/>
  <c r="N12" i="15"/>
  <c r="N13" i="15"/>
  <c r="N14" i="15"/>
  <c r="N15" i="15"/>
  <c r="N16" i="15"/>
  <c r="N17" i="15"/>
  <c r="N18" i="15"/>
  <c r="N19" i="15"/>
  <c r="N20" i="15"/>
  <c r="N21" i="15"/>
  <c r="N22" i="15"/>
  <c r="N23" i="15"/>
  <c r="N24" i="15"/>
  <c r="N25" i="15"/>
  <c r="N26" i="15"/>
  <c r="N27" i="15"/>
  <c r="N28" i="15"/>
  <c r="N29" i="15"/>
  <c r="N30" i="15"/>
  <c r="N31" i="15"/>
  <c r="N32" i="15"/>
  <c r="N33" i="15"/>
  <c r="N34" i="15"/>
  <c r="N35" i="15"/>
  <c r="N36" i="15"/>
  <c r="N37" i="15"/>
  <c r="N38" i="15"/>
  <c r="N39" i="15"/>
  <c r="N40" i="15"/>
  <c r="N41" i="15"/>
  <c r="N42" i="15"/>
  <c r="N44" i="15"/>
  <c r="M8" i="15"/>
  <c r="O8" i="15" s="1"/>
  <c r="M9" i="15"/>
  <c r="O9" i="15" s="1"/>
  <c r="M10" i="15"/>
  <c r="O10" i="15" s="1"/>
  <c r="M11" i="15"/>
  <c r="O11" i="15" s="1"/>
  <c r="M12" i="15"/>
  <c r="O12" i="15" s="1"/>
  <c r="M13" i="15"/>
  <c r="O13" i="15" s="1"/>
  <c r="M14" i="15"/>
  <c r="O14" i="15" s="1"/>
  <c r="M15" i="15"/>
  <c r="O15" i="15" s="1"/>
  <c r="M16" i="15"/>
  <c r="O16" i="15" s="1"/>
  <c r="M17" i="15"/>
  <c r="O17" i="15" s="1"/>
  <c r="M18" i="15"/>
  <c r="O18" i="15" s="1"/>
  <c r="M19" i="15"/>
  <c r="O19" i="15" s="1"/>
  <c r="M20" i="15"/>
  <c r="O20" i="15" s="1"/>
  <c r="M21" i="15"/>
  <c r="O21" i="15" s="1"/>
  <c r="M22" i="15"/>
  <c r="O22" i="15" s="1"/>
  <c r="M23" i="15"/>
  <c r="O23" i="15" s="1"/>
  <c r="M24" i="15"/>
  <c r="O24" i="15" s="1"/>
  <c r="M25" i="15"/>
  <c r="O25" i="15" s="1"/>
  <c r="M26" i="15"/>
  <c r="O26" i="15" s="1"/>
  <c r="M27" i="15"/>
  <c r="O27" i="15" s="1"/>
  <c r="M28" i="15"/>
  <c r="O28" i="15" s="1"/>
  <c r="M29" i="15"/>
  <c r="O29" i="15" s="1"/>
  <c r="M30" i="15"/>
  <c r="O30" i="15" s="1"/>
  <c r="M31" i="15"/>
  <c r="O31" i="15" s="1"/>
  <c r="M32" i="15"/>
  <c r="O32" i="15" s="1"/>
  <c r="M33" i="15"/>
  <c r="O33" i="15" s="1"/>
  <c r="M34" i="15"/>
  <c r="O34" i="15" s="1"/>
  <c r="M35" i="15"/>
  <c r="O35" i="15" s="1"/>
  <c r="M36" i="15"/>
  <c r="O36" i="15" s="1"/>
  <c r="M37" i="15"/>
  <c r="O37" i="15" s="1"/>
  <c r="M38" i="15"/>
  <c r="O38" i="15" s="1"/>
  <c r="M39" i="15"/>
  <c r="O39" i="15" s="1"/>
  <c r="M40" i="15"/>
  <c r="O40" i="15" s="1"/>
  <c r="M41" i="15"/>
  <c r="O41" i="15" s="1"/>
  <c r="M42" i="15"/>
  <c r="O42" i="15" s="1"/>
  <c r="M44" i="15"/>
  <c r="O44" i="15" s="1"/>
  <c r="O7" i="15"/>
  <c r="O49" i="15" l="1"/>
  <c r="N7" i="21" l="1"/>
  <c r="M7" i="21"/>
  <c r="O7" i="21" s="1"/>
  <c r="O8" i="21" s="1"/>
  <c r="N8" i="20"/>
  <c r="M8" i="20"/>
  <c r="N7" i="20"/>
  <c r="M7" i="20"/>
  <c r="N8" i="18"/>
  <c r="M8" i="18"/>
  <c r="N7" i="18"/>
  <c r="M7" i="18"/>
  <c r="N8" i="17"/>
  <c r="M8" i="17"/>
  <c r="O8" i="17" s="1"/>
  <c r="N7" i="17"/>
  <c r="M7" i="17"/>
  <c r="O7" i="17" s="1"/>
  <c r="O10" i="17" l="1"/>
  <c r="O8" i="20"/>
  <c r="O7" i="20"/>
  <c r="O8" i="18"/>
  <c r="O7" i="18"/>
  <c r="O9" i="18" s="1"/>
  <c r="O21" i="16"/>
  <c r="O9" i="20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Jacquet, Emmanuelle</author>
  </authors>
  <commentList>
    <comment ref="C39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Jacquet, Emmanuelle:</t>
        </r>
        <r>
          <rPr>
            <sz val="9"/>
            <color indexed="81"/>
            <rFont val="Tahoma"/>
            <family val="2"/>
          </rPr>
          <t xml:space="preserve">
LUQUET LES 2 SOUS LOTS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Jacquet, Emmanuelle</author>
  </authors>
  <commentList>
    <comment ref="C2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Jacquet, Emmanuelle: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<sst xmlns="http://schemas.openxmlformats.org/spreadsheetml/2006/main" count="542" uniqueCount="293">
  <si>
    <t>ETIQUETTE NUTRITION</t>
  </si>
  <si>
    <t>ETIQUETTE 50 X 35 MM TRANSPARENTE</t>
  </si>
  <si>
    <t>ETIQUETTE 40 X 30 MM RADIOPHARMACIE SERINGUE</t>
  </si>
  <si>
    <t xml:space="preserve">ETIQUETTE 120 X 170 MM PHARMACIE CAISSE </t>
  </si>
  <si>
    <t>LOT DE 250 ETIQUETTES</t>
  </si>
  <si>
    <t>ETIQUETTE  72 X 48 MM STERILISATION BLOC</t>
  </si>
  <si>
    <t xml:space="preserve">RUBAN  72 X 48 MM DE TRANSEFRT POUR ETIQUETTE </t>
  </si>
  <si>
    <t>ETIQUETTE 76.2 X 50.8 MM ROBOT</t>
  </si>
  <si>
    <t>ETIQUETTE  60 X 40 MM THERMIQUE REA PEDIATRIE NEONAT</t>
  </si>
  <si>
    <t>ZEBRA GK420</t>
  </si>
  <si>
    <t>ETIQUETTE 100 X 100 MM PLATEFORME</t>
  </si>
  <si>
    <t>ETIQUETTE 101.6 X 38 MM</t>
  </si>
  <si>
    <t>ETIQUETTE  65 X 23 MM CONTENEUR ADHESIVE PERMANANTE BRILLANT</t>
  </si>
  <si>
    <t xml:space="preserve">ETIQUETTE 40 X 30 MM BIBERONNERIE ET SAPANET  </t>
  </si>
  <si>
    <t xml:space="preserve">ETIQUETTE 24 X 17.75 MM TRANSFERT LAMES  </t>
  </si>
  <si>
    <t>RUBAN TRANSFERT POUR LAME ACP</t>
  </si>
  <si>
    <t xml:space="preserve">PRIX AU RUBAN </t>
  </si>
  <si>
    <t>RUBAN 85 X 74 MM TRANSFERT POUR ZEBRA TLP2844</t>
  </si>
  <si>
    <t>RUBAN DE TRANSFERT CYTOLOGIE ACP</t>
  </si>
  <si>
    <t xml:space="preserve">RUBAN 50 X 450 MM TRANSFERT </t>
  </si>
  <si>
    <t>ETIQUETTE 50 X 22 MM BDE 48 SUR A4</t>
  </si>
  <si>
    <t>BDE NORD</t>
  </si>
  <si>
    <t>RUBAN DE TRANSFERT BEGENIUS</t>
  </si>
  <si>
    <t xml:space="preserve">ETIQUETTE 16 X 7 MM SATIN BLANC POLYESTER  ADN </t>
  </si>
  <si>
    <t>FORMAT 16 X 7 MM
MANDRIN DE 25 MM
PAPIER RESISTE AUX PRODUITS CHIMIQUES ET LONGUE CONSERVATION</t>
  </si>
  <si>
    <t>RUBAN 55 X 74 MM TRANSFERT THERMIQUE ADN</t>
  </si>
  <si>
    <t>ETIQUETTE 70 X 32 MM BOBINE</t>
  </si>
  <si>
    <t>PRIX AU RUBAN</t>
  </si>
  <si>
    <t>PRIX AU RL / COND RL 700 ETIQUETTES</t>
  </si>
  <si>
    <t>PRIX AU RL / COND RL 660 ETIQUETTES</t>
  </si>
  <si>
    <t>DESIGNATION</t>
  </si>
  <si>
    <t>DESCRIPTION DU PRODUIT</t>
  </si>
  <si>
    <t>CONDITONNEMENT</t>
  </si>
  <si>
    <t>ETIQUETTE 37 X 55 MM PLEIN VIDE  JAUNE</t>
  </si>
  <si>
    <t>ETIQUETTE 37 X 55 MM PLEIN VIDE  ROSE</t>
  </si>
  <si>
    <t>ETIQUETTE 70 x 37 MM</t>
  </si>
  <si>
    <t>ETIQUETTE 105 X 42 MM THERMIQUE  PHARMACIE</t>
  </si>
  <si>
    <t xml:space="preserve">RUBAN 80 X 450 MM TRANSFERT PHARMACIE RATIO </t>
  </si>
  <si>
    <t>REMARQUE CONDITIONNEMENT</t>
  </si>
  <si>
    <t xml:space="preserve">Nom du candidat : </t>
  </si>
  <si>
    <t>40X33
VELIN ENLEVABLE 
BOBINE DE 1000
MANDRIN 25
LAIZE 3MM</t>
  </si>
  <si>
    <t>PREPARATIONS PHARMACEUTIQUES NON STERILES</t>
  </si>
  <si>
    <t>MEDICAMENTS</t>
  </si>
  <si>
    <t>RADIOPHARMACIE</t>
  </si>
  <si>
    <t>GESTION COMMUNE N3 BACTERIOLOGIE PARASITOLOGIE VIROLOGIE</t>
  </si>
  <si>
    <t>EXAMENS DE TEP-TDM</t>
  </si>
  <si>
    <t>SENOLOGIE</t>
  </si>
  <si>
    <t>RLX</t>
  </si>
  <si>
    <t>Ruban</t>
  </si>
  <si>
    <t>Rlx de</t>
  </si>
  <si>
    <t>Rlx de 
1 000 étiquettes</t>
  </si>
  <si>
    <t>Rlx de 
1 500 étiquettes</t>
  </si>
  <si>
    <t>Rlx de 
2 000 étiquettes</t>
  </si>
  <si>
    <t>Rlx de 
1 790 étiquettes</t>
  </si>
  <si>
    <t>Rlx de 
500 étiquettes</t>
  </si>
  <si>
    <t>Rlx de 
700 étiquettes</t>
  </si>
  <si>
    <t>Rlx de 
1 430 étiquettes</t>
  </si>
  <si>
    <t>Le candidat doit impérativement respecter le conditionnement demandé concernant les rouleaux et rubans. Vous trouverez cette information dans la colonne "Remarque conditionnement".
 Le prix unitaire à indiquer par le candidat, indépendemment du conditionnement doit impérativement respecter l'unité indiquée dans la colonne du même nom. 
Exemple =&gt; Unité : PLanche =&gt; ici le Prix unitaire est donc "à la planche"</t>
  </si>
  <si>
    <t>SERVICE CHUGA CONCERNE</t>
  </si>
  <si>
    <t>UNITE</t>
  </si>
  <si>
    <t>MT TOTAL HT A L'ANNEE</t>
  </si>
  <si>
    <t>PRIX A LA BOITE / 
COND DE 500 PLANCHES</t>
  </si>
  <si>
    <t xml:space="preserve">LE CONDITIONNEMENT PEUT 
ETRE DIFFERENT </t>
  </si>
  <si>
    <t>PLANCHE</t>
  </si>
  <si>
    <t>PRIX AU RL / COND 
RL 1000 ETIQUETTES</t>
  </si>
  <si>
    <t xml:space="preserve">PRIX AU RL / COND 
RL 1 500 ETIQUETTES
</t>
  </si>
  <si>
    <t xml:space="preserve">PRIX AU RL / COND 
RL 2 000 ETIQUETTES
</t>
  </si>
  <si>
    <t>PRIX AU RL / COND 
RL 1 000 ETIQUETTES</t>
  </si>
  <si>
    <t>PRIX AU RL / COND 
RL 1 500 ETIQUETTES</t>
  </si>
  <si>
    <t>PRIX AU RL / COND
 RL 1 000 ETIQUETTES</t>
  </si>
  <si>
    <t>PRIX AU RL / COND 
RL 500 ETIQUETTES</t>
  </si>
  <si>
    <t xml:space="preserve">BOBINE 50 X 30 MM THERMIQUE ECO ADHESIF PERMAMENT </t>
  </si>
  <si>
    <t>PRIX AU RL / COND 
RL 2 000 ETIQUETTES</t>
  </si>
  <si>
    <t>LARGEUR DU RUBAN 60 MM
MANDRIN 12 MM
HAUTEUR MANDRIN 110 MM</t>
  </si>
  <si>
    <t>VOIRON ARCHIVES MEDICAL LGG</t>
  </si>
  <si>
    <t>DIAGNOSTIC PREIMPLANTATOIRE (DPI) IBP</t>
  </si>
  <si>
    <t>MEDICAMENTS
MAGASIN ARSENAL NPI
PHARMACIE CLINIQUE ET SOINS PHARMACEUTIQUES</t>
  </si>
  <si>
    <t>GESTION COMMUNE N3 BACTERIOLOGIE PARASITOLOGIE VIROLOGIE
VOIRON LABORATOIRE</t>
  </si>
  <si>
    <t>REANIMATION PEDIATRIQUE
REANIMATION NEONATALE</t>
  </si>
  <si>
    <t>MEDECINE NUCLEAIRE - RCB
EXAMENS DE TEP-TDM
SENOLOGIE
MEDICAMENTS</t>
  </si>
  <si>
    <t>MEDICAMENTS
PREPARATIONS PHARMACEUTIQUES NON STERILES</t>
  </si>
  <si>
    <t>MAGASIN DE BIOLOGIE
VOIRON LABORATOIRE
BIBERONNERIE</t>
  </si>
  <si>
    <t>UNITE DE RECONSTITUTION CENTRALISEE DES CYTOTOXIQUES (URCC)</t>
  </si>
  <si>
    <t>RECEPTIONS CENTRALISEES DES PRELEVEMENTS
GESTION COMMUNE N3 BACTERIOLOGIE PARASITOLOGIE VIROLOGIE
VOIRON LABORATOIRE
GESTION COMMUNIE N1 HEMATO BIOLOGIQUE ET IMMUNOLOGIE
PATHOLOGIE MOLECULAIRE
ANATOMIE ET CYTOLOGIE PATHOLOGIQUES</t>
  </si>
  <si>
    <t>GESTION COMMUNIE N1 HEMATO BIOLOGIQUE ET IMMUNOLOGIE
PATOLOGIE MOLECULAIRE</t>
  </si>
  <si>
    <t>IRM SUD
SENOLOGIE
SCANNER SUD
MEDECINE NUCLEAIRE - RCB</t>
  </si>
  <si>
    <t>PLATE-FORME LOGISTIQUE (DOMENE)</t>
  </si>
  <si>
    <t xml:space="preserve">
HC ENDOCRINOLOGIE DIABETOLOGIE MALADIES DE LA NUTRITION
HC PNEUMOLOGIE 4E D
HTC ORTHO-TRAUMATO NIVEAU 5 SUD
</t>
  </si>
  <si>
    <t>VIROLOGIE IBP</t>
  </si>
  <si>
    <t>ETIQUETTE 28 X 30 MM MATIERE PARTUILERE 
VOIR MODELE BRILLANT PLASTIFIE</t>
  </si>
  <si>
    <t>ROULEAU</t>
  </si>
  <si>
    <t>RUBAN</t>
  </si>
  <si>
    <t>ROULEAU
1000 ETIQUETTES</t>
  </si>
  <si>
    <t>STERILISATION</t>
  </si>
  <si>
    <t>ROULEAU
600 ETIQUETTES</t>
  </si>
  <si>
    <t xml:space="preserve">PRIX A LA BOITE  / 
COND DE 250 PLANCHES </t>
  </si>
  <si>
    <t xml:space="preserve">ETIQUETTE 51 X 25 MM THERMIQUE TOP XP </t>
  </si>
  <si>
    <t>ANATOMIE ET CYTOLOGIE PATHOLOGIQUES</t>
  </si>
  <si>
    <t>FORMAT A4 LASER
VELIN
IMPRESSION MULTIFONCTION
REFRIGERATEUR 4° MAX 8°</t>
  </si>
  <si>
    <t xml:space="preserve">ETIQUETTES 80 X 40 MM </t>
  </si>
  <si>
    <t>MANDRIN 25 MM
ADHESIF PERMAMENT 
PERFORATION ENTRE ETIQUETTES
BORNES BDE</t>
  </si>
  <si>
    <t xml:space="preserve">MANDRIN 25 MM
LAGEUR DU RLX 40MM
RUBAN </t>
  </si>
  <si>
    <t xml:space="preserve"> 120X170 
PP pour résister à la l’humidité et aux produits de nettoyage,
Impression quadri recto 
Pelliculage + découpe mi-chair
ADHESIF RENFORCE</t>
  </si>
  <si>
    <t xml:space="preserve">ETIQUETTE 63 X 40 MM BIOLOGIE SANS RUBAN
</t>
  </si>
  <si>
    <t>THERM ECO
ADHESIF RENFORCE</t>
  </si>
  <si>
    <t>POUR ZEBRA Z-SELECT 2000D 
MANDRIN 25,4 MM
ADHESIF RENFORCE
PAPIER VELIN</t>
  </si>
  <si>
    <t>ETIQUETTE 101,6 X 101,6 MM ROBOT</t>
  </si>
  <si>
    <t>RUBAN 110 X 450 MM  CIRE PLATEFORME</t>
  </si>
  <si>
    <t xml:space="preserve">POUR ZEBRA ZM400 
RUBAN CIRE </t>
  </si>
  <si>
    <t xml:space="preserve">
ADHESIVE PERMANANTE BRILLANT
MANDRIN 25 MM
LAIZE 3 MM
RESISTANT LAVEUR 90° ET CHALUER 134°</t>
  </si>
  <si>
    <t>Rlx
1 670 étiquettes</t>
  </si>
  <si>
    <t>PRIX AU RL / COND RL 
1 430 ETIQUETTES</t>
  </si>
  <si>
    <t>PRIX AU RL / COND RL 1 670  ETIQUETTES</t>
  </si>
  <si>
    <t>PRIX AU RL / COND 
RL 1 790 ETIQUETTES</t>
  </si>
  <si>
    <t>ETIQUETTE 50 X 22 MM PLANCHE A4 COULEUR</t>
  </si>
  <si>
    <t>PAPIER JET GLOSS MAT 
ADHESIF PERMANANT
MANDRIN 40 MM
IMPRIMANTES EPSON C3900 OU C3500</t>
  </si>
  <si>
    <t>72X48MM DIVISEE 32X72MM 16X72MM D 40MM
ADHESIF DOUBLE ENDUCTION
PAPIER VELIN</t>
  </si>
  <si>
    <t>ROULEAU CARBONE ETIQUETTES
110 X  450 MM
MANDRIN DE 22 MM</t>
  </si>
  <si>
    <t>SI CONDITIONNEMENT DIFFERENT, 
A PRECISER :</t>
  </si>
  <si>
    <t>QUANTITE ESTIMATIVE 
ANNUELLE</t>
  </si>
  <si>
    <r>
      <t xml:space="preserve">LE CONDITIONNEMENT 
PEUT ETRE DIFFERENT 
</t>
    </r>
    <r>
      <rPr>
        <b/>
        <sz val="11"/>
        <color theme="1"/>
        <rFont val="Tw Cen MT Condensed"/>
        <family val="2"/>
      </rPr>
      <t>MAXIMUM 500 PLANCHES</t>
    </r>
  </si>
  <si>
    <r>
      <t xml:space="preserve">LE CONDITIONNEMENT 
PEUT ETRE DIFFERENT 
</t>
    </r>
    <r>
      <rPr>
        <b/>
        <sz val="11"/>
        <color theme="1"/>
        <rFont val="Tw Cen MT Condensed"/>
        <family val="2"/>
      </rPr>
      <t>MAXIMUM 1 000 PLANCHES</t>
    </r>
  </si>
  <si>
    <r>
      <t xml:space="preserve">LE CONDITIONNEMENT 
PEUT ETRE DIFFERENT 
</t>
    </r>
    <r>
      <rPr>
        <b/>
        <sz val="11"/>
        <color theme="1"/>
        <rFont val="Tw Cen MT Condensed"/>
        <family val="2"/>
      </rPr>
      <t xml:space="preserve">MAXIMUM 500 PLANCHES
</t>
    </r>
  </si>
  <si>
    <t>SI CONDITIONNEMENT DIFFERENT,  
A PRECISER :</t>
  </si>
  <si>
    <t>BLANC SUR FOND VERT 30 X 25 MM
ADHESIF PERMAMENT</t>
  </si>
  <si>
    <t>POUR ZEBRA TLP2844
ENCRAGE EXTERIEUR + BRILLANT</t>
  </si>
  <si>
    <t>MANDRIN 15 MM
ENCRAGE EXTERIEUR</t>
  </si>
  <si>
    <t>FORMAT 55 X 74 MM CRYO
B110 CR
MANDRIN 110 MM
ENCRAGE EXTERIEUR</t>
  </si>
  <si>
    <t>ZEBRA ZD220
PEPIER BLANC BRILLANT
ADHESIF REPOSITIONNABLE</t>
  </si>
  <si>
    <t>RUBAN CIRE</t>
  </si>
  <si>
    <t>ETIQUETTE 30 X 25 ARCHIVE MM ANNEE 20__</t>
  </si>
  <si>
    <t>ROULEAUX ETIQUETTES ARCHIVE CHIFFRE 0</t>
  </si>
  <si>
    <t xml:space="preserve">ROULEAUX ETIQUETTES ARCHIVE CHIFFRE 1 </t>
  </si>
  <si>
    <t>ROULEAUX ETIQUETTES ARCHIVE CHIFFRE 2</t>
  </si>
  <si>
    <t>ROULEAUX ETIQUETTES ARCHIVE CHIFFRE 3</t>
  </si>
  <si>
    <t>ROULEAUX ETIQUETTES ARCHIVE CHIFFRE 4</t>
  </si>
  <si>
    <t>ROULEAUX ETIQUETTES ARCHIVE CHIFFRE 5</t>
  </si>
  <si>
    <t>ROULEAUX ETIQUETTES ARCHIVE CHIFFRE 6</t>
  </si>
  <si>
    <t>ROULEAUX ETIQUETTES ARCHIVE CHIFFRE 7</t>
  </si>
  <si>
    <t>ROULEAUX ETIQUETTES ARCHIVE CHIFFRE 8</t>
  </si>
  <si>
    <t>ROULEAUX ETIQUETTES ARCHIVE CHIFFER 9</t>
  </si>
  <si>
    <t>PRIX AU RL / COND 
RL 2000 ETIQUETTES</t>
  </si>
  <si>
    <t>ENREGISTREMENT SACP
PAPIER  THERMIQUE TOP 
ADHESIF PERMANENT</t>
  </si>
  <si>
    <t xml:space="preserve">ETIQUETTE  63 X 40 MM TRANSFERT
</t>
  </si>
  <si>
    <t xml:space="preserve">SYNTHERMAL
PAPIER THERMIQUE
ADHESIF ENLEVABLE
MANDRIN 40
PREDECOUPE ENTRE LES ETIQUETTES
5 REFENTES (DECOUPE) Dimension totale 63x40 mm
Dimensions : grande étiquette 	40x31 mm
	    Moyenne étiquette	23x31 mm 
                   Petites étiquettes	9x21 mm </t>
  </si>
  <si>
    <t>ETIQUETTE 37 X 55 MM PLEIN VIDE  BLANCHE</t>
  </si>
  <si>
    <t>ETIQUETTE 37 X 55 MM PLEIN VIDE  VERT</t>
  </si>
  <si>
    <t>ETIQUETTE RADIOPHARMACIE FDG 100 x 105</t>
  </si>
  <si>
    <t>3 REFENTES + PREDECOUPE ENTRE CHAQUE ETIQUETTES
3 COULEURS
POUR IMPRIMANTE ZEBRA X
ADHESIF REPOSIONNABLE
PAPIER BRILLANT LISSE
TEMPERATURE DE -5°C à +80°C</t>
  </si>
  <si>
    <t>50X35 - MANDRIN 40MM
PAPIER POLYPRO 
ADHESIF PERMANENT</t>
  </si>
  <si>
    <t>ADHESIVES PERMANENT
PAPIER VELIN
POUR ZEBRA TLP 2844</t>
  </si>
  <si>
    <t>POUR ZEBRA LP2844PST 
ADHESIF RENFORCER
MANDRIN DE 25MM</t>
  </si>
  <si>
    <t xml:space="preserve">SYNTHERMAL RAFLEX
MANDRIN 25 MM
LARGEUR 24,7 MM
</t>
  </si>
  <si>
    <t>CHIFFRE 0
BLANC SUR ORANGE 30 X 25 MM
ADHESIF PERMAMENT</t>
  </si>
  <si>
    <t>CHIFFRE 1
BLANC SUR FOND BLEU FONCE 30 X 25 MM
ADHESIF PERMAMENT</t>
  </si>
  <si>
    <t>CHIFFRE 2
NOIR SUR FOND BLANC  30 X 25 MM
ADHESIF PERMAMENT</t>
  </si>
  <si>
    <t>CHIFFRE 3
BLANC SUR FOND ROUGE 30 X 25 MM
ADHESIF PERMAMENT</t>
  </si>
  <si>
    <t>CHIFFRE 4
BLANC SUR FOND VERT 30 X 25 MM
ADHESIF PERMAMENT</t>
  </si>
  <si>
    <t>CHIFFRE 5
NOIR SUR FOND JAUNE 30 X 25 MM
ADHESIF PERMAMENT</t>
  </si>
  <si>
    <t>CHIFFRE 6
BLANC SUR FOND GRIS 30 X 25 MM
ADHESIF PERMAMENT</t>
  </si>
  <si>
    <t>CHIFFRE 7
BLANC SUR FOND BLEU CIEL 30 X 25 MM
ADHESIF PERMAMENT</t>
  </si>
  <si>
    <t>CHIFFRE 8
NOIR SUR FOND ROSE 30 X 25 MM
ADHESIF PERMAMENT</t>
  </si>
  <si>
    <t>CHIFFRE 9
BLANC SUR FOND VIOLET 30 X 25 MM
ADHESIF PERMAMENT</t>
  </si>
  <si>
    <t>25 ETIQUETTES PAR PLANCHE 37 X 55 MM
ADHESIF REPOSITIONNABLE
PAPIER VELIN</t>
  </si>
  <si>
    <t>25 ETIQUETTES PAR JAUNE  37 X 55 MM
ADHESIF REPOSITIONNABLE
PAPIER VELIN</t>
  </si>
  <si>
    <t>25 ETIQUETTES PAR ROSE  37 X 55 MM
ADHESIF REPOSITIONNABLE
PAPIER VELIN</t>
  </si>
  <si>
    <t>25 ETIQUETTES PAR VERT 37 X 55 MM
ADHESIF REPOSITIONNABLE
PAPIER VELIN</t>
  </si>
  <si>
    <t>PRIX A LA BOITE / 
COND DE 1000 PLANCHES</t>
  </si>
  <si>
    <t>RESINE AMOR 110 X 74 MM
MANDRIN DE 12 MM</t>
  </si>
  <si>
    <t>RUBAN DE TRANSFERT THERMIQUE 
POUR ETIQUETTE 65 X 23 MM</t>
  </si>
  <si>
    <t>BUREAU DES ENTREES</t>
  </si>
  <si>
    <t xml:space="preserve">PLATE-FORME LOGISTIQUE (DOMENE)
</t>
  </si>
  <si>
    <t xml:space="preserve">
44 ETIQUETTES SUR A4 JAUNE CLAIR
POUR IMPRIMENTE LASER ,  JET D'ENCRE et PHOTOCOPIEUR
PAPIER VELIN LASER 
ADHESIF PERMANENT RENFORCE
</t>
  </si>
  <si>
    <t xml:space="preserve">
44 ETIQUETTES SUR A4
POUR IMPRIMENTE LASER ,  JET D'ENCRE et PHOTOCOPIEUR
PAPIER VELIN LASER 
ADHESIF  REPOSISSIONABLE
</t>
  </si>
  <si>
    <t>CECRETARIAT VEREL 
EAM CHARTREUSE</t>
  </si>
  <si>
    <t>ETIQUETTE 48 X 25,5 MM PLANCHE A4 BLANCHE</t>
  </si>
  <si>
    <t>ETIQUETTE 48 X 25,5 MM PLANCHE A4 COULEUR</t>
  </si>
  <si>
    <t xml:space="preserve">ETIQUETTE 52,5 X 34 MM PLANCHE A4 
</t>
  </si>
  <si>
    <t xml:space="preserve">PRIX A LA BOITE  / 
COND DE 500 PLANCHES </t>
  </si>
  <si>
    <t>PRIX AU RL / COND RL 
2 825 ETIQUETTES</t>
  </si>
  <si>
    <t xml:space="preserve">ETIQUETTE 25 X 51 MM PLATEFORME RADIOACTIVITE </t>
  </si>
  <si>
    <t xml:space="preserve">FORMAT 25 X 51 MM
MANDRIN 76 MM
ADHESIF RENFORCEE
THERMIQUE TOP
</t>
  </si>
  <si>
    <t xml:space="preserve">POUR IMPRIMANTE ZEBRA
ADHESIF RENFORCEE
PAPIER VELIN </t>
  </si>
  <si>
    <t>Z Slect 2000D
ADHESIF RENFORCEE
PAPIER VELIN</t>
  </si>
  <si>
    <t>POUR ZEBRA ZM400 
ADHESIF REPOSIONNABLE
PAPIER VELIN</t>
  </si>
  <si>
    <t>Rlx de 
2 825 étiquettes</t>
  </si>
  <si>
    <t xml:space="preserve">
32 ETIQUETTES SUR A4
POUR IMPRIMENTE LASER ,  JET D'ENCRE et PHOTOCOPIEU
PAPIER VELIN
ADHESIF PERMANENT
</t>
  </si>
  <si>
    <t>ETIQUETTE 210 X 99 MM PLANCHE A4 BLANCHE</t>
  </si>
  <si>
    <t>PRIX A LA BOITE  / 
COND DE 200 PLANCHES</t>
  </si>
  <si>
    <t>LE CONDITIONNEMENT 
PEUT ETRE DIFFERENT 
MAXIMUM 500 PLANCHES</t>
  </si>
  <si>
    <t>40 ETIQUETTES SUR A4
POUR IMPRIMENTE LASER ,  JET D'ENCRE et PHOTOCOPIEUR
PAPIER VELIN
ADHESIF PERMANENT</t>
  </si>
  <si>
    <t>24 ETIQUETTES SUR A4
PAPIER VELIN LASER 
ADHESIF PERMANENT RENFORCE</t>
  </si>
  <si>
    <t>ETIQUETTE 52,5 X 29,7 MM PLANCHE A4 BLANCHE</t>
  </si>
  <si>
    <t>RUBAN DE TRANSFERT 55 X 365 MM</t>
  </si>
  <si>
    <t>ETQUETTE 53 X 60 MM SOLUBLE</t>
  </si>
  <si>
    <t>POUR ZEBRA 
ADHESIF ENLEVABLE
PAPIER VELIN</t>
  </si>
  <si>
    <t>ETQUETTE 53 X 60 MM NON SOLUBLE</t>
  </si>
  <si>
    <t>POUR ZEBRA 
ADHESIF REPOSIONNABLE
PAPIER VELIN</t>
  </si>
  <si>
    <t>ETIQUETTE 65 X 22 MM</t>
  </si>
  <si>
    <t>PRIX A LA BOITE  / 
COND DE 500 PLANCHES</t>
  </si>
  <si>
    <t>PRIX AU RL / COND RL 
1000 ETIQUETTES</t>
  </si>
  <si>
    <t>33 ETIQUETTES SUR A4 65 X 25,4
POUR IMPRIMANTE LASER
PAPIER VELIN
ADHESIF PERMANENT</t>
  </si>
  <si>
    <t>FLACON MULTI DOSE</t>
  </si>
  <si>
    <t>ZEBRA ZT231</t>
  </si>
  <si>
    <r>
      <t xml:space="preserve">LE CONDITIONNEMENT 
PEUT ETRE DIFFERENT 
</t>
    </r>
    <r>
      <rPr>
        <b/>
        <sz val="11"/>
        <color theme="1"/>
        <rFont val="Tw Cen MT Condensed"/>
        <family val="2"/>
      </rPr>
      <t xml:space="preserve">MAXIMUM 500 PLANCHES
</t>
    </r>
    <r>
      <rPr>
        <b/>
        <sz val="11"/>
        <color rgb="FFFF0000"/>
        <rFont val="Tw Cen MT Condensed"/>
        <family val="2"/>
      </rPr>
      <t>4 LIVRAISONS PAR AN (ESTIMATION)</t>
    </r>
  </si>
  <si>
    <t>REFERENCE DU 
PRODUIT PROPOSE</t>
  </si>
  <si>
    <t>LIBELLE DU 
PRODUIT PROPOSE</t>
  </si>
  <si>
    <t>PU HT A 
L'UNITE</t>
  </si>
  <si>
    <t>PUTTC 
 L'UNITE</t>
  </si>
  <si>
    <t>REMARQUE EVENTUELLE 
DU CANDIDAT</t>
  </si>
  <si>
    <t>48 ETIQUETTE SUR A4
POUR IMPRIMENTE LASER ,  JET D'ENCRE et PHOTOCOPIEUR
PAPIER VELIN LASER 
ADHESIF PERMANENT RENFORCE</t>
  </si>
  <si>
    <t>3 ETIQUETTES SUR A4
POUR IMPRIMENTE LASER ,  JET D'ENCRE et PHOTOCOPIEUR
PAPIER VELIN
ADHESIF PERMANENT</t>
  </si>
  <si>
    <t>PUTTC  
L'UNITE</t>
  </si>
  <si>
    <t>PU HT A
 L'UNITE</t>
  </si>
  <si>
    <t>REFERENCE DU  
PRODUIT PROPOSE</t>
  </si>
  <si>
    <t>PUHT
L'UNITE</t>
  </si>
  <si>
    <t>PRIX A LA BOITE  / 
COND DE 100 PLANCHES</t>
  </si>
  <si>
    <t>CHAI - BUREAU DES ENTREES</t>
  </si>
  <si>
    <r>
      <t xml:space="preserve">ETIQUETTE 210 X 297 MM
</t>
    </r>
    <r>
      <rPr>
        <sz val="11"/>
        <color rgb="FFFF0000"/>
        <rFont val="Tw Cen MT Condensed"/>
        <family val="2"/>
      </rPr>
      <t>VOIR IMAGE EN COMMENTAIRE DE CELLULE</t>
    </r>
  </si>
  <si>
    <t>CH LA MURE</t>
  </si>
  <si>
    <t>EEPT</t>
  </si>
  <si>
    <t xml:space="preserve">SYNTHERMAL RAFLEX
ADHESIF ENLEVABLE
MANDRIN 40
PREDECOUPE ENTRE LES ETIQUETTES
5 REFENTES (DECOUPE) Dimension totale 63x40 mm
Dimensions : grande étiquette 	40x31 mm
	    Moyenne étiquette	23x31 mm 
                   Petites étiquettes	9x21 mm </t>
  </si>
  <si>
    <t>1.1</t>
  </si>
  <si>
    <t>1.2</t>
  </si>
  <si>
    <t>5.1</t>
  </si>
  <si>
    <t>2.5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</si>
  <si>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</si>
  <si>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</si>
  <si>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</si>
  <si>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</si>
  <si>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</si>
  <si>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</si>
  <si>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</si>
  <si>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</si>
  <si>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</si>
  <si>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</si>
  <si>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</si>
  <si>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</si>
  <si>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</si>
  <si>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</si>
  <si>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</si>
  <si>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</si>
  <si>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</si>
  <si>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</si>
  <si>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</si>
  <si>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</si>
  <si>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</si>
  <si>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</si>
  <si>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</si>
  <si>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</si>
  <si>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</si>
  <si>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</si>
  <si>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</si>
  <si>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</si>
  <si>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</si>
  <si>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</si>
  <si>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</si>
  <si>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1.34</t>
  </si>
  <si>
    <t>1.35</t>
  </si>
  <si>
    <t>1.36</t>
  </si>
  <si>
    <t>1.37</t>
  </si>
  <si>
    <t>1.38</t>
  </si>
  <si>
    <t>1.39</t>
  </si>
  <si>
    <t>1.40</t>
  </si>
  <si>
    <t>1.41</t>
  </si>
  <si>
    <t>SOUS LOT</t>
  </si>
  <si>
    <t xml:space="preserve">A RESPECTER 
IMPERATIVEMENT </t>
  </si>
  <si>
    <t>MT TOTAL TTC A
 L'ANNEE</t>
  </si>
  <si>
    <t>2.1</t>
  </si>
  <si>
    <t>5.2</t>
  </si>
  <si>
    <t>2.2</t>
  </si>
  <si>
    <t>2.3</t>
  </si>
  <si>
    <t>2.4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</si>
  <si>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</si>
  <si>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</si>
  <si>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</si>
  <si>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</si>
  <si>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</si>
  <si>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</si>
  <si>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</si>
  <si>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</si>
  <si>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</si>
  <si>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 xml:space="preserve">1 ETIQUETTES SUR A4 210 X 297 MM
POUR IMPRIMANTE LASER
PAPIER VELIN
ADHESIF PERMANENT
13 REFENTES (DECOUPE) Dimension totale 196x251 mm
Dimensions : grande étiquette 	196x95 mm
	    Moyenne étiquette	98x26 mm 
Marge gauche te droit : 7 mm
Marge en têt et pied de page : 22,665 mm                </t>
  </si>
  <si>
    <t>MT TOTAL TTC A 
L'ANNEE</t>
  </si>
  <si>
    <t>REMARQUE  CONDITIONNEMENT</t>
  </si>
  <si>
    <t>3.1</t>
  </si>
  <si>
    <t>3.2</t>
  </si>
  <si>
    <t>PRIX AU RL / COND 
RL 2580 ETIQUETTES</t>
  </si>
  <si>
    <t xml:space="preserve">A RESPECTER
 IMPERATIVEMENT </t>
  </si>
  <si>
    <t>4.1</t>
  </si>
  <si>
    <t>4.2</t>
  </si>
  <si>
    <t xml:space="preserve">SOUS LOT </t>
  </si>
  <si>
    <t>6.1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</si>
</sst>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[$€-40C]_-;\-* #,##0.00\ [$€-40C]_-;_-* &quot;-&quot;??\ [$€-40C]_-;_-@_-"/>
    <numFmt numFmtId="165" formatCode="_-* #,##0.000\ [$€-40C]_-;\-* #,##0.000\ [$€-40C]_-;_-* &quot;-&quot;??\ [$€-40C]_-;_-@_-"/>
    <numFmt numFmtId="166" formatCode="#,##0.00\ &quot;€&quot;"/>
    <numFmt numFmtId="167" formatCode="_-* #,##0.000\ &quot;€&quot;_-;\-* #,##0.000\ &quot;€&quot;_-;_-* &quot;-&quot;??\ &quot;€&quot;_-;_-@_-"/>
    <numFmt numFmtId="168" formatCode="#,##0.000\ &quot;€&quot;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11"/>
      <color theme="1"/>
      <name val="Tw Cen MT Condensed"/>
      <family val="2"/>
    </font>
    <font>
      <b/>
      <sz val="11"/>
      <color rgb="FFFF0000"/>
      <name val="Tw Cen MT Condensed"/>
      <family val="2"/>
    </font>
    <font>
      <b/>
      <sz val="16"/>
      <color theme="9" tint="-0.249977111117893"/>
      <name val="Tw Cen MT Condensed"/>
      <family val="2"/>
    </font>
    <font>
      <b/>
      <sz val="11"/>
      <color theme="1"/>
      <name val="Tw Cen MT Condensed"/>
      <family val="2"/>
    </font>
    <font>
      <b/>
      <sz val="11"/>
      <color theme="4"/>
      <name val="Tw Cen MT Condensed"/>
      <family val="2"/>
    </font>
    <font>
      <sz val="11"/>
      <color rgb="FFFF0000"/>
      <name val="Tw Cen MT Condensed"/>
      <family val="2"/>
    </font>
    <font>
      <sz val="11"/>
      <color theme="1" tint="4.9989318521683403E-2"/>
      <name val="Tw Cen MT Condensed"/>
      <family val="2"/>
    </font>
    <font>
      <b/>
      <sz val="16"/>
      <color theme="8"/>
      <name val="Tw Cen MT Condensed"/>
      <family val="2"/>
    </font>
    <font>
      <sz val="8"/>
      <color theme="1"/>
      <name val="Arial"/>
      <family val="2"/>
    </font>
    <font>
      <sz val="11"/>
      <color theme="4"/>
      <name val="Tw Cen MT Condensed"/>
      <family val="2"/>
    </font>
    <font>
      <sz val="11"/>
      <color theme="1"/>
      <name val="Tw Cen MT Condensed"/>
    </font>
    <font>
      <b/>
      <sz val="11"/>
      <color theme="4"/>
      <name val="Tw Cen MT Condensed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1" fillId="0" borderId="0" applyFont="0" applyFill="0" applyBorder="0" applyAlignment="0" applyProtection="0"/>
  </cellStyleXfs>
  <cellXfs count="104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Continuous" wrapText="1"/>
    </xf>
    <xf numFmtId="0" fontId="5" fillId="0" borderId="0" xfId="0" applyFont="1" applyAlignment="1">
      <alignment horizontal="centerContinuous"/>
    </xf>
    <xf numFmtId="0" fontId="8" fillId="0" borderId="0" xfId="0" applyFont="1" applyAlignment="1">
      <alignment horizontal="centerContinuous"/>
    </xf>
    <xf numFmtId="0" fontId="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3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 wrapText="1"/>
    </xf>
    <xf numFmtId="0" fontId="5" fillId="0" borderId="0" xfId="0" applyFont="1" applyFill="1"/>
    <xf numFmtId="164" fontId="5" fillId="0" borderId="0" xfId="0" applyNumberFormat="1" applyFont="1" applyAlignment="1">
      <alignment horizontal="center" vertical="center"/>
    </xf>
    <xf numFmtId="1" fontId="5" fillId="0" borderId="0" xfId="0" applyNumberFormat="1" applyFont="1"/>
    <xf numFmtId="1" fontId="5" fillId="4" borderId="0" xfId="0" applyNumberFormat="1" applyFont="1" applyFill="1" applyAlignment="1">
      <alignment horizontal="center" vertical="center" wrapText="1"/>
    </xf>
    <xf numFmtId="1" fontId="5" fillId="3" borderId="0" xfId="0" applyNumberFormat="1" applyFont="1" applyFill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3" fontId="5" fillId="0" borderId="0" xfId="0" applyNumberFormat="1" applyFont="1"/>
    <xf numFmtId="3" fontId="5" fillId="3" borderId="0" xfId="0" applyNumberFormat="1" applyFont="1" applyFill="1" applyAlignment="1">
      <alignment horizontal="center" vertical="center"/>
    </xf>
    <xf numFmtId="3" fontId="5" fillId="0" borderId="0" xfId="0" applyNumberFormat="1" applyFont="1" applyAlignment="1">
      <alignment horizontal="center" vertical="center"/>
    </xf>
    <xf numFmtId="3" fontId="5" fillId="0" borderId="0" xfId="0" applyNumberFormat="1" applyFont="1" applyFill="1" applyAlignment="1">
      <alignment horizontal="center" vertical="center"/>
    </xf>
    <xf numFmtId="167" fontId="5" fillId="0" borderId="0" xfId="2" applyNumberFormat="1" applyFont="1"/>
    <xf numFmtId="164" fontId="5" fillId="0" borderId="0" xfId="0" applyNumberFormat="1" applyFont="1"/>
    <xf numFmtId="164" fontId="5" fillId="4" borderId="0" xfId="0" applyNumberFormat="1" applyFont="1" applyFill="1" applyAlignment="1">
      <alignment horizontal="center" vertical="center" wrapText="1"/>
    </xf>
    <xf numFmtId="164" fontId="5" fillId="0" borderId="0" xfId="2" applyNumberFormat="1" applyFont="1" applyAlignment="1">
      <alignment horizontal="center" vertical="center"/>
    </xf>
    <xf numFmtId="165" fontId="5" fillId="0" borderId="0" xfId="0" applyNumberFormat="1" applyFont="1"/>
    <xf numFmtId="165" fontId="5" fillId="4" borderId="0" xfId="0" applyNumberFormat="1" applyFont="1" applyFill="1" applyAlignment="1">
      <alignment horizontal="center" vertical="center" wrapText="1"/>
    </xf>
    <xf numFmtId="168" fontId="5" fillId="0" borderId="0" xfId="0" applyNumberFormat="1" applyFont="1"/>
    <xf numFmtId="168" fontId="5" fillId="4" borderId="0" xfId="0" applyNumberFormat="1" applyFont="1" applyFill="1" applyAlignment="1">
      <alignment horizontal="center" vertical="center" wrapText="1"/>
    </xf>
    <xf numFmtId="168" fontId="5" fillId="0" borderId="0" xfId="2" applyNumberFormat="1" applyFont="1" applyAlignment="1">
      <alignment horizontal="center" vertical="center"/>
    </xf>
    <xf numFmtId="168" fontId="5" fillId="0" borderId="0" xfId="0" applyNumberFormat="1" applyFont="1" applyAlignment="1">
      <alignment horizontal="center" vertical="center"/>
    </xf>
    <xf numFmtId="165" fontId="5" fillId="3" borderId="0" xfId="2" applyNumberFormat="1" applyFont="1" applyFill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3" borderId="0" xfId="0" applyFont="1" applyFill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right"/>
    </xf>
    <xf numFmtId="167" fontId="5" fillId="0" borderId="0" xfId="2" applyNumberFormat="1" applyFont="1" applyFill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1" fontId="5" fillId="0" borderId="0" xfId="0" applyNumberFormat="1" applyFont="1" applyFill="1" applyAlignment="1">
      <alignment horizontal="center" vertical="center"/>
    </xf>
    <xf numFmtId="164" fontId="5" fillId="0" borderId="0" xfId="2" applyNumberFormat="1" applyFont="1" applyFill="1" applyAlignment="1">
      <alignment horizontal="center" vertical="center"/>
    </xf>
    <xf numFmtId="164" fontId="5" fillId="0" borderId="0" xfId="2" applyNumberFormat="1" applyFont="1" applyFill="1" applyAlignment="1" applyProtection="1">
      <alignment horizontal="center" vertical="center"/>
      <protection locked="0"/>
    </xf>
    <xf numFmtId="168" fontId="5" fillId="0" borderId="0" xfId="2" applyNumberFormat="1" applyFont="1" applyAlignment="1" applyProtection="1">
      <alignment horizontal="center" vertical="center"/>
      <protection locked="0"/>
    </xf>
    <xf numFmtId="168" fontId="5" fillId="0" borderId="0" xfId="2" applyNumberFormat="1" applyFont="1" applyFill="1" applyAlignment="1">
      <alignment horizontal="center" vertical="center"/>
    </xf>
    <xf numFmtId="168" fontId="5" fillId="0" borderId="0" xfId="2" applyNumberFormat="1" applyFont="1" applyFill="1" applyAlignment="1" applyProtection="1">
      <alignment horizontal="center" vertical="center"/>
      <protection locked="0"/>
    </xf>
    <xf numFmtId="0" fontId="5" fillId="3" borderId="0" xfId="0" applyFont="1" applyFill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165" fontId="5" fillId="3" borderId="0" xfId="2" applyNumberFormat="1" applyFont="1" applyFill="1" applyAlignment="1" applyProtection="1">
      <alignment horizontal="center" vertical="center"/>
      <protection locked="0"/>
    </xf>
    <xf numFmtId="167" fontId="5" fillId="0" borderId="0" xfId="0" applyNumberFormat="1" applyFont="1"/>
    <xf numFmtId="167" fontId="5" fillId="0" borderId="0" xfId="2" applyNumberFormat="1" applyFont="1" applyAlignment="1" applyProtection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" fontId="5" fillId="0" borderId="0" xfId="0" applyNumberFormat="1" applyFont="1" applyAlignment="1">
      <alignment horizontal="center" vertical="center"/>
    </xf>
    <xf numFmtId="3" fontId="5" fillId="0" borderId="0" xfId="1" applyNumberFormat="1" applyFont="1" applyAlignment="1">
      <alignment horizontal="center" vertical="center"/>
    </xf>
    <xf numFmtId="3" fontId="5" fillId="0" borderId="0" xfId="0" applyNumberFormat="1" applyFont="1"/>
    <xf numFmtId="3" fontId="5" fillId="0" borderId="0" xfId="0" applyNumberFormat="1" applyFont="1" applyAlignment="1">
      <alignment horizontal="center" vertical="center"/>
    </xf>
    <xf numFmtId="3" fontId="5" fillId="0" borderId="0" xfId="4" applyNumberFormat="1" applyFont="1" applyAlignment="1">
      <alignment horizontal="center" vertical="center"/>
    </xf>
    <xf numFmtId="164" fontId="5" fillId="0" borderId="0" xfId="1" applyNumberFormat="1" applyFont="1" applyAlignment="1">
      <alignment horizontal="center" vertical="center"/>
    </xf>
    <xf numFmtId="166" fontId="5" fillId="0" borderId="0" xfId="2" applyNumberFormat="1" applyFont="1" applyAlignment="1" applyProtection="1">
      <alignment horizontal="center" vertical="center"/>
      <protection locked="0"/>
    </xf>
    <xf numFmtId="164" fontId="5" fillId="0" borderId="0" xfId="1" applyNumberFormat="1" applyFont="1" applyFill="1" applyAlignment="1" applyProtection="1">
      <alignment horizontal="center" vertical="center"/>
      <protection locked="0"/>
    </xf>
    <xf numFmtId="164" fontId="5" fillId="0" borderId="0" xfId="1" applyNumberFormat="1" applyFont="1" applyAlignment="1" applyProtection="1">
      <alignment horizontal="center" vertical="center"/>
      <protection locked="0"/>
    </xf>
    <xf numFmtId="164" fontId="5" fillId="3" borderId="0" xfId="1" applyNumberFormat="1" applyFont="1" applyFill="1" applyAlignment="1" applyProtection="1">
      <alignment horizontal="center" vertical="center"/>
      <protection locked="0"/>
    </xf>
    <xf numFmtId="164" fontId="5" fillId="0" borderId="0" xfId="0" applyNumberFormat="1" applyFont="1" applyFill="1" applyAlignment="1">
      <alignment horizontal="center" vertical="center" wrapText="1"/>
    </xf>
    <xf numFmtId="0" fontId="13" fillId="0" borderId="0" xfId="0" applyFont="1" applyFill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/>
    </xf>
    <xf numFmtId="0" fontId="5" fillId="0" borderId="0" xfId="0" applyFont="1" applyFill="1" applyAlignment="1" applyProtection="1">
      <alignment horizontal="center" vertical="center"/>
    </xf>
    <xf numFmtId="0" fontId="5" fillId="3" borderId="0" xfId="0" applyFont="1" applyFill="1" applyAlignment="1" applyProtection="1">
      <alignment horizontal="center" vertical="center"/>
    </xf>
    <xf numFmtId="0" fontId="10" fillId="0" borderId="0" xfId="0" applyFont="1" applyAlignment="1" applyProtection="1">
      <alignment horizontal="center" vertical="center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</xf>
    <xf numFmtId="168" fontId="5" fillId="0" borderId="0" xfId="0" applyNumberFormat="1" applyFont="1" applyFill="1" applyAlignment="1">
      <alignment horizontal="center" vertical="center" wrapText="1"/>
    </xf>
    <xf numFmtId="165" fontId="5" fillId="0" borderId="0" xfId="0" applyNumberFormat="1" applyFont="1" applyFill="1" applyAlignment="1">
      <alignment horizontal="center" vertical="center" wrapText="1"/>
    </xf>
    <xf numFmtId="0" fontId="10" fillId="0" borderId="0" xfId="0" applyFont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centerContinuous"/>
    </xf>
    <xf numFmtId="44" fontId="15" fillId="0" borderId="0" xfId="0" applyNumberFormat="1" applyFont="1"/>
    <xf numFmtId="167" fontId="15" fillId="0" borderId="0" xfId="2" applyNumberFormat="1" applyFont="1" applyFill="1" applyAlignment="1" applyProtection="1">
      <alignment horizontal="center" vertical="center"/>
    </xf>
    <xf numFmtId="167" fontId="15" fillId="0" borderId="0" xfId="2" applyNumberFormat="1" applyFont="1" applyAlignment="1" applyProtection="1">
      <alignment horizontal="center" vertical="center" wrapText="1"/>
    </xf>
    <xf numFmtId="167" fontId="15" fillId="0" borderId="0" xfId="2" applyNumberFormat="1" applyFont="1" applyAlignment="1" applyProtection="1">
      <alignment horizontal="center" vertical="center"/>
    </xf>
    <xf numFmtId="164" fontId="15" fillId="4" borderId="0" xfId="0" applyNumberFormat="1" applyFont="1" applyFill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164" fontId="15" fillId="0" borderId="0" xfId="2" applyNumberFormat="1" applyFont="1" applyAlignment="1">
      <alignment horizontal="center" vertical="center" wrapText="1"/>
    </xf>
    <xf numFmtId="0" fontId="15" fillId="4" borderId="0" xfId="0" applyFont="1" applyFill="1" applyAlignment="1">
      <alignment horizontal="center" vertical="center" wrapText="1"/>
    </xf>
    <xf numFmtId="164" fontId="15" fillId="0" borderId="0" xfId="2" applyNumberFormat="1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1" fontId="15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 applyProtection="1">
      <alignment horizontal="center" vertical="center"/>
      <protection locked="0"/>
    </xf>
    <xf numFmtId="164" fontId="16" fillId="0" borderId="0" xfId="0" applyNumberFormat="1" applyFont="1" applyFill="1" applyAlignment="1" applyProtection="1">
      <alignment horizontal="center" vertical="center"/>
      <protection locked="0"/>
    </xf>
    <xf numFmtId="164" fontId="15" fillId="0" borderId="0" xfId="2" applyNumberFormat="1" applyFont="1" applyFill="1" applyAlignment="1" applyProtection="1">
      <alignment horizontal="center" vertical="center"/>
      <protection locked="0"/>
    </xf>
    <xf numFmtId="0" fontId="15" fillId="0" borderId="0" xfId="0" applyFont="1" applyFill="1" applyAlignment="1" applyProtection="1">
      <alignment horizontal="center" vertical="center" wrapText="1"/>
      <protection locked="0"/>
    </xf>
    <xf numFmtId="168" fontId="5" fillId="0" borderId="0" xfId="2" applyNumberFormat="1" applyFont="1" applyAlignment="1">
      <alignment horizontal="center" vertical="center" wrapText="1"/>
    </xf>
    <xf numFmtId="0" fontId="7" fillId="2" borderId="0" xfId="0" applyFont="1" applyFill="1" applyAlignment="1" applyProtection="1">
      <alignment horizontal="center" vertical="center"/>
      <protection locked="0"/>
    </xf>
  </cellXfs>
  <cellStyles count="5">
    <cellStyle name="Milliers" xfId="1" builtinId="3"/>
    <cellStyle name="Milliers 2" xfId="4" xr:uid="{00000000-0005-0000-0000-000001000000}"/>
    <cellStyle name="Monétaire" xfId="2" builtinId="4"/>
    <cellStyle name="Normal" xfId="0" builtinId="0"/>
    <cellStyle name="Normal 2" xfId="3" xr:uid="{00000000-0005-0000-0000-000004000000}"/>
  </cellStyles>
  <dxfs count="2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5" formatCode="_-* #,##0.000\ [$€-40C]_-;\-* #,##0.0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5" formatCode="_-* #,##0.000\ [$€-40C]_-;\-* #,##0.0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5" formatCode="_-* #,##0.000\ [$€-40C]_-;\-* #,##0.0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5" formatCode="_-* #,##0.000\ [$€-40C]_-;\-* #,##0.0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5" formatCode="_-* #,##0.000\ [$€-40C]_-;\-* #,##0.0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5" formatCode="_-* #,##0.000\ [$€-40C]_-;\-* #,##0.0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5" formatCode="_-* #,##0.000\ [$€-40C]_-;\-* #,##0.0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5" formatCode="_-* #,##0.000\ [$€-40C]_-;\-* #,##0.000\ [$€-40C]_-;_-* &quot;-&quot;??\ [$€-40C]_-;_-@_-"/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5" formatCode="_-* #,##0.000\ [$€-40C]_-;\-* #,##0.000\ [$€-40C]_-;_-* &quot;-&quot;??\ [$€-40C]_-;_-@_-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8" formatCode="#,##0.000\ &quot;€&quot;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" formatCode="0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8" formatCode="#,##0.000\ &quot;€&quot;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none">
          <fgColor indexed="64"/>
          <bgColor auto="1"/>
        </patternFill>
      </fill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4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" formatCode="0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3" formatCode="#,##0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scheme val="none"/>
      </font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name val="Tw Cen MT Condensed"/>
        <scheme val="none"/>
      </font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7" formatCode="_-* #,##0.000\ &quot;€&quot;_-;\-* #,##0.000\ &quot;€&quot;_-;_-* &quot;-&quot;??\ &quot;€&quot;_-;_-@_-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7" formatCode="_-* #,##0.000\ &quot;€&quot;_-;\-* #,##0.000\ &quot;€&quot;_-;_-* &quot;-&quot;??\ &quot;€&quot;_-;_-@_-"/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7" formatCode="_-* #,##0.000\ &quot;€&quot;_-;\-* #,##0.000\ &quot;€&quot;_-;_-* &quot;-&quot;??\ &quot;€&quot;_-;_-@_-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7" formatCode="_-* #,##0.000\ &quot;€&quot;_-;\-* #,##0.000\ &quot;€&quot;_-;_-* &quot;-&quot;??\ &quot;€&quot;_-;_-@_-"/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167" formatCode="_-* #,##0.000\ &quot;€&quot;_-;\-* #,##0.000\ &quot;€&quot;_-;_-* &quot;-&quot;??\ &quot;€&quot;_-;_-@_-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7" formatCode="_-* #,##0.000\ &quot;€&quot;_-;\-* #,##0.000\ &quot;€&quot;_-;_-* &quot;-&quot;??\ &quot;€&quot;_-;_-@_-"/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4" formatCode="_-* #,##0.00\ [$€-40C]_-;\-* #,##0.00\ [$€-40C]_-;_-* &quot;-&quot;??\ [$€-40C]_-;_-@_-"/>
      <alignment horizontal="center" vertical="center" textRotation="0" wrapText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b/>
        <strike val="0"/>
        <outline val="0"/>
        <shadow val="0"/>
        <u val="none"/>
        <vertAlign val="baseline"/>
        <sz val="11"/>
        <color theme="4"/>
        <name val="Tw Cen MT Condensed"/>
        <scheme val="none"/>
      </font>
      <alignment horizontal="center" vertical="center" textRotation="0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  <numFmt numFmtId="3" formatCode="#,##0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3" formatCode="#,##0"/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family val="2"/>
        <scheme val="none"/>
      </font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scheme val="none"/>
      </font>
      <numFmt numFmtId="34" formatCode="_-* #,##0.00\ &quot;€&quot;_-;\-* #,##0.00\ &quot;€&quot;_-;_-* &quot;-&quot;??\ &quot;€&quot;_-;_-@_-"/>
    </dxf>
    <dxf>
      <font>
        <strike val="0"/>
        <outline val="0"/>
        <shadow val="0"/>
        <u val="none"/>
        <vertAlign val="baseline"/>
        <name val="Tw Cen MT Condensed"/>
        <scheme val="none"/>
      </font>
      <numFmt numFmtId="167" formatCode="_-* #,##0.000\ &quot;€&quot;_-;\-* #,##0.000\ &quot;€&quot;_-;_-* &quot;-&quot;??\ &quot;€&quot;_-;_-@_-"/>
      <alignment horizontal="center" vertical="center" textRotation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scheme val="none"/>
      </font>
      <numFmt numFmtId="167" formatCode="_-* #,##0.000\ &quot;€&quot;_-;\-* #,##0.000\ &quot;€&quot;_-;_-* &quot;-&quot;??\ &quot;€&quot;_-;_-@_-"/>
    </dxf>
    <dxf>
      <font>
        <strike val="0"/>
        <outline val="0"/>
        <shadow val="0"/>
        <u val="none"/>
        <vertAlign val="baseline"/>
        <name val="Tw Cen MT Condensed"/>
        <scheme val="none"/>
      </font>
      <alignment horizontal="center"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Tw Cen MT Condensed"/>
        <scheme val="none"/>
      </font>
      <numFmt numFmtId="164" formatCode="_-* #,##0.00\ [$€-40C]_-;\-* #,##0.00\ [$€-40C]_-;_-* &quot;-&quot;??\ [$€-40C]_-;_-@_-"/>
      <fill>
        <patternFill patternType="solid">
          <fgColor indexed="64"/>
          <bgColor theme="9" tint="0.59999389629810485"/>
        </patternFill>
      </fill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colors>
    <mruColors>
      <color rgb="FFFFCCCC"/>
      <color rgb="FFFF99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552451</xdr:colOff>
      <xdr:row>10</xdr:row>
      <xdr:rowOff>241164</xdr:rowOff>
    </xdr:from>
    <xdr:to>
      <xdr:col>2</xdr:col>
      <xdr:colOff>2228851</xdr:colOff>
      <xdr:row>10</xdr:row>
      <xdr:rowOff>1409700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E02D95E-79AB-47CC-8163-4F4E20874D5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301" y="6746739"/>
          <a:ext cx="1676400" cy="1168536"/>
        </a:xfrm>
        <a:prstGeom prst="rect">
          <a:avLst/>
        </a:prstGeom>
      </xdr:spPr>
    </xdr:pic>
    <xdr:clientData/>
  </xdr:twoCellAnchor>
  <xdr:twoCellAnchor editAs="oneCell">
    <xdr:from>
      <xdr:col>2</xdr:col>
      <xdr:colOff>552449</xdr:colOff>
      <xdr:row>9</xdr:row>
      <xdr:rowOff>266699</xdr:rowOff>
    </xdr:from>
    <xdr:to>
      <xdr:col>2</xdr:col>
      <xdr:colOff>2219324</xdr:colOff>
      <xdr:row>9</xdr:row>
      <xdr:rowOff>1428596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0A7FC69-4E7B-4914-A966-4A68493AFC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924299" y="5143499"/>
          <a:ext cx="1666875" cy="1161897"/>
        </a:xfrm>
        <a:prstGeom prst="rect">
          <a:avLst/>
        </a:prstGeom>
      </xdr:spPr>
    </xdr:pic>
    <xdr:clientData/>
  </xdr:twoCellAnchor>
  <xdr:twoCellAnchor>
    <xdr:from>
      <xdr:col>0</xdr:col>
      <xdr:colOff>2295525</xdr:colOff>
      <xdr:row>0</xdr:row>
      <xdr:rowOff>57150</xdr:rowOff>
    </xdr:from>
    <xdr:to>
      <xdr:col>2</xdr:col>
      <xdr:colOff>419101</xdr:colOff>
      <xdr:row>0</xdr:row>
      <xdr:rowOff>400050</xdr:rowOff>
    </xdr:to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35F24607-174E-48CF-90D1-2700B9C6DC11}"/>
            </a:ext>
          </a:extLst>
        </xdr:cNvPr>
        <xdr:cNvSpPr/>
      </xdr:nvSpPr>
      <xdr:spPr>
        <a:xfrm>
          <a:off x="2295525" y="57150"/>
          <a:ext cx="4019551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1 : ETIQUETTES</a:t>
          </a:r>
          <a:r>
            <a:rPr lang="fr-FR" sz="1200" b="1" baseline="0"/>
            <a:t> &amp; RUBANS DIVERS</a:t>
          </a:r>
          <a:endParaRPr lang="fr-FR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2295525</xdr:colOff>
      <xdr:row>0</xdr:row>
      <xdr:rowOff>66675</xdr:rowOff>
    </xdr:from>
    <xdr:to>
      <xdr:col>2</xdr:col>
      <xdr:colOff>733426</xdr:colOff>
      <xdr:row>0</xdr:row>
      <xdr:rowOff>409575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8481634B-D5A7-483B-B83E-32BF60698556}"/>
            </a:ext>
          </a:extLst>
        </xdr:cNvPr>
        <xdr:cNvSpPr/>
      </xdr:nvSpPr>
      <xdr:spPr>
        <a:xfrm>
          <a:off x="2295525" y="66675"/>
          <a:ext cx="4333876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2 : ETIQUETTES</a:t>
          </a:r>
          <a:r>
            <a:rPr lang="fr-FR" sz="1200" b="1" baseline="0"/>
            <a:t> PLANCHES</a:t>
          </a:r>
          <a:endParaRPr lang="fr-FR" sz="1200" b="1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2295525</xdr:colOff>
      <xdr:row>0</xdr:row>
      <xdr:rowOff>66675</xdr:rowOff>
    </xdr:from>
    <xdr:to>
      <xdr:col>2</xdr:col>
      <xdr:colOff>733426</xdr:colOff>
      <xdr:row>0</xdr:row>
      <xdr:rowOff>409575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03D12BE-1F61-42B2-90D0-09236215313A}"/>
            </a:ext>
          </a:extLst>
        </xdr:cNvPr>
        <xdr:cNvSpPr/>
      </xdr:nvSpPr>
      <xdr:spPr>
        <a:xfrm>
          <a:off x="2295525" y="66675"/>
          <a:ext cx="4333876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3 : ETIQUETTES</a:t>
          </a:r>
          <a:r>
            <a:rPr lang="fr-FR" sz="1200" b="1" baseline="0"/>
            <a:t> LABORATOIRE</a:t>
          </a:r>
          <a:endParaRPr lang="fr-FR" sz="12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2314575</xdr:colOff>
      <xdr:row>0</xdr:row>
      <xdr:rowOff>57150</xdr:rowOff>
    </xdr:from>
    <xdr:to>
      <xdr:col>2</xdr:col>
      <xdr:colOff>752476</xdr:colOff>
      <xdr:row>0</xdr:row>
      <xdr:rowOff>400050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CE3A59CF-99F2-424D-B6AF-A9BC42C9578D}"/>
            </a:ext>
          </a:extLst>
        </xdr:cNvPr>
        <xdr:cNvSpPr/>
      </xdr:nvSpPr>
      <xdr:spPr>
        <a:xfrm>
          <a:off x="2314575" y="57150"/>
          <a:ext cx="4333876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4 : ETIQUETTES</a:t>
          </a:r>
          <a:r>
            <a:rPr lang="fr-FR" sz="1200" b="1" baseline="0"/>
            <a:t> STERILISATION</a:t>
          </a:r>
          <a:endParaRPr lang="fr-FR" sz="12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2266950</xdr:colOff>
      <xdr:row>0</xdr:row>
      <xdr:rowOff>76200</xdr:rowOff>
    </xdr:from>
    <xdr:to>
      <xdr:col>2</xdr:col>
      <xdr:colOff>704851</xdr:colOff>
      <xdr:row>0</xdr:row>
      <xdr:rowOff>419100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699C133-FFBD-40DE-93DF-97D47A6ECF62}"/>
            </a:ext>
          </a:extLst>
        </xdr:cNvPr>
        <xdr:cNvSpPr/>
      </xdr:nvSpPr>
      <xdr:spPr>
        <a:xfrm>
          <a:off x="2266950" y="76200"/>
          <a:ext cx="4333876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5 : ETIQUETTES</a:t>
          </a:r>
          <a:r>
            <a:rPr lang="fr-FR" sz="1200" b="1" baseline="0"/>
            <a:t> BLOC</a:t>
          </a:r>
          <a:endParaRPr lang="fr-FR" sz="12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2362200</xdr:colOff>
      <xdr:row>0</xdr:row>
      <xdr:rowOff>76200</xdr:rowOff>
    </xdr:from>
    <xdr:to>
      <xdr:col>2</xdr:col>
      <xdr:colOff>800101</xdr:colOff>
      <xdr:row>0</xdr:row>
      <xdr:rowOff>419100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4CD765F-FEAD-4E2D-A3EF-987C1937B53D}"/>
            </a:ext>
          </a:extLst>
        </xdr:cNvPr>
        <xdr:cNvSpPr/>
      </xdr:nvSpPr>
      <xdr:spPr>
        <a:xfrm>
          <a:off x="2362200" y="76200"/>
          <a:ext cx="4333876" cy="342900"/>
        </a:xfrm>
        <a:prstGeom prst="rect">
          <a:avLst/>
        </a:prstGeom>
        <a:solidFill>
          <a:schemeClr val="bg2">
            <a:lumMod val="25000"/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fr-FR" sz="1200" b="1"/>
            <a:t>LOT 6 : ETIQUETTES</a:t>
          </a:r>
          <a:r>
            <a:rPr lang="fr-FR" sz="1200" b="1" baseline="0"/>
            <a:t> THERMIQUE TOP</a:t>
          </a:r>
          <a:endParaRPr lang="fr-FR" sz="1200" b="1"/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6:P49" totalsRowCount="1" headerRowDxfId="209" dataDxfId="208" totalsRowDxfId="207" totalsRowCellStyle="Monétaire">
  <autoFilter ref="A6:P48" xr:uid="{00000000-0009-0000-0100-000001000000}"/>
  <tableColumns count="16">
    <tableColumn id="1" xr3:uid="{0DEA75F1-2B56-4E39-A888-27D386D2F5FB}" name="SOUS LOT" dataDxfId="206" totalsRowDxfId="205" dataCellStyle="Monétaire"/>
    <tableColumn id="3" xr3:uid="{00000000-0010-0000-0000-000003000000}" name="SERVICE CHUGA CONCERNE" dataDxfId="204" totalsRowDxfId="203"/>
    <tableColumn id="5" xr3:uid="{00000000-0010-0000-0000-000005000000}" name="DESIGNATION" dataDxfId="202" totalsRowDxfId="201"/>
    <tableColumn id="6" xr3:uid="{00000000-0010-0000-0000-000006000000}" name="DESCRIPTION DU PRODUIT" dataDxfId="200" totalsRowDxfId="199"/>
    <tableColumn id="8" xr3:uid="{00000000-0010-0000-0000-000008000000}" name="CONDITONNEMENT" dataDxfId="198" totalsRowDxfId="197"/>
    <tableColumn id="9" xr3:uid="{00000000-0010-0000-0000-000009000000}" name="REMARQUE  CONDITIONNEMENT" dataDxfId="196" totalsRowDxfId="195"/>
    <tableColumn id="10" xr3:uid="{00000000-0010-0000-0000-00000A000000}" name="SI CONDITIONNEMENT DIFFERENT, _x000a_A PRECISER :" dataDxfId="194" totalsRowDxfId="193"/>
    <tableColumn id="13" xr3:uid="{00000000-0010-0000-0000-00000D000000}" name="UNITE" dataDxfId="192" totalsRowDxfId="191"/>
    <tableColumn id="14" xr3:uid="{00000000-0010-0000-0000-00000E000000}" name="QUANTITE ESTIMATIVE _x000a_ANNUELLE" dataDxfId="190" totalsRowDxfId="189"/>
    <tableColumn id="15" xr3:uid="{00000000-0010-0000-0000-00000F000000}" name="REFERENCE DU _x000a_PRODUIT PROPOSE" dataDxfId="188" totalsRowDxfId="187"/>
    <tableColumn id="16" xr3:uid="{00000000-0010-0000-0000-000010000000}" name="LIBELLE DU _x000a_PRODUIT PROPOSE" dataDxfId="186" totalsRowDxfId="185"/>
    <tableColumn id="17" xr3:uid="{00000000-0010-0000-0000-000011000000}" name="PUHT_x000a_L'UNITE" dataDxfId="184" totalsRowDxfId="183" dataCellStyle="Milliers"/>
    <tableColumn id="18" xr3:uid="{00000000-0010-0000-0000-000012000000}" name="PUTTC  _x000a_L'UNITE" dataDxfId="182" totalsRowDxfId="181" dataCellStyle="Monétaire">
      <calculatedColumnFormula>SUM(Tableau1[[#This Row],[PUHT
L''UNITE]]*1.2)</calculatedColumnFormula>
    </tableColumn>
    <tableColumn id="19" xr3:uid="{00000000-0010-0000-0000-000013000000}" name="MT TOTAL HT A L'ANNEE" dataDxfId="180" totalsRowDxfId="179" dataCellStyle="Monétaire">
      <calculatedColumnFormula>SUM(Tableau1[[#This Row],[QUANTITE ESTIMATIVE 
ANNUELLE]]*Tableau1[[#This Row],[PUHT
L''UNITE]])</calculatedColumnFormula>
    </tableColumn>
    <tableColumn id="20" xr3:uid="{00000000-0010-0000-0000-000014000000}" name="MT TOTAL TTC A_x000a_ L'ANNEE" totalsRowFunction="sum" dataDxfId="178" totalsRowDxfId="177" dataCellStyle="Monétaire">
      <calculatedColumnFormula>SUM(Tableau1[[#This Row],[QUANTITE ESTIMATIVE 
ANNUELLE]]*Tableau1[[#This Row],[PUTTC  
L''UNITE]])</calculatedColumnFormula>
    </tableColumn>
    <tableColumn id="22" xr3:uid="{00000000-0010-0000-0000-000016000000}" name="REMARQUE EVENTUELLE _x000a_DU CANDIDAT" dataDxfId="176" totalsRowDxfId="175"/>
  </tableColumns>
  <tableStyleInfo name="TableStyleMedium25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au13" displayName="Tableau13" ref="A6:P21" totalsRowCount="1" headerRowDxfId="174" dataDxfId="173" totalsRowDxfId="172">
  <autoFilter ref="A6:P20" xr:uid="{00000000-0009-0000-0100-000002000000}"/>
  <tableColumns count="16">
    <tableColumn id="1" xr3:uid="{268184EF-C8BC-4DD7-B87C-9C25E751BEBA}" name="SOUS LOT" dataDxfId="171" totalsRowDxfId="170" dataCellStyle="Monétaire"/>
    <tableColumn id="3" xr3:uid="{00000000-0010-0000-0100-000003000000}" name="SERVICE CHUGA CONCERNE" dataDxfId="169" totalsRowDxfId="168"/>
    <tableColumn id="5" xr3:uid="{00000000-0010-0000-0100-000005000000}" name="DESIGNATION" dataDxfId="167" totalsRowDxfId="166"/>
    <tableColumn id="6" xr3:uid="{00000000-0010-0000-0100-000006000000}" name="DESCRIPTION DU PRODUIT" dataDxfId="165" totalsRowDxfId="164"/>
    <tableColumn id="8" xr3:uid="{00000000-0010-0000-0100-000008000000}" name="CONDITONNEMENT" dataDxfId="163" totalsRowDxfId="162"/>
    <tableColumn id="9" xr3:uid="{00000000-0010-0000-0100-000009000000}" name="REMARQUE CONDITIONNEMENT" dataDxfId="161" totalsRowDxfId="160"/>
    <tableColumn id="10" xr3:uid="{00000000-0010-0000-0100-00000A000000}" name="SI CONDITIONNEMENT DIFFERENT,  _x000a_A PRECISER :" dataDxfId="159" totalsRowDxfId="158"/>
    <tableColumn id="13" xr3:uid="{00000000-0010-0000-0100-00000D000000}" name="UNITE" dataDxfId="157" totalsRowDxfId="156"/>
    <tableColumn id="14" xr3:uid="{00000000-0010-0000-0100-00000E000000}" name="QUANTITE ESTIMATIVE _x000a_ANNUELLE" dataDxfId="155" totalsRowDxfId="154" dataCellStyle="Milliers"/>
    <tableColumn id="15" xr3:uid="{00000000-0010-0000-0100-00000F000000}" name="REFERENCE DU _x000a_PRODUIT PROPOSE" dataDxfId="153" totalsRowDxfId="152"/>
    <tableColumn id="16" xr3:uid="{00000000-0010-0000-0100-000010000000}" name="LIBELLE DU _x000a_PRODUIT PROPOSE" dataDxfId="151" totalsRowDxfId="150"/>
    <tableColumn id="17" xr3:uid="{00000000-0010-0000-0100-000011000000}" name="PU HT A _x000a_L'UNITE" dataDxfId="149" totalsRowDxfId="148" dataCellStyle="Monétaire"/>
    <tableColumn id="18" xr3:uid="{00000000-0010-0000-0100-000012000000}" name="PUTTC _x000a_ L'UNITE" dataDxfId="147" totalsRowDxfId="146" dataCellStyle="Monétaire">
      <calculatedColumnFormula>SUM(Tableau13[[#This Row],[PU HT A 
L''UNITE]]*1.2)</calculatedColumnFormula>
    </tableColumn>
    <tableColumn id="19" xr3:uid="{00000000-0010-0000-0100-000013000000}" name="MT TOTAL HT A L'ANNEE" dataDxfId="145" totalsRowDxfId="144" dataCellStyle="Monétaire">
      <calculatedColumnFormula>SUM(Tableau13[[#This Row],[PU HT A 
L''UNITE]]*Tableau13[[#This Row],[QUANTITE ESTIMATIVE 
ANNUELLE]])</calculatedColumnFormula>
    </tableColumn>
    <tableColumn id="20" xr3:uid="{00000000-0010-0000-0100-000014000000}" name="MT TOTAL TTC A _x000a_L'ANNEE" totalsRowFunction="sum" dataDxfId="143" totalsRowDxfId="142" dataCellStyle="Monétaire">
      <calculatedColumnFormula>SUM(Tableau13[[#This Row],[PUTTC 
 L''UNITE]]*Tableau13[[#This Row],[QUANTITE ESTIMATIVE 
ANNUELLE]])</calculatedColumnFormula>
    </tableColumn>
    <tableColumn id="22" xr3:uid="{00000000-0010-0000-0100-000016000000}" name="REMARQUE EVENTUELLE _x000a_DU CANDIDAT" dataDxfId="141" totalsRowDxfId="140"/>
  </tableColumns>
  <tableStyleInfo name="TableStyleMedium25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au134" displayName="Tableau134" ref="A6:P10" totalsRowCount="1" headerRowDxfId="139" dataDxfId="138" totalsRowDxfId="137">
  <autoFilter ref="A6:P9" xr:uid="{00000000-0009-0000-0100-000003000000}"/>
  <tableColumns count="16">
    <tableColumn id="1" xr3:uid="{2E54E615-ACD0-4103-808C-E48D140F40FD}" name="SOUS LOT" dataDxfId="136" totalsRowDxfId="135" dataCellStyle="Monétaire"/>
    <tableColumn id="3" xr3:uid="{00000000-0010-0000-0200-000003000000}" name="SERVICE CHUGA CONCERNE" dataDxfId="134" totalsRowDxfId="133"/>
    <tableColumn id="5" xr3:uid="{00000000-0010-0000-0200-000005000000}" name="DESIGNATION" dataDxfId="132" totalsRowDxfId="131"/>
    <tableColumn id="6" xr3:uid="{00000000-0010-0000-0200-000006000000}" name="DESCRIPTION DU PRODUIT" dataDxfId="130" totalsRowDxfId="129"/>
    <tableColumn id="8" xr3:uid="{00000000-0010-0000-0200-000008000000}" name="CONDITONNEMENT" dataDxfId="128" totalsRowDxfId="127"/>
    <tableColumn id="9" xr3:uid="{00000000-0010-0000-0200-000009000000}" name="REMARQUE CONDITIONNEMENT" dataDxfId="126" totalsRowDxfId="125"/>
    <tableColumn id="10" xr3:uid="{00000000-0010-0000-0200-00000A000000}" name="SI CONDITIONNEMENT DIFFERENT, _x000a_A PRECISER :" dataDxfId="124" totalsRowDxfId="123"/>
    <tableColumn id="13" xr3:uid="{00000000-0010-0000-0200-00000D000000}" name="UNITE" dataDxfId="122" totalsRowDxfId="121"/>
    <tableColumn id="14" xr3:uid="{00000000-0010-0000-0200-00000E000000}" name="QUANTITE ESTIMATIVE _x000a_ANNUELLE" dataDxfId="120" totalsRowDxfId="119"/>
    <tableColumn id="15" xr3:uid="{00000000-0010-0000-0200-00000F000000}" name="REFERENCE DU _x000a_PRODUIT PROPOSE" dataDxfId="118" totalsRowDxfId="117"/>
    <tableColumn id="16" xr3:uid="{00000000-0010-0000-0200-000010000000}" name="LIBELLE DU _x000a_PRODUIT PROPOSE" dataDxfId="116" totalsRowDxfId="115"/>
    <tableColumn id="17" xr3:uid="{00000000-0010-0000-0200-000011000000}" name="PU HT A_x000a_ L'UNITE" dataDxfId="114" totalsRowDxfId="113" dataCellStyle="Monétaire"/>
    <tableColumn id="18" xr3:uid="{00000000-0010-0000-0200-000012000000}" name="PUTTC  _x000a_L'UNITE" dataDxfId="112" totalsRowDxfId="111" dataCellStyle="Monétaire">
      <calculatedColumnFormula>SUM(Tableau134[[#This Row],[PU HT A
 L''UNITE]]*1.2)</calculatedColumnFormula>
    </tableColumn>
    <tableColumn id="19" xr3:uid="{00000000-0010-0000-0200-000013000000}" name="MT TOTAL HT A L'ANNEE" dataDxfId="110" totalsRowDxfId="109" dataCellStyle="Monétaire">
      <calculatedColumnFormula>SUM(Tableau134[[#This Row],[PU HT A
 L''UNITE]]*Tableau134[[#This Row],[QUANTITE ESTIMATIVE 
ANNUELLE]])</calculatedColumnFormula>
    </tableColumn>
    <tableColumn id="20" xr3:uid="{00000000-0010-0000-0200-000014000000}" name="MT TOTAL TTC A_x000a_ L'ANNEE" totalsRowFunction="sum" dataDxfId="108" totalsRowDxfId="107" dataCellStyle="Monétaire">
      <calculatedColumnFormula>SUM(Tableau134[[#This Row],[PUTTC  
L''UNITE]]*Tableau134[[#This Row],[QUANTITE ESTIMATIVE 
ANNUELLE]])</calculatedColumnFormula>
    </tableColumn>
    <tableColumn id="22" xr3:uid="{00000000-0010-0000-0200-000016000000}" name="REMARQUE EVENTUELLE _x000a_DU CANDIDAT" dataDxfId="106" totalsRowDxfId="105"/>
  </tableColumns>
  <tableStyleInfo name="TableStyleMedium25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Tableau1345" displayName="Tableau1345" ref="A6:P9" totalsRowCount="1" headerRowDxfId="104" dataDxfId="103" totalsRowDxfId="102">
  <autoFilter ref="A6:P8" xr:uid="{00000000-0009-0000-0100-000004000000}"/>
  <tableColumns count="16">
    <tableColumn id="1" xr3:uid="{B1AFEF65-5BBE-4929-948F-13E3605288FC}" name="SOUS LOT" dataDxfId="101" totalsRowDxfId="100" dataCellStyle="Monétaire"/>
    <tableColumn id="3" xr3:uid="{00000000-0010-0000-0300-000003000000}" name="SERVICE CHUGA CONCERNE" dataDxfId="99" totalsRowDxfId="98"/>
    <tableColumn id="5" xr3:uid="{00000000-0010-0000-0300-000005000000}" name="DESIGNATION" dataDxfId="97" totalsRowDxfId="96"/>
    <tableColumn id="6" xr3:uid="{00000000-0010-0000-0300-000006000000}" name="DESCRIPTION DU PRODUIT" dataDxfId="95" totalsRowDxfId="94"/>
    <tableColumn id="8" xr3:uid="{00000000-0010-0000-0300-000008000000}" name="CONDITONNEMENT" dataDxfId="93" totalsRowDxfId="92"/>
    <tableColumn id="9" xr3:uid="{00000000-0010-0000-0300-000009000000}" name="REMARQUE CONDITIONNEMENT" dataDxfId="91" totalsRowDxfId="90"/>
    <tableColumn id="10" xr3:uid="{00000000-0010-0000-0300-00000A000000}" name="SI CONDITIONNEMENT DIFFERENT, _x000a_A PRECISER :" dataDxfId="89" totalsRowDxfId="88"/>
    <tableColumn id="13" xr3:uid="{00000000-0010-0000-0300-00000D000000}" name="UNITE" dataDxfId="87" totalsRowDxfId="86"/>
    <tableColumn id="14" xr3:uid="{00000000-0010-0000-0300-00000E000000}" name="QUANTITE ESTIMATIVE _x000a_ANNUELLE" dataDxfId="85" totalsRowDxfId="84"/>
    <tableColumn id="15" xr3:uid="{00000000-0010-0000-0300-00000F000000}" name="REFERENCE DU _x000a_PRODUIT PROPOSE" dataDxfId="83" totalsRowDxfId="82"/>
    <tableColumn id="16" xr3:uid="{00000000-0010-0000-0300-000010000000}" name="LIBELLE DU _x000a_PRODUIT PROPOSE" dataDxfId="81" totalsRowDxfId="80"/>
    <tableColumn id="17" xr3:uid="{00000000-0010-0000-0300-000011000000}" name="PU HT A _x000a_L'UNITE" dataDxfId="79" totalsRowDxfId="78" dataCellStyle="Monétaire"/>
    <tableColumn id="18" xr3:uid="{00000000-0010-0000-0300-000012000000}" name="PUTTC  _x000a_L'UNITE" dataDxfId="77" totalsRowDxfId="76" dataCellStyle="Monétaire">
      <calculatedColumnFormula>SUM(Tableau1345[[#This Row],[PU HT A 
L''UNITE]]*1.2)</calculatedColumnFormula>
    </tableColumn>
    <tableColumn id="19" xr3:uid="{00000000-0010-0000-0300-000013000000}" name="MT TOTAL HT A L'ANNEE" dataDxfId="75" totalsRowDxfId="74" dataCellStyle="Monétaire">
      <calculatedColumnFormula>SUM(Tableau1345[[#This Row],[PU HT A 
L''UNITE]]*Tableau1345[[#This Row],[QUANTITE ESTIMATIVE 
ANNUELLE]])</calculatedColumnFormula>
    </tableColumn>
    <tableColumn id="20" xr3:uid="{00000000-0010-0000-0300-000014000000}" name="MT TOTAL TTC A_x000a_ L'ANNEE" totalsRowFunction="sum" dataDxfId="73" totalsRowDxfId="72" dataCellStyle="Monétaire">
      <calculatedColumnFormula>SUM(Tableau1345[[#This Row],[PUTTC  
L''UNITE]]*Tableau1345[[#This Row],[QUANTITE ESTIMATIVE 
ANNUELLE]])</calculatedColumnFormula>
    </tableColumn>
    <tableColumn id="22" xr3:uid="{00000000-0010-0000-0300-000016000000}" name="REMARQUE EVENTUELLE _x000a_DU CANDIDAT" dataDxfId="71" totalsRowDxfId="70"/>
  </tableColumns>
  <tableStyleInfo name="TableStyleMedium25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4000000}" name="Tableau134567" displayName="Tableau134567" ref="A6:P9" totalsRowCount="1" headerRowDxfId="69" dataDxfId="68" totalsRowDxfId="67">
  <autoFilter ref="A6:P8" xr:uid="{00000000-0009-0000-0100-000006000000}"/>
  <tableColumns count="16">
    <tableColumn id="1" xr3:uid="{EA60A118-45B8-4990-8599-F3FC326DFD7E}" name="SOUS LOT" dataDxfId="66" totalsRowDxfId="65" dataCellStyle="Monétaire"/>
    <tableColumn id="3" xr3:uid="{00000000-0010-0000-0400-000003000000}" name="SERVICE CHUGA CONCERNE" dataDxfId="64" totalsRowDxfId="63"/>
    <tableColumn id="5" xr3:uid="{00000000-0010-0000-0400-000005000000}" name="DESIGNATION" dataDxfId="62" totalsRowDxfId="61"/>
    <tableColumn id="6" xr3:uid="{00000000-0010-0000-0400-000006000000}" name="DESCRIPTION DU PRODUIT" dataDxfId="60" totalsRowDxfId="59"/>
    <tableColumn id="8" xr3:uid="{00000000-0010-0000-0400-000008000000}" name="CONDITONNEMENT" dataDxfId="58" totalsRowDxfId="57"/>
    <tableColumn id="9" xr3:uid="{00000000-0010-0000-0400-000009000000}" name="REMARQUE CONDITIONNEMENT" dataDxfId="56" totalsRowDxfId="55"/>
    <tableColumn id="10" xr3:uid="{00000000-0010-0000-0400-00000A000000}" name="SI CONDITIONNEMENT DIFFERENT, _x000a_A PRECISER :" dataDxfId="54" totalsRowDxfId="53"/>
    <tableColumn id="13" xr3:uid="{00000000-0010-0000-0400-00000D000000}" name="UNITE" dataDxfId="52" totalsRowDxfId="51"/>
    <tableColumn id="14" xr3:uid="{00000000-0010-0000-0400-00000E000000}" name="QUANTITE ESTIMATIVE _x000a_ANNUELLE" dataDxfId="50" totalsRowDxfId="49"/>
    <tableColumn id="15" xr3:uid="{00000000-0010-0000-0400-00000F000000}" name="REFERENCE DU _x000a_PRODUIT PROPOSE" dataDxfId="48" totalsRowDxfId="47"/>
    <tableColumn id="16" xr3:uid="{00000000-0010-0000-0400-000010000000}" name="LIBELLE DU _x000a_PRODUIT PROPOSE" dataDxfId="46" totalsRowDxfId="45"/>
    <tableColumn id="17" xr3:uid="{00000000-0010-0000-0400-000011000000}" name="PU HT A _x000a_L'UNITE" dataDxfId="44" totalsRowDxfId="43" dataCellStyle="Monétaire"/>
    <tableColumn id="18" xr3:uid="{00000000-0010-0000-0400-000012000000}" name="PUTTC _x000a_ L'UNITE" dataDxfId="42" totalsRowDxfId="41" dataCellStyle="Monétaire">
      <calculatedColumnFormula>SUM(Tableau134567[[#This Row],[PU HT A 
L''UNITE]]*1.2)</calculatedColumnFormula>
    </tableColumn>
    <tableColumn id="19" xr3:uid="{00000000-0010-0000-0400-000013000000}" name="MT TOTAL HT A L'ANNEE" dataDxfId="40" totalsRowDxfId="39" dataCellStyle="Monétaire">
      <calculatedColumnFormula>SUM(Tableau134567[[#This Row],[PU HT A 
L''UNITE]]*Tableau134567[[#This Row],[QUANTITE ESTIMATIVE 
ANNUELLE]])</calculatedColumnFormula>
    </tableColumn>
    <tableColumn id="20" xr3:uid="{00000000-0010-0000-0400-000014000000}" name="MT TOTAL TTC A _x000a_L'ANNEE" totalsRowFunction="sum" dataDxfId="38" totalsRowDxfId="37" dataCellStyle="Monétaire">
      <calculatedColumnFormula>SUM(Tableau134567[[#This Row],[PUTTC 
 L''UNITE]]*Tableau134567[[#This Row],[QUANTITE ESTIMATIVE 
ANNUELLE]])</calculatedColumnFormula>
    </tableColumn>
    <tableColumn id="22" xr3:uid="{00000000-0010-0000-0400-000016000000}" name="REMARQUE EVENTUELLE _x000a_DU CANDIDAT" dataDxfId="36" totalsRowDxfId="35"/>
  </tableColumns>
  <tableStyleInfo name="TableStyleMedium25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5000000}" name="Tableau1345678" displayName="Tableau1345678" ref="A6:P8" totalsRowCount="1" headerRowDxfId="34" dataDxfId="33" totalsRowDxfId="32">
  <autoFilter ref="A6:P7" xr:uid="{00000000-0009-0000-0100-000007000000}"/>
  <tableColumns count="16">
    <tableColumn id="1" xr3:uid="{E9DEAE9B-2691-4571-8F96-7A1810991869}" name="SOUS LOT " dataDxfId="31" totalsRowDxfId="30" dataCellStyle="Monétaire"/>
    <tableColumn id="3" xr3:uid="{00000000-0010-0000-0500-000003000000}" name="SERVICE CHUGA CONCERNE" dataDxfId="29" totalsRowDxfId="28"/>
    <tableColumn id="5" xr3:uid="{00000000-0010-0000-0500-000005000000}" name="DESIGNATION" dataDxfId="27" totalsRowDxfId="26"/>
    <tableColumn id="6" xr3:uid="{00000000-0010-0000-0500-000006000000}" name="DESCRIPTION DU PRODUIT" dataDxfId="25" totalsRowDxfId="24"/>
    <tableColumn id="8" xr3:uid="{00000000-0010-0000-0500-000008000000}" name="CONDITONNEMENT" dataDxfId="23" totalsRowDxfId="22"/>
    <tableColumn id="9" xr3:uid="{00000000-0010-0000-0500-000009000000}" name="REMARQUE CONDITIONNEMENT" dataDxfId="21" totalsRowDxfId="20"/>
    <tableColumn id="10" xr3:uid="{00000000-0010-0000-0500-00000A000000}" name="SI CONDITIONNEMENT DIFFERENT, _x000a_A PRECISER :" dataDxfId="19" totalsRowDxfId="18"/>
    <tableColumn id="13" xr3:uid="{00000000-0010-0000-0500-00000D000000}" name="UNITE" dataDxfId="17" totalsRowDxfId="16"/>
    <tableColumn id="14" xr3:uid="{00000000-0010-0000-0500-00000E000000}" name="QUANTITE ESTIMATIVE _x000a_ANNUELLE" dataDxfId="15" totalsRowDxfId="14"/>
    <tableColumn id="15" xr3:uid="{00000000-0010-0000-0500-00000F000000}" name="REFERENCE DU  _x000a_PRODUIT PROPOSE" dataDxfId="13" totalsRowDxfId="12"/>
    <tableColumn id="16" xr3:uid="{00000000-0010-0000-0500-000010000000}" name="LIBELLE DU _x000a_PRODUIT PROPOSE" dataDxfId="11" totalsRowDxfId="10"/>
    <tableColumn id="17" xr3:uid="{00000000-0010-0000-0500-000011000000}" name="PU HT A _x000a_L'UNITE" dataDxfId="9" totalsRowDxfId="8" dataCellStyle="Monétaire"/>
    <tableColumn id="18" xr3:uid="{00000000-0010-0000-0500-000012000000}" name="PUTTC  _x000a_L'UNITE" dataDxfId="7" totalsRowDxfId="6" dataCellStyle="Monétaire">
      <calculatedColumnFormula>SUM(Tableau1345678[[#This Row],[PU HT A 
L''UNITE]]*1.2)</calculatedColumnFormula>
    </tableColumn>
    <tableColumn id="19" xr3:uid="{00000000-0010-0000-0500-000013000000}" name="MT TOTAL HT A L'ANNEE" dataDxfId="5" totalsRowDxfId="4" dataCellStyle="Monétaire">
      <calculatedColumnFormula>SUM(Tableau1345678[[#This Row],[PU HT A 
L''UNITE]]*Tableau1345678[[#This Row],[QUANTITE ESTIMATIVE 
ANNUELLE]])</calculatedColumnFormula>
    </tableColumn>
    <tableColumn id="20" xr3:uid="{00000000-0010-0000-0500-000014000000}" name="MT TOTAL TTC A _x000a_L'ANNEE" totalsRowFunction="sum" dataDxfId="3" totalsRowDxfId="2" dataCellStyle="Monétaire">
      <calculatedColumnFormula>SUM(Tableau1345678[[#This Row],[PUTTC  
L''UNITE]]*Tableau1345678[[#This Row],[QUANTITE ESTIMATIVE 
ANNUELLE]])</calculatedColumnFormula>
    </tableColumn>
    <tableColumn id="22" xr3:uid="{00000000-0010-0000-0500-000016000000}" name="REMARQUE EVENTUELLE _x000a_DU CANDIDAT" dataDxfId="1" totalsRowDxfId="0"/>
  </tableColumns>
  <tableStyleInfo name="TableStyleMedium25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omments" Target="../comments2.xml"/><Relationship Id="rId4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table" Target="../tables/table4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table" Target="../tables/table6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1"/>
  <sheetViews>
    <sheetView showGridLines="0" tabSelected="1" workbookViewId="0">
      <selection activeCell="A7" sqref="A7"/>
    </sheetView>
  </sheetViews>
  <sheetFormatPr baseColWidth="10" defaultColWidth="11.42578125" defaultRowHeight="14.25" x14ac:dyDescent="0.2"/>
  <cols>
    <col min="1" max="1" width="12" style="1" customWidth="1"/>
    <col min="2" max="2" width="41.140625" style="1" customWidth="1"/>
    <col min="3" max="3" width="44.7109375" style="1" customWidth="1"/>
    <col min="4" max="4" width="38.140625" style="1" customWidth="1"/>
    <col min="5" max="5" width="29.85546875" style="1" bestFit="1" customWidth="1"/>
    <col min="6" max="6" width="25.7109375" style="1" bestFit="1" customWidth="1"/>
    <col min="7" max="7" width="29.5703125" style="1" customWidth="1"/>
    <col min="8" max="8" width="14.85546875" style="25" bestFit="1" customWidth="1"/>
    <col min="9" max="9" width="21" style="1" customWidth="1"/>
    <col min="10" max="11" width="19.85546875" style="1" bestFit="1" customWidth="1"/>
    <col min="12" max="12" width="11" style="29" customWidth="1"/>
    <col min="13" max="13" width="11.28515625" style="29" bestFit="1" customWidth="1"/>
    <col min="14" max="14" width="17.42578125" style="29" bestFit="1" customWidth="1"/>
    <col min="15" max="15" width="18.140625" style="1" bestFit="1" customWidth="1"/>
    <col min="16" max="16" width="29" style="1" customWidth="1"/>
    <col min="17" max="16384" width="11.42578125" style="1"/>
  </cols>
  <sheetData>
    <row r="1" spans="1:16" ht="37.5" customHeight="1" x14ac:dyDescent="0.2"/>
    <row r="2" spans="1:16" ht="20.25" x14ac:dyDescent="0.3">
      <c r="A2" s="46" t="s">
        <v>39</v>
      </c>
      <c r="B2" s="103"/>
      <c r="C2" s="103"/>
    </row>
    <row r="3" spans="1:16" ht="71.25" x14ac:dyDescent="0.2">
      <c r="A3" s="2" t="s">
        <v>57</v>
      </c>
      <c r="B3" s="3"/>
      <c r="C3" s="3"/>
    </row>
    <row r="4" spans="1:16" x14ac:dyDescent="0.2">
      <c r="A4" s="4"/>
      <c r="B4" s="86"/>
      <c r="C4" s="3"/>
    </row>
    <row r="6" spans="1:16" s="63" customFormat="1" ht="30" customHeight="1" x14ac:dyDescent="0.25">
      <c r="A6" s="91" t="s">
        <v>265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284</v>
      </c>
      <c r="G6" s="63" t="s">
        <v>118</v>
      </c>
      <c r="H6" s="5" t="s">
        <v>59</v>
      </c>
      <c r="I6" s="22" t="s">
        <v>119</v>
      </c>
      <c r="J6" s="63" t="s">
        <v>205</v>
      </c>
      <c r="K6" s="63" t="s">
        <v>206</v>
      </c>
      <c r="L6" s="75" t="s">
        <v>215</v>
      </c>
      <c r="M6" s="31" t="s">
        <v>212</v>
      </c>
      <c r="N6" s="31" t="s">
        <v>60</v>
      </c>
      <c r="O6" s="31" t="s">
        <v>267</v>
      </c>
      <c r="P6" s="63" t="s">
        <v>209</v>
      </c>
    </row>
    <row r="7" spans="1:16" ht="75" customHeight="1" x14ac:dyDescent="0.2">
      <c r="A7" s="88" t="s">
        <v>222</v>
      </c>
      <c r="B7" s="16" t="s">
        <v>41</v>
      </c>
      <c r="C7" s="16" t="s">
        <v>0</v>
      </c>
      <c r="D7" s="15" t="s">
        <v>98</v>
      </c>
      <c r="E7" s="18" t="s">
        <v>61</v>
      </c>
      <c r="F7" s="18" t="s">
        <v>266</v>
      </c>
      <c r="G7" s="78"/>
      <c r="H7" s="16" t="s">
        <v>63</v>
      </c>
      <c r="I7" s="28">
        <v>20000</v>
      </c>
      <c r="J7" s="49"/>
      <c r="K7" s="49"/>
      <c r="L7" s="72"/>
      <c r="M7" s="47">
        <f>SUM(Tableau1[[#This Row],[PUHT
L''UNITE]]*1.2)</f>
        <v>0</v>
      </c>
      <c r="N7" s="47">
        <f>SUM(Tableau1[[#This Row],[QUANTITE ESTIMATIVE 
ANNUELLE]]*Tableau1[[#This Row],[PUHT
L''UNITE]])</f>
        <v>0</v>
      </c>
      <c r="O7" s="47">
        <f>SUM(Tableau1[[#This Row],[QUANTITE ESTIMATIVE 
ANNUELLE]]*Tableau1[[#This Row],[PUTTC  
L''UNITE]])</f>
        <v>0</v>
      </c>
      <c r="P7" s="76"/>
    </row>
    <row r="8" spans="1:16" ht="75" customHeight="1" x14ac:dyDescent="0.2">
      <c r="A8" s="89" t="s">
        <v>223</v>
      </c>
      <c r="B8" s="6" t="s">
        <v>76</v>
      </c>
      <c r="C8" s="9" t="s">
        <v>1</v>
      </c>
      <c r="D8" s="6" t="s">
        <v>149</v>
      </c>
      <c r="E8" s="12" t="s">
        <v>141</v>
      </c>
      <c r="F8" s="18" t="s">
        <v>266</v>
      </c>
      <c r="G8" s="77"/>
      <c r="H8" s="48" t="s">
        <v>49</v>
      </c>
      <c r="I8" s="27">
        <v>15</v>
      </c>
      <c r="J8" s="50"/>
      <c r="K8" s="50"/>
      <c r="L8" s="73"/>
      <c r="M8" s="47">
        <f>SUM(Tableau1[[#This Row],[PUHT
L''UNITE]]*1.2)</f>
        <v>0</v>
      </c>
      <c r="N8" s="47">
        <f>SUM(Tableau1[[#This Row],[QUANTITE ESTIMATIVE 
ANNUELLE]]*Tableau1[[#This Row],[PUHT
L''UNITE]])</f>
        <v>0</v>
      </c>
      <c r="O8" s="47">
        <f>SUM(Tableau1[[#This Row],[QUANTITE ESTIMATIVE 
ANNUELLE]]*Tableau1[[#This Row],[PUTTC  
L''UNITE]])</f>
        <v>0</v>
      </c>
      <c r="P8" s="76"/>
    </row>
    <row r="9" spans="1:16" ht="75" customHeight="1" x14ac:dyDescent="0.2">
      <c r="A9" s="90" t="s">
        <v>226</v>
      </c>
      <c r="B9" s="9" t="s">
        <v>43</v>
      </c>
      <c r="C9" s="9" t="s">
        <v>2</v>
      </c>
      <c r="D9" s="6" t="s">
        <v>40</v>
      </c>
      <c r="E9" s="12" t="s">
        <v>64</v>
      </c>
      <c r="F9" s="18" t="s">
        <v>266</v>
      </c>
      <c r="G9" s="77"/>
      <c r="H9" s="6" t="s">
        <v>50</v>
      </c>
      <c r="I9" s="27">
        <v>50</v>
      </c>
      <c r="J9" s="50"/>
      <c r="K9" s="50"/>
      <c r="L9" s="73"/>
      <c r="M9" s="47">
        <f>SUM(Tableau1[[#This Row],[PUHT
L''UNITE]]*1.2)</f>
        <v>0</v>
      </c>
      <c r="N9" s="47">
        <f>SUM(Tableau1[[#This Row],[QUANTITE ESTIMATIVE 
ANNUELLE]]*Tableau1[[#This Row],[PUHT
L''UNITE]])</f>
        <v>0</v>
      </c>
      <c r="O9" s="47">
        <f>SUM(Tableau1[[#This Row],[QUANTITE ESTIMATIVE 
ANNUELLE]]*Tableau1[[#This Row],[PUTTC  
L''UNITE]])</f>
        <v>0</v>
      </c>
      <c r="P9" s="76"/>
    </row>
    <row r="10" spans="1:16" ht="128.25" x14ac:dyDescent="0.2">
      <c r="A10" s="89" t="s">
        <v>227</v>
      </c>
      <c r="B10" s="6" t="s">
        <v>83</v>
      </c>
      <c r="C10" s="45" t="s">
        <v>103</v>
      </c>
      <c r="D10" s="6" t="s">
        <v>144</v>
      </c>
      <c r="E10" s="12" t="s">
        <v>65</v>
      </c>
      <c r="F10" s="18" t="s">
        <v>266</v>
      </c>
      <c r="G10" s="77"/>
      <c r="H10" s="6" t="s">
        <v>51</v>
      </c>
      <c r="I10" s="27">
        <v>2000</v>
      </c>
      <c r="J10" s="50"/>
      <c r="K10" s="50"/>
      <c r="L10" s="73"/>
      <c r="M10" s="47">
        <f>SUM(Tableau1[[#This Row],[PUHT
L''UNITE]]*1.2)</f>
        <v>0</v>
      </c>
      <c r="N10" s="47">
        <f>SUM(Tableau1[[#This Row],[QUANTITE ESTIMATIVE 
ANNUELLE]]*Tableau1[[#This Row],[PUHT
L''UNITE]])</f>
        <v>0</v>
      </c>
      <c r="O10" s="47">
        <f>SUM(Tableau1[[#This Row],[QUANTITE ESTIMATIVE 
ANNUELLE]]*Tableau1[[#This Row],[PUTTC  
L''UNITE]])</f>
        <v>0</v>
      </c>
      <c r="P10" s="76"/>
    </row>
    <row r="11" spans="1:16" ht="114" x14ac:dyDescent="0.2">
      <c r="A11" s="89" t="s">
        <v>228</v>
      </c>
      <c r="B11" s="6" t="s">
        <v>77</v>
      </c>
      <c r="C11" s="45" t="s">
        <v>143</v>
      </c>
      <c r="D11" s="40" t="s">
        <v>221</v>
      </c>
      <c r="E11" s="12" t="s">
        <v>66</v>
      </c>
      <c r="F11" s="18" t="s">
        <v>266</v>
      </c>
      <c r="G11" s="77"/>
      <c r="H11" s="6" t="s">
        <v>52</v>
      </c>
      <c r="I11" s="27">
        <v>30</v>
      </c>
      <c r="J11" s="50"/>
      <c r="K11" s="50"/>
      <c r="L11" s="73"/>
      <c r="M11" s="47">
        <f>SUM(Tableau1[[#This Row],[PUHT
L''UNITE]]*1.2)</f>
        <v>0</v>
      </c>
      <c r="N11" s="47">
        <f>SUM(Tableau1[[#This Row],[QUANTITE ESTIMATIVE 
ANNUELLE]]*Tableau1[[#This Row],[PUHT
L''UNITE]])</f>
        <v>0</v>
      </c>
      <c r="O11" s="47">
        <f>SUM(Tableau1[[#This Row],[QUANTITE ESTIMATIVE 
ANNUELLE]]*Tableau1[[#This Row],[PUTTC  
L''UNITE]])</f>
        <v>0</v>
      </c>
      <c r="P11" s="76"/>
    </row>
    <row r="12" spans="1:16" ht="75" customHeight="1" x14ac:dyDescent="0.2">
      <c r="A12" s="89" t="s">
        <v>229</v>
      </c>
      <c r="B12" s="9" t="s">
        <v>42</v>
      </c>
      <c r="C12" s="9" t="s">
        <v>3</v>
      </c>
      <c r="D12" s="6" t="s">
        <v>102</v>
      </c>
      <c r="E12" s="13" t="s">
        <v>4</v>
      </c>
      <c r="F12" s="18" t="s">
        <v>266</v>
      </c>
      <c r="G12" s="77"/>
      <c r="H12" s="64"/>
      <c r="I12" s="27">
        <v>1</v>
      </c>
      <c r="J12" s="50"/>
      <c r="K12" s="50"/>
      <c r="L12" s="73"/>
      <c r="M12" s="47">
        <f>SUM(Tableau1[[#This Row],[PUHT
L''UNITE]]*1.2)</f>
        <v>0</v>
      </c>
      <c r="N12" s="47">
        <f>SUM(Tableau1[[#This Row],[QUANTITE ESTIMATIVE 
ANNUELLE]]*Tableau1[[#This Row],[PUHT
L''UNITE]])</f>
        <v>0</v>
      </c>
      <c r="O12" s="47">
        <f>SUM(Tableau1[[#This Row],[QUANTITE ESTIMATIVE 
ANNUELLE]]*Tableau1[[#This Row],[PUTTC  
L''UNITE]])</f>
        <v>0</v>
      </c>
      <c r="P12" s="76"/>
    </row>
    <row r="13" spans="1:16" ht="75" customHeight="1" x14ac:dyDescent="0.2">
      <c r="A13" s="89" t="s">
        <v>230</v>
      </c>
      <c r="B13" s="6" t="s">
        <v>78</v>
      </c>
      <c r="C13" s="9" t="s">
        <v>8</v>
      </c>
      <c r="D13" s="9" t="s">
        <v>9</v>
      </c>
      <c r="E13" s="12" t="s">
        <v>67</v>
      </c>
      <c r="F13" s="18" t="s">
        <v>266</v>
      </c>
      <c r="G13" s="77"/>
      <c r="H13" s="6" t="s">
        <v>51</v>
      </c>
      <c r="I13" s="27">
        <v>950</v>
      </c>
      <c r="J13" s="50"/>
      <c r="K13" s="50"/>
      <c r="L13" s="73"/>
      <c r="M13" s="47">
        <f>SUM(Tableau1[[#This Row],[PUHT
L''UNITE]]*1.2)</f>
        <v>0</v>
      </c>
      <c r="N13" s="47">
        <f>SUM(Tableau1[[#This Row],[QUANTITE ESTIMATIVE 
ANNUELLE]]*Tableau1[[#This Row],[PUHT
L''UNITE]])</f>
        <v>0</v>
      </c>
      <c r="O13" s="47">
        <f>SUM(Tableau1[[#This Row],[QUANTITE ESTIMATIVE 
ANNUELLE]]*Tableau1[[#This Row],[PUTTC  
L''UNITE]])</f>
        <v>0</v>
      </c>
      <c r="P13" s="76"/>
    </row>
    <row r="14" spans="1:16" ht="75" customHeight="1" x14ac:dyDescent="0.2">
      <c r="A14" s="89" t="s">
        <v>231</v>
      </c>
      <c r="B14" s="6" t="s">
        <v>79</v>
      </c>
      <c r="C14" s="9" t="s">
        <v>99</v>
      </c>
      <c r="D14" s="6" t="s">
        <v>150</v>
      </c>
      <c r="E14" s="12" t="s">
        <v>67</v>
      </c>
      <c r="F14" s="18" t="s">
        <v>266</v>
      </c>
      <c r="G14" s="77"/>
      <c r="H14" s="6" t="s">
        <v>51</v>
      </c>
      <c r="I14" s="27">
        <v>70</v>
      </c>
      <c r="J14" s="50"/>
      <c r="K14" s="50"/>
      <c r="L14" s="73"/>
      <c r="M14" s="47">
        <f>SUM(Tableau1[[#This Row],[PUHT
L''UNITE]]*1.2)</f>
        <v>0</v>
      </c>
      <c r="N14" s="47">
        <f>SUM(Tableau1[[#This Row],[QUANTITE ESTIMATIVE 
ANNUELLE]]*Tableau1[[#This Row],[PUHT
L''UNITE]])</f>
        <v>0</v>
      </c>
      <c r="O14" s="47">
        <f>SUM(Tableau1[[#This Row],[QUANTITE ESTIMATIVE 
ANNUELLE]]*Tableau1[[#This Row],[PUTTC  
L''UNITE]])</f>
        <v>0</v>
      </c>
      <c r="P14" s="76"/>
    </row>
    <row r="15" spans="1:16" ht="75" customHeight="1" x14ac:dyDescent="0.2">
      <c r="A15" s="89" t="s">
        <v>232</v>
      </c>
      <c r="B15" s="6" t="s">
        <v>80</v>
      </c>
      <c r="C15" s="9" t="s">
        <v>36</v>
      </c>
      <c r="D15" s="6" t="s">
        <v>151</v>
      </c>
      <c r="E15" s="12" t="s">
        <v>67</v>
      </c>
      <c r="F15" s="18" t="s">
        <v>266</v>
      </c>
      <c r="G15" s="77"/>
      <c r="H15" s="6" t="s">
        <v>51</v>
      </c>
      <c r="I15" s="27">
        <v>60</v>
      </c>
      <c r="J15" s="50"/>
      <c r="K15" s="50"/>
      <c r="L15" s="73"/>
      <c r="M15" s="47">
        <f>SUM(Tableau1[[#This Row],[PUHT
L''UNITE]]*1.2)</f>
        <v>0</v>
      </c>
      <c r="N15" s="47">
        <f>SUM(Tableau1[[#This Row],[QUANTITE ESTIMATIVE 
ANNUELLE]]*Tableau1[[#This Row],[PUHT
L''UNITE]])</f>
        <v>0</v>
      </c>
      <c r="O15" s="47">
        <f>SUM(Tableau1[[#This Row],[QUANTITE ESTIMATIVE 
ANNUELLE]]*Tableau1[[#This Row],[PUTTC  
L''UNITE]])</f>
        <v>0</v>
      </c>
      <c r="P15" s="76"/>
    </row>
    <row r="16" spans="1:16" ht="75" customHeight="1" x14ac:dyDescent="0.2">
      <c r="A16" s="89" t="s">
        <v>233</v>
      </c>
      <c r="B16" s="6" t="s">
        <v>81</v>
      </c>
      <c r="C16" s="9" t="s">
        <v>13</v>
      </c>
      <c r="D16" s="6" t="s">
        <v>104</v>
      </c>
      <c r="E16" s="12" t="s">
        <v>67</v>
      </c>
      <c r="F16" s="18" t="s">
        <v>266</v>
      </c>
      <c r="G16" s="77"/>
      <c r="H16" s="6" t="s">
        <v>51</v>
      </c>
      <c r="I16" s="27">
        <v>500</v>
      </c>
      <c r="J16" s="50"/>
      <c r="K16" s="50"/>
      <c r="L16" s="73"/>
      <c r="M16" s="47">
        <f>SUM(Tableau1[[#This Row],[PUHT
L''UNITE]]*1.2)</f>
        <v>0</v>
      </c>
      <c r="N16" s="47">
        <f>SUM(Tableau1[[#This Row],[QUANTITE ESTIMATIVE 
ANNUELLE]]*Tableau1[[#This Row],[PUHT
L''UNITE]])</f>
        <v>0</v>
      </c>
      <c r="O16" s="47">
        <f>SUM(Tableau1[[#This Row],[QUANTITE ESTIMATIVE 
ANNUELLE]]*Tableau1[[#This Row],[PUTTC  
L''UNITE]])</f>
        <v>0</v>
      </c>
      <c r="P16" s="76"/>
    </row>
    <row r="17" spans="1:16" ht="75" customHeight="1" x14ac:dyDescent="0.2">
      <c r="A17" s="89" t="s">
        <v>234</v>
      </c>
      <c r="B17" s="9" t="s">
        <v>82</v>
      </c>
      <c r="C17" s="9" t="s">
        <v>11</v>
      </c>
      <c r="D17" s="6" t="s">
        <v>105</v>
      </c>
      <c r="E17" s="12" t="s">
        <v>113</v>
      </c>
      <c r="F17" s="18" t="s">
        <v>266</v>
      </c>
      <c r="G17" s="77"/>
      <c r="H17" s="6" t="s">
        <v>53</v>
      </c>
      <c r="I17" s="27">
        <v>36</v>
      </c>
      <c r="J17" s="50"/>
      <c r="K17" s="50"/>
      <c r="L17" s="73"/>
      <c r="M17" s="47">
        <f>SUM(Tableau1[[#This Row],[PUHT
L''UNITE]]*1.2)</f>
        <v>0</v>
      </c>
      <c r="N17" s="47">
        <f>SUM(Tableau1[[#This Row],[QUANTITE ESTIMATIVE 
ANNUELLE]]*Tableau1[[#This Row],[PUHT
L''UNITE]])</f>
        <v>0</v>
      </c>
      <c r="O17" s="47">
        <f>SUM(Tableau1[[#This Row],[QUANTITE ESTIMATIVE 
ANNUELLE]]*Tableau1[[#This Row],[PUTTC  
L''UNITE]])</f>
        <v>0</v>
      </c>
      <c r="P17" s="76"/>
    </row>
    <row r="18" spans="1:16" ht="75" customHeight="1" x14ac:dyDescent="0.2">
      <c r="A18" s="89" t="s">
        <v>235</v>
      </c>
      <c r="B18" s="6" t="s">
        <v>84</v>
      </c>
      <c r="C18" s="9" t="s">
        <v>14</v>
      </c>
      <c r="D18" s="6" t="s">
        <v>152</v>
      </c>
      <c r="E18" s="12" t="s">
        <v>68</v>
      </c>
      <c r="F18" s="18" t="s">
        <v>266</v>
      </c>
      <c r="G18" s="77"/>
      <c r="H18" s="6" t="s">
        <v>51</v>
      </c>
      <c r="I18" s="27">
        <v>30</v>
      </c>
      <c r="J18" s="50"/>
      <c r="K18" s="50"/>
      <c r="L18" s="73"/>
      <c r="M18" s="47">
        <f>SUM(Tableau1[[#This Row],[PUHT
L''UNITE]]*1.2)</f>
        <v>0</v>
      </c>
      <c r="N18" s="47">
        <f>SUM(Tableau1[[#This Row],[QUANTITE ESTIMATIVE 
ANNUELLE]]*Tableau1[[#This Row],[PUHT
L''UNITE]])</f>
        <v>0</v>
      </c>
      <c r="O18" s="47">
        <f>SUM(Tableau1[[#This Row],[QUANTITE ESTIMATIVE 
ANNUELLE]]*Tableau1[[#This Row],[PUTTC  
L''UNITE]])</f>
        <v>0</v>
      </c>
      <c r="P18" s="76"/>
    </row>
    <row r="19" spans="1:16" ht="75" customHeight="1" x14ac:dyDescent="0.2">
      <c r="A19" s="89" t="s">
        <v>236</v>
      </c>
      <c r="B19" s="6" t="s">
        <v>84</v>
      </c>
      <c r="C19" s="9" t="s">
        <v>15</v>
      </c>
      <c r="D19" s="6" t="s">
        <v>73</v>
      </c>
      <c r="E19" s="13" t="s">
        <v>16</v>
      </c>
      <c r="F19" s="18" t="s">
        <v>266</v>
      </c>
      <c r="G19" s="77"/>
      <c r="H19" s="9" t="s">
        <v>48</v>
      </c>
      <c r="I19" s="27">
        <v>10</v>
      </c>
      <c r="J19" s="50"/>
      <c r="K19" s="50"/>
      <c r="L19" s="73"/>
      <c r="M19" s="47">
        <f>SUM(Tableau1[[#This Row],[PUHT
L''UNITE]]*1.2)</f>
        <v>0</v>
      </c>
      <c r="N19" s="47">
        <f>SUM(Tableau1[[#This Row],[QUANTITE ESTIMATIVE 
ANNUELLE]]*Tableau1[[#This Row],[PUHT
L''UNITE]])</f>
        <v>0</v>
      </c>
      <c r="O19" s="47">
        <f>SUM(Tableau1[[#This Row],[QUANTITE ESTIMATIVE 
ANNUELLE]]*Tableau1[[#This Row],[PUTTC  
L''UNITE]])</f>
        <v>0</v>
      </c>
      <c r="P19" s="76"/>
    </row>
    <row r="20" spans="1:16" ht="75" customHeight="1" x14ac:dyDescent="0.2">
      <c r="A20" s="89" t="s">
        <v>237</v>
      </c>
      <c r="B20" s="6" t="s">
        <v>85</v>
      </c>
      <c r="C20" s="9" t="s">
        <v>17</v>
      </c>
      <c r="D20" s="40" t="s">
        <v>125</v>
      </c>
      <c r="E20" s="13" t="s">
        <v>16</v>
      </c>
      <c r="F20" s="18" t="s">
        <v>266</v>
      </c>
      <c r="G20" s="77"/>
      <c r="H20" s="9" t="s">
        <v>48</v>
      </c>
      <c r="I20" s="27">
        <v>48</v>
      </c>
      <c r="J20" s="50"/>
      <c r="K20" s="50"/>
      <c r="L20" s="73"/>
      <c r="M20" s="47">
        <f>SUM(Tableau1[[#This Row],[PUHT
L''UNITE]]*1.2)</f>
        <v>0</v>
      </c>
      <c r="N20" s="47">
        <f>SUM(Tableau1[[#This Row],[QUANTITE ESTIMATIVE 
ANNUELLE]]*Tableau1[[#This Row],[PUHT
L''UNITE]])</f>
        <v>0</v>
      </c>
      <c r="O20" s="47">
        <f>SUM(Tableau1[[#This Row],[QUANTITE ESTIMATIVE 
ANNUELLE]]*Tableau1[[#This Row],[PUTTC  
L''UNITE]])</f>
        <v>0</v>
      </c>
      <c r="P20" s="76"/>
    </row>
    <row r="21" spans="1:16" ht="75" customHeight="1" x14ac:dyDescent="0.2">
      <c r="A21" s="89" t="s">
        <v>238</v>
      </c>
      <c r="B21" s="9" t="s">
        <v>45</v>
      </c>
      <c r="C21" s="9" t="s">
        <v>18</v>
      </c>
      <c r="D21" s="40" t="s">
        <v>101</v>
      </c>
      <c r="E21" s="13" t="s">
        <v>16</v>
      </c>
      <c r="F21" s="18" t="s">
        <v>266</v>
      </c>
      <c r="G21" s="77"/>
      <c r="H21" s="9" t="s">
        <v>48</v>
      </c>
      <c r="I21" s="27">
        <v>4</v>
      </c>
      <c r="J21" s="50"/>
      <c r="K21" s="50"/>
      <c r="L21" s="73"/>
      <c r="M21" s="47">
        <f>SUM(Tableau1[[#This Row],[PUHT
L''UNITE]]*1.2)</f>
        <v>0</v>
      </c>
      <c r="N21" s="47">
        <f>SUM(Tableau1[[#This Row],[QUANTITE ESTIMATIVE 
ANNUELLE]]*Tableau1[[#This Row],[PUHT
L''UNITE]])</f>
        <v>0</v>
      </c>
      <c r="O21" s="47">
        <f>SUM(Tableau1[[#This Row],[QUANTITE ESTIMATIVE 
ANNUELLE]]*Tableau1[[#This Row],[PUTTC  
L''UNITE]])</f>
        <v>0</v>
      </c>
      <c r="P21" s="76"/>
    </row>
    <row r="22" spans="1:16" ht="75" customHeight="1" x14ac:dyDescent="0.2">
      <c r="A22" s="89" t="s">
        <v>239</v>
      </c>
      <c r="B22" s="9" t="s">
        <v>46</v>
      </c>
      <c r="C22" s="9" t="s">
        <v>19</v>
      </c>
      <c r="D22" s="6" t="s">
        <v>126</v>
      </c>
      <c r="E22" s="13" t="s">
        <v>16</v>
      </c>
      <c r="F22" s="18" t="s">
        <v>266</v>
      </c>
      <c r="G22" s="77"/>
      <c r="H22" s="9" t="s">
        <v>48</v>
      </c>
      <c r="I22" s="27">
        <v>20</v>
      </c>
      <c r="J22" s="50"/>
      <c r="K22" s="50"/>
      <c r="L22" s="73"/>
      <c r="M22" s="47">
        <f>SUM(Tableau1[[#This Row],[PUHT
L''UNITE]]*1.2)</f>
        <v>0</v>
      </c>
      <c r="N22" s="47">
        <f>SUM(Tableau1[[#This Row],[QUANTITE ESTIMATIVE 
ANNUELLE]]*Tableau1[[#This Row],[PUHT
L''UNITE]])</f>
        <v>0</v>
      </c>
      <c r="O22" s="47">
        <f>SUM(Tableau1[[#This Row],[QUANTITE ESTIMATIVE 
ANNUELLE]]*Tableau1[[#This Row],[PUTTC  
L''UNITE]])</f>
        <v>0</v>
      </c>
      <c r="P22" s="76"/>
    </row>
    <row r="23" spans="1:16" ht="75" customHeight="1" x14ac:dyDescent="0.2">
      <c r="A23" s="89" t="s">
        <v>240</v>
      </c>
      <c r="B23" s="9" t="s">
        <v>74</v>
      </c>
      <c r="C23" s="9" t="s">
        <v>130</v>
      </c>
      <c r="D23" s="40" t="s">
        <v>124</v>
      </c>
      <c r="E23" s="12" t="s">
        <v>70</v>
      </c>
      <c r="F23" s="18" t="s">
        <v>266</v>
      </c>
      <c r="G23" s="77"/>
      <c r="H23" s="6" t="s">
        <v>54</v>
      </c>
      <c r="I23" s="27">
        <v>8</v>
      </c>
      <c r="J23" s="50"/>
      <c r="K23" s="50"/>
      <c r="L23" s="73"/>
      <c r="M23" s="47">
        <f>SUM(Tableau1[[#This Row],[PUHT
L''UNITE]]*1.2)</f>
        <v>0</v>
      </c>
      <c r="N23" s="47">
        <f>SUM(Tableau1[[#This Row],[QUANTITE ESTIMATIVE 
ANNUELLE]]*Tableau1[[#This Row],[PUHT
L''UNITE]])</f>
        <v>0</v>
      </c>
      <c r="O23" s="47">
        <f>SUM(Tableau1[[#This Row],[QUANTITE ESTIMATIVE 
ANNUELLE]]*Tableau1[[#This Row],[PUTTC  
L''UNITE]])</f>
        <v>0</v>
      </c>
      <c r="P23" s="76"/>
    </row>
    <row r="24" spans="1:16" ht="75" customHeight="1" x14ac:dyDescent="0.2">
      <c r="A24" s="89" t="s">
        <v>241</v>
      </c>
      <c r="B24" s="9" t="s">
        <v>74</v>
      </c>
      <c r="C24" s="9" t="s">
        <v>131</v>
      </c>
      <c r="D24" s="40" t="s">
        <v>153</v>
      </c>
      <c r="E24" s="12" t="s">
        <v>67</v>
      </c>
      <c r="F24" s="18" t="s">
        <v>266</v>
      </c>
      <c r="G24" s="77"/>
      <c r="H24" s="6" t="s">
        <v>50</v>
      </c>
      <c r="I24" s="27">
        <v>2</v>
      </c>
      <c r="J24" s="50"/>
      <c r="K24" s="50"/>
      <c r="L24" s="73"/>
      <c r="M24" s="47">
        <f>SUM(Tableau1[[#This Row],[PUHT
L''UNITE]]*1.2)</f>
        <v>0</v>
      </c>
      <c r="N24" s="47">
        <f>SUM(Tableau1[[#This Row],[QUANTITE ESTIMATIVE 
ANNUELLE]]*Tableau1[[#This Row],[PUHT
L''UNITE]])</f>
        <v>0</v>
      </c>
      <c r="O24" s="47">
        <f>SUM(Tableau1[[#This Row],[QUANTITE ESTIMATIVE 
ANNUELLE]]*Tableau1[[#This Row],[PUTTC  
L''UNITE]])</f>
        <v>0</v>
      </c>
      <c r="P24" s="76"/>
    </row>
    <row r="25" spans="1:16" ht="75" customHeight="1" x14ac:dyDescent="0.2">
      <c r="A25" s="89" t="s">
        <v>242</v>
      </c>
      <c r="B25" s="9" t="s">
        <v>74</v>
      </c>
      <c r="C25" s="9" t="s">
        <v>132</v>
      </c>
      <c r="D25" s="40" t="s">
        <v>154</v>
      </c>
      <c r="E25" s="12" t="s">
        <v>67</v>
      </c>
      <c r="F25" s="18" t="s">
        <v>266</v>
      </c>
      <c r="G25" s="77"/>
      <c r="H25" s="6" t="s">
        <v>50</v>
      </c>
      <c r="I25" s="27">
        <v>2</v>
      </c>
      <c r="J25" s="50"/>
      <c r="K25" s="50"/>
      <c r="L25" s="73"/>
      <c r="M25" s="47">
        <f>SUM(Tableau1[[#This Row],[PUHT
L''UNITE]]*1.2)</f>
        <v>0</v>
      </c>
      <c r="N25" s="47">
        <f>SUM(Tableau1[[#This Row],[QUANTITE ESTIMATIVE 
ANNUELLE]]*Tableau1[[#This Row],[PUHT
L''UNITE]])</f>
        <v>0</v>
      </c>
      <c r="O25" s="47">
        <f>SUM(Tableau1[[#This Row],[QUANTITE ESTIMATIVE 
ANNUELLE]]*Tableau1[[#This Row],[PUTTC  
L''UNITE]])</f>
        <v>0</v>
      </c>
      <c r="P25" s="76"/>
    </row>
    <row r="26" spans="1:16" ht="75" customHeight="1" x14ac:dyDescent="0.2">
      <c r="A26" s="89" t="s">
        <v>243</v>
      </c>
      <c r="B26" s="9" t="s">
        <v>74</v>
      </c>
      <c r="C26" s="9" t="s">
        <v>133</v>
      </c>
      <c r="D26" s="40" t="s">
        <v>155</v>
      </c>
      <c r="E26" s="12" t="s">
        <v>69</v>
      </c>
      <c r="F26" s="18" t="s">
        <v>266</v>
      </c>
      <c r="G26" s="77"/>
      <c r="H26" s="6" t="s">
        <v>50</v>
      </c>
      <c r="I26" s="27">
        <v>2</v>
      </c>
      <c r="J26" s="50"/>
      <c r="K26" s="50"/>
      <c r="L26" s="73"/>
      <c r="M26" s="47">
        <f>SUM(Tableau1[[#This Row],[PUHT
L''UNITE]]*1.2)</f>
        <v>0</v>
      </c>
      <c r="N26" s="47">
        <f>SUM(Tableau1[[#This Row],[QUANTITE ESTIMATIVE 
ANNUELLE]]*Tableau1[[#This Row],[PUHT
L''UNITE]])</f>
        <v>0</v>
      </c>
      <c r="O26" s="47">
        <f>SUM(Tableau1[[#This Row],[QUANTITE ESTIMATIVE 
ANNUELLE]]*Tableau1[[#This Row],[PUTTC  
L''UNITE]])</f>
        <v>0</v>
      </c>
      <c r="P26" s="76"/>
    </row>
    <row r="27" spans="1:16" ht="75" customHeight="1" x14ac:dyDescent="0.2">
      <c r="A27" s="89" t="s">
        <v>244</v>
      </c>
      <c r="B27" s="9" t="s">
        <v>74</v>
      </c>
      <c r="C27" s="9" t="s">
        <v>134</v>
      </c>
      <c r="D27" s="40" t="s">
        <v>156</v>
      </c>
      <c r="E27" s="12" t="s">
        <v>67</v>
      </c>
      <c r="F27" s="18" t="s">
        <v>266</v>
      </c>
      <c r="G27" s="77"/>
      <c r="H27" s="6" t="s">
        <v>50</v>
      </c>
      <c r="I27" s="27">
        <v>2</v>
      </c>
      <c r="J27" s="50"/>
      <c r="K27" s="50"/>
      <c r="L27" s="73"/>
      <c r="M27" s="47">
        <f>SUM(Tableau1[[#This Row],[PUHT
L''UNITE]]*1.2)</f>
        <v>0</v>
      </c>
      <c r="N27" s="47">
        <f>SUM(Tableau1[[#This Row],[QUANTITE ESTIMATIVE 
ANNUELLE]]*Tableau1[[#This Row],[PUHT
L''UNITE]])</f>
        <v>0</v>
      </c>
      <c r="O27" s="47">
        <f>SUM(Tableau1[[#This Row],[QUANTITE ESTIMATIVE 
ANNUELLE]]*Tableau1[[#This Row],[PUTTC  
L''UNITE]])</f>
        <v>0</v>
      </c>
      <c r="P27" s="76"/>
    </row>
    <row r="28" spans="1:16" ht="75" customHeight="1" x14ac:dyDescent="0.2">
      <c r="A28" s="89" t="s">
        <v>245</v>
      </c>
      <c r="B28" s="9" t="s">
        <v>74</v>
      </c>
      <c r="C28" s="9" t="s">
        <v>135</v>
      </c>
      <c r="D28" s="40" t="s">
        <v>157</v>
      </c>
      <c r="E28" s="12" t="s">
        <v>67</v>
      </c>
      <c r="F28" s="18" t="s">
        <v>266</v>
      </c>
      <c r="G28" s="77"/>
      <c r="H28" s="6" t="s">
        <v>50</v>
      </c>
      <c r="I28" s="27">
        <v>2</v>
      </c>
      <c r="J28" s="50"/>
      <c r="K28" s="50"/>
      <c r="L28" s="73"/>
      <c r="M28" s="47">
        <f>SUM(Tableau1[[#This Row],[PUHT
L''UNITE]]*1.2)</f>
        <v>0</v>
      </c>
      <c r="N28" s="47">
        <f>SUM(Tableau1[[#This Row],[QUANTITE ESTIMATIVE 
ANNUELLE]]*Tableau1[[#This Row],[PUHT
L''UNITE]])</f>
        <v>0</v>
      </c>
      <c r="O28" s="47">
        <f>SUM(Tableau1[[#This Row],[QUANTITE ESTIMATIVE 
ANNUELLE]]*Tableau1[[#This Row],[PUTTC  
L''UNITE]])</f>
        <v>0</v>
      </c>
      <c r="P28" s="76"/>
    </row>
    <row r="29" spans="1:16" ht="75" customHeight="1" x14ac:dyDescent="0.2">
      <c r="A29" s="89" t="s">
        <v>246</v>
      </c>
      <c r="B29" s="9" t="s">
        <v>74</v>
      </c>
      <c r="C29" s="9" t="s">
        <v>136</v>
      </c>
      <c r="D29" s="40" t="s">
        <v>158</v>
      </c>
      <c r="E29" s="12" t="s">
        <v>67</v>
      </c>
      <c r="F29" s="18" t="s">
        <v>266</v>
      </c>
      <c r="G29" s="77"/>
      <c r="H29" s="6" t="s">
        <v>50</v>
      </c>
      <c r="I29" s="27">
        <v>2</v>
      </c>
      <c r="J29" s="50"/>
      <c r="K29" s="50"/>
      <c r="L29" s="73"/>
      <c r="M29" s="47">
        <f>SUM(Tableau1[[#This Row],[PUHT
L''UNITE]]*1.2)</f>
        <v>0</v>
      </c>
      <c r="N29" s="47">
        <f>SUM(Tableau1[[#This Row],[QUANTITE ESTIMATIVE 
ANNUELLE]]*Tableau1[[#This Row],[PUHT
L''UNITE]])</f>
        <v>0</v>
      </c>
      <c r="O29" s="47">
        <f>SUM(Tableau1[[#This Row],[QUANTITE ESTIMATIVE 
ANNUELLE]]*Tableau1[[#This Row],[PUTTC  
L''UNITE]])</f>
        <v>0</v>
      </c>
      <c r="P29" s="76"/>
    </row>
    <row r="30" spans="1:16" ht="75" customHeight="1" x14ac:dyDescent="0.2">
      <c r="A30" s="89" t="s">
        <v>247</v>
      </c>
      <c r="B30" s="9" t="s">
        <v>74</v>
      </c>
      <c r="C30" s="9" t="s">
        <v>137</v>
      </c>
      <c r="D30" s="40" t="s">
        <v>159</v>
      </c>
      <c r="E30" s="12" t="s">
        <v>67</v>
      </c>
      <c r="F30" s="18" t="s">
        <v>266</v>
      </c>
      <c r="G30" s="77"/>
      <c r="H30" s="6" t="s">
        <v>50</v>
      </c>
      <c r="I30" s="27">
        <v>2</v>
      </c>
      <c r="J30" s="50"/>
      <c r="K30" s="50"/>
      <c r="L30" s="73"/>
      <c r="M30" s="47">
        <f>SUM(Tableau1[[#This Row],[PUHT
L''UNITE]]*1.2)</f>
        <v>0</v>
      </c>
      <c r="N30" s="47">
        <f>SUM(Tableau1[[#This Row],[QUANTITE ESTIMATIVE 
ANNUELLE]]*Tableau1[[#This Row],[PUHT
L''UNITE]])</f>
        <v>0</v>
      </c>
      <c r="O30" s="47">
        <f>SUM(Tableau1[[#This Row],[QUANTITE ESTIMATIVE 
ANNUELLE]]*Tableau1[[#This Row],[PUTTC  
L''UNITE]])</f>
        <v>0</v>
      </c>
      <c r="P30" s="76"/>
    </row>
    <row r="31" spans="1:16" ht="75" customHeight="1" x14ac:dyDescent="0.2">
      <c r="A31" s="89" t="s">
        <v>248</v>
      </c>
      <c r="B31" s="9" t="s">
        <v>74</v>
      </c>
      <c r="C31" s="9" t="s">
        <v>138</v>
      </c>
      <c r="D31" s="40" t="s">
        <v>160</v>
      </c>
      <c r="E31" s="12" t="s">
        <v>67</v>
      </c>
      <c r="F31" s="18" t="s">
        <v>266</v>
      </c>
      <c r="G31" s="77"/>
      <c r="H31" s="6" t="s">
        <v>50</v>
      </c>
      <c r="I31" s="27">
        <v>2</v>
      </c>
      <c r="J31" s="50"/>
      <c r="K31" s="50"/>
      <c r="L31" s="73"/>
      <c r="M31" s="47">
        <f>SUM(Tableau1[[#This Row],[PUHT
L''UNITE]]*1.2)</f>
        <v>0</v>
      </c>
      <c r="N31" s="47">
        <f>SUM(Tableau1[[#This Row],[QUANTITE ESTIMATIVE 
ANNUELLE]]*Tableau1[[#This Row],[PUHT
L''UNITE]])</f>
        <v>0</v>
      </c>
      <c r="O31" s="47">
        <f>SUM(Tableau1[[#This Row],[QUANTITE ESTIMATIVE 
ANNUELLE]]*Tableau1[[#This Row],[PUTTC  
L''UNITE]])</f>
        <v>0</v>
      </c>
      <c r="P31" s="76"/>
    </row>
    <row r="32" spans="1:16" ht="75" customHeight="1" x14ac:dyDescent="0.2">
      <c r="A32" s="89" t="s">
        <v>249</v>
      </c>
      <c r="B32" s="9" t="s">
        <v>74</v>
      </c>
      <c r="C32" s="9" t="s">
        <v>139</v>
      </c>
      <c r="D32" s="40" t="s">
        <v>161</v>
      </c>
      <c r="E32" s="12" t="s">
        <v>67</v>
      </c>
      <c r="F32" s="18" t="s">
        <v>266</v>
      </c>
      <c r="G32" s="77"/>
      <c r="H32" s="6" t="s">
        <v>50</v>
      </c>
      <c r="I32" s="27">
        <v>2</v>
      </c>
      <c r="J32" s="50"/>
      <c r="K32" s="50"/>
      <c r="L32" s="73"/>
      <c r="M32" s="47">
        <f>SUM(Tableau1[[#This Row],[PUHT
L''UNITE]]*1.2)</f>
        <v>0</v>
      </c>
      <c r="N32" s="47">
        <f>SUM(Tableau1[[#This Row],[QUANTITE ESTIMATIVE 
ANNUELLE]]*Tableau1[[#This Row],[PUHT
L''UNITE]])</f>
        <v>0</v>
      </c>
      <c r="O32" s="47">
        <f>SUM(Tableau1[[#This Row],[QUANTITE ESTIMATIVE 
ANNUELLE]]*Tableau1[[#This Row],[PUTTC  
L''UNITE]])</f>
        <v>0</v>
      </c>
      <c r="P32" s="76"/>
    </row>
    <row r="33" spans="1:16" ht="75" customHeight="1" x14ac:dyDescent="0.2">
      <c r="A33" s="89" t="s">
        <v>250</v>
      </c>
      <c r="B33" s="9" t="s">
        <v>74</v>
      </c>
      <c r="C33" s="9" t="s">
        <v>140</v>
      </c>
      <c r="D33" s="40" t="s">
        <v>162</v>
      </c>
      <c r="E33" s="12" t="s">
        <v>67</v>
      </c>
      <c r="F33" s="18" t="s">
        <v>266</v>
      </c>
      <c r="G33" s="77"/>
      <c r="H33" s="6" t="s">
        <v>50</v>
      </c>
      <c r="I33" s="27">
        <v>2</v>
      </c>
      <c r="J33" s="50"/>
      <c r="K33" s="50"/>
      <c r="L33" s="73"/>
      <c r="M33" s="47">
        <f>SUM(Tableau1[[#This Row],[PUHT
L''UNITE]]*1.2)</f>
        <v>0</v>
      </c>
      <c r="N33" s="47">
        <f>SUM(Tableau1[[#This Row],[QUANTITE ESTIMATIVE 
ANNUELLE]]*Tableau1[[#This Row],[PUHT
L''UNITE]])</f>
        <v>0</v>
      </c>
      <c r="O33" s="47">
        <f>SUM(Tableau1[[#This Row],[QUANTITE ESTIMATIVE 
ANNUELLE]]*Tableau1[[#This Row],[PUTTC  
L''UNITE]])</f>
        <v>0</v>
      </c>
      <c r="P33" s="76"/>
    </row>
    <row r="34" spans="1:16" ht="75" customHeight="1" x14ac:dyDescent="0.2">
      <c r="A34" s="89" t="s">
        <v>251</v>
      </c>
      <c r="B34" s="9" t="s">
        <v>75</v>
      </c>
      <c r="C34" s="9" t="s">
        <v>23</v>
      </c>
      <c r="D34" s="6" t="s">
        <v>24</v>
      </c>
      <c r="E34" s="12" t="s">
        <v>67</v>
      </c>
      <c r="F34" s="18" t="s">
        <v>266</v>
      </c>
      <c r="G34" s="77"/>
      <c r="H34" s="6" t="s">
        <v>50</v>
      </c>
      <c r="I34" s="27">
        <v>10</v>
      </c>
      <c r="J34" s="50"/>
      <c r="K34" s="50"/>
      <c r="L34" s="73"/>
      <c r="M34" s="47">
        <f>SUM(Tableau1[[#This Row],[PUHT
L''UNITE]]*1.2)</f>
        <v>0</v>
      </c>
      <c r="N34" s="47">
        <f>SUM(Tableau1[[#This Row],[QUANTITE ESTIMATIVE 
ANNUELLE]]*Tableau1[[#This Row],[PUHT
L''UNITE]])</f>
        <v>0</v>
      </c>
      <c r="O34" s="47">
        <f>SUM(Tableau1[[#This Row],[QUANTITE ESTIMATIVE 
ANNUELLE]]*Tableau1[[#This Row],[PUTTC  
L''UNITE]])</f>
        <v>0</v>
      </c>
      <c r="P34" s="76"/>
    </row>
    <row r="35" spans="1:16" ht="75" customHeight="1" x14ac:dyDescent="0.2">
      <c r="A35" s="89" t="s">
        <v>252</v>
      </c>
      <c r="B35" s="9" t="s">
        <v>75</v>
      </c>
      <c r="C35" s="9" t="s">
        <v>25</v>
      </c>
      <c r="D35" s="6" t="s">
        <v>127</v>
      </c>
      <c r="E35" s="13" t="s">
        <v>16</v>
      </c>
      <c r="F35" s="18" t="s">
        <v>266</v>
      </c>
      <c r="G35" s="77"/>
      <c r="H35" s="9" t="s">
        <v>48</v>
      </c>
      <c r="I35" s="27">
        <v>12</v>
      </c>
      <c r="J35" s="50"/>
      <c r="K35" s="50"/>
      <c r="L35" s="73"/>
      <c r="M35" s="47">
        <f>SUM(Tableau1[[#This Row],[PUHT
L''UNITE]]*1.2)</f>
        <v>0</v>
      </c>
      <c r="N35" s="47">
        <f>SUM(Tableau1[[#This Row],[QUANTITE ESTIMATIVE 
ANNUELLE]]*Tableau1[[#This Row],[PUHT
L''UNITE]])</f>
        <v>0</v>
      </c>
      <c r="O35" s="47">
        <f>SUM(Tableau1[[#This Row],[QUANTITE ESTIMATIVE 
ANNUELLE]]*Tableau1[[#This Row],[PUTTC  
L''UNITE]])</f>
        <v>0</v>
      </c>
      <c r="P35" s="76"/>
    </row>
    <row r="36" spans="1:16" ht="75" customHeight="1" x14ac:dyDescent="0.2">
      <c r="A36" s="89" t="s">
        <v>253</v>
      </c>
      <c r="B36" s="9" t="s">
        <v>41</v>
      </c>
      <c r="C36" s="9" t="s">
        <v>26</v>
      </c>
      <c r="D36" s="6" t="s">
        <v>115</v>
      </c>
      <c r="E36" s="12" t="s">
        <v>67</v>
      </c>
      <c r="F36" s="18" t="s">
        <v>266</v>
      </c>
      <c r="G36" s="77"/>
      <c r="H36" s="6" t="s">
        <v>50</v>
      </c>
      <c r="I36" s="27">
        <v>30</v>
      </c>
      <c r="J36" s="50"/>
      <c r="K36" s="50"/>
      <c r="L36" s="73"/>
      <c r="M36" s="47">
        <f>SUM(Tableau1[[#This Row],[PUHT
L''UNITE]]*1.2)</f>
        <v>0</v>
      </c>
      <c r="N36" s="47">
        <f>SUM(Tableau1[[#This Row],[QUANTITE ESTIMATIVE 
ANNUELLE]]*Tableau1[[#This Row],[PUHT
L''UNITE]])</f>
        <v>0</v>
      </c>
      <c r="O36" s="47">
        <f>SUM(Tableau1[[#This Row],[QUANTITE ESTIMATIVE 
ANNUELLE]]*Tableau1[[#This Row],[PUTTC  
L''UNITE]])</f>
        <v>0</v>
      </c>
      <c r="P36" s="76"/>
    </row>
    <row r="37" spans="1:16" ht="75" customHeight="1" x14ac:dyDescent="0.2">
      <c r="A37" s="89" t="s">
        <v>254</v>
      </c>
      <c r="B37" s="9" t="s">
        <v>21</v>
      </c>
      <c r="C37" s="9" t="s">
        <v>71</v>
      </c>
      <c r="D37" s="6" t="s">
        <v>100</v>
      </c>
      <c r="E37" s="12" t="s">
        <v>72</v>
      </c>
      <c r="F37" s="18" t="s">
        <v>266</v>
      </c>
      <c r="G37" s="77"/>
      <c r="H37" s="6" t="s">
        <v>52</v>
      </c>
      <c r="I37" s="27">
        <v>200</v>
      </c>
      <c r="J37" s="50"/>
      <c r="K37" s="50"/>
      <c r="L37" s="73"/>
      <c r="M37" s="47">
        <f>SUM(Tableau1[[#This Row],[PUHT
L''UNITE]]*1.2)</f>
        <v>0</v>
      </c>
      <c r="N37" s="47">
        <f>SUM(Tableau1[[#This Row],[QUANTITE ESTIMATIVE 
ANNUELLE]]*Tableau1[[#This Row],[PUHT
L''UNITE]])</f>
        <v>0</v>
      </c>
      <c r="O37" s="47">
        <f>SUM(Tableau1[[#This Row],[QUANTITE ESTIMATIVE 
ANNUELLE]]*Tableau1[[#This Row],[PUTTC  
L''UNITE]])</f>
        <v>0</v>
      </c>
      <c r="P37" s="76"/>
    </row>
    <row r="38" spans="1:16" ht="75" customHeight="1" x14ac:dyDescent="0.2">
      <c r="A38" s="89" t="s">
        <v>255</v>
      </c>
      <c r="B38" s="9" t="s">
        <v>44</v>
      </c>
      <c r="C38" s="9" t="s">
        <v>37</v>
      </c>
      <c r="D38" s="40" t="s">
        <v>126</v>
      </c>
      <c r="E38" s="13" t="s">
        <v>16</v>
      </c>
      <c r="F38" s="18" t="s">
        <v>266</v>
      </c>
      <c r="G38" s="77"/>
      <c r="H38" s="9" t="s">
        <v>48</v>
      </c>
      <c r="I38" s="27">
        <v>20</v>
      </c>
      <c r="J38" s="50"/>
      <c r="K38" s="50"/>
      <c r="L38" s="73"/>
      <c r="M38" s="47">
        <f>SUM(Tableau1[[#This Row],[PUHT
L''UNITE]]*1.2)</f>
        <v>0</v>
      </c>
      <c r="N38" s="47">
        <f>SUM(Tableau1[[#This Row],[QUANTITE ESTIMATIVE 
ANNUELLE]]*Tableau1[[#This Row],[PUHT
L''UNITE]])</f>
        <v>0</v>
      </c>
      <c r="O38" s="47">
        <f>SUM(Tableau1[[#This Row],[QUANTITE ESTIMATIVE 
ANNUELLE]]*Tableau1[[#This Row],[PUTTC  
L''UNITE]])</f>
        <v>0</v>
      </c>
      <c r="P38" s="76"/>
    </row>
    <row r="39" spans="1:16" ht="75" customHeight="1" x14ac:dyDescent="0.2">
      <c r="A39" s="89" t="s">
        <v>256</v>
      </c>
      <c r="B39" s="41" t="s">
        <v>86</v>
      </c>
      <c r="C39" s="42" t="s">
        <v>10</v>
      </c>
      <c r="D39" s="6" t="s">
        <v>184</v>
      </c>
      <c r="E39" s="14" t="s">
        <v>112</v>
      </c>
      <c r="F39" s="18" t="s">
        <v>266</v>
      </c>
      <c r="G39" s="79"/>
      <c r="H39" s="8" t="s">
        <v>110</v>
      </c>
      <c r="I39" s="26">
        <v>130</v>
      </c>
      <c r="J39" s="50"/>
      <c r="K39" s="50"/>
      <c r="L39" s="74"/>
      <c r="M39" s="47">
        <f>SUM(Tableau1[[#This Row],[PUHT
L''UNITE]]*1.2)</f>
        <v>0</v>
      </c>
      <c r="N39" s="47">
        <f>SUM(Tableau1[[#This Row],[QUANTITE ESTIMATIVE 
ANNUELLE]]*Tableau1[[#This Row],[PUHT
L''UNITE]])</f>
        <v>0</v>
      </c>
      <c r="O39" s="47">
        <f>SUM(Tableau1[[#This Row],[QUANTITE ESTIMATIVE 
ANNUELLE]]*Tableau1[[#This Row],[PUTTC  
L''UNITE]])</f>
        <v>0</v>
      </c>
      <c r="P39" s="76"/>
    </row>
    <row r="40" spans="1:16" s="19" customFormat="1" ht="75" customHeight="1" x14ac:dyDescent="0.2">
      <c r="A40" s="89" t="s">
        <v>257</v>
      </c>
      <c r="B40" s="43" t="s">
        <v>86</v>
      </c>
      <c r="C40" s="16" t="s">
        <v>107</v>
      </c>
      <c r="D40" s="15" t="s">
        <v>108</v>
      </c>
      <c r="E40" s="17" t="s">
        <v>16</v>
      </c>
      <c r="F40" s="18" t="s">
        <v>266</v>
      </c>
      <c r="G40" s="78"/>
      <c r="H40" s="16" t="s">
        <v>48</v>
      </c>
      <c r="I40" s="28">
        <v>60</v>
      </c>
      <c r="J40" s="50"/>
      <c r="K40" s="50"/>
      <c r="L40" s="72"/>
      <c r="M40" s="47">
        <f>SUM(Tableau1[[#This Row],[PUHT
L''UNITE]]*1.2)</f>
        <v>0</v>
      </c>
      <c r="N40" s="47">
        <f>SUM(Tableau1[[#This Row],[QUANTITE ESTIMATIVE 
ANNUELLE]]*Tableau1[[#This Row],[PUHT
L''UNITE]])</f>
        <v>0</v>
      </c>
      <c r="O40" s="47">
        <f>SUM(Tableau1[[#This Row],[QUANTITE ESTIMATIVE 
ANNUELLE]]*Tableau1[[#This Row],[PUTTC  
L''UNITE]])</f>
        <v>0</v>
      </c>
      <c r="P40" s="76"/>
    </row>
    <row r="41" spans="1:16" ht="75" customHeight="1" x14ac:dyDescent="0.2">
      <c r="A41" s="89" t="s">
        <v>258</v>
      </c>
      <c r="B41" s="42" t="s">
        <v>43</v>
      </c>
      <c r="C41" s="6" t="s">
        <v>147</v>
      </c>
      <c r="D41" s="6" t="s">
        <v>148</v>
      </c>
      <c r="E41" s="12" t="s">
        <v>67</v>
      </c>
      <c r="F41" s="18" t="s">
        <v>266</v>
      </c>
      <c r="G41" s="80"/>
      <c r="H41" s="6" t="s">
        <v>92</v>
      </c>
      <c r="I41" s="27">
        <v>10</v>
      </c>
      <c r="J41" s="50"/>
      <c r="K41" s="50"/>
      <c r="L41" s="73"/>
      <c r="M41" s="47">
        <f>SUM(Tableau1[[#This Row],[PUHT
L''UNITE]]*1.2)</f>
        <v>0</v>
      </c>
      <c r="N41" s="47">
        <f>SUM(Tableau1[[#This Row],[QUANTITE ESTIMATIVE 
ANNUELLE]]*Tableau1[[#This Row],[PUHT
L''UNITE]])</f>
        <v>0</v>
      </c>
      <c r="O41" s="47">
        <f>SUM(Tableau1[[#This Row],[QUANTITE ESTIMATIVE 
ANNUELLE]]*Tableau1[[#This Row],[PUTTC  
L''UNITE]])</f>
        <v>0</v>
      </c>
      <c r="P41" s="76"/>
    </row>
    <row r="42" spans="1:16" s="19" customFormat="1" ht="75" customHeight="1" x14ac:dyDescent="0.2">
      <c r="A42" s="89" t="s">
        <v>259</v>
      </c>
      <c r="B42" s="16" t="s">
        <v>42</v>
      </c>
      <c r="C42" s="44" t="s">
        <v>106</v>
      </c>
      <c r="D42" s="44" t="s">
        <v>183</v>
      </c>
      <c r="E42" s="18" t="s">
        <v>28</v>
      </c>
      <c r="F42" s="18" t="s">
        <v>266</v>
      </c>
      <c r="G42" s="78"/>
      <c r="H42" s="15" t="s">
        <v>55</v>
      </c>
      <c r="I42" s="28">
        <v>65</v>
      </c>
      <c r="J42" s="50"/>
      <c r="K42" s="50"/>
      <c r="L42" s="72"/>
      <c r="M42" s="47">
        <f>SUM(Tableau1[[#This Row],[PUHT
L''UNITE]]*1.2)</f>
        <v>0</v>
      </c>
      <c r="N42" s="47">
        <f>SUM(Tableau1[[#This Row],[QUANTITE ESTIMATIVE 
ANNUELLE]]*Tableau1[[#This Row],[PUHT
L''UNITE]])</f>
        <v>0</v>
      </c>
      <c r="O42" s="47">
        <f>SUM(Tableau1[[#This Row],[QUANTITE ESTIMATIVE 
ANNUELLE]]*Tableau1[[#This Row],[PUTTC  
L''UNITE]])</f>
        <v>0</v>
      </c>
      <c r="P42" s="76"/>
    </row>
    <row r="43" spans="1:16" ht="75" customHeight="1" x14ac:dyDescent="0.2">
      <c r="A43" s="89" t="s">
        <v>260</v>
      </c>
      <c r="B43" s="9" t="s">
        <v>42</v>
      </c>
      <c r="C43" s="40" t="s">
        <v>7</v>
      </c>
      <c r="D43" s="40" t="s">
        <v>182</v>
      </c>
      <c r="E43" s="12" t="s">
        <v>111</v>
      </c>
      <c r="F43" s="18" t="s">
        <v>266</v>
      </c>
      <c r="G43" s="77"/>
      <c r="H43" s="16" t="s">
        <v>56</v>
      </c>
      <c r="I43" s="27">
        <v>18</v>
      </c>
      <c r="J43" s="50"/>
      <c r="K43" s="50"/>
      <c r="L43" s="72"/>
      <c r="M43" s="47">
        <f>SUM(Tableau1[[#This Row],[PUHT
L''UNITE]]*1.2)</f>
        <v>0</v>
      </c>
      <c r="N43" s="47">
        <f>SUM(Tableau1[[#This Row],[QUANTITE ESTIMATIVE 
ANNUELLE]]*Tableau1[[#This Row],[PUHT
L''UNITE]])</f>
        <v>0</v>
      </c>
      <c r="O43" s="47">
        <f>SUM(Tableau1[[#This Row],[QUANTITE ESTIMATIVE 
ANNUELLE]]*Tableau1[[#This Row],[PUTTC  
L''UNITE]])</f>
        <v>0</v>
      </c>
      <c r="P43" s="76"/>
    </row>
    <row r="44" spans="1:16" ht="75" customHeight="1" x14ac:dyDescent="0.2">
      <c r="A44" s="89" t="s">
        <v>261</v>
      </c>
      <c r="B44" s="9" t="s">
        <v>75</v>
      </c>
      <c r="C44" s="40" t="s">
        <v>180</v>
      </c>
      <c r="D44" s="40" t="s">
        <v>181</v>
      </c>
      <c r="E44" s="12" t="s">
        <v>179</v>
      </c>
      <c r="F44" s="18" t="s">
        <v>266</v>
      </c>
      <c r="G44" s="77"/>
      <c r="H44" s="15" t="s">
        <v>185</v>
      </c>
      <c r="I44" s="27">
        <v>1</v>
      </c>
      <c r="J44" s="50"/>
      <c r="K44" s="50"/>
      <c r="L44" s="72"/>
      <c r="M44" s="47">
        <f>SUM(Tableau1[[#This Row],[PUHT
L''UNITE]]*1.2)</f>
        <v>0</v>
      </c>
      <c r="N44" s="47">
        <f>SUM(Tableau1[[#This Row],[QUANTITE ESTIMATIVE 
ANNUELLE]]*Tableau1[[#This Row],[PUHT
L''UNITE]])</f>
        <v>0</v>
      </c>
      <c r="O44" s="47">
        <f>SUM(Tableau1[[#This Row],[QUANTITE ESTIMATIVE 
ANNUELLE]]*Tableau1[[#This Row],[PUTTC  
L''UNITE]])</f>
        <v>0</v>
      </c>
      <c r="P44" s="76"/>
    </row>
    <row r="45" spans="1:16" ht="75" customHeight="1" x14ac:dyDescent="0.2">
      <c r="A45" s="89" t="s">
        <v>262</v>
      </c>
      <c r="B45" s="64" t="s">
        <v>219</v>
      </c>
      <c r="C45" s="40" t="s">
        <v>193</v>
      </c>
      <c r="D45" s="40" t="s">
        <v>203</v>
      </c>
      <c r="E45" s="17" t="s">
        <v>16</v>
      </c>
      <c r="F45" s="18" t="s">
        <v>266</v>
      </c>
      <c r="G45" s="77"/>
      <c r="H45" s="16" t="s">
        <v>48</v>
      </c>
      <c r="I45" s="68">
        <v>40</v>
      </c>
      <c r="J45" s="50"/>
      <c r="K45" s="50"/>
      <c r="L45" s="72"/>
      <c r="M45" s="47">
        <f>SUM(Tableau1[[#This Row],[PUHT
L''UNITE]]*1.2)</f>
        <v>0</v>
      </c>
      <c r="N45" s="47">
        <f>SUM(Tableau1[[#This Row],[QUANTITE ESTIMATIVE 
ANNUELLE]]*Tableau1[[#This Row],[PUHT
L''UNITE]])</f>
        <v>0</v>
      </c>
      <c r="O45" s="47">
        <f>SUM(Tableau1[[#This Row],[QUANTITE ESTIMATIVE 
ANNUELLE]]*Tableau1[[#This Row],[PUTTC  
L''UNITE]])</f>
        <v>0</v>
      </c>
      <c r="P45" s="76"/>
    </row>
    <row r="46" spans="1:16" ht="75" customHeight="1" x14ac:dyDescent="0.2">
      <c r="A46" s="89" t="s">
        <v>263</v>
      </c>
      <c r="B46" s="64" t="s">
        <v>219</v>
      </c>
      <c r="C46" s="40" t="s">
        <v>194</v>
      </c>
      <c r="D46" s="40" t="s">
        <v>195</v>
      </c>
      <c r="E46" s="12" t="s">
        <v>200</v>
      </c>
      <c r="F46" s="18" t="s">
        <v>266</v>
      </c>
      <c r="G46" s="77"/>
      <c r="H46" s="15" t="s">
        <v>50</v>
      </c>
      <c r="I46" s="68">
        <v>80</v>
      </c>
      <c r="J46" s="50"/>
      <c r="K46" s="50"/>
      <c r="L46" s="72"/>
      <c r="M46" s="47">
        <f>SUM(Tableau1[[#This Row],[PUHT
L''UNITE]]*1.2)</f>
        <v>0</v>
      </c>
      <c r="N46" s="47">
        <f>SUM(Tableau1[[#This Row],[QUANTITE ESTIMATIVE 
ANNUELLE]]*Tableau1[[#This Row],[PUHT
L''UNITE]])</f>
        <v>0</v>
      </c>
      <c r="O46" s="47">
        <f>SUM(Tableau1[[#This Row],[QUANTITE ESTIMATIVE 
ANNUELLE]]*Tableau1[[#This Row],[PUTTC  
L''UNITE]])</f>
        <v>0</v>
      </c>
      <c r="P46" s="76"/>
    </row>
    <row r="47" spans="1:16" ht="75" customHeight="1" x14ac:dyDescent="0.2">
      <c r="A47" s="89" t="s">
        <v>264</v>
      </c>
      <c r="B47" s="64" t="s">
        <v>219</v>
      </c>
      <c r="C47" s="40" t="s">
        <v>196</v>
      </c>
      <c r="D47" s="40" t="s">
        <v>197</v>
      </c>
      <c r="E47" s="12" t="s">
        <v>200</v>
      </c>
      <c r="F47" s="18" t="s">
        <v>266</v>
      </c>
      <c r="G47" s="77"/>
      <c r="H47" s="15" t="s">
        <v>50</v>
      </c>
      <c r="I47" s="68">
        <v>100</v>
      </c>
      <c r="J47" s="50"/>
      <c r="K47" s="50"/>
      <c r="L47" s="72"/>
      <c r="M47" s="47">
        <f>SUM(Tableau1[[#This Row],[PUHT
L''UNITE]]*1.2)</f>
        <v>0</v>
      </c>
      <c r="N47" s="47">
        <f>SUM(Tableau1[[#This Row],[QUANTITE ESTIMATIVE 
ANNUELLE]]*Tableau1[[#This Row],[PUHT
L''UNITE]])</f>
        <v>0</v>
      </c>
      <c r="O47" s="47">
        <f>SUM(Tableau1[[#This Row],[QUANTITE ESTIMATIVE 
ANNUELLE]]*Tableau1[[#This Row],[PUTTC  
L''UNITE]])</f>
        <v>0</v>
      </c>
      <c r="P47" s="76"/>
    </row>
    <row r="48" spans="1:16" x14ac:dyDescent="0.2">
      <c r="A48" s="90"/>
      <c r="B48" s="9"/>
      <c r="C48" s="9"/>
      <c r="D48" s="9"/>
      <c r="E48" s="9"/>
      <c r="F48" s="9"/>
      <c r="G48" s="9"/>
      <c r="H48" s="9"/>
      <c r="I48" s="27"/>
      <c r="J48" s="50"/>
      <c r="K48" s="50"/>
      <c r="L48" s="70"/>
      <c r="M48" s="62">
        <f>SUM(Tableau1[[#This Row],[PUHT
L''UNITE]]*1.2)</f>
        <v>0</v>
      </c>
      <c r="N48" s="62">
        <f>SUM(Tableau1[[#This Row],[QUANTITE ESTIMATIVE 
ANNUELLE]]*Tableau1[[#This Row],[PUHT
L''UNITE]])</f>
        <v>0</v>
      </c>
      <c r="O48" s="62">
        <f>SUM(Tableau1[[#This Row],[QUANTITE ESTIMATIVE 
ANNUELLE]]*Tableau1[[#This Row],[PUTTC  
L''UNITE]])</f>
        <v>0</v>
      </c>
      <c r="P48" s="76"/>
    </row>
    <row r="49" spans="1:15" x14ac:dyDescent="0.2">
      <c r="A49" s="87"/>
      <c r="H49" s="1"/>
      <c r="I49" s="67"/>
      <c r="L49" s="1"/>
      <c r="M49" s="61"/>
      <c r="N49" s="61"/>
      <c r="O49" s="61">
        <f>SUBTOTAL(109,Tableau1[MT TOTAL TTC A
 L''ANNEE])</f>
        <v>0</v>
      </c>
    </row>
    <row r="61" spans="1:15" ht="90" customHeight="1" x14ac:dyDescent="0.2">
      <c r="A61" s="9"/>
      <c r="B61" s="9"/>
      <c r="C61" s="40"/>
      <c r="D61" s="12"/>
      <c r="E61" s="13"/>
      <c r="F61" s="9"/>
      <c r="G61" s="9"/>
      <c r="H61" s="27"/>
      <c r="I61" s="50"/>
      <c r="J61" s="50"/>
      <c r="K61" s="10"/>
      <c r="L61" s="47"/>
      <c r="M61" s="47"/>
      <c r="N61" s="47"/>
      <c r="O61" s="51"/>
    </row>
  </sheetData>
  <sheetProtection algorithmName="SHA-512" hashValue="GM5tD5tKOQKBfyRpzw2KeH2sWdhSo4n9qvKl9s+ZzKXk40GAG/7I7sEuVncJKiXGaW8hooLxqyaDOxduqwq+gg==" saltValue="ehhcTyJ/Cap0SdcOjOA0UQ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21"/>
  <sheetViews>
    <sheetView showGridLines="0" zoomScaleNormal="100" workbookViewId="0">
      <selection activeCell="A10" sqref="A10"/>
    </sheetView>
  </sheetViews>
  <sheetFormatPr baseColWidth="10" defaultColWidth="11.42578125" defaultRowHeight="14.25" x14ac:dyDescent="0.2"/>
  <cols>
    <col min="1" max="1" width="21.5703125" style="1" bestFit="1" customWidth="1"/>
    <col min="2" max="2" width="35.7109375" style="1" customWidth="1"/>
    <col min="3" max="3" width="42.140625" style="1" customWidth="1"/>
    <col min="4" max="4" width="40" style="1" customWidth="1"/>
    <col min="5" max="5" width="29.85546875" style="1" bestFit="1" customWidth="1"/>
    <col min="6" max="6" width="31.85546875" style="1" bestFit="1" customWidth="1"/>
    <col min="7" max="7" width="29.7109375" style="1" customWidth="1"/>
    <col min="8" max="8" width="10.140625" style="21" bestFit="1" customWidth="1"/>
    <col min="9" max="10" width="19.85546875" style="1" bestFit="1" customWidth="1"/>
    <col min="11" max="11" width="19.85546875" style="30" bestFit="1" customWidth="1"/>
    <col min="12" max="12" width="12.140625" style="30" bestFit="1" customWidth="1"/>
    <col min="13" max="13" width="11.7109375" style="30" bestFit="1" customWidth="1"/>
    <col min="14" max="14" width="17.42578125" style="30" bestFit="1" customWidth="1"/>
    <col min="15" max="15" width="18.140625" style="1" bestFit="1" customWidth="1"/>
    <col min="16" max="16" width="23.85546875" style="1" bestFit="1" customWidth="1"/>
    <col min="17" max="16384" width="11.42578125" style="1"/>
  </cols>
  <sheetData>
    <row r="1" spans="1:16" ht="37.5" customHeight="1" x14ac:dyDescent="0.2"/>
    <row r="2" spans="1:16" ht="20.25" x14ac:dyDescent="0.3">
      <c r="A2" s="46" t="s">
        <v>39</v>
      </c>
      <c r="B2" s="103"/>
      <c r="C2" s="103"/>
    </row>
    <row r="3" spans="1:16" ht="71.25" x14ac:dyDescent="0.2">
      <c r="A3" s="2" t="s">
        <v>57</v>
      </c>
      <c r="B3" s="3"/>
      <c r="C3" s="3"/>
    </row>
    <row r="4" spans="1:16" x14ac:dyDescent="0.2">
      <c r="A4" s="4"/>
      <c r="B4" s="86"/>
      <c r="C4" s="3"/>
    </row>
    <row r="6" spans="1:16" s="6" customFormat="1" ht="30" customHeight="1" x14ac:dyDescent="0.25">
      <c r="A6" s="94" t="s">
        <v>265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38</v>
      </c>
      <c r="G6" s="6" t="s">
        <v>123</v>
      </c>
      <c r="H6" s="5" t="s">
        <v>59</v>
      </c>
      <c r="I6" s="22" t="s">
        <v>119</v>
      </c>
      <c r="J6" s="6" t="s">
        <v>205</v>
      </c>
      <c r="K6" s="6" t="s">
        <v>206</v>
      </c>
      <c r="L6" s="75" t="s">
        <v>207</v>
      </c>
      <c r="M6" s="31" t="s">
        <v>208</v>
      </c>
      <c r="N6" s="31" t="s">
        <v>60</v>
      </c>
      <c r="O6" s="31" t="s">
        <v>283</v>
      </c>
      <c r="P6" s="6" t="s">
        <v>209</v>
      </c>
    </row>
    <row r="7" spans="1:16" ht="75" customHeight="1" x14ac:dyDescent="0.2">
      <c r="A7" s="93" t="s">
        <v>268</v>
      </c>
      <c r="B7" s="63" t="s">
        <v>171</v>
      </c>
      <c r="C7" s="9" t="s">
        <v>20</v>
      </c>
      <c r="D7" s="6" t="s">
        <v>210</v>
      </c>
      <c r="E7" s="6" t="s">
        <v>61</v>
      </c>
      <c r="F7" s="6" t="s">
        <v>204</v>
      </c>
      <c r="G7" s="81"/>
      <c r="H7" s="6" t="s">
        <v>63</v>
      </c>
      <c r="I7" s="66">
        <v>1110000</v>
      </c>
      <c r="J7" s="50"/>
      <c r="K7" s="50"/>
      <c r="L7" s="71"/>
      <c r="M7" s="32">
        <f>SUM(Tableau13[[#This Row],[PU HT A 
L''UNITE]]*1.2)</f>
        <v>0</v>
      </c>
      <c r="N7" s="32">
        <f>SUM(Tableau13[[#This Row],[PU HT A 
L''UNITE]]*Tableau13[[#This Row],[QUANTITE ESTIMATIVE 
ANNUELLE]])</f>
        <v>0</v>
      </c>
      <c r="O7" s="32">
        <f>SUM(Tableau13[[#This Row],[PUTTC 
 L''UNITE]]*Tableau13[[#This Row],[QUANTITE ESTIMATIVE 
ANNUELLE]])</f>
        <v>0</v>
      </c>
      <c r="P7" s="76"/>
    </row>
    <row r="8" spans="1:16" ht="75" customHeight="1" x14ac:dyDescent="0.2">
      <c r="A8" s="93" t="s">
        <v>270</v>
      </c>
      <c r="B8" s="6" t="s">
        <v>21</v>
      </c>
      <c r="C8" s="9" t="s">
        <v>114</v>
      </c>
      <c r="D8" s="6" t="s">
        <v>210</v>
      </c>
      <c r="E8" s="6" t="s">
        <v>167</v>
      </c>
      <c r="F8" s="6" t="s">
        <v>121</v>
      </c>
      <c r="G8" s="81"/>
      <c r="H8" s="6" t="s">
        <v>63</v>
      </c>
      <c r="I8" s="66">
        <v>7500</v>
      </c>
      <c r="J8" s="50"/>
      <c r="K8" s="50"/>
      <c r="L8" s="71"/>
      <c r="M8" s="32">
        <f>SUM(Tableau13[[#This Row],[PU HT A 
L''UNITE]]*1.2)</f>
        <v>0</v>
      </c>
      <c r="N8" s="32">
        <f>SUM(Tableau13[[#This Row],[PU HT A 
L''UNITE]]*Tableau13[[#This Row],[QUANTITE ESTIMATIVE 
ANNUELLE]])</f>
        <v>0</v>
      </c>
      <c r="O8" s="32">
        <f>SUM(Tableau13[[#This Row],[PUTTC 
 L''UNITE]]*Tableau13[[#This Row],[QUANTITE ESTIMATIVE 
ANNUELLE]])</f>
        <v>0</v>
      </c>
      <c r="P8" s="76"/>
    </row>
    <row r="9" spans="1:16" ht="75" customHeight="1" x14ac:dyDescent="0.2">
      <c r="A9" s="93" t="s">
        <v>271</v>
      </c>
      <c r="B9" s="6" t="s">
        <v>87</v>
      </c>
      <c r="C9" s="9" t="s">
        <v>35</v>
      </c>
      <c r="D9" s="6" t="s">
        <v>191</v>
      </c>
      <c r="E9" s="6" t="s">
        <v>61</v>
      </c>
      <c r="F9" s="6" t="s">
        <v>122</v>
      </c>
      <c r="G9" s="81"/>
      <c r="H9" s="6" t="s">
        <v>63</v>
      </c>
      <c r="I9" s="66">
        <v>3000</v>
      </c>
      <c r="J9" s="50"/>
      <c r="K9" s="50"/>
      <c r="L9" s="71"/>
      <c r="M9" s="32">
        <f>SUM(Tableau13[[#This Row],[PU HT A 
L''UNITE]]*1.2)</f>
        <v>0</v>
      </c>
      <c r="N9" s="32">
        <f>SUM(Tableau13[[#This Row],[PU HT A 
L''UNITE]]*Tableau13[[#This Row],[QUANTITE ESTIMATIVE 
ANNUELLE]])</f>
        <v>0</v>
      </c>
      <c r="O9" s="32">
        <f>SUM(Tableau13[[#This Row],[PUTTC 
 L''UNITE]]*Tableau13[[#This Row],[QUANTITE ESTIMATIVE 
ANNUELLE]])</f>
        <v>0</v>
      </c>
      <c r="P9" s="76"/>
    </row>
    <row r="10" spans="1:16" ht="75" customHeight="1" x14ac:dyDescent="0.2">
      <c r="A10" s="93" t="s">
        <v>272</v>
      </c>
      <c r="B10" s="9" t="s">
        <v>86</v>
      </c>
      <c r="C10" s="6" t="s">
        <v>145</v>
      </c>
      <c r="D10" s="6" t="s">
        <v>163</v>
      </c>
      <c r="E10" s="6" t="s">
        <v>95</v>
      </c>
      <c r="F10" s="12" t="s">
        <v>266</v>
      </c>
      <c r="G10" s="82"/>
      <c r="H10" s="9" t="s">
        <v>63</v>
      </c>
      <c r="I10" s="68">
        <v>1250</v>
      </c>
      <c r="J10" s="50"/>
      <c r="K10" s="50"/>
      <c r="L10" s="71"/>
      <c r="M10" s="32">
        <f>SUM(Tableau13[[#This Row],[PU HT A 
L''UNITE]]*1.2)</f>
        <v>0</v>
      </c>
      <c r="N10" s="32">
        <f>SUM(Tableau13[[#This Row],[PU HT A 
L''UNITE]]*Tableau13[[#This Row],[QUANTITE ESTIMATIVE 
ANNUELLE]])</f>
        <v>0</v>
      </c>
      <c r="O10" s="32">
        <f>SUM(Tableau13[[#This Row],[PUTTC 
 L''UNITE]]*Tableau13[[#This Row],[QUANTITE ESTIMATIVE 
ANNUELLE]])</f>
        <v>0</v>
      </c>
      <c r="P10" s="76"/>
    </row>
    <row r="11" spans="1:16" ht="75" customHeight="1" x14ac:dyDescent="0.2">
      <c r="A11" s="93" t="s">
        <v>225</v>
      </c>
      <c r="B11" s="9" t="s">
        <v>86</v>
      </c>
      <c r="C11" s="9" t="s">
        <v>33</v>
      </c>
      <c r="D11" s="6" t="s">
        <v>164</v>
      </c>
      <c r="E11" s="6" t="s">
        <v>95</v>
      </c>
      <c r="F11" s="12" t="s">
        <v>266</v>
      </c>
      <c r="G11" s="82"/>
      <c r="H11" s="9" t="s">
        <v>63</v>
      </c>
      <c r="I11" s="68">
        <v>250</v>
      </c>
      <c r="J11" s="50"/>
      <c r="K11" s="50"/>
      <c r="L11" s="71"/>
      <c r="M11" s="32">
        <f>SUM(Tableau13[[#This Row],[PU HT A 
L''UNITE]]*1.2)</f>
        <v>0</v>
      </c>
      <c r="N11" s="32">
        <f>SUM(Tableau13[[#This Row],[PU HT A 
L''UNITE]]*Tableau13[[#This Row],[QUANTITE ESTIMATIVE 
ANNUELLE]])</f>
        <v>0</v>
      </c>
      <c r="O11" s="32">
        <f>SUM(Tableau13[[#This Row],[PUTTC 
 L''UNITE]]*Tableau13[[#This Row],[QUANTITE ESTIMATIVE 
ANNUELLE]])</f>
        <v>0</v>
      </c>
      <c r="P11" s="76"/>
    </row>
    <row r="12" spans="1:16" ht="75" customHeight="1" x14ac:dyDescent="0.2">
      <c r="A12" s="93" t="s">
        <v>273</v>
      </c>
      <c r="B12" s="9" t="s">
        <v>86</v>
      </c>
      <c r="C12" s="9" t="s">
        <v>34</v>
      </c>
      <c r="D12" s="6" t="s">
        <v>165</v>
      </c>
      <c r="E12" s="6" t="s">
        <v>95</v>
      </c>
      <c r="F12" s="12" t="s">
        <v>266</v>
      </c>
      <c r="G12" s="82"/>
      <c r="H12" s="9" t="s">
        <v>63</v>
      </c>
      <c r="I12" s="68">
        <v>250</v>
      </c>
      <c r="J12" s="50"/>
      <c r="K12" s="50"/>
      <c r="L12" s="71"/>
      <c r="M12" s="32">
        <f>SUM(Tableau13[[#This Row],[PU HT A 
L''UNITE]]*1.2)</f>
        <v>0</v>
      </c>
      <c r="N12" s="32">
        <f>SUM(Tableau13[[#This Row],[PU HT A 
L''UNITE]]*Tableau13[[#This Row],[QUANTITE ESTIMATIVE 
ANNUELLE]])</f>
        <v>0</v>
      </c>
      <c r="O12" s="32">
        <f>SUM(Tableau13[[#This Row],[PUTTC 
 L''UNITE]]*Tableau13[[#This Row],[QUANTITE ESTIMATIVE 
ANNUELLE]])</f>
        <v>0</v>
      </c>
      <c r="P12" s="76"/>
    </row>
    <row r="13" spans="1:16" ht="75" customHeight="1" x14ac:dyDescent="0.2">
      <c r="A13" s="93" t="s">
        <v>274</v>
      </c>
      <c r="B13" s="9" t="s">
        <v>86</v>
      </c>
      <c r="C13" s="9" t="s">
        <v>146</v>
      </c>
      <c r="D13" s="6" t="s">
        <v>166</v>
      </c>
      <c r="E13" s="6" t="s">
        <v>95</v>
      </c>
      <c r="F13" s="12" t="s">
        <v>266</v>
      </c>
      <c r="G13" s="82"/>
      <c r="H13" s="9" t="s">
        <v>63</v>
      </c>
      <c r="I13" s="68">
        <v>250</v>
      </c>
      <c r="J13" s="50"/>
      <c r="K13" s="50"/>
      <c r="L13" s="71"/>
      <c r="M13" s="32">
        <f>SUM(Tableau13[[#This Row],[PU HT A 
L''UNITE]]*1.2)</f>
        <v>0</v>
      </c>
      <c r="N13" s="32">
        <f>SUM(Tableau13[[#This Row],[PU HT A 
L''UNITE]]*Tableau13[[#This Row],[QUANTITE ESTIMATIVE 
ANNUELLE]])</f>
        <v>0</v>
      </c>
      <c r="O13" s="32">
        <f>SUM(Tableau13[[#This Row],[PUTTC 
 L''UNITE]]*Tableau13[[#This Row],[QUANTITE ESTIMATIVE 
ANNUELLE]])</f>
        <v>0</v>
      </c>
      <c r="P13" s="76"/>
    </row>
    <row r="14" spans="1:16" ht="75" customHeight="1" x14ac:dyDescent="0.2">
      <c r="A14" s="93" t="s">
        <v>275</v>
      </c>
      <c r="B14" s="64" t="s">
        <v>170</v>
      </c>
      <c r="C14" s="64" t="s">
        <v>176</v>
      </c>
      <c r="D14" s="63" t="s">
        <v>172</v>
      </c>
      <c r="E14" s="63" t="s">
        <v>95</v>
      </c>
      <c r="F14" s="12" t="s">
        <v>266</v>
      </c>
      <c r="G14" s="82"/>
      <c r="H14" s="64" t="s">
        <v>63</v>
      </c>
      <c r="I14" s="69">
        <v>2200</v>
      </c>
      <c r="J14" s="50"/>
      <c r="K14" s="50"/>
      <c r="L14" s="71"/>
      <c r="M14" s="32">
        <f>SUM(Tableau13[[#This Row],[PU HT A 
L''UNITE]]*1.2)</f>
        <v>0</v>
      </c>
      <c r="N14" s="32">
        <f>SUM(Tableau13[[#This Row],[PU HT A 
L''UNITE]]*Tableau13[[#This Row],[QUANTITE ESTIMATIVE 
ANNUELLE]])</f>
        <v>0</v>
      </c>
      <c r="O14" s="32">
        <f>SUM(Tableau13[[#This Row],[PUTTC 
 L''UNITE]]*Tableau13[[#This Row],[QUANTITE ESTIMATIVE 
ANNUELLE]])</f>
        <v>0</v>
      </c>
      <c r="P14" s="76"/>
    </row>
    <row r="15" spans="1:16" ht="75" customHeight="1" x14ac:dyDescent="0.2">
      <c r="A15" s="93" t="s">
        <v>276</v>
      </c>
      <c r="B15" s="64" t="s">
        <v>170</v>
      </c>
      <c r="C15" s="64" t="s">
        <v>175</v>
      </c>
      <c r="D15" s="63" t="s">
        <v>173</v>
      </c>
      <c r="E15" s="63" t="s">
        <v>95</v>
      </c>
      <c r="F15" s="12" t="s">
        <v>266</v>
      </c>
      <c r="G15" s="82"/>
      <c r="H15" s="64" t="s">
        <v>63</v>
      </c>
      <c r="I15" s="69">
        <v>800</v>
      </c>
      <c r="J15" s="50"/>
      <c r="K15" s="50"/>
      <c r="L15" s="71"/>
      <c r="M15" s="32">
        <f>SUM(Tableau13[[#This Row],[PU HT A 
L''UNITE]]*1.2)</f>
        <v>0</v>
      </c>
      <c r="N15" s="32">
        <f>SUM(Tableau13[[#This Row],[PU HT A 
L''UNITE]]*Tableau13[[#This Row],[QUANTITE ESTIMATIVE 
ANNUELLE]])</f>
        <v>0</v>
      </c>
      <c r="O15" s="32">
        <f>SUM(Tableau13[[#This Row],[PUTTC 
 L''UNITE]]*Tableau13[[#This Row],[QUANTITE ESTIMATIVE 
ANNUELLE]])</f>
        <v>0</v>
      </c>
      <c r="P15" s="76"/>
    </row>
    <row r="16" spans="1:16" ht="75" customHeight="1" x14ac:dyDescent="0.2">
      <c r="A16" s="93" t="s">
        <v>277</v>
      </c>
      <c r="B16" s="63" t="s">
        <v>174</v>
      </c>
      <c r="C16" s="63" t="s">
        <v>177</v>
      </c>
      <c r="D16" s="63" t="s">
        <v>186</v>
      </c>
      <c r="E16" s="63" t="s">
        <v>178</v>
      </c>
      <c r="F16" s="63" t="s">
        <v>120</v>
      </c>
      <c r="G16" s="81"/>
      <c r="H16" s="64" t="s">
        <v>63</v>
      </c>
      <c r="I16" s="69">
        <v>8000</v>
      </c>
      <c r="J16" s="50"/>
      <c r="K16" s="50"/>
      <c r="L16" s="71"/>
      <c r="M16" s="32">
        <f>SUM(Tableau13[[#This Row],[PU HT A 
L''UNITE]]*1.2)</f>
        <v>0</v>
      </c>
      <c r="N16" s="32">
        <f>SUM(Tableau13[[#This Row],[PU HT A 
L''UNITE]]*Tableau13[[#This Row],[QUANTITE ESTIMATIVE 
ANNUELLE]])</f>
        <v>0</v>
      </c>
      <c r="O16" s="32">
        <f>SUM(Tableau13[[#This Row],[PUTTC 
 L''UNITE]]*Tableau13[[#This Row],[QUANTITE ESTIMATIVE 
ANNUELLE]])</f>
        <v>0</v>
      </c>
      <c r="P16" s="76"/>
    </row>
    <row r="17" spans="1:22" ht="75" customHeight="1" x14ac:dyDescent="0.2">
      <c r="A17" s="93" t="s">
        <v>278</v>
      </c>
      <c r="B17" s="63" t="s">
        <v>170</v>
      </c>
      <c r="C17" s="63" t="s">
        <v>187</v>
      </c>
      <c r="D17" s="63" t="s">
        <v>211</v>
      </c>
      <c r="E17" s="63" t="s">
        <v>188</v>
      </c>
      <c r="F17" s="63" t="s">
        <v>189</v>
      </c>
      <c r="G17" s="81"/>
      <c r="H17" s="64" t="s">
        <v>63</v>
      </c>
      <c r="I17" s="66">
        <v>1000</v>
      </c>
      <c r="J17" s="50"/>
      <c r="K17" s="50"/>
      <c r="L17" s="71"/>
      <c r="M17" s="32">
        <f>SUM(Tableau13[[#This Row],[PU HT A 
L''UNITE]]*1.2)</f>
        <v>0</v>
      </c>
      <c r="N17" s="32">
        <f>SUM(Tableau13[[#This Row],[PU HT A 
L''UNITE]]*Tableau13[[#This Row],[QUANTITE ESTIMATIVE 
ANNUELLE]])</f>
        <v>0</v>
      </c>
      <c r="O17" s="32">
        <f>SUM(Tableau13[[#This Row],[PUTTC 
 L''UNITE]]*Tableau13[[#This Row],[QUANTITE ESTIMATIVE 
ANNUELLE]])</f>
        <v>0</v>
      </c>
      <c r="P17" s="76"/>
    </row>
    <row r="18" spans="1:22" ht="75" customHeight="1" x14ac:dyDescent="0.2">
      <c r="A18" s="93" t="s">
        <v>279</v>
      </c>
      <c r="B18" s="63" t="s">
        <v>170</v>
      </c>
      <c r="C18" s="63" t="s">
        <v>192</v>
      </c>
      <c r="D18" s="63" t="s">
        <v>190</v>
      </c>
      <c r="E18" s="63" t="s">
        <v>188</v>
      </c>
      <c r="F18" s="63" t="s">
        <v>189</v>
      </c>
      <c r="G18" s="81"/>
      <c r="H18" s="64" t="s">
        <v>63</v>
      </c>
      <c r="I18" s="66">
        <v>1000</v>
      </c>
      <c r="J18" s="50"/>
      <c r="K18" s="50"/>
      <c r="L18" s="71"/>
      <c r="M18" s="32">
        <f>SUM(Tableau13[[#This Row],[PU HT A 
L''UNITE]]*1.2)</f>
        <v>0</v>
      </c>
      <c r="N18" s="32">
        <f>SUM(Tableau13[[#This Row],[PU HT A 
L''UNITE]]*Tableau13[[#This Row],[QUANTITE ESTIMATIVE 
ANNUELLE]])</f>
        <v>0</v>
      </c>
      <c r="O18" s="32">
        <f>SUM(Tableau13[[#This Row],[PUTTC 
 L''UNITE]]*Tableau13[[#This Row],[QUANTITE ESTIMATIVE 
ANNUELLE]])</f>
        <v>0</v>
      </c>
      <c r="P18" s="76"/>
    </row>
    <row r="19" spans="1:22" ht="75" customHeight="1" x14ac:dyDescent="0.2">
      <c r="A19" s="93" t="s">
        <v>280</v>
      </c>
      <c r="B19" s="63" t="s">
        <v>202</v>
      </c>
      <c r="C19" s="63" t="s">
        <v>198</v>
      </c>
      <c r="D19" s="63" t="s">
        <v>201</v>
      </c>
      <c r="E19" s="63" t="s">
        <v>199</v>
      </c>
      <c r="F19" s="63" t="s">
        <v>189</v>
      </c>
      <c r="G19" s="81"/>
      <c r="H19" s="64" t="s">
        <v>63</v>
      </c>
      <c r="I19" s="66">
        <v>1000</v>
      </c>
      <c r="J19" s="50"/>
      <c r="K19" s="50"/>
      <c r="L19" s="71"/>
      <c r="M19" s="32">
        <f>SUM(Tableau13[[#This Row],[PU HT A 
L''UNITE]]*1.2)</f>
        <v>0</v>
      </c>
      <c r="N19" s="32">
        <f>SUM(Tableau13[[#This Row],[PU HT A 
L''UNITE]]*Tableau13[[#This Row],[QUANTITE ESTIMATIVE 
ANNUELLE]])</f>
        <v>0</v>
      </c>
      <c r="O19" s="32">
        <f>SUM(Tableau13[[#This Row],[PUTTC 
 L''UNITE]]*Tableau13[[#This Row],[QUANTITE ESTIMATIVE 
ANNUELLE]])</f>
        <v>0</v>
      </c>
      <c r="P19" s="76"/>
    </row>
    <row r="20" spans="1:22" ht="142.5" x14ac:dyDescent="0.2">
      <c r="A20" s="93" t="s">
        <v>281</v>
      </c>
      <c r="B20" s="64" t="s">
        <v>217</v>
      </c>
      <c r="C20" s="63" t="s">
        <v>218</v>
      </c>
      <c r="D20" s="63" t="s">
        <v>282</v>
      </c>
      <c r="E20" s="63" t="s">
        <v>216</v>
      </c>
      <c r="F20" s="63" t="s">
        <v>189</v>
      </c>
      <c r="G20" s="51"/>
      <c r="H20" s="64" t="s">
        <v>63</v>
      </c>
      <c r="I20" s="66">
        <v>10000</v>
      </c>
      <c r="J20" s="51"/>
      <c r="K20" s="85"/>
      <c r="L20" s="71"/>
      <c r="M20" s="32">
        <f>SUM(Tableau13[[#This Row],[PU HT A 
L''UNITE]]*1.2)</f>
        <v>0</v>
      </c>
      <c r="N20" s="32">
        <f>SUM(Tableau13[[#This Row],[PU HT A 
L''UNITE]]*Tableau13[[#This Row],[QUANTITE ESTIMATIVE 
ANNUELLE]])</f>
        <v>0</v>
      </c>
      <c r="O20" s="32">
        <f>SUM(Tableau13[[#This Row],[PUTTC 
 L''UNITE]]*Tableau13[[#This Row],[QUANTITE ESTIMATIVE 
ANNUELLE]])</f>
        <v>0</v>
      </c>
      <c r="P20" s="51"/>
      <c r="Q20" s="71"/>
      <c r="R20" s="32"/>
      <c r="S20" s="32"/>
      <c r="T20" s="32"/>
      <c r="U20" s="64"/>
      <c r="V20" s="51"/>
    </row>
    <row r="21" spans="1:22" x14ac:dyDescent="0.2">
      <c r="A21" s="92"/>
      <c r="B21" s="64"/>
      <c r="C21" s="64"/>
      <c r="D21" s="64"/>
      <c r="E21" s="64"/>
      <c r="F21" s="64"/>
      <c r="G21" s="64"/>
      <c r="H21" s="64"/>
      <c r="I21" s="65"/>
      <c r="J21" s="11"/>
      <c r="K21" s="11"/>
      <c r="L21" s="20"/>
      <c r="M21" s="20"/>
      <c r="N21" s="20"/>
      <c r="O21" s="20">
        <f>SUBTOTAL(109,Tableau13[MT TOTAL TTC A 
L''ANNEE])</f>
        <v>0</v>
      </c>
      <c r="P21" s="63"/>
    </row>
  </sheetData>
  <sheetProtection algorithmName="SHA-512" hashValue="gFzJSmk2BZijIOtiqvtkrpYwWy5k1epTH659LBMdNW4X+rhA4DR1QcI/HBfgkkmjjISN+aU3CV1sTZjvEwrORw==" saltValue="CTIn2bxJ/f4ep+sz7qwcFg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legacyDrawing r:id="rId3"/>
  <tableParts count="1">
    <tablePart r:id="rId4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P10"/>
  <sheetViews>
    <sheetView showGridLines="0" workbookViewId="0">
      <selection activeCell="A7" sqref="A7"/>
    </sheetView>
  </sheetViews>
  <sheetFormatPr baseColWidth="10" defaultColWidth="11.42578125" defaultRowHeight="14.25" x14ac:dyDescent="0.2"/>
  <cols>
    <col min="1" max="1" width="18.42578125" style="1" customWidth="1"/>
    <col min="2" max="2" width="39.42578125" style="1" customWidth="1"/>
    <col min="3" max="3" width="27.5703125" style="1" customWidth="1"/>
    <col min="4" max="4" width="20" style="1" bestFit="1" customWidth="1"/>
    <col min="5" max="6" width="29.85546875" style="1" bestFit="1" customWidth="1"/>
    <col min="7" max="7" width="31.85546875" style="1" bestFit="1" customWidth="1"/>
    <col min="8" max="8" width="10.140625" style="1" bestFit="1" customWidth="1"/>
    <col min="9" max="9" width="23" style="1" bestFit="1" customWidth="1"/>
    <col min="10" max="10" width="19.85546875" style="1" bestFit="1" customWidth="1"/>
    <col min="11" max="11" width="17.85546875" style="30" bestFit="1" customWidth="1"/>
    <col min="12" max="12" width="12.140625" style="30" bestFit="1" customWidth="1"/>
    <col min="13" max="13" width="17" style="30" bestFit="1" customWidth="1"/>
    <col min="14" max="14" width="17.42578125" style="30" bestFit="1" customWidth="1"/>
    <col min="15" max="15" width="18.140625" style="1" bestFit="1" customWidth="1"/>
    <col min="16" max="16" width="23.85546875" style="1" bestFit="1" customWidth="1"/>
    <col min="17" max="16384" width="11.42578125" style="1"/>
  </cols>
  <sheetData>
    <row r="1" spans="1:16" ht="37.5" customHeight="1" x14ac:dyDescent="0.2"/>
    <row r="2" spans="1:16" ht="20.25" x14ac:dyDescent="0.3">
      <c r="A2" s="46" t="s">
        <v>39</v>
      </c>
      <c r="B2" s="103"/>
      <c r="C2" s="103"/>
    </row>
    <row r="3" spans="1:16" ht="42.75" customHeight="1" x14ac:dyDescent="0.2">
      <c r="A3" s="2" t="s">
        <v>57</v>
      </c>
      <c r="B3" s="3"/>
      <c r="C3" s="3"/>
    </row>
    <row r="6" spans="1:16" s="6" customFormat="1" ht="30" customHeight="1" x14ac:dyDescent="0.25">
      <c r="A6" s="94" t="s">
        <v>265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38</v>
      </c>
      <c r="G6" s="6" t="s">
        <v>118</v>
      </c>
      <c r="H6" s="5" t="s">
        <v>59</v>
      </c>
      <c r="I6" s="5" t="s">
        <v>119</v>
      </c>
      <c r="J6" s="6" t="s">
        <v>205</v>
      </c>
      <c r="K6" s="6" t="s">
        <v>206</v>
      </c>
      <c r="L6" s="75" t="s">
        <v>213</v>
      </c>
      <c r="M6" s="31" t="s">
        <v>212</v>
      </c>
      <c r="N6" s="31" t="s">
        <v>60</v>
      </c>
      <c r="O6" s="31" t="s">
        <v>267</v>
      </c>
      <c r="P6" s="6" t="s">
        <v>209</v>
      </c>
    </row>
    <row r="7" spans="1:16" s="19" customFormat="1" ht="90" customHeight="1" x14ac:dyDescent="0.2">
      <c r="A7" s="95" t="s">
        <v>285</v>
      </c>
      <c r="B7" s="16" t="s">
        <v>88</v>
      </c>
      <c r="C7" s="15" t="s">
        <v>89</v>
      </c>
      <c r="D7" s="15" t="s">
        <v>128</v>
      </c>
      <c r="E7" s="18" t="s">
        <v>287</v>
      </c>
      <c r="F7" s="18" t="s">
        <v>288</v>
      </c>
      <c r="G7" s="16"/>
      <c r="H7" s="15" t="s">
        <v>90</v>
      </c>
      <c r="I7" s="52">
        <v>24</v>
      </c>
      <c r="J7" s="49"/>
      <c r="K7" s="49"/>
      <c r="L7" s="54"/>
      <c r="M7" s="53">
        <f>SUM(Tableau134[[#This Row],[PU HT A
 L''UNITE]]*1.2)</f>
        <v>0</v>
      </c>
      <c r="N7" s="53">
        <f>SUM(Tableau134[[#This Row],[PU HT A
 L''UNITE]]*Tableau134[[#This Row],[QUANTITE ESTIMATIVE 
ANNUELLE]])</f>
        <v>0</v>
      </c>
      <c r="O7" s="53">
        <f>SUM(Tableau134[[#This Row],[PUTTC  
L''UNITE]]*Tableau134[[#This Row],[QUANTITE ESTIMATIVE 
ANNUELLE]])</f>
        <v>0</v>
      </c>
      <c r="P7" s="76"/>
    </row>
    <row r="8" spans="1:16" s="19" customFormat="1" ht="90" customHeight="1" x14ac:dyDescent="0.2">
      <c r="A8" s="95" t="s">
        <v>286</v>
      </c>
      <c r="B8" s="16" t="s">
        <v>88</v>
      </c>
      <c r="C8" s="16" t="s">
        <v>22</v>
      </c>
      <c r="D8" s="18" t="s">
        <v>129</v>
      </c>
      <c r="E8" s="17" t="s">
        <v>16</v>
      </c>
      <c r="F8" s="18" t="s">
        <v>266</v>
      </c>
      <c r="G8" s="16"/>
      <c r="H8" s="16" t="s">
        <v>90</v>
      </c>
      <c r="I8" s="52">
        <v>24</v>
      </c>
      <c r="J8" s="49"/>
      <c r="K8" s="49"/>
      <c r="L8" s="54"/>
      <c r="M8" s="53">
        <f>SUM(Tableau134[[#This Row],[PU HT A
 L''UNITE]]*1.2)</f>
        <v>0</v>
      </c>
      <c r="N8" s="53">
        <f>SUM(Tableau134[[#This Row],[PU HT A
 L''UNITE]]*Tableau134[[#This Row],[QUANTITE ESTIMATIVE 
ANNUELLE]])</f>
        <v>0</v>
      </c>
      <c r="O8" s="53">
        <f>SUM(Tableau134[[#This Row],[PUTTC  
L''UNITE]]*Tableau134[[#This Row],[QUANTITE ESTIMATIVE 
ANNUELLE]])</f>
        <v>0</v>
      </c>
      <c r="P8" s="76"/>
    </row>
    <row r="9" spans="1:16" x14ac:dyDescent="0.2">
      <c r="A9" s="95"/>
      <c r="B9" s="96"/>
      <c r="C9" s="96"/>
      <c r="D9" s="96"/>
      <c r="E9" s="96"/>
      <c r="F9" s="96"/>
      <c r="G9" s="96"/>
      <c r="H9" s="96"/>
      <c r="I9" s="97"/>
      <c r="J9" s="98"/>
      <c r="K9" s="99"/>
      <c r="L9" s="100"/>
      <c r="M9" s="95">
        <f>SUM(Tableau134[[#This Row],[PU HT A
 L''UNITE]]*1.2)</f>
        <v>0</v>
      </c>
      <c r="N9" s="95">
        <f>SUM(Tableau134[[#This Row],[PU HT A
 L''UNITE]]*Tableau134[[#This Row],[QUANTITE ESTIMATIVE 
ANNUELLE]])</f>
        <v>0</v>
      </c>
      <c r="O9" s="95">
        <f>SUM(Tableau134[[#This Row],[PUTTC  
L''UNITE]]*Tableau134[[#This Row],[QUANTITE ESTIMATIVE 
ANNUELLE]])</f>
        <v>0</v>
      </c>
      <c r="P9" s="101"/>
    </row>
    <row r="10" spans="1:16" x14ac:dyDescent="0.2">
      <c r="A10" s="92"/>
      <c r="B10" s="64"/>
      <c r="C10" s="64"/>
      <c r="D10" s="64"/>
      <c r="E10" s="64"/>
      <c r="F10" s="64"/>
      <c r="G10" s="64"/>
      <c r="H10" s="64"/>
      <c r="I10" s="64"/>
      <c r="J10" s="11"/>
      <c r="K10" s="11"/>
      <c r="L10" s="20"/>
      <c r="M10" s="20"/>
      <c r="N10" s="20"/>
      <c r="O10" s="20">
        <f>SUBTOTAL(109,Tableau134[MT TOTAL TTC A
 L''ANNEE])</f>
        <v>0</v>
      </c>
      <c r="P10" s="63"/>
    </row>
  </sheetData>
  <sheetProtection algorithmName="SHA-512" hashValue="8iVbvfNPQzfBjnLYKoOakcGpSKs+1206BM2kOqbnNsmMzfhK4zgstAepj2oamnVFojg9prgrly1kBgfltwys2g==" saltValue="ztqTMOwR9rAd7xSQUXbTRA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9"/>
  <sheetViews>
    <sheetView showGridLines="0" workbookViewId="0">
      <selection activeCell="A7" sqref="A7"/>
    </sheetView>
  </sheetViews>
  <sheetFormatPr baseColWidth="10" defaultColWidth="11.42578125" defaultRowHeight="14.25" x14ac:dyDescent="0.2"/>
  <cols>
    <col min="1" max="1" width="21.5703125" style="1" bestFit="1" customWidth="1"/>
    <col min="2" max="2" width="63.85546875" style="1" customWidth="1"/>
    <col min="3" max="3" width="27" style="1" customWidth="1"/>
    <col min="4" max="4" width="27.28515625" style="1" customWidth="1"/>
    <col min="5" max="5" width="31.42578125" style="1" customWidth="1"/>
    <col min="6" max="6" width="29.85546875" style="1" bestFit="1" customWidth="1"/>
    <col min="7" max="7" width="31.85546875" style="1" bestFit="1" customWidth="1"/>
    <col min="8" max="8" width="23" style="1" bestFit="1" customWidth="1"/>
    <col min="9" max="10" width="19.85546875" style="1" bestFit="1" customWidth="1"/>
    <col min="11" max="12" width="15.7109375" style="35" customWidth="1"/>
    <col min="13" max="13" width="11.28515625" style="35" bestFit="1" customWidth="1"/>
    <col min="14" max="14" width="17" style="35" bestFit="1" customWidth="1"/>
    <col min="15" max="15" width="17.7109375" style="1" bestFit="1" customWidth="1"/>
    <col min="16" max="16" width="23.85546875" style="1" bestFit="1" customWidth="1"/>
    <col min="17" max="16384" width="11.42578125" style="1"/>
  </cols>
  <sheetData>
    <row r="1" spans="1:16" ht="37.5" customHeight="1" x14ac:dyDescent="0.2"/>
    <row r="2" spans="1:16" ht="20.25" x14ac:dyDescent="0.3">
      <c r="A2" s="46" t="s">
        <v>39</v>
      </c>
      <c r="B2" s="103"/>
      <c r="C2" s="103"/>
    </row>
    <row r="3" spans="1:16" ht="42.75" customHeight="1" x14ac:dyDescent="0.2">
      <c r="A3" s="2" t="s">
        <v>57</v>
      </c>
      <c r="B3" s="3"/>
      <c r="C3" s="3"/>
    </row>
    <row r="4" spans="1:16" x14ac:dyDescent="0.2">
      <c r="A4" s="4"/>
      <c r="B4" s="86"/>
      <c r="C4" s="3"/>
    </row>
    <row r="6" spans="1:16" s="6" customFormat="1" ht="30" customHeight="1" x14ac:dyDescent="0.25">
      <c r="A6" s="5" t="s">
        <v>265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38</v>
      </c>
      <c r="G6" s="6" t="s">
        <v>118</v>
      </c>
      <c r="H6" s="5" t="s">
        <v>59</v>
      </c>
      <c r="I6" s="5" t="s">
        <v>119</v>
      </c>
      <c r="J6" s="6" t="s">
        <v>205</v>
      </c>
      <c r="K6" s="6" t="s">
        <v>206</v>
      </c>
      <c r="L6" s="83" t="s">
        <v>207</v>
      </c>
      <c r="M6" s="36" t="s">
        <v>212</v>
      </c>
      <c r="N6" s="36" t="s">
        <v>60</v>
      </c>
      <c r="O6" s="36" t="s">
        <v>267</v>
      </c>
      <c r="P6" s="6" t="s">
        <v>209</v>
      </c>
    </row>
    <row r="7" spans="1:16" ht="90" customHeight="1" x14ac:dyDescent="0.2">
      <c r="A7" s="102" t="s">
        <v>289</v>
      </c>
      <c r="B7" s="6" t="s">
        <v>93</v>
      </c>
      <c r="C7" s="6" t="s">
        <v>12</v>
      </c>
      <c r="D7" s="6" t="s">
        <v>109</v>
      </c>
      <c r="E7" s="6" t="s">
        <v>64</v>
      </c>
      <c r="F7" s="12" t="s">
        <v>266</v>
      </c>
      <c r="G7" s="12"/>
      <c r="H7" s="6" t="s">
        <v>92</v>
      </c>
      <c r="I7" s="24">
        <v>20</v>
      </c>
      <c r="J7" s="50"/>
      <c r="K7" s="50"/>
      <c r="L7" s="55"/>
      <c r="M7" s="37">
        <f>SUM(Tableau1345[[#This Row],[PU HT A 
L''UNITE]]*1.2)</f>
        <v>0</v>
      </c>
      <c r="N7" s="37">
        <f>SUM(Tableau1345[[#This Row],[PU HT A 
L''UNITE]]*Tableau1345[[#This Row],[QUANTITE ESTIMATIVE 
ANNUELLE]])</f>
        <v>0</v>
      </c>
      <c r="O7" s="37">
        <f>SUM(Tableau1345[[#This Row],[PUTTC  
L''UNITE]]*Tableau1345[[#This Row],[QUANTITE ESTIMATIVE 
ANNUELLE]])</f>
        <v>0</v>
      </c>
      <c r="P7" s="76"/>
    </row>
    <row r="8" spans="1:16" ht="90" customHeight="1" x14ac:dyDescent="0.2">
      <c r="A8" s="37" t="s">
        <v>290</v>
      </c>
      <c r="B8" s="9" t="s">
        <v>93</v>
      </c>
      <c r="C8" s="6" t="s">
        <v>169</v>
      </c>
      <c r="D8" s="6" t="s">
        <v>168</v>
      </c>
      <c r="E8" s="13" t="s">
        <v>27</v>
      </c>
      <c r="F8" s="12" t="s">
        <v>266</v>
      </c>
      <c r="G8" s="9"/>
      <c r="H8" s="16" t="s">
        <v>91</v>
      </c>
      <c r="I8" s="24">
        <v>16</v>
      </c>
      <c r="J8" s="50"/>
      <c r="K8" s="50"/>
      <c r="L8" s="55"/>
      <c r="M8" s="37">
        <f>SUM(Tableau1345[[#This Row],[PU HT A 
L''UNITE]]*1.2)</f>
        <v>0</v>
      </c>
      <c r="N8" s="37">
        <f>SUM(Tableau1345[[#This Row],[PU HT A 
L''UNITE]]*Tableau1345[[#This Row],[QUANTITE ESTIMATIVE 
ANNUELLE]])</f>
        <v>0</v>
      </c>
      <c r="O8" s="37">
        <f>SUM(Tableau1345[[#This Row],[PUTTC  
L''UNITE]]*Tableau1345[[#This Row],[QUANTITE ESTIMATIVE 
ANNUELLE]])</f>
        <v>0</v>
      </c>
      <c r="P8" s="76"/>
    </row>
    <row r="9" spans="1:16" x14ac:dyDescent="0.2">
      <c r="A9" s="64"/>
      <c r="B9" s="64"/>
      <c r="C9" s="64"/>
      <c r="D9" s="64"/>
      <c r="E9" s="64"/>
      <c r="F9" s="64"/>
      <c r="G9" s="64"/>
      <c r="H9" s="64"/>
      <c r="I9" s="64"/>
      <c r="J9" s="11"/>
      <c r="K9" s="11"/>
      <c r="L9" s="38"/>
      <c r="M9" s="38"/>
      <c r="N9" s="38"/>
      <c r="O9" s="38">
        <f>SUBTOTAL(109,Tableau1345[MT TOTAL TTC A
 L''ANNEE])</f>
        <v>0</v>
      </c>
      <c r="P9" s="63"/>
    </row>
  </sheetData>
  <sheetProtection algorithmName="SHA-512" hashValue="2v0Q2bQdNvmXBLCei51g0kGpXrau3pIFeSnZSlEkxO4bgGzea+UzFv+gbLFYhqlHuRcEpPpWM85JFAovZpCZLA==" saltValue="qKG/173BbYrLJFsYHNOfjg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9"/>
  <sheetViews>
    <sheetView showGridLines="0" workbookViewId="0">
      <selection activeCell="B7" sqref="B7"/>
    </sheetView>
  </sheetViews>
  <sheetFormatPr baseColWidth="10" defaultColWidth="11.42578125" defaultRowHeight="14.25" x14ac:dyDescent="0.2"/>
  <cols>
    <col min="1" max="1" width="21.5703125" style="1" bestFit="1" customWidth="1"/>
    <col min="2" max="2" width="53.140625" style="1" customWidth="1"/>
    <col min="3" max="3" width="30.28515625" style="1" bestFit="1" customWidth="1"/>
    <col min="4" max="4" width="20.5703125" style="1" bestFit="1" customWidth="1"/>
    <col min="5" max="6" width="29.85546875" style="1" bestFit="1" customWidth="1"/>
    <col min="7" max="7" width="31.85546875" style="1" bestFit="1" customWidth="1"/>
    <col min="8" max="8" width="10.85546875" style="1" bestFit="1" customWidth="1"/>
    <col min="9" max="10" width="19.85546875" style="1" bestFit="1" customWidth="1"/>
    <col min="11" max="11" width="19.85546875" style="35" bestFit="1" customWidth="1"/>
    <col min="12" max="14" width="17" style="35" bestFit="1" customWidth="1"/>
    <col min="15" max="15" width="17.7109375" style="1" bestFit="1" customWidth="1"/>
    <col min="16" max="16" width="23.85546875" style="1" bestFit="1" customWidth="1"/>
    <col min="17" max="16384" width="11.42578125" style="1"/>
  </cols>
  <sheetData>
    <row r="1" spans="1:16" ht="37.5" customHeight="1" x14ac:dyDescent="0.2">
      <c r="O1" s="1" t="s">
        <v>220</v>
      </c>
    </row>
    <row r="2" spans="1:16" ht="20.25" x14ac:dyDescent="0.3">
      <c r="A2" s="46" t="s">
        <v>39</v>
      </c>
      <c r="B2" s="103"/>
      <c r="C2" s="103"/>
    </row>
    <row r="3" spans="1:16" ht="42.75" customHeight="1" x14ac:dyDescent="0.2">
      <c r="A3" s="2" t="s">
        <v>57</v>
      </c>
      <c r="B3" s="3"/>
      <c r="C3" s="3"/>
    </row>
    <row r="4" spans="1:16" x14ac:dyDescent="0.2">
      <c r="A4" s="4"/>
      <c r="B4" s="4"/>
      <c r="C4" s="3"/>
    </row>
    <row r="6" spans="1:16" s="6" customFormat="1" ht="30" customHeight="1" x14ac:dyDescent="0.25">
      <c r="A6" s="5" t="s">
        <v>265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38</v>
      </c>
      <c r="G6" s="6" t="s">
        <v>118</v>
      </c>
      <c r="H6" s="5" t="s">
        <v>59</v>
      </c>
      <c r="I6" s="5" t="s">
        <v>119</v>
      </c>
      <c r="J6" s="6" t="s">
        <v>205</v>
      </c>
      <c r="K6" s="6" t="s">
        <v>206</v>
      </c>
      <c r="L6" s="83" t="s">
        <v>207</v>
      </c>
      <c r="M6" s="36" t="s">
        <v>208</v>
      </c>
      <c r="N6" s="36" t="s">
        <v>60</v>
      </c>
      <c r="O6" s="36" t="s">
        <v>283</v>
      </c>
      <c r="P6" s="6" t="s">
        <v>209</v>
      </c>
    </row>
    <row r="7" spans="1:16" s="19" customFormat="1" ht="90" customHeight="1" x14ac:dyDescent="0.2">
      <c r="A7" s="56" t="s">
        <v>224</v>
      </c>
      <c r="B7" s="16" t="s">
        <v>86</v>
      </c>
      <c r="C7" s="15" t="s">
        <v>5</v>
      </c>
      <c r="D7" s="15" t="s">
        <v>116</v>
      </c>
      <c r="E7" s="18" t="s">
        <v>29</v>
      </c>
      <c r="F7" s="18" t="s">
        <v>266</v>
      </c>
      <c r="G7" s="16"/>
      <c r="H7" s="15" t="s">
        <v>94</v>
      </c>
      <c r="I7" s="52">
        <v>440</v>
      </c>
      <c r="J7" s="49"/>
      <c r="K7" s="49"/>
      <c r="L7" s="57"/>
      <c r="M7" s="56">
        <f>SUM(Tableau134567[[#This Row],[PU HT A 
L''UNITE]]*1.2)</f>
        <v>0</v>
      </c>
      <c r="N7" s="56">
        <f>SUM(Tableau134567[[#This Row],[PU HT A 
L''UNITE]]*Tableau134567[[#This Row],[QUANTITE ESTIMATIVE 
ANNUELLE]])</f>
        <v>0</v>
      </c>
      <c r="O7" s="56">
        <f>SUM(Tableau134567[[#This Row],[PUTTC 
 L''UNITE]]*Tableau134567[[#This Row],[QUANTITE ESTIMATIVE 
ANNUELLE]])</f>
        <v>0</v>
      </c>
      <c r="P7" s="76"/>
    </row>
    <row r="8" spans="1:16" s="19" customFormat="1" ht="90" customHeight="1" x14ac:dyDescent="0.2">
      <c r="A8" s="56" t="s">
        <v>269</v>
      </c>
      <c r="B8" s="16" t="s">
        <v>86</v>
      </c>
      <c r="C8" s="15" t="s">
        <v>6</v>
      </c>
      <c r="D8" s="15" t="s">
        <v>117</v>
      </c>
      <c r="E8" s="18" t="s">
        <v>27</v>
      </c>
      <c r="F8" s="18" t="s">
        <v>266</v>
      </c>
      <c r="G8" s="16"/>
      <c r="H8" s="16" t="s">
        <v>91</v>
      </c>
      <c r="I8" s="52">
        <v>40</v>
      </c>
      <c r="J8" s="49"/>
      <c r="K8" s="49"/>
      <c r="L8" s="57"/>
      <c r="M8" s="56">
        <f>SUM(Tableau134567[[#This Row],[PU HT A 
L''UNITE]]*1.2)</f>
        <v>0</v>
      </c>
      <c r="N8" s="56">
        <f>SUM(Tableau134567[[#This Row],[PU HT A 
L''UNITE]]*Tableau134567[[#This Row],[QUANTITE ESTIMATIVE 
ANNUELLE]])</f>
        <v>0</v>
      </c>
      <c r="O8" s="56">
        <f>SUM(Tableau134567[[#This Row],[PUTTC 
 L''UNITE]]*Tableau134567[[#This Row],[QUANTITE ESTIMATIVE 
ANNUELLE]])</f>
        <v>0</v>
      </c>
      <c r="P8" s="76"/>
    </row>
    <row r="9" spans="1:16" x14ac:dyDescent="0.2">
      <c r="A9" s="64"/>
      <c r="B9" s="64"/>
      <c r="C9" s="64"/>
      <c r="D9" s="64"/>
      <c r="E9" s="64"/>
      <c r="F9" s="64"/>
      <c r="G9" s="64"/>
      <c r="H9" s="64"/>
      <c r="I9" s="64"/>
      <c r="J9" s="11"/>
      <c r="K9" s="11"/>
      <c r="L9" s="38"/>
      <c r="M9" s="38"/>
      <c r="N9" s="38"/>
      <c r="O9" s="38">
        <f>SUBTOTAL(109,Tableau134567[MT TOTAL TTC A 
L''ANNEE])</f>
        <v>0</v>
      </c>
      <c r="P9" s="63"/>
    </row>
  </sheetData>
  <sheetProtection algorithmName="SHA-512" hashValue="9W2Uj1fXhUa3/bMdcdv9QvNO4Y8uTdRMxjiKt1OAHnLqHzJzekCFUYp6w774FzYVqxMHkgQjswjk3KGYgs06qQ==" saltValue="LRRdEMOzEeYDOi8IZBP17w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8"/>
  <sheetViews>
    <sheetView showGridLines="0" workbookViewId="0">
      <selection activeCell="C7" sqref="C7"/>
    </sheetView>
  </sheetViews>
  <sheetFormatPr baseColWidth="10" defaultColWidth="11.42578125" defaultRowHeight="14.25" x14ac:dyDescent="0.2"/>
  <cols>
    <col min="1" max="1" width="21.5703125" style="1" bestFit="1" customWidth="1"/>
    <col min="2" max="2" width="32" style="1" customWidth="1"/>
    <col min="3" max="3" width="36.7109375" style="1" customWidth="1"/>
    <col min="4" max="4" width="21.140625" style="1" customWidth="1"/>
    <col min="5" max="5" width="29.85546875" style="1" bestFit="1" customWidth="1"/>
    <col min="6" max="6" width="39" style="1" customWidth="1"/>
    <col min="7" max="7" width="31.85546875" style="1" bestFit="1" customWidth="1"/>
    <col min="8" max="8" width="23" style="1" bestFit="1" customWidth="1"/>
    <col min="9" max="10" width="19.85546875" style="1" bestFit="1" customWidth="1"/>
    <col min="11" max="11" width="17.85546875" style="33" bestFit="1" customWidth="1"/>
    <col min="12" max="13" width="17" style="33" bestFit="1" customWidth="1"/>
    <col min="14" max="14" width="17.7109375" style="33" bestFit="1" customWidth="1"/>
    <col min="15" max="15" width="18.140625" style="1" bestFit="1" customWidth="1"/>
    <col min="16" max="16" width="23.85546875" style="1" bestFit="1" customWidth="1"/>
    <col min="17" max="16384" width="11.42578125" style="1"/>
  </cols>
  <sheetData>
    <row r="1" spans="1:16" ht="37.5" customHeight="1" x14ac:dyDescent="0.2"/>
    <row r="2" spans="1:16" ht="20.25" x14ac:dyDescent="0.3">
      <c r="A2" s="46" t="s">
        <v>39</v>
      </c>
      <c r="B2" s="103"/>
      <c r="C2" s="103"/>
    </row>
    <row r="3" spans="1:16" ht="42.75" customHeight="1" x14ac:dyDescent="0.2">
      <c r="A3" s="2" t="s">
        <v>57</v>
      </c>
      <c r="B3" s="3"/>
      <c r="C3" s="3"/>
    </row>
    <row r="4" spans="1:16" x14ac:dyDescent="0.2">
      <c r="A4" s="4"/>
      <c r="B4" s="4"/>
      <c r="C4" s="3"/>
    </row>
    <row r="6" spans="1:16" s="6" customFormat="1" ht="30" customHeight="1" x14ac:dyDescent="0.25">
      <c r="A6" s="5" t="s">
        <v>291</v>
      </c>
      <c r="B6" s="5" t="s">
        <v>58</v>
      </c>
      <c r="C6" s="5" t="s">
        <v>30</v>
      </c>
      <c r="D6" s="5" t="s">
        <v>31</v>
      </c>
      <c r="E6" s="5" t="s">
        <v>32</v>
      </c>
      <c r="F6" s="5" t="s">
        <v>38</v>
      </c>
      <c r="G6" s="6" t="s">
        <v>118</v>
      </c>
      <c r="H6" s="5" t="s">
        <v>59</v>
      </c>
      <c r="I6" s="5" t="s">
        <v>119</v>
      </c>
      <c r="J6" s="6" t="s">
        <v>214</v>
      </c>
      <c r="K6" s="6" t="s">
        <v>206</v>
      </c>
      <c r="L6" s="84" t="s">
        <v>207</v>
      </c>
      <c r="M6" s="34" t="s">
        <v>212</v>
      </c>
      <c r="N6" s="34" t="s">
        <v>60</v>
      </c>
      <c r="O6" s="34" t="s">
        <v>283</v>
      </c>
      <c r="P6" s="6" t="s">
        <v>209</v>
      </c>
    </row>
    <row r="7" spans="1:16" ht="90" customHeight="1" x14ac:dyDescent="0.2">
      <c r="A7" s="39" t="s">
        <v>292</v>
      </c>
      <c r="B7" s="7" t="s">
        <v>97</v>
      </c>
      <c r="C7" s="8" t="s">
        <v>96</v>
      </c>
      <c r="D7" s="8" t="s">
        <v>142</v>
      </c>
      <c r="E7" s="14" t="s">
        <v>29</v>
      </c>
      <c r="F7" s="6" t="s">
        <v>62</v>
      </c>
      <c r="G7" s="58"/>
      <c r="H7" s="8" t="s">
        <v>47</v>
      </c>
      <c r="I7" s="23">
        <v>23</v>
      </c>
      <c r="J7" s="59"/>
      <c r="K7" s="59"/>
      <c r="L7" s="60"/>
      <c r="M7" s="39">
        <f>SUM(Tableau1345678[[#This Row],[PU HT A 
L''UNITE]]*1.2)</f>
        <v>0</v>
      </c>
      <c r="N7" s="39">
        <f>SUM(Tableau1345678[[#This Row],[PU HT A 
L''UNITE]]*Tableau1345678[[#This Row],[QUANTITE ESTIMATIVE 
ANNUELLE]])</f>
        <v>0</v>
      </c>
      <c r="O7" s="39">
        <f>SUM(Tableau1345678[[#This Row],[PUTTC  
L''UNITE]]*Tableau1345678[[#This Row],[QUANTITE ESTIMATIVE 
ANNUELLE]])</f>
        <v>0</v>
      </c>
      <c r="P7" s="76"/>
    </row>
    <row r="8" spans="1:16" x14ac:dyDescent="0.2">
      <c r="A8" s="64"/>
      <c r="B8" s="64"/>
      <c r="C8" s="64"/>
      <c r="D8" s="64"/>
      <c r="E8" s="64"/>
      <c r="F8" s="64"/>
      <c r="G8" s="64"/>
      <c r="H8" s="64"/>
      <c r="I8" s="64"/>
      <c r="J8" s="11"/>
      <c r="K8" s="11"/>
      <c r="L8" s="10"/>
      <c r="M8" s="10"/>
      <c r="N8" s="10"/>
      <c r="O8" s="10">
        <f>SUBTOTAL(109,Tableau1345678[MT TOTAL TTC A 
L''ANNEE])</f>
        <v>0</v>
      </c>
      <c r="P8" s="63"/>
    </row>
  </sheetData>
  <sheetProtection algorithmName="SHA-512" hashValue="rszKKMfdZ0jkz2XOlhoJY91mW4loDQjGoD0UfM/HXomUVfykNo7uPTqXl3SiNuiZPe1lLUG+xxIMuSMGpVB8pw==" saltValue="NzhdUjG5dc711TR56f5XmA==" spinCount="100000" sheet="1" objects="1" scenarios="1"/>
  <mergeCells count="1">
    <mergeCell ref="B2:C2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LOT 1 ETIQUETTES &amp; RUBANS DIVER</vt:lpstr>
      <vt:lpstr>LOT 2 ETIQUETTES PLANCHES</vt:lpstr>
      <vt:lpstr>LOT 3 ETQUETTES LABORATOIRE</vt:lpstr>
      <vt:lpstr>LOT 4 ETIQUETTES STERILISATION</vt:lpstr>
      <vt:lpstr>LOT 5 ETIQUETTES BLOC</vt:lpstr>
      <vt:lpstr>LOT 6 ETIQUETTES THERMIQUE TOP</vt:lpstr>
    </vt:vector>
  </TitlesOfParts>
  <Company>CHU Grenoble Alpes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Jacquet, Emmanuelle</dc:creator>
  <cp:lastModifiedBy>Jacquet, Emmanuelle</cp:lastModifiedBy>
  <dcterms:created xsi:type="dcterms:W3CDTF">2025-03-06T15:41:38Z</dcterms:created>
  <dcterms:modified xsi:type="dcterms:W3CDTF">2025-07-30T14:20:01Z</dcterms:modified>
</cp:coreProperties>
</file>