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uniholding31.sharepoint.com/sites/Unicourtage/Documents partages/ONEDRIVE/MATTHIEU/DOSSIERS EN COURS/TBS/2025/03 - DCE/"/>
    </mc:Choice>
  </mc:AlternateContent>
  <xr:revisionPtr revIDLastSave="48" documentId="13_ncr:1_{BF4DA327-3AC8-49EF-A699-E80A9630C2AB}" xr6:coauthVersionLast="47" xr6:coauthVersionMax="47" xr10:uidLastSave="{CB19792F-105E-4E87-BEEA-3E122DAF8D7D}"/>
  <bookViews>
    <workbookView xWindow="-110" yWindow="-110" windowWidth="38620" windowHeight="21100" firstSheet="1" activeTab="1" xr2:uid="{00000000-000D-0000-FFFF-FFFF00000000}"/>
  </bookViews>
  <sheets>
    <sheet name="PROJECTION TAXE &amp; ACHEMINEMENT" sheetId="22" state="hidden" r:id="rId1"/>
    <sheet name="BPU DQE" sheetId="17" r:id="rId2"/>
    <sheet name="BPU ACHEMINEMENT" sheetId="23" r:id="rId3"/>
    <sheet name="BPU TAXES" sheetId="2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" i="23" l="1"/>
  <c r="C12" i="23"/>
  <c r="I50" i="17" l="1"/>
  <c r="G5" i="22"/>
  <c r="F5" i="22"/>
  <c r="I5" i="22" s="1"/>
  <c r="G8" i="22" l="1"/>
  <c r="G9" i="22"/>
  <c r="G10" i="22"/>
  <c r="G11" i="22"/>
  <c r="G12" i="22"/>
  <c r="G7" i="22"/>
  <c r="G6" i="22"/>
  <c r="F8" i="22"/>
  <c r="F9" i="22"/>
  <c r="F10" i="22"/>
  <c r="F11" i="22"/>
  <c r="F12" i="22"/>
  <c r="F7" i="22"/>
  <c r="F6" i="22"/>
  <c r="I48" i="17"/>
  <c r="F48" i="17"/>
  <c r="J50" i="17"/>
  <c r="G50" i="17"/>
  <c r="F50" i="17"/>
  <c r="L50" i="17" s="1"/>
  <c r="D51" i="17"/>
  <c r="E51" i="17"/>
  <c r="D52" i="17"/>
  <c r="E52" i="17"/>
  <c r="D53" i="17"/>
  <c r="E53" i="17"/>
  <c r="D54" i="17"/>
  <c r="E54" i="17"/>
  <c r="D55" i="17"/>
  <c r="E55" i="17"/>
  <c r="D56" i="17"/>
  <c r="E56" i="17"/>
  <c r="D57" i="17"/>
  <c r="E57" i="17"/>
  <c r="D58" i="17"/>
  <c r="E58" i="17"/>
  <c r="E50" i="17"/>
  <c r="D50" i="17"/>
  <c r="D9" i="24"/>
  <c r="D8" i="24"/>
  <c r="D7" i="24"/>
  <c r="D28" i="23"/>
  <c r="D27" i="23"/>
  <c r="D26" i="23"/>
  <c r="D25" i="23"/>
  <c r="D24" i="23"/>
  <c r="D23" i="23"/>
  <c r="D22" i="23"/>
  <c r="D21" i="23"/>
  <c r="D20" i="23"/>
  <c r="E14" i="22"/>
  <c r="D14" i="22"/>
  <c r="L13" i="22"/>
  <c r="L12" i="22"/>
  <c r="L11" i="22"/>
  <c r="I11" i="22"/>
  <c r="L10" i="22"/>
  <c r="L9" i="22"/>
  <c r="L8" i="22"/>
  <c r="L7" i="22"/>
  <c r="L6" i="22"/>
  <c r="L5" i="22"/>
  <c r="I12" i="22" l="1"/>
  <c r="I13" i="22"/>
  <c r="D59" i="17"/>
  <c r="E59" i="17"/>
  <c r="E63" i="17" s="1"/>
  <c r="I8" i="22"/>
  <c r="I10" i="22"/>
  <c r="I9" i="22"/>
  <c r="I6" i="22"/>
  <c r="I7" i="22"/>
  <c r="L14" i="22"/>
  <c r="F62" i="17" s="1"/>
  <c r="F55" i="17"/>
  <c r="F51" i="17"/>
  <c r="I14" i="22" l="1"/>
  <c r="I61" i="17" s="1"/>
  <c r="I62" i="17"/>
  <c r="L62" i="17" s="1"/>
  <c r="I58" i="17"/>
  <c r="I57" i="17"/>
  <c r="I56" i="17"/>
  <c r="I55" i="17"/>
  <c r="I54" i="17"/>
  <c r="I53" i="17"/>
  <c r="I52" i="17"/>
  <c r="I51" i="17"/>
  <c r="F53" i="17"/>
  <c r="F54" i="17"/>
  <c r="F56" i="17"/>
  <c r="F57" i="17"/>
  <c r="F58" i="17"/>
  <c r="F52" i="17"/>
  <c r="E21" i="17"/>
  <c r="D21" i="17"/>
  <c r="G57" i="17" s="1"/>
  <c r="L58" i="17" l="1"/>
  <c r="I59" i="17"/>
  <c r="L54" i="17"/>
  <c r="F59" i="17"/>
  <c r="F61" i="17"/>
  <c r="L61" i="17" s="1"/>
  <c r="N62" i="17"/>
  <c r="J54" i="17"/>
  <c r="J57" i="17"/>
  <c r="J53" i="17"/>
  <c r="J56" i="17"/>
  <c r="L56" i="17" s="1"/>
  <c r="J52" i="17"/>
  <c r="J51" i="17"/>
  <c r="J55" i="17"/>
  <c r="J58" i="17"/>
  <c r="G56" i="17"/>
  <c r="G55" i="17"/>
  <c r="G54" i="17"/>
  <c r="G53" i="17"/>
  <c r="L53" i="17" s="1"/>
  <c r="G52" i="17"/>
  <c r="L52" i="17" s="1"/>
  <c r="G51" i="17"/>
  <c r="L51" i="17" s="1"/>
  <c r="G58" i="17"/>
  <c r="D63" i="17"/>
  <c r="J59" i="17" l="1"/>
  <c r="I60" i="17" s="1"/>
  <c r="G59" i="17"/>
  <c r="F60" i="17" s="1"/>
  <c r="L57" i="17"/>
  <c r="L55" i="17"/>
  <c r="L60" i="17" l="1"/>
  <c r="N60" i="17" s="1"/>
  <c r="F63" i="17"/>
  <c r="I63" i="17"/>
  <c r="N61" i="17"/>
  <c r="L63" i="17" l="1"/>
  <c r="N63" i="17" s="1"/>
</calcChain>
</file>

<file path=xl/sharedStrings.xml><?xml version="1.0" encoding="utf-8"?>
<sst xmlns="http://schemas.openxmlformats.org/spreadsheetml/2006/main" count="140" uniqueCount="89">
  <si>
    <t>Candidat</t>
  </si>
  <si>
    <t>Date début fourniture</t>
  </si>
  <si>
    <t>Date fin founiture</t>
  </si>
  <si>
    <t>Usage</t>
  </si>
  <si>
    <t>DQE INDICATIF</t>
  </si>
  <si>
    <t>Nombre de site</t>
  </si>
  <si>
    <t>Seules les cases jaunes doivent être renseignées par le fournisseur</t>
  </si>
  <si>
    <t>Lieu et date de signature</t>
  </si>
  <si>
    <t>Signature et Cachet de la société</t>
  </si>
  <si>
    <t>Nom, Prénom et qualité du signataire (*)</t>
  </si>
  <si>
    <t>(*) le signataire doit avoir le pouvoir d'engager la personne qu'il représente.</t>
  </si>
  <si>
    <t>Offre</t>
  </si>
  <si>
    <t xml:space="preserve"> BORDEREAU DE PRIX UNITAIRES</t>
  </si>
  <si>
    <t>T1</t>
  </si>
  <si>
    <t>T2</t>
  </si>
  <si>
    <t>T3</t>
  </si>
  <si>
    <t xml:space="preserve">Ce DQE est donné pour permettre l'évaluation économique de chaque candidat. Le nombre de PCE est celui indiqué dans le DCE				</t>
  </si>
  <si>
    <t>Consommation
(MWh/an)</t>
  </si>
  <si>
    <t>Option Biogaz ( surcout en € /MWh)</t>
  </si>
  <si>
    <t>CEE en €HTT/MWh</t>
  </si>
  <si>
    <t>Précarité €HTT/MWhcumac</t>
  </si>
  <si>
    <t>Classique €HTT/MWhcumac</t>
  </si>
  <si>
    <t xml:space="preserve">Commentaires / Précisions </t>
  </si>
  <si>
    <t>TQ CEE**</t>
  </si>
  <si>
    <t>&gt;  CEE Classique à déterminer par le candidat sur le tableau ci-dessus</t>
  </si>
  <si>
    <t>&gt;  CEE Précaires à déterminer par le candidat sur le tableau ci-dessus</t>
  </si>
  <si>
    <t>Fourniture GAZ
€ sur 12 mois</t>
  </si>
  <si>
    <t>CEE
€ sur 12 mois</t>
  </si>
  <si>
    <t xml:space="preserve">DETAIL QUANTITATIF ET ESTIMATIF </t>
  </si>
  <si>
    <t>TQ énergie €/MWh</t>
  </si>
  <si>
    <t>Composantes</t>
  </si>
  <si>
    <t>Précisions</t>
  </si>
  <si>
    <r>
      <t xml:space="preserve">&gt; Dont c0 = </t>
    </r>
    <r>
      <rPr>
        <b/>
        <sz val="10"/>
        <color indexed="8"/>
        <rFont val="Calibri"/>
        <family val="2"/>
      </rPr>
      <t>0,485 (</t>
    </r>
    <r>
      <rPr>
        <sz val="10"/>
        <color indexed="8"/>
        <rFont val="Calibri"/>
        <family val="2"/>
      </rPr>
      <t>d'après article R221-4)</t>
    </r>
  </si>
  <si>
    <r>
      <t xml:space="preserve">&gt; Dont Cm0 = </t>
    </r>
    <r>
      <rPr>
        <b/>
        <sz val="10"/>
        <color indexed="8"/>
        <rFont val="Calibri"/>
        <family val="2"/>
      </rPr>
      <t xml:space="preserve">0,620 </t>
    </r>
    <r>
      <rPr>
        <sz val="10"/>
        <color indexed="8"/>
        <rFont val="Calibri"/>
        <family val="2"/>
      </rPr>
      <t>(d'après article R221-4)</t>
    </r>
  </si>
  <si>
    <t xml:space="preserve">PRIX FIXE </t>
  </si>
  <si>
    <t>** Selon la formule du CCP à savoir  =  ( C0 x ( CEE Classique € HTT / MWh Cumac + (Cm0 x CEE Précarité € HTT / MWh Cumac) =TQ CEE</t>
  </si>
  <si>
    <t>SOUS-TOTAL</t>
  </si>
  <si>
    <t>TOTAL FOURNITURE</t>
  </si>
  <si>
    <t>TOTAL ACHEMINEMENT</t>
  </si>
  <si>
    <t>TOTAL TAXE &amp; CONTRIBUTION</t>
  </si>
  <si>
    <t xml:space="preserve"> BORDEREAU DE PRIX UNITAIRES - ACHEMINEMENT</t>
  </si>
  <si>
    <t xml:space="preserve"> BORDEREAU DE PRIX UNITAIRES - TAXE &amp; CONTRIBUTION</t>
  </si>
  <si>
    <t>Taux en vigueur</t>
  </si>
  <si>
    <t>Taxe &amp; Contribution</t>
  </si>
  <si>
    <r>
      <rPr>
        <b/>
        <sz val="11"/>
        <color theme="1"/>
        <rFont val="Calibri"/>
        <family val="2"/>
      </rPr>
      <t>TICGN</t>
    </r>
    <r>
      <rPr>
        <sz val="11"/>
        <color theme="1"/>
        <rFont val="Calibri"/>
        <family val="2"/>
      </rPr>
      <t xml:space="preserve"> : Taxes intérieure sur la consommation de gaz naturel</t>
    </r>
  </si>
  <si>
    <r>
      <rPr>
        <b/>
        <sz val="11"/>
        <color theme="1"/>
        <rFont val="Calibri"/>
        <family val="2"/>
      </rPr>
      <t>CTA</t>
    </r>
    <r>
      <rPr>
        <sz val="11"/>
        <color theme="1"/>
        <rFont val="Calibri"/>
        <family val="2"/>
      </rPr>
      <t xml:space="preserve"> : Contribution tarifaire d'acheminement</t>
    </r>
  </si>
  <si>
    <t>Grille tarifaire en vigueur ATRD et ATRT</t>
  </si>
  <si>
    <t>OPTION TARIFAIRE</t>
  </si>
  <si>
    <t>Abonnement annuel
(€ HTVA/an)</t>
  </si>
  <si>
    <t>Prix exprimé en euros Hors TVA</t>
  </si>
  <si>
    <t>Prix proportionnel
(€ HTVA/WMh)</t>
  </si>
  <si>
    <t>Profil</t>
  </si>
  <si>
    <t>Options tarifaires principales :</t>
  </si>
  <si>
    <t>Abonnement annuel
(€ HTVA / an x CAR*)</t>
  </si>
  <si>
    <t>P011</t>
  </si>
  <si>
    <t>P012</t>
  </si>
  <si>
    <t>P013</t>
  </si>
  <si>
    <t>P014</t>
  </si>
  <si>
    <t>P015</t>
  </si>
  <si>
    <t>P016</t>
  </si>
  <si>
    <t>P017</t>
  </si>
  <si>
    <t>P018</t>
  </si>
  <si>
    <t>P019</t>
  </si>
  <si>
    <t>Terme de souscription annuelle de capacité journalière (en €/MWh/j)</t>
  </si>
  <si>
    <t>Part de la sous- cription de
capacité inférieure à 500
MWh/j</t>
  </si>
  <si>
    <t>Part de la sous- cription de
capacité supérieure à 500
MWh/j</t>
  </si>
  <si>
    <t>TICGN
(€ HTVA/MWH)</t>
  </si>
  <si>
    <t>CTA
(€ HTVA / AN)</t>
  </si>
  <si>
    <t>PROFIL</t>
  </si>
  <si>
    <t>ATRT</t>
  </si>
  <si>
    <t>ACHEMINEMENT</t>
  </si>
  <si>
    <t>TICGN</t>
  </si>
  <si>
    <t>CTA</t>
  </si>
  <si>
    <t>TAXES</t>
  </si>
  <si>
    <t>TOTAL</t>
  </si>
  <si>
    <t>01/01/2026 au 31/12/2026</t>
  </si>
  <si>
    <t>01/01/2027 au 31/12/2027</t>
  </si>
  <si>
    <t>TOTAL GENERAL sur la durée du marché</t>
  </si>
  <si>
    <t>SUR LA DURÉE DU MARCHÉ</t>
  </si>
  <si>
    <t>ATRD fixe</t>
  </si>
  <si>
    <t>ATRD var</t>
  </si>
  <si>
    <t>FOURNITURE</t>
  </si>
  <si>
    <t>TAXE &amp; CONTRIBUTION</t>
  </si>
  <si>
    <t>PRIX MOYEN SUR LA DURÉE DU MARCHÉ</t>
  </si>
  <si>
    <t>ATRT (Accès au tiers tarifs de transport) en vigueur au 1er avril 2025</t>
  </si>
  <si>
    <t>TOULOUSE BUSINESS SCHOOL (TBS)
LOT N°2 GAZ NATUREL</t>
  </si>
  <si>
    <t>2026-2027</t>
  </si>
  <si>
    <t>ACCORD CADRE</t>
  </si>
  <si>
    <t>ATRD (Accès au tiers tarifs de distribution) en vigueur au 1er juillet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</si>
</sst>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 * #,##0.00_)\ &quot;€&quot;_ ;_ * \(#,##0.00\)\ &quot;€&quot;_ ;_ * &quot;-&quot;??_)\ &quot;€&quot;_ ;_ @_ "/>
    <numFmt numFmtId="165" formatCode="_ * #,##0.00_)\ _€_ ;_ * \(#,##0.00\)\ _€_ ;_ * &quot;-&quot;??_)\ _€_ ;_ @_ "/>
    <numFmt numFmtId="166" formatCode="#,##0.00\ &quot;€&quot;"/>
    <numFmt numFmtId="167" formatCode="_ * #,##0.000_)\ _€_ ;_ * \(#,##0.000\)\ _€_ ;_ * &quot;-&quot;??_)\ _€_ ;_ @_ "/>
    <numFmt numFmtId="168" formatCode="#,##0.000"/>
    <numFmt numFmtId="169" formatCode="###\ ##0.000&quot; MWh&quot;"/>
    <numFmt numFmtId="170" formatCode="#,##0\ &quot; PCE&quot;"/>
    <numFmt numFmtId="171" formatCode="###,##0.00&quot; €/MWh&quot;"/>
  </numFmts>
  <fonts count="4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sz val="11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9"/>
      <name val="Calibri"/>
      <family val="2"/>
    </font>
    <font>
      <b/>
      <sz val="12"/>
      <color indexed="8"/>
      <name val="Calibri"/>
      <family val="2"/>
    </font>
    <font>
      <sz val="9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60"/>
      <name val="Calibri"/>
      <family val="2"/>
    </font>
    <font>
      <b/>
      <sz val="12"/>
      <color rgb="FF000000"/>
      <name val="Calibri"/>
      <family val="2"/>
    </font>
    <font>
      <b/>
      <sz val="14"/>
      <color rgb="FF000000"/>
      <name val="Calibri"/>
      <family val="2"/>
    </font>
    <font>
      <sz val="10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</font>
    <font>
      <sz val="10"/>
      <color theme="0"/>
      <name val="Calibri"/>
      <family val="2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b/>
      <sz val="12"/>
      <color theme="0"/>
      <name val="Calibri"/>
      <family val="2"/>
    </font>
    <font>
      <sz val="10"/>
      <color rgb="FF000000"/>
      <name val="Calibri"/>
      <family val="2"/>
    </font>
    <font>
      <b/>
      <sz val="16"/>
      <color rgb="FFC00000"/>
      <name val="Calibri"/>
      <family val="2"/>
      <scheme val="minor"/>
    </font>
    <font>
      <sz val="12"/>
      <color rgb="FF000000"/>
      <name val="Calibri"/>
      <family val="2"/>
    </font>
    <font>
      <b/>
      <sz val="14"/>
      <color theme="1"/>
      <name val="Calibri"/>
      <family val="2"/>
    </font>
    <font>
      <b/>
      <sz val="10"/>
      <color rgb="FF00000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i/>
      <sz val="12"/>
      <color rgb="FFFF8E5F"/>
      <name val="Calibri"/>
      <family val="2"/>
    </font>
    <font>
      <i/>
      <sz val="14"/>
      <color theme="1"/>
      <name val="Calibri"/>
      <family val="2"/>
    </font>
    <font>
      <b/>
      <sz val="11"/>
      <color theme="1"/>
      <name val="Calibri"/>
      <family val="2"/>
    </font>
    <font>
      <b/>
      <sz val="11"/>
      <name val="Calibri"/>
      <family val="2"/>
    </font>
    <font>
      <sz val="11"/>
      <color rgb="FF3B3654"/>
      <name val="Calibri"/>
      <family val="2"/>
    </font>
    <font>
      <i/>
      <sz val="11"/>
      <color theme="1"/>
      <name val="Calibri"/>
      <family val="2"/>
    </font>
    <font>
      <sz val="8"/>
      <name val="Calibri"/>
      <family val="2"/>
      <scheme val="minor"/>
    </font>
    <font>
      <sz val="12"/>
      <name val="Calibri"/>
      <family val="2"/>
    </font>
    <font>
      <b/>
      <sz val="12"/>
      <name val="Calibri"/>
      <family val="2"/>
    </font>
    <font>
      <b/>
      <sz val="11"/>
      <color indexed="60"/>
      <name val="Calibri"/>
      <family val="2"/>
    </font>
    <font>
      <b/>
      <i/>
      <sz val="10"/>
      <color indexed="8"/>
      <name val="Calibri"/>
      <family val="2"/>
    </font>
    <font>
      <i/>
      <sz val="10"/>
      <color indexed="8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203764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0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/>
      <top style="thin">
        <color indexed="63"/>
      </top>
      <bottom/>
      <diagonal/>
    </border>
    <border>
      <left/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/>
      <top/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theme="1"/>
      </top>
      <bottom style="medium">
        <color indexed="64"/>
      </bottom>
      <diagonal/>
    </border>
    <border>
      <left/>
      <right/>
      <top style="medium">
        <color theme="1"/>
      </top>
      <bottom style="medium">
        <color indexed="64"/>
      </bottom>
      <diagonal/>
    </border>
    <border>
      <left/>
      <right style="medium">
        <color indexed="64"/>
      </right>
      <top style="medium">
        <color theme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3"/>
      </right>
      <top style="medium">
        <color indexed="64"/>
      </top>
      <bottom style="medium">
        <color indexed="64"/>
      </bottom>
      <diagonal/>
    </border>
    <border>
      <left/>
      <right style="hair">
        <color indexed="63"/>
      </right>
      <top style="medium">
        <color indexed="64"/>
      </top>
      <bottom style="medium">
        <color indexed="64"/>
      </bottom>
      <diagonal/>
    </border>
    <border>
      <left style="hair">
        <color indexed="63"/>
      </left>
      <right style="hair">
        <color indexed="63"/>
      </right>
      <top style="medium">
        <color indexed="64"/>
      </top>
      <bottom style="medium">
        <color indexed="64"/>
      </bottom>
      <diagonal/>
    </border>
    <border>
      <left style="hair">
        <color indexed="63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theme="1"/>
      </bottom>
      <diagonal/>
    </border>
    <border>
      <left/>
      <right/>
      <top style="medium">
        <color indexed="64"/>
      </top>
      <bottom style="medium">
        <color theme="1"/>
      </bottom>
      <diagonal/>
    </border>
    <border>
      <left/>
      <right style="medium">
        <color indexed="64"/>
      </right>
      <top style="medium">
        <color indexed="64"/>
      </top>
      <bottom style="medium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indexed="64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3"/>
      </bottom>
      <diagonal/>
    </border>
    <border>
      <left/>
      <right/>
      <top style="medium">
        <color indexed="64"/>
      </top>
      <bottom style="hair">
        <color indexed="63"/>
      </bottom>
      <diagonal/>
    </border>
    <border>
      <left style="medium">
        <color indexed="64"/>
      </left>
      <right style="hair">
        <color indexed="63"/>
      </right>
      <top style="hair">
        <color indexed="63"/>
      </top>
      <bottom style="medium">
        <color indexed="64"/>
      </bottom>
      <diagonal/>
    </border>
    <border>
      <left/>
      <right style="hair">
        <color indexed="63"/>
      </right>
      <top style="hair">
        <color indexed="63"/>
      </top>
      <bottom style="medium">
        <color indexed="64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medium">
        <color indexed="64"/>
      </bottom>
      <diagonal/>
    </border>
    <border>
      <left style="hair">
        <color indexed="63"/>
      </left>
      <right/>
      <top style="hair">
        <color indexed="63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theme="1"/>
      </right>
      <top style="medium">
        <color indexed="64"/>
      </top>
      <bottom style="medium">
        <color theme="1"/>
      </bottom>
      <diagonal/>
    </border>
    <border>
      <left style="thin">
        <color theme="1"/>
      </left>
      <right style="medium">
        <color indexed="64"/>
      </right>
      <top style="medium">
        <color indexed="64"/>
      </top>
      <bottom style="medium">
        <color theme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275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5" fillId="2" borderId="0" xfId="0" applyFont="1" applyFill="1"/>
    <xf numFmtId="0" fontId="5" fillId="2" borderId="0" xfId="0" applyFont="1" applyFill="1" applyAlignment="1">
      <alignment vertical="center"/>
    </xf>
    <xf numFmtId="0" fontId="8" fillId="2" borderId="0" xfId="0" applyFont="1" applyFill="1"/>
    <xf numFmtId="0" fontId="2" fillId="2" borderId="0" xfId="0" applyFont="1" applyFill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2" borderId="0" xfId="0" quotePrefix="1" applyFont="1" applyFill="1"/>
    <xf numFmtId="0" fontId="5" fillId="2" borderId="0" xfId="0" applyFont="1" applyFill="1" applyAlignment="1">
      <alignment horizontal="left" indent="1"/>
    </xf>
    <xf numFmtId="0" fontId="4" fillId="0" borderId="1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9" fontId="5" fillId="5" borderId="0" xfId="2" applyFont="1" applyFill="1" applyBorder="1" applyAlignment="1">
      <alignment horizontal="center" vertical="center"/>
    </xf>
    <xf numFmtId="3" fontId="4" fillId="2" borderId="33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10" fillId="10" borderId="0" xfId="0" applyFont="1" applyFill="1"/>
    <xf numFmtId="0" fontId="2" fillId="10" borderId="0" xfId="0" applyFont="1" applyFill="1"/>
    <xf numFmtId="0" fontId="2" fillId="10" borderId="0" xfId="0" applyFont="1" applyFill="1" applyAlignment="1">
      <alignment horizontal="center"/>
    </xf>
    <xf numFmtId="0" fontId="23" fillId="5" borderId="0" xfId="0" applyFont="1" applyFill="1"/>
    <xf numFmtId="0" fontId="1" fillId="5" borderId="0" xfId="0" applyFont="1" applyFill="1"/>
    <xf numFmtId="0" fontId="24" fillId="11" borderId="0" xfId="0" applyFont="1" applyFill="1"/>
    <xf numFmtId="0" fontId="1" fillId="11" borderId="0" xfId="0" applyFont="1" applyFill="1"/>
    <xf numFmtId="0" fontId="1" fillId="12" borderId="0" xfId="0" applyFont="1" applyFill="1"/>
    <xf numFmtId="0" fontId="25" fillId="5" borderId="0" xfId="0" applyFont="1" applyFill="1"/>
    <xf numFmtId="0" fontId="26" fillId="5" borderId="0" xfId="0" applyFont="1" applyFill="1"/>
    <xf numFmtId="0" fontId="23" fillId="0" borderId="0" xfId="0" applyFont="1"/>
    <xf numFmtId="166" fontId="25" fillId="5" borderId="0" xfId="0" applyNumberFormat="1" applyFont="1" applyFill="1" applyAlignment="1">
      <alignment horizontal="center" vertical="center" wrapText="1" readingOrder="1"/>
    </xf>
    <xf numFmtId="0" fontId="23" fillId="5" borderId="0" xfId="0" applyFont="1" applyFill="1" applyAlignment="1">
      <alignment vertical="center"/>
    </xf>
    <xf numFmtId="0" fontId="27" fillId="5" borderId="42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166" fontId="30" fillId="5" borderId="0" xfId="0" applyNumberFormat="1" applyFont="1" applyFill="1" applyAlignment="1">
      <alignment horizontal="center" vertical="center" wrapText="1" readingOrder="1"/>
    </xf>
    <xf numFmtId="0" fontId="20" fillId="5" borderId="0" xfId="0" applyFont="1" applyFill="1"/>
    <xf numFmtId="0" fontId="31" fillId="5" borderId="0" xfId="0" applyFont="1" applyFill="1" applyAlignment="1">
      <alignment vertical="center"/>
    </xf>
    <xf numFmtId="0" fontId="20" fillId="5" borderId="0" xfId="0" applyFont="1" applyFill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6" fillId="5" borderId="0" xfId="0" applyFont="1" applyFill="1" applyAlignment="1">
      <alignment vertical="center"/>
    </xf>
    <xf numFmtId="0" fontId="20" fillId="5" borderId="0" xfId="0" applyFont="1" applyFill="1" applyAlignment="1">
      <alignment horizontal="left" vertical="center"/>
    </xf>
    <xf numFmtId="0" fontId="34" fillId="5" borderId="0" xfId="0" applyFont="1" applyFill="1"/>
    <xf numFmtId="0" fontId="35" fillId="5" borderId="0" xfId="0" applyFont="1" applyFill="1"/>
    <xf numFmtId="166" fontId="28" fillId="5" borderId="42" xfId="0" applyNumberFormat="1" applyFont="1" applyFill="1" applyBorder="1" applyAlignment="1">
      <alignment horizontal="center" vertical="center" wrapText="1"/>
    </xf>
    <xf numFmtId="166" fontId="29" fillId="5" borderId="42" xfId="3" applyNumberFormat="1" applyFont="1" applyFill="1" applyBorder="1" applyAlignment="1" applyProtection="1">
      <alignment horizontal="center" vertical="center" wrapText="1"/>
    </xf>
    <xf numFmtId="0" fontId="16" fillId="13" borderId="43" xfId="0" applyFont="1" applyFill="1" applyBorder="1" applyAlignment="1">
      <alignment horizontal="center" vertical="center" wrapText="1"/>
    </xf>
    <xf numFmtId="166" fontId="29" fillId="5" borderId="42" xfId="3" applyNumberFormat="1" applyFont="1" applyFill="1" applyBorder="1" applyAlignment="1" applyProtection="1">
      <alignment vertical="center" wrapText="1"/>
    </xf>
    <xf numFmtId="0" fontId="11" fillId="5" borderId="0" xfId="0" applyFont="1" applyFill="1"/>
    <xf numFmtId="0" fontId="16" fillId="5" borderId="0" xfId="0" applyFont="1" applyFill="1" applyAlignment="1">
      <alignment vertical="center" wrapText="1"/>
    </xf>
    <xf numFmtId="3" fontId="5" fillId="5" borderId="49" xfId="0" applyNumberFormat="1" applyFont="1" applyFill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22" fillId="9" borderId="33" xfId="0" applyFont="1" applyFill="1" applyBorder="1" applyAlignment="1">
      <alignment horizontal="center" vertical="center"/>
    </xf>
    <xf numFmtId="3" fontId="4" fillId="2" borderId="40" xfId="0" applyNumberFormat="1" applyFont="1" applyFill="1" applyBorder="1" applyAlignment="1">
      <alignment horizontal="center" vertical="center"/>
    </xf>
    <xf numFmtId="3" fontId="4" fillId="10" borderId="54" xfId="0" applyNumberFormat="1" applyFont="1" applyFill="1" applyBorder="1" applyAlignment="1">
      <alignment horizontal="center" vertical="center"/>
    </xf>
    <xf numFmtId="166" fontId="4" fillId="10" borderId="53" xfId="1" applyNumberFormat="1" applyFont="1" applyFill="1" applyBorder="1" applyAlignment="1">
      <alignment horizontal="center" vertical="center"/>
    </xf>
    <xf numFmtId="166" fontId="4" fillId="10" borderId="54" xfId="1" applyNumberFormat="1" applyFont="1" applyFill="1" applyBorder="1" applyAlignment="1">
      <alignment horizontal="center" vertical="center"/>
    </xf>
    <xf numFmtId="166" fontId="5" fillId="6" borderId="35" xfId="1" applyNumberFormat="1" applyFont="1" applyFill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3" fontId="5" fillId="5" borderId="47" xfId="0" applyNumberFormat="1" applyFont="1" applyFill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16" fillId="6" borderId="59" xfId="0" applyFont="1" applyFill="1" applyBorder="1" applyAlignment="1">
      <alignment horizontal="center" vertical="center" wrapText="1"/>
    </xf>
    <xf numFmtId="0" fontId="16" fillId="6" borderId="60" xfId="0" applyFont="1" applyFill="1" applyBorder="1" applyAlignment="1">
      <alignment horizontal="center" vertical="center" wrapText="1"/>
    </xf>
    <xf numFmtId="0" fontId="16" fillId="6" borderId="61" xfId="0" applyFont="1" applyFill="1" applyBorder="1" applyAlignment="1">
      <alignment horizontal="center" vertical="center" wrapText="1"/>
    </xf>
    <xf numFmtId="0" fontId="6" fillId="6" borderId="60" xfId="0" applyFont="1" applyFill="1" applyBorder="1" applyAlignment="1">
      <alignment horizontal="center" vertical="center" wrapText="1"/>
    </xf>
    <xf numFmtId="0" fontId="6" fillId="6" borderId="62" xfId="0" applyFont="1" applyFill="1" applyBorder="1" applyAlignment="1">
      <alignment horizontal="center" vertical="center" wrapText="1"/>
    </xf>
    <xf numFmtId="0" fontId="6" fillId="7" borderId="52" xfId="0" applyFont="1" applyFill="1" applyBorder="1" applyAlignment="1">
      <alignment horizontal="center" vertical="center" wrapText="1"/>
    </xf>
    <xf numFmtId="0" fontId="37" fillId="2" borderId="0" xfId="0" applyFont="1" applyFill="1"/>
    <xf numFmtId="0" fontId="38" fillId="5" borderId="59" xfId="0" applyFont="1" applyFill="1" applyBorder="1" applyAlignment="1">
      <alignment horizontal="center" vertical="center" wrapText="1"/>
    </xf>
    <xf numFmtId="0" fontId="38" fillId="5" borderId="60" xfId="0" applyFont="1" applyFill="1" applyBorder="1" applyAlignment="1">
      <alignment horizontal="center" vertical="center" wrapText="1"/>
    </xf>
    <xf numFmtId="0" fontId="38" fillId="5" borderId="62" xfId="0" applyFont="1" applyFill="1" applyBorder="1" applyAlignment="1">
      <alignment horizontal="center" vertical="center" wrapText="1"/>
    </xf>
    <xf numFmtId="166" fontId="38" fillId="5" borderId="52" xfId="0" applyNumberFormat="1" applyFont="1" applyFill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3" fontId="5" fillId="5" borderId="23" xfId="0" applyNumberFormat="1" applyFont="1" applyFill="1" applyBorder="1" applyAlignment="1">
      <alignment horizontal="center" vertical="center"/>
    </xf>
    <xf numFmtId="166" fontId="5" fillId="6" borderId="65" xfId="1" applyNumberFormat="1" applyFont="1" applyFill="1" applyBorder="1" applyAlignment="1">
      <alignment horizontal="center" vertical="center"/>
    </xf>
    <xf numFmtId="166" fontId="5" fillId="0" borderId="18" xfId="1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 applyProtection="1">
      <alignment horizontal="center" vertical="center"/>
      <protection locked="0"/>
    </xf>
    <xf numFmtId="166" fontId="5" fillId="5" borderId="47" xfId="1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2" fillId="9" borderId="32" xfId="0" applyFont="1" applyFill="1" applyBorder="1" applyAlignment="1">
      <alignment horizontal="left" vertical="center"/>
    </xf>
    <xf numFmtId="170" fontId="22" fillId="9" borderId="33" xfId="0" applyNumberFormat="1" applyFont="1" applyFill="1" applyBorder="1" applyAlignment="1">
      <alignment horizontal="center" vertical="center"/>
    </xf>
    <xf numFmtId="0" fontId="16" fillId="6" borderId="62" xfId="0" applyFont="1" applyFill="1" applyBorder="1" applyAlignment="1">
      <alignment horizontal="center" vertical="center" wrapText="1"/>
    </xf>
    <xf numFmtId="0" fontId="6" fillId="6" borderId="69" xfId="0" applyFont="1" applyFill="1" applyBorder="1" applyAlignment="1">
      <alignment horizontal="center" vertical="center" wrapText="1"/>
    </xf>
    <xf numFmtId="0" fontId="6" fillId="6" borderId="70" xfId="0" applyFont="1" applyFill="1" applyBorder="1" applyAlignment="1">
      <alignment horizontal="center" vertical="center" wrapText="1"/>
    </xf>
    <xf numFmtId="0" fontId="6" fillId="6" borderId="71" xfId="0" applyFont="1" applyFill="1" applyBorder="1" applyAlignment="1">
      <alignment horizontal="center" vertical="center" wrapText="1"/>
    </xf>
    <xf numFmtId="0" fontId="6" fillId="7" borderId="55" xfId="0" applyFont="1" applyFill="1" applyBorder="1" applyAlignment="1">
      <alignment horizontal="center" vertical="center" wrapText="1"/>
    </xf>
    <xf numFmtId="168" fontId="5" fillId="5" borderId="17" xfId="0" applyNumberFormat="1" applyFont="1" applyFill="1" applyBorder="1" applyAlignment="1">
      <alignment horizontal="center" vertical="center"/>
    </xf>
    <xf numFmtId="166" fontId="28" fillId="5" borderId="64" xfId="0" applyNumberFormat="1" applyFont="1" applyFill="1" applyBorder="1" applyAlignment="1">
      <alignment horizontal="center" vertical="center" wrapText="1"/>
    </xf>
    <xf numFmtId="166" fontId="29" fillId="5" borderId="29" xfId="3" applyNumberFormat="1" applyFont="1" applyFill="1" applyBorder="1" applyAlignment="1" applyProtection="1">
      <alignment horizontal="center" vertical="center" wrapText="1"/>
    </xf>
    <xf numFmtId="166" fontId="5" fillId="6" borderId="72" xfId="1" applyNumberFormat="1" applyFont="1" applyFill="1" applyBorder="1" applyAlignment="1">
      <alignment horizontal="center" vertical="center"/>
    </xf>
    <xf numFmtId="166" fontId="29" fillId="5" borderId="63" xfId="3" applyNumberFormat="1" applyFont="1" applyFill="1" applyBorder="1" applyAlignment="1" applyProtection="1">
      <alignment horizontal="center" vertical="center" wrapText="1"/>
    </xf>
    <xf numFmtId="166" fontId="5" fillId="6" borderId="73" xfId="1" applyNumberFormat="1" applyFont="1" applyFill="1" applyBorder="1" applyAlignment="1">
      <alignment horizontal="center" vertical="center"/>
    </xf>
    <xf numFmtId="168" fontId="38" fillId="5" borderId="62" xfId="1" applyNumberFormat="1" applyFont="1" applyFill="1" applyBorder="1" applyAlignment="1">
      <alignment horizontal="center" vertical="center" wrapText="1"/>
    </xf>
    <xf numFmtId="0" fontId="38" fillId="5" borderId="69" xfId="0" applyFont="1" applyFill="1" applyBorder="1" applyAlignment="1">
      <alignment horizontal="center" vertical="center" wrapText="1"/>
    </xf>
    <xf numFmtId="0" fontId="38" fillId="5" borderId="70" xfId="0" applyFont="1" applyFill="1" applyBorder="1" applyAlignment="1">
      <alignment horizontal="center" vertical="center" wrapText="1"/>
    </xf>
    <xf numFmtId="0" fontId="38" fillId="5" borderId="71" xfId="0" applyFont="1" applyFill="1" applyBorder="1" applyAlignment="1">
      <alignment horizontal="center" vertical="center" wrapText="1"/>
    </xf>
    <xf numFmtId="166" fontId="38" fillId="5" borderId="55" xfId="0" applyNumberFormat="1" applyFont="1" applyFill="1" applyBorder="1" applyAlignment="1">
      <alignment horizontal="center" vertical="center" wrapText="1"/>
    </xf>
    <xf numFmtId="0" fontId="21" fillId="13" borderId="74" xfId="0" applyFont="1" applyFill="1" applyBorder="1" applyAlignment="1">
      <alignment horizontal="center" vertical="center"/>
    </xf>
    <xf numFmtId="0" fontId="21" fillId="13" borderId="75" xfId="0" applyFont="1" applyFill="1" applyBorder="1" applyAlignment="1">
      <alignment horizontal="center" vertical="center" wrapText="1"/>
    </xf>
    <xf numFmtId="0" fontId="21" fillId="13" borderId="76" xfId="0" applyFont="1" applyFill="1" applyBorder="1" applyAlignment="1">
      <alignment horizontal="center" vertical="center" wrapText="1"/>
    </xf>
    <xf numFmtId="0" fontId="28" fillId="0" borderId="77" xfId="0" applyFont="1" applyBorder="1" applyAlignment="1">
      <alignment horizontal="center" vertical="center"/>
    </xf>
    <xf numFmtId="166" fontId="32" fillId="5" borderId="78" xfId="2" applyNumberFormat="1" applyFont="1" applyFill="1" applyBorder="1" applyAlignment="1" applyProtection="1">
      <alignment horizontal="center" vertical="center"/>
    </xf>
    <xf numFmtId="166" fontId="32" fillId="5" borderId="79" xfId="2" applyNumberFormat="1" applyFont="1" applyFill="1" applyBorder="1" applyAlignment="1" applyProtection="1">
      <alignment horizontal="center" vertical="center"/>
    </xf>
    <xf numFmtId="0" fontId="28" fillId="0" borderId="80" xfId="0" applyFont="1" applyBorder="1" applyAlignment="1">
      <alignment horizontal="center" vertical="center"/>
    </xf>
    <xf numFmtId="166" fontId="32" fillId="5" borderId="81" xfId="2" applyNumberFormat="1" applyFont="1" applyFill="1" applyBorder="1" applyAlignment="1" applyProtection="1">
      <alignment horizontal="center" vertical="center"/>
    </xf>
    <xf numFmtId="0" fontId="28" fillId="0" borderId="82" xfId="0" applyFont="1" applyBorder="1" applyAlignment="1">
      <alignment horizontal="center" vertical="center"/>
    </xf>
    <xf numFmtId="166" fontId="32" fillId="5" borderId="83" xfId="2" applyNumberFormat="1" applyFont="1" applyFill="1" applyBorder="1" applyAlignment="1" applyProtection="1">
      <alignment horizontal="center" vertical="center"/>
    </xf>
    <xf numFmtId="0" fontId="33" fillId="14" borderId="52" xfId="0" applyFont="1" applyFill="1" applyBorder="1" applyAlignment="1">
      <alignment horizontal="center" vertical="center"/>
    </xf>
    <xf numFmtId="0" fontId="33" fillId="5" borderId="0" xfId="0" applyFont="1" applyFill="1" applyAlignment="1">
      <alignment vertical="center"/>
    </xf>
    <xf numFmtId="0" fontId="20" fillId="5" borderId="84" xfId="0" applyFont="1" applyFill="1" applyBorder="1" applyAlignment="1">
      <alignment horizontal="center" vertical="center"/>
    </xf>
    <xf numFmtId="0" fontId="20" fillId="5" borderId="85" xfId="0" applyFont="1" applyFill="1" applyBorder="1" applyAlignment="1">
      <alignment horizontal="center" vertical="center"/>
    </xf>
    <xf numFmtId="14" fontId="5" fillId="15" borderId="2" xfId="0" applyNumberFormat="1" applyFont="1" applyFill="1" applyBorder="1" applyAlignment="1">
      <alignment horizontal="center" vertical="center"/>
    </xf>
    <xf numFmtId="14" fontId="5" fillId="15" borderId="3" xfId="0" applyNumberFormat="1" applyFont="1" applyFill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166" fontId="5" fillId="0" borderId="47" xfId="1" applyNumberFormat="1" applyFont="1" applyFill="1" applyBorder="1" applyAlignment="1">
      <alignment horizontal="center" vertical="center"/>
    </xf>
    <xf numFmtId="168" fontId="5" fillId="5" borderId="56" xfId="0" applyNumberFormat="1" applyFont="1" applyFill="1" applyBorder="1" applyAlignment="1">
      <alignment horizontal="center" vertical="center"/>
    </xf>
    <xf numFmtId="167" fontId="4" fillId="2" borderId="40" xfId="0" applyNumberFormat="1" applyFont="1" applyFill="1" applyBorder="1" applyAlignment="1">
      <alignment horizontal="center" vertical="center"/>
    </xf>
    <xf numFmtId="167" fontId="4" fillId="2" borderId="33" xfId="0" applyNumberFormat="1" applyFont="1" applyFill="1" applyBorder="1" applyAlignment="1">
      <alignment horizontal="center" vertical="center"/>
    </xf>
    <xf numFmtId="169" fontId="22" fillId="9" borderId="33" xfId="0" applyNumberFormat="1" applyFont="1" applyFill="1" applyBorder="1" applyAlignment="1">
      <alignment horizontal="center" vertical="center"/>
    </xf>
    <xf numFmtId="166" fontId="5" fillId="5" borderId="27" xfId="1" applyNumberFormat="1" applyFont="1" applyFill="1" applyBorder="1" applyAlignment="1">
      <alignment horizontal="center" vertical="center"/>
    </xf>
    <xf numFmtId="166" fontId="5" fillId="2" borderId="27" xfId="1" applyNumberFormat="1" applyFont="1" applyFill="1" applyBorder="1" applyAlignment="1">
      <alignment horizontal="center" vertical="center"/>
    </xf>
    <xf numFmtId="166" fontId="4" fillId="2" borderId="41" xfId="0" applyNumberFormat="1" applyFont="1" applyFill="1" applyBorder="1" applyAlignment="1">
      <alignment horizontal="center" vertical="center"/>
    </xf>
    <xf numFmtId="166" fontId="22" fillId="9" borderId="34" xfId="0" applyNumberFormat="1" applyFont="1" applyFill="1" applyBorder="1" applyAlignment="1">
      <alignment horizontal="center" vertical="center"/>
    </xf>
    <xf numFmtId="166" fontId="5" fillId="0" borderId="27" xfId="1" applyNumberFormat="1" applyFont="1" applyFill="1" applyBorder="1" applyAlignment="1">
      <alignment horizontal="center" vertical="center"/>
    </xf>
    <xf numFmtId="0" fontId="5" fillId="0" borderId="91" xfId="0" applyFont="1" applyBorder="1" applyAlignment="1">
      <alignment horizontal="center" vertical="center"/>
    </xf>
    <xf numFmtId="0" fontId="5" fillId="0" borderId="92" xfId="0" applyFont="1" applyBorder="1" applyAlignment="1">
      <alignment horizontal="center" vertical="center"/>
    </xf>
    <xf numFmtId="3" fontId="5" fillId="5" borderId="92" xfId="0" applyNumberFormat="1" applyFont="1" applyFill="1" applyBorder="1" applyAlignment="1">
      <alignment horizontal="center" vertical="center"/>
    </xf>
    <xf numFmtId="168" fontId="5" fillId="5" borderId="93" xfId="0" applyNumberFormat="1" applyFont="1" applyFill="1" applyBorder="1" applyAlignment="1">
      <alignment horizontal="center" vertical="center"/>
    </xf>
    <xf numFmtId="166" fontId="5" fillId="5" borderId="64" xfId="1" applyNumberFormat="1" applyFont="1" applyFill="1" applyBorder="1" applyAlignment="1">
      <alignment horizontal="center" vertical="center"/>
    </xf>
    <xf numFmtId="166" fontId="5" fillId="5" borderId="92" xfId="1" applyNumberFormat="1" applyFont="1" applyFill="1" applyBorder="1" applyAlignment="1">
      <alignment horizontal="center" vertical="center"/>
    </xf>
    <xf numFmtId="166" fontId="5" fillId="0" borderId="64" xfId="1" applyNumberFormat="1" applyFont="1" applyFill="1" applyBorder="1" applyAlignment="1">
      <alignment horizontal="center" vertical="center"/>
    </xf>
    <xf numFmtId="166" fontId="5" fillId="0" borderId="92" xfId="1" applyNumberFormat="1" applyFont="1" applyFill="1" applyBorder="1" applyAlignment="1">
      <alignment horizontal="center" vertical="center"/>
    </xf>
    <xf numFmtId="166" fontId="5" fillId="0" borderId="95" xfId="0" applyNumberFormat="1" applyFont="1" applyBorder="1" applyAlignment="1">
      <alignment horizontal="center" vertical="center"/>
    </xf>
    <xf numFmtId="0" fontId="16" fillId="8" borderId="96" xfId="0" applyFont="1" applyFill="1" applyBorder="1" applyAlignment="1">
      <alignment vertical="center"/>
    </xf>
    <xf numFmtId="0" fontId="16" fillId="8" borderId="97" xfId="0" applyFont="1" applyFill="1" applyBorder="1" applyAlignment="1">
      <alignment vertical="center"/>
    </xf>
    <xf numFmtId="0" fontId="16" fillId="6" borderId="98" xfId="0" applyFont="1" applyFill="1" applyBorder="1" applyAlignment="1">
      <alignment horizontal="center" vertical="center" wrapText="1"/>
    </xf>
    <xf numFmtId="0" fontId="16" fillId="6" borderId="99" xfId="0" applyFont="1" applyFill="1" applyBorder="1" applyAlignment="1">
      <alignment horizontal="center" vertical="center" wrapText="1"/>
    </xf>
    <xf numFmtId="0" fontId="16" fillId="6" borderId="100" xfId="0" applyFont="1" applyFill="1" applyBorder="1" applyAlignment="1">
      <alignment horizontal="center" vertical="center" wrapText="1"/>
    </xf>
    <xf numFmtId="0" fontId="16" fillId="6" borderId="101" xfId="0" applyFont="1" applyFill="1" applyBorder="1" applyAlignment="1">
      <alignment horizontal="center" vertical="center" wrapText="1"/>
    </xf>
    <xf numFmtId="0" fontId="16" fillId="6" borderId="55" xfId="0" applyFont="1" applyFill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/>
    </xf>
    <xf numFmtId="168" fontId="5" fillId="5" borderId="15" xfId="0" applyNumberFormat="1" applyFont="1" applyFill="1" applyBorder="1" applyAlignment="1">
      <alignment horizontal="center" vertical="center"/>
    </xf>
    <xf numFmtId="166" fontId="5" fillId="5" borderId="57" xfId="1" applyNumberFormat="1" applyFont="1" applyFill="1" applyBorder="1" applyAlignment="1">
      <alignment horizontal="center" vertical="center"/>
    </xf>
    <xf numFmtId="166" fontId="5" fillId="5" borderId="49" xfId="1" applyNumberFormat="1" applyFont="1" applyFill="1" applyBorder="1" applyAlignment="1">
      <alignment horizontal="center" vertical="center"/>
    </xf>
    <xf numFmtId="166" fontId="5" fillId="0" borderId="57" xfId="1" applyNumberFormat="1" applyFont="1" applyFill="1" applyBorder="1" applyAlignment="1">
      <alignment horizontal="center" vertical="center"/>
    </xf>
    <xf numFmtId="166" fontId="5" fillId="0" borderId="49" xfId="1" applyNumberFormat="1" applyFont="1" applyFill="1" applyBorder="1" applyAlignment="1">
      <alignment horizontal="center" vertical="center"/>
    </xf>
    <xf numFmtId="168" fontId="4" fillId="10" borderId="54" xfId="0" applyNumberFormat="1" applyFont="1" applyFill="1" applyBorder="1" applyAlignment="1">
      <alignment horizontal="center" vertical="center"/>
    </xf>
    <xf numFmtId="166" fontId="4" fillId="10" borderId="55" xfId="1" applyNumberFormat="1" applyFont="1" applyFill="1" applyBorder="1" applyAlignment="1">
      <alignment horizontal="center" vertical="center"/>
    </xf>
    <xf numFmtId="0" fontId="4" fillId="10" borderId="55" xfId="0" applyFont="1" applyFill="1" applyBorder="1" applyAlignment="1">
      <alignment horizontal="center" vertical="center"/>
    </xf>
    <xf numFmtId="17" fontId="18" fillId="8" borderId="103" xfId="0" applyNumberFormat="1" applyFont="1" applyFill="1" applyBorder="1" applyAlignment="1">
      <alignment horizontal="center" vertical="center" wrapText="1"/>
    </xf>
    <xf numFmtId="17" fontId="18" fillId="8" borderId="104" xfId="0" applyNumberFormat="1" applyFont="1" applyFill="1" applyBorder="1" applyAlignment="1">
      <alignment horizontal="center" vertical="center" wrapText="1"/>
    </xf>
    <xf numFmtId="0" fontId="14" fillId="0" borderId="94" xfId="0" applyFont="1" applyBorder="1" applyAlignment="1">
      <alignment horizontal="center" vertical="center"/>
    </xf>
    <xf numFmtId="0" fontId="14" fillId="0" borderId="105" xfId="0" applyFont="1" applyBorder="1" applyAlignment="1">
      <alignment horizontal="center" vertical="center"/>
    </xf>
    <xf numFmtId="9" fontId="13" fillId="0" borderId="106" xfId="0" applyNumberFormat="1" applyFont="1" applyBorder="1" applyAlignment="1">
      <alignment horizontal="center" vertical="center"/>
    </xf>
    <xf numFmtId="9" fontId="13" fillId="0" borderId="63" xfId="0" applyNumberFormat="1" applyFont="1" applyBorder="1" applyAlignment="1">
      <alignment horizontal="center" vertical="center"/>
    </xf>
    <xf numFmtId="9" fontId="13" fillId="0" borderId="107" xfId="0" applyNumberFormat="1" applyFont="1" applyBorder="1" applyAlignment="1">
      <alignment horizontal="center" vertical="center"/>
    </xf>
    <xf numFmtId="0" fontId="13" fillId="2" borderId="106" xfId="0" applyFont="1" applyFill="1" applyBorder="1" applyAlignment="1">
      <alignment horizontal="center"/>
    </xf>
    <xf numFmtId="0" fontId="13" fillId="2" borderId="63" xfId="0" applyFont="1" applyFill="1" applyBorder="1" applyAlignment="1">
      <alignment horizontal="center"/>
    </xf>
    <xf numFmtId="0" fontId="13" fillId="2" borderId="107" xfId="0" applyFont="1" applyFill="1" applyBorder="1" applyAlignment="1">
      <alignment horizontal="center"/>
    </xf>
    <xf numFmtId="165" fontId="15" fillId="0" borderId="69" xfId="1" applyFont="1" applyFill="1" applyBorder="1" applyAlignment="1">
      <alignment horizontal="center" vertical="center"/>
    </xf>
    <xf numFmtId="165" fontId="15" fillId="0" borderId="71" xfId="1" applyFont="1" applyFill="1" applyBorder="1" applyAlignment="1">
      <alignment horizontal="center" vertical="center"/>
    </xf>
    <xf numFmtId="0" fontId="5" fillId="2" borderId="0" xfId="0" applyFont="1" applyFill="1" applyAlignment="1">
      <alignment horizontal="right" indent="1"/>
    </xf>
    <xf numFmtId="0" fontId="41" fillId="2" borderId="0" xfId="0" applyFont="1" applyFill="1" applyAlignment="1" applyProtection="1">
      <alignment horizontal="right" indent="1"/>
      <protection hidden="1"/>
    </xf>
    <xf numFmtId="171" fontId="5" fillId="2" borderId="0" xfId="0" applyNumberFormat="1" applyFont="1" applyFill="1" applyAlignment="1">
      <alignment horizontal="center" vertical="center"/>
    </xf>
    <xf numFmtId="166" fontId="28" fillId="5" borderId="23" xfId="3" applyNumberFormat="1" applyFont="1" applyFill="1" applyBorder="1" applyAlignment="1" applyProtection="1">
      <alignment horizontal="center" vertical="center" wrapText="1"/>
    </xf>
    <xf numFmtId="1" fontId="38" fillId="5" borderId="61" xfId="0" applyNumberFormat="1" applyFont="1" applyFill="1" applyBorder="1" applyAlignment="1">
      <alignment horizontal="center" vertical="center" wrapText="1"/>
    </xf>
    <xf numFmtId="0" fontId="4" fillId="2" borderId="66" xfId="0" applyFont="1" applyFill="1" applyBorder="1" applyAlignment="1">
      <alignment horizontal="left" vertical="center" indent="1"/>
    </xf>
    <xf numFmtId="0" fontId="4" fillId="2" borderId="88" xfId="0" applyFont="1" applyFill="1" applyBorder="1" applyAlignment="1">
      <alignment horizontal="left" vertical="center" indent="1"/>
    </xf>
    <xf numFmtId="166" fontId="22" fillId="9" borderId="32" xfId="0" applyNumberFormat="1" applyFont="1" applyFill="1" applyBorder="1" applyAlignment="1">
      <alignment horizontal="left" vertical="center" indent="1"/>
    </xf>
    <xf numFmtId="171" fontId="22" fillId="9" borderId="34" xfId="0" applyNumberFormat="1" applyFont="1" applyFill="1" applyBorder="1" applyAlignment="1">
      <alignment horizontal="center" vertical="center"/>
    </xf>
    <xf numFmtId="171" fontId="4" fillId="2" borderId="68" xfId="0" applyNumberFormat="1" applyFont="1" applyFill="1" applyBorder="1" applyAlignment="1">
      <alignment horizontal="center" vertical="center"/>
    </xf>
    <xf numFmtId="171" fontId="4" fillId="2" borderId="90" xfId="0" applyNumberFormat="1" applyFont="1" applyFill="1" applyBorder="1" applyAlignment="1">
      <alignment horizontal="center" vertical="center"/>
    </xf>
    <xf numFmtId="0" fontId="18" fillId="5" borderId="0" xfId="0" applyFont="1" applyFill="1" applyAlignment="1">
      <alignment horizontal="center" vertical="center" wrapText="1"/>
    </xf>
    <xf numFmtId="165" fontId="14" fillId="5" borderId="0" xfId="1" applyFont="1" applyFill="1" applyBorder="1" applyAlignment="1" applyProtection="1">
      <alignment horizontal="center" vertical="center"/>
      <protection locked="0"/>
    </xf>
    <xf numFmtId="165" fontId="14" fillId="5" borderId="0" xfId="1" applyFont="1" applyFill="1" applyBorder="1" applyAlignment="1" applyProtection="1">
      <alignment vertical="center"/>
      <protection locked="0"/>
    </xf>
    <xf numFmtId="165" fontId="15" fillId="5" borderId="0" xfId="1" applyFont="1" applyFill="1" applyBorder="1" applyAlignment="1">
      <alignment horizontal="center" vertical="center"/>
    </xf>
    <xf numFmtId="0" fontId="18" fillId="8" borderId="103" xfId="0" applyFont="1" applyFill="1" applyBorder="1" applyAlignment="1">
      <alignment horizontal="center" vertical="center" wrapText="1"/>
    </xf>
    <xf numFmtId="0" fontId="18" fillId="8" borderId="104" xfId="0" applyFont="1" applyFill="1" applyBorder="1" applyAlignment="1">
      <alignment horizontal="center" vertical="center" wrapText="1"/>
    </xf>
    <xf numFmtId="165" fontId="14" fillId="4" borderId="31" xfId="1" applyFont="1" applyFill="1" applyBorder="1" applyAlignment="1" applyProtection="1">
      <alignment horizontal="center" vertical="center"/>
      <protection locked="0"/>
    </xf>
    <xf numFmtId="165" fontId="14" fillId="4" borderId="106" xfId="1" applyFont="1" applyFill="1" applyBorder="1" applyAlignment="1" applyProtection="1">
      <alignment horizontal="center" vertical="center"/>
      <protection locked="0"/>
    </xf>
    <xf numFmtId="165" fontId="14" fillId="4" borderId="25" xfId="1" applyFont="1" applyFill="1" applyBorder="1" applyAlignment="1" applyProtection="1">
      <alignment vertical="center"/>
      <protection locked="0"/>
    </xf>
    <xf numFmtId="165" fontId="14" fillId="4" borderId="105" xfId="1" applyFont="1" applyFill="1" applyBorder="1" applyAlignment="1" applyProtection="1">
      <alignment vertical="center"/>
      <protection locked="0"/>
    </xf>
    <xf numFmtId="165" fontId="14" fillId="4" borderId="27" xfId="1" applyFont="1" applyFill="1" applyBorder="1" applyAlignment="1" applyProtection="1">
      <alignment horizontal="center" vertical="center"/>
      <protection locked="0"/>
    </xf>
    <xf numFmtId="165" fontId="14" fillId="4" borderId="63" xfId="1" applyFont="1" applyFill="1" applyBorder="1" applyAlignment="1" applyProtection="1">
      <alignment horizontal="center" vertical="center"/>
      <protection locked="0"/>
    </xf>
    <xf numFmtId="165" fontId="14" fillId="4" borderId="28" xfId="1" applyFont="1" applyFill="1" applyBorder="1" applyAlignment="1" applyProtection="1">
      <alignment horizontal="center" vertical="center"/>
      <protection locked="0"/>
    </xf>
    <xf numFmtId="165" fontId="14" fillId="4" borderId="107" xfId="1" applyFont="1" applyFill="1" applyBorder="1" applyAlignment="1" applyProtection="1">
      <alignment vertical="center"/>
      <protection locked="0"/>
    </xf>
    <xf numFmtId="165" fontId="14" fillId="4" borderId="57" xfId="1" applyFont="1" applyFill="1" applyBorder="1" applyAlignment="1" applyProtection="1">
      <alignment horizontal="center" vertical="center"/>
      <protection locked="0"/>
    </xf>
    <xf numFmtId="165" fontId="14" fillId="4" borderId="102" xfId="1" applyFont="1" applyFill="1" applyBorder="1" applyAlignment="1" applyProtection="1">
      <alignment horizontal="center" vertical="center"/>
      <protection locked="0"/>
    </xf>
    <xf numFmtId="165" fontId="14" fillId="16" borderId="31" xfId="1" applyFont="1" applyFill="1" applyBorder="1" applyAlignment="1" applyProtection="1">
      <alignment horizontal="center" vertical="center"/>
      <protection locked="0"/>
    </xf>
    <xf numFmtId="165" fontId="14" fillId="16" borderId="106" xfId="1" applyFont="1" applyFill="1" applyBorder="1" applyAlignment="1" applyProtection="1">
      <alignment horizontal="center" vertical="center"/>
      <protection locked="0"/>
    </xf>
    <xf numFmtId="165" fontId="14" fillId="16" borderId="64" xfId="1" applyFont="1" applyFill="1" applyBorder="1" applyAlignment="1" applyProtection="1">
      <alignment vertical="center"/>
      <protection locked="0"/>
    </xf>
    <xf numFmtId="165" fontId="14" fillId="16" borderId="94" xfId="1" applyFont="1" applyFill="1" applyBorder="1" applyAlignment="1" applyProtection="1">
      <alignment vertical="center"/>
      <protection locked="0"/>
    </xf>
    <xf numFmtId="0" fontId="16" fillId="5" borderId="0" xfId="0" applyFont="1" applyFill="1" applyAlignment="1">
      <alignment horizontal="center" vertical="center" wrapText="1"/>
    </xf>
    <xf numFmtId="166" fontId="5" fillId="5" borderId="0" xfId="1" applyNumberFormat="1" applyFont="1" applyFill="1" applyBorder="1" applyAlignment="1">
      <alignment horizontal="center" vertical="center"/>
    </xf>
    <xf numFmtId="166" fontId="4" fillId="5" borderId="0" xfId="1" applyNumberFormat="1" applyFont="1" applyFill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4" fillId="10" borderId="53" xfId="0" applyFont="1" applyFill="1" applyBorder="1" applyAlignment="1">
      <alignment horizontal="left" vertical="center" indent="3"/>
    </xf>
    <xf numFmtId="0" fontId="4" fillId="10" borderId="55" xfId="0" applyFont="1" applyFill="1" applyBorder="1" applyAlignment="1">
      <alignment horizontal="left" vertical="center" indent="3"/>
    </xf>
    <xf numFmtId="0" fontId="5" fillId="0" borderId="48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17" fillId="8" borderId="97" xfId="0" applyFont="1" applyFill="1" applyBorder="1" applyAlignment="1">
      <alignment horizontal="right" vertical="center" wrapText="1"/>
    </xf>
    <xf numFmtId="0" fontId="11" fillId="4" borderId="1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7" fillId="4" borderId="15" xfId="0" applyFont="1" applyFill="1" applyBorder="1" applyAlignment="1" applyProtection="1">
      <alignment horizontal="center" vertical="center"/>
      <protection locked="0"/>
    </xf>
    <xf numFmtId="0" fontId="7" fillId="4" borderId="21" xfId="0" applyFont="1" applyFill="1" applyBorder="1" applyAlignment="1" applyProtection="1">
      <alignment horizontal="center" vertical="center"/>
      <protection locked="0"/>
    </xf>
    <xf numFmtId="0" fontId="7" fillId="4" borderId="16" xfId="0" applyFont="1" applyFill="1" applyBorder="1" applyAlignment="1" applyProtection="1">
      <alignment horizontal="center" vertical="center"/>
      <protection locked="0"/>
    </xf>
    <xf numFmtId="0" fontId="7" fillId="4" borderId="19" xfId="0" applyFont="1" applyFill="1" applyBorder="1" applyAlignment="1" applyProtection="1">
      <alignment horizontal="center" vertical="center"/>
      <protection locked="0"/>
    </xf>
    <xf numFmtId="0" fontId="7" fillId="4" borderId="0" xfId="0" applyFont="1" applyFill="1" applyAlignment="1" applyProtection="1">
      <alignment horizontal="center" vertical="center"/>
      <protection locked="0"/>
    </xf>
    <xf numFmtId="0" fontId="7" fillId="4" borderId="20" xfId="0" applyFont="1" applyFill="1" applyBorder="1" applyAlignment="1" applyProtection="1">
      <alignment horizontal="center" vertical="center"/>
      <protection locked="0"/>
    </xf>
    <xf numFmtId="0" fontId="7" fillId="4" borderId="17" xfId="0" applyFont="1" applyFill="1" applyBorder="1" applyAlignment="1" applyProtection="1">
      <alignment horizontal="center" vertical="center"/>
      <protection locked="0"/>
    </xf>
    <xf numFmtId="0" fontId="7" fillId="4" borderId="22" xfId="0" applyFont="1" applyFill="1" applyBorder="1" applyAlignment="1" applyProtection="1">
      <alignment horizontal="center" vertical="center"/>
      <protection locked="0"/>
    </xf>
    <xf numFmtId="0" fontId="7" fillId="4" borderId="18" xfId="0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47" xfId="0" applyFont="1" applyFill="1" applyBorder="1" applyAlignment="1" applyProtection="1">
      <alignment horizontal="center"/>
      <protection locked="0"/>
    </xf>
    <xf numFmtId="0" fontId="9" fillId="15" borderId="53" xfId="0" applyFont="1" applyFill="1" applyBorder="1" applyAlignment="1">
      <alignment horizontal="center" vertical="center" wrapText="1"/>
    </xf>
    <xf numFmtId="0" fontId="9" fillId="15" borderId="55" xfId="0" applyFont="1" applyFill="1" applyBorder="1" applyAlignment="1">
      <alignment horizontal="center" vertical="center" wrapText="1"/>
    </xf>
    <xf numFmtId="0" fontId="16" fillId="8" borderId="38" xfId="0" applyFont="1" applyFill="1" applyBorder="1" applyAlignment="1">
      <alignment horizontal="center" vertical="center" wrapText="1"/>
    </xf>
    <xf numFmtId="0" fontId="16" fillId="8" borderId="41" xfId="0" applyFont="1" applyFill="1" applyBorder="1" applyAlignment="1">
      <alignment horizontal="center" vertical="center" wrapText="1"/>
    </xf>
    <xf numFmtId="0" fontId="9" fillId="15" borderId="36" xfId="0" applyFont="1" applyFill="1" applyBorder="1" applyAlignment="1">
      <alignment horizontal="center" vertical="center" wrapText="1"/>
    </xf>
    <xf numFmtId="0" fontId="9" fillId="15" borderId="38" xfId="0" applyFont="1" applyFill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25" xfId="0" applyFont="1" applyFill="1" applyBorder="1" applyAlignment="1">
      <alignment horizontal="center" vertical="center" wrapText="1"/>
    </xf>
    <xf numFmtId="0" fontId="13" fillId="2" borderId="26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left"/>
    </xf>
    <xf numFmtId="0" fontId="6" fillId="8" borderId="13" xfId="0" applyFont="1" applyFill="1" applyBorder="1" applyAlignment="1">
      <alignment horizontal="left"/>
    </xf>
    <xf numFmtId="0" fontId="6" fillId="8" borderId="14" xfId="0" applyFont="1" applyFill="1" applyBorder="1" applyAlignment="1">
      <alignment horizontal="left"/>
    </xf>
    <xf numFmtId="0" fontId="4" fillId="3" borderId="4" xfId="0" applyFont="1" applyFill="1" applyBorder="1" applyAlignment="1" applyProtection="1">
      <alignment horizontal="left" vertical="top" wrapText="1"/>
      <protection locked="0"/>
    </xf>
    <xf numFmtId="0" fontId="4" fillId="3" borderId="5" xfId="0" applyFont="1" applyFill="1" applyBorder="1" applyAlignment="1" applyProtection="1">
      <alignment horizontal="left" vertical="top"/>
      <protection locked="0"/>
    </xf>
    <xf numFmtId="0" fontId="4" fillId="3" borderId="6" xfId="0" applyFont="1" applyFill="1" applyBorder="1" applyAlignment="1" applyProtection="1">
      <alignment horizontal="left" vertical="top"/>
      <protection locked="0"/>
    </xf>
    <xf numFmtId="0" fontId="4" fillId="3" borderId="7" xfId="0" applyFont="1" applyFill="1" applyBorder="1" applyAlignment="1" applyProtection="1">
      <alignment horizontal="left" vertical="top"/>
      <protection locked="0"/>
    </xf>
    <xf numFmtId="0" fontId="4" fillId="3" borderId="0" xfId="0" applyFont="1" applyFill="1" applyAlignment="1" applyProtection="1">
      <alignment horizontal="left" vertical="top"/>
      <protection locked="0"/>
    </xf>
    <xf numFmtId="0" fontId="4" fillId="3" borderId="8" xfId="0" applyFont="1" applyFill="1" applyBorder="1" applyAlignment="1" applyProtection="1">
      <alignment horizontal="left" vertical="top"/>
      <protection locked="0"/>
    </xf>
    <xf numFmtId="0" fontId="4" fillId="3" borderId="9" xfId="0" applyFont="1" applyFill="1" applyBorder="1" applyAlignment="1" applyProtection="1">
      <alignment horizontal="left" vertical="top"/>
      <protection locked="0"/>
    </xf>
    <xf numFmtId="0" fontId="4" fillId="3" borderId="10" xfId="0" applyFont="1" applyFill="1" applyBorder="1" applyAlignment="1" applyProtection="1">
      <alignment horizontal="left" vertical="top"/>
      <protection locked="0"/>
    </xf>
    <xf numFmtId="0" fontId="4" fillId="3" borderId="11" xfId="0" applyFont="1" applyFill="1" applyBorder="1" applyAlignment="1" applyProtection="1">
      <alignment horizontal="left" vertical="top"/>
      <protection locked="0"/>
    </xf>
    <xf numFmtId="0" fontId="16" fillId="8" borderId="53" xfId="0" applyFont="1" applyFill="1" applyBorder="1" applyAlignment="1">
      <alignment horizontal="center" vertical="center"/>
    </xf>
    <xf numFmtId="0" fontId="16" fillId="8" borderId="54" xfId="0" applyFont="1" applyFill="1" applyBorder="1" applyAlignment="1">
      <alignment horizontal="center" vertical="center"/>
    </xf>
    <xf numFmtId="0" fontId="16" fillId="8" borderId="55" xfId="0" applyFont="1" applyFill="1" applyBorder="1" applyAlignment="1">
      <alignment horizontal="center" vertical="center"/>
    </xf>
    <xf numFmtId="0" fontId="16" fillId="5" borderId="0" xfId="0" applyFont="1" applyFill="1" applyAlignment="1">
      <alignment horizontal="center" vertical="center"/>
    </xf>
    <xf numFmtId="0" fontId="6" fillId="8" borderId="1" xfId="0" applyFont="1" applyFill="1" applyBorder="1" applyAlignment="1">
      <alignment horizontal="center"/>
    </xf>
    <xf numFmtId="0" fontId="6" fillId="8" borderId="47" xfId="0" applyFont="1" applyFill="1" applyBorder="1" applyAlignment="1">
      <alignment horizontal="center"/>
    </xf>
    <xf numFmtId="0" fontId="40" fillId="2" borderId="37" xfId="0" applyFont="1" applyFill="1" applyBorder="1" applyAlignment="1">
      <alignment horizontal="center" vertical="center"/>
    </xf>
    <xf numFmtId="0" fontId="40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/>
    </xf>
    <xf numFmtId="0" fontId="9" fillId="15" borderId="39" xfId="0" applyFont="1" applyFill="1" applyBorder="1" applyAlignment="1">
      <alignment horizontal="center" vertical="center" wrapText="1"/>
    </xf>
    <xf numFmtId="0" fontId="9" fillId="15" borderId="41" xfId="0" applyFont="1" applyFill="1" applyBorder="1" applyAlignment="1">
      <alignment horizontal="center" vertical="center" wrapText="1"/>
    </xf>
    <xf numFmtId="0" fontId="39" fillId="3" borderId="36" xfId="0" applyFont="1" applyFill="1" applyBorder="1" applyAlignment="1">
      <alignment horizontal="center" vertical="center" wrapText="1"/>
    </xf>
    <xf numFmtId="0" fontId="39" fillId="3" borderId="38" xfId="0" applyFont="1" applyFill="1" applyBorder="1" applyAlignment="1">
      <alignment horizontal="center" vertical="center" wrapText="1"/>
    </xf>
    <xf numFmtId="0" fontId="39" fillId="3" borderId="87" xfId="0" applyFont="1" applyFill="1" applyBorder="1" applyAlignment="1">
      <alignment horizontal="center" vertical="center" wrapText="1"/>
    </xf>
    <xf numFmtId="0" fontId="39" fillId="3" borderId="86" xfId="0" applyFont="1" applyFill="1" applyBorder="1" applyAlignment="1">
      <alignment horizontal="center" vertical="center" wrapText="1"/>
    </xf>
    <xf numFmtId="0" fontId="39" fillId="3" borderId="39" xfId="0" applyFont="1" applyFill="1" applyBorder="1" applyAlignment="1">
      <alignment horizontal="center" vertical="center" wrapText="1"/>
    </xf>
    <xf numFmtId="0" fontId="39" fillId="3" borderId="41" xfId="0" applyFont="1" applyFill="1" applyBorder="1" applyAlignment="1">
      <alignment horizontal="center" vertical="center" wrapText="1"/>
    </xf>
    <xf numFmtId="166" fontId="4" fillId="2" borderId="88" xfId="1" applyNumberFormat="1" applyFont="1" applyFill="1" applyBorder="1" applyAlignment="1">
      <alignment horizontal="center" vertical="center"/>
    </xf>
    <xf numFmtId="166" fontId="4" fillId="2" borderId="89" xfId="1" applyNumberFormat="1" applyFont="1" applyFill="1" applyBorder="1" applyAlignment="1">
      <alignment horizontal="center" vertical="center"/>
    </xf>
    <xf numFmtId="166" fontId="4" fillId="2" borderId="90" xfId="1" applyNumberFormat="1" applyFont="1" applyFill="1" applyBorder="1" applyAlignment="1">
      <alignment horizontal="center" vertical="center"/>
    </xf>
    <xf numFmtId="166" fontId="4" fillId="5" borderId="0" xfId="1" applyNumberFormat="1" applyFont="1" applyFill="1" applyBorder="1" applyAlignment="1">
      <alignment horizontal="center" vertical="center"/>
    </xf>
    <xf numFmtId="166" fontId="22" fillId="9" borderId="32" xfId="1" applyNumberFormat="1" applyFont="1" applyFill="1" applyBorder="1" applyAlignment="1">
      <alignment horizontal="center" vertical="center"/>
    </xf>
    <xf numFmtId="166" fontId="22" fillId="9" borderId="33" xfId="1" applyNumberFormat="1" applyFont="1" applyFill="1" applyBorder="1" applyAlignment="1">
      <alignment horizontal="center" vertical="center"/>
    </xf>
    <xf numFmtId="166" fontId="22" fillId="9" borderId="34" xfId="1" applyNumberFormat="1" applyFont="1" applyFill="1" applyBorder="1" applyAlignment="1">
      <alignment horizontal="center" vertical="center"/>
    </xf>
    <xf numFmtId="166" fontId="4" fillId="2" borderId="66" xfId="1" applyNumberFormat="1" applyFont="1" applyFill="1" applyBorder="1" applyAlignment="1">
      <alignment horizontal="center" vertical="center"/>
    </xf>
    <xf numFmtId="166" fontId="4" fillId="2" borderId="67" xfId="1" applyNumberFormat="1" applyFont="1" applyFill="1" applyBorder="1" applyAlignment="1">
      <alignment horizontal="center" vertical="center"/>
    </xf>
    <xf numFmtId="166" fontId="4" fillId="2" borderId="68" xfId="1" applyNumberFormat="1" applyFont="1" applyFill="1" applyBorder="1" applyAlignment="1">
      <alignment horizontal="center" vertical="center"/>
    </xf>
    <xf numFmtId="0" fontId="4" fillId="2" borderId="66" xfId="0" applyFont="1" applyFill="1" applyBorder="1" applyAlignment="1">
      <alignment horizontal="left" vertical="center" indent="3"/>
    </xf>
    <xf numFmtId="0" fontId="4" fillId="2" borderId="67" xfId="0" applyFont="1" applyFill="1" applyBorder="1" applyAlignment="1">
      <alignment horizontal="left" vertical="center" indent="3"/>
    </xf>
    <xf numFmtId="0" fontId="4" fillId="2" borderId="88" xfId="0" applyFont="1" applyFill="1" applyBorder="1" applyAlignment="1">
      <alignment horizontal="left" vertical="center" indent="3"/>
    </xf>
    <xf numFmtId="0" fontId="4" fillId="2" borderId="89" xfId="0" applyFont="1" applyFill="1" applyBorder="1" applyAlignment="1">
      <alignment horizontal="left" vertical="center" indent="3"/>
    </xf>
    <xf numFmtId="0" fontId="4" fillId="10" borderId="54" xfId="0" applyFont="1" applyFill="1" applyBorder="1" applyAlignment="1">
      <alignment horizontal="left" vertical="center" indent="3"/>
    </xf>
    <xf numFmtId="166" fontId="22" fillId="5" borderId="0" xfId="1" applyNumberFormat="1" applyFont="1" applyFill="1" applyBorder="1" applyAlignment="1">
      <alignment horizontal="center" vertical="center"/>
    </xf>
    <xf numFmtId="0" fontId="16" fillId="13" borderId="45" xfId="0" applyFont="1" applyFill="1" applyBorder="1" applyAlignment="1">
      <alignment horizontal="center" vertical="center" wrapText="1"/>
    </xf>
    <xf numFmtId="0" fontId="16" fillId="13" borderId="46" xfId="0" applyFont="1" applyFill="1" applyBorder="1" applyAlignment="1">
      <alignment horizontal="center" vertical="center" wrapText="1"/>
    </xf>
    <xf numFmtId="0" fontId="16" fillId="13" borderId="43" xfId="0" applyFont="1" applyFill="1" applyBorder="1" applyAlignment="1">
      <alignment horizontal="center" vertical="center" wrapText="1"/>
    </xf>
    <xf numFmtId="0" fontId="16" fillId="13" borderId="44" xfId="0" applyFont="1" applyFill="1" applyBorder="1" applyAlignment="1">
      <alignment horizontal="center" vertical="center" wrapText="1"/>
    </xf>
  </cellXfs>
  <cellStyles count="4">
    <cellStyle name="Milliers" xfId="1" builtinId="3"/>
    <cellStyle name="Monétaire" xfId="3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C264A-A3A4-48D3-9DD7-7E29E7B9B9EA}">
  <dimension ref="B2:L14"/>
  <sheetViews>
    <sheetView workbookViewId="0">
      <selection activeCell="C62" sqref="C62"/>
    </sheetView>
  </sheetViews>
  <sheetFormatPr baseColWidth="10" defaultColWidth="8.81640625" defaultRowHeight="13" x14ac:dyDescent="0.3"/>
  <cols>
    <col min="1" max="1" width="3.1796875" style="2" customWidth="1"/>
    <col min="2" max="2" width="25" style="2" customWidth="1"/>
    <col min="3" max="3" width="17.6328125" style="2" customWidth="1"/>
    <col min="4" max="5" width="15.6328125" style="2" customWidth="1"/>
    <col min="6" max="8" width="14.81640625" style="2" customWidth="1"/>
    <col min="9" max="9" width="15.6328125" style="2" customWidth="1"/>
    <col min="10" max="11" width="14.81640625" style="2" customWidth="1"/>
    <col min="12" max="12" width="27.453125" style="15" customWidth="1"/>
    <col min="13" max="13" width="15.6328125" style="2" customWidth="1"/>
    <col min="14" max="16384" width="8.81640625" style="2"/>
  </cols>
  <sheetData>
    <row r="2" spans="2:12" s="5" customFormat="1" ht="21" x14ac:dyDescent="0.5">
      <c r="B2" s="16" t="s">
        <v>28</v>
      </c>
      <c r="C2" s="17"/>
      <c r="D2" s="17"/>
      <c r="E2" s="17"/>
      <c r="F2" s="17"/>
      <c r="G2" s="17"/>
      <c r="H2" s="17"/>
      <c r="I2" s="17"/>
      <c r="J2" s="17"/>
      <c r="K2" s="17"/>
      <c r="L2" s="18"/>
    </row>
    <row r="3" spans="2:12" ht="13.5" thickBot="1" x14ac:dyDescent="0.35"/>
    <row r="4" spans="2:12" ht="26.5" thickBot="1" x14ac:dyDescent="0.35">
      <c r="B4" s="57" t="s">
        <v>3</v>
      </c>
      <c r="C4" s="58" t="s">
        <v>68</v>
      </c>
      <c r="D4" s="59" t="s">
        <v>5</v>
      </c>
      <c r="E4" s="78" t="s">
        <v>17</v>
      </c>
      <c r="F4" s="79" t="s">
        <v>79</v>
      </c>
      <c r="G4" s="80" t="s">
        <v>80</v>
      </c>
      <c r="H4" s="81" t="s">
        <v>69</v>
      </c>
      <c r="I4" s="82" t="s">
        <v>70</v>
      </c>
      <c r="J4" s="60" t="s">
        <v>71</v>
      </c>
      <c r="K4" s="61" t="s">
        <v>72</v>
      </c>
      <c r="L4" s="62" t="s">
        <v>73</v>
      </c>
    </row>
    <row r="5" spans="2:12" x14ac:dyDescent="0.3">
      <c r="B5" s="68" t="s">
        <v>13</v>
      </c>
      <c r="C5" s="69" t="s">
        <v>54</v>
      </c>
      <c r="D5" s="70"/>
      <c r="E5" s="83"/>
      <c r="F5" s="84">
        <f>IF(D5&lt;&gt;"",'BPU ACHEMINEMENT'!C10,0)</f>
        <v>0</v>
      </c>
      <c r="G5" s="161">
        <f>IF(E5&lt;&gt;"",'BPU ACHEMINEMENT'!D10,0)</f>
        <v>0</v>
      </c>
      <c r="H5" s="85"/>
      <c r="I5" s="86">
        <f>(F5*D5)+(G5*E5)+(E5*H5)</f>
        <v>0</v>
      </c>
      <c r="J5" s="72">
        <v>17.16</v>
      </c>
      <c r="K5" s="72"/>
      <c r="L5" s="71">
        <f>(D5*K5)+(J5*E5)</f>
        <v>0</v>
      </c>
    </row>
    <row r="6" spans="2:12" x14ac:dyDescent="0.3">
      <c r="B6" s="54" t="s">
        <v>14</v>
      </c>
      <c r="C6" s="47" t="s">
        <v>55</v>
      </c>
      <c r="D6" s="70"/>
      <c r="E6" s="83"/>
      <c r="F6" s="84">
        <f>IF(D6&lt;&gt;"",'BPU ACHEMINEMENT'!C11,0)</f>
        <v>0</v>
      </c>
      <c r="G6" s="161">
        <f>IF(E6&lt;&gt;"",'BPU ACHEMINEMENT'!D11,0)</f>
        <v>0</v>
      </c>
      <c r="H6" s="87"/>
      <c r="I6" s="88">
        <f>(F6*D6)+(G6*E6)+(E6*H6)</f>
        <v>0</v>
      </c>
      <c r="J6" s="72">
        <v>17.16</v>
      </c>
      <c r="K6" s="72"/>
      <c r="L6" s="53">
        <f t="shared" ref="L6:L13" si="0">(D6*K6)+(J6*E6)</f>
        <v>0</v>
      </c>
    </row>
    <row r="7" spans="2:12" x14ac:dyDescent="0.3">
      <c r="B7" s="192" t="s">
        <v>15</v>
      </c>
      <c r="C7" s="47" t="s">
        <v>56</v>
      </c>
      <c r="D7" s="70"/>
      <c r="E7" s="83"/>
      <c r="F7" s="84">
        <f>IF(D7&lt;&gt;"",'BPU ACHEMINEMENT'!$C$12,0)</f>
        <v>0</v>
      </c>
      <c r="G7" s="161">
        <f>IF(E7&lt;&gt;"",'BPU ACHEMINEMENT'!$D$12,0)</f>
        <v>0</v>
      </c>
      <c r="H7" s="87"/>
      <c r="I7" s="88">
        <f t="shared" ref="I7:I13" si="1">(F7*D7)+(G7*E7)+(E7*H7)</f>
        <v>0</v>
      </c>
      <c r="J7" s="72">
        <v>17.16</v>
      </c>
      <c r="K7" s="72"/>
      <c r="L7" s="53">
        <f t="shared" si="0"/>
        <v>0</v>
      </c>
    </row>
    <row r="8" spans="2:12" x14ac:dyDescent="0.3">
      <c r="B8" s="193"/>
      <c r="C8" s="47" t="s">
        <v>57</v>
      </c>
      <c r="D8" s="70"/>
      <c r="E8" s="83"/>
      <c r="F8" s="84">
        <f>IF(D8&lt;&gt;"",'BPU ACHEMINEMENT'!$C$12,0)</f>
        <v>0</v>
      </c>
      <c r="G8" s="161">
        <f>IF(E8&lt;&gt;"",'BPU ACHEMINEMENT'!$D$12,0)</f>
        <v>0</v>
      </c>
      <c r="H8" s="87"/>
      <c r="I8" s="88">
        <f t="shared" si="1"/>
        <v>0</v>
      </c>
      <c r="J8" s="72">
        <v>17.16</v>
      </c>
      <c r="K8" s="72"/>
      <c r="L8" s="53">
        <f t="shared" si="0"/>
        <v>0</v>
      </c>
    </row>
    <row r="9" spans="2:12" x14ac:dyDescent="0.3">
      <c r="B9" s="193"/>
      <c r="C9" s="47" t="s">
        <v>58</v>
      </c>
      <c r="D9" s="70"/>
      <c r="E9" s="83"/>
      <c r="F9" s="84">
        <f>IF(D9&lt;&gt;"",'BPU ACHEMINEMENT'!$C$12,0)</f>
        <v>0</v>
      </c>
      <c r="G9" s="161">
        <f>IF(E9&lt;&gt;"",'BPU ACHEMINEMENT'!$D$12,0)</f>
        <v>0</v>
      </c>
      <c r="H9" s="87"/>
      <c r="I9" s="88">
        <f t="shared" si="1"/>
        <v>0</v>
      </c>
      <c r="J9" s="72">
        <v>17.16</v>
      </c>
      <c r="K9" s="72"/>
      <c r="L9" s="53">
        <f t="shared" si="0"/>
        <v>0</v>
      </c>
    </row>
    <row r="10" spans="2:12" x14ac:dyDescent="0.3">
      <c r="B10" s="193"/>
      <c r="C10" s="47" t="s">
        <v>59</v>
      </c>
      <c r="D10" s="70"/>
      <c r="E10" s="83"/>
      <c r="F10" s="84">
        <f>IF(D10&lt;&gt;"",'BPU ACHEMINEMENT'!$C$12,0)</f>
        <v>0</v>
      </c>
      <c r="G10" s="161">
        <f>IF(E10&lt;&gt;"",'BPU ACHEMINEMENT'!$D$12,0)</f>
        <v>0</v>
      </c>
      <c r="H10" s="87"/>
      <c r="I10" s="88">
        <f t="shared" si="1"/>
        <v>0</v>
      </c>
      <c r="J10" s="72">
        <v>17.16</v>
      </c>
      <c r="K10" s="72"/>
      <c r="L10" s="53">
        <f t="shared" si="0"/>
        <v>0</v>
      </c>
    </row>
    <row r="11" spans="2:12" x14ac:dyDescent="0.3">
      <c r="B11" s="193"/>
      <c r="C11" s="47" t="s">
        <v>60</v>
      </c>
      <c r="D11" s="70"/>
      <c r="E11" s="83"/>
      <c r="F11" s="84">
        <f>IF(D11&lt;&gt;"",'BPU ACHEMINEMENT'!$C$12,0)</f>
        <v>0</v>
      </c>
      <c r="G11" s="161">
        <f>IF(E11&lt;&gt;"",'BPU ACHEMINEMENT'!$D$12,0)</f>
        <v>0</v>
      </c>
      <c r="H11" s="87"/>
      <c r="I11" s="88">
        <f t="shared" si="1"/>
        <v>0</v>
      </c>
      <c r="J11" s="72">
        <v>17.16</v>
      </c>
      <c r="K11" s="72"/>
      <c r="L11" s="53">
        <f t="shared" si="0"/>
        <v>0</v>
      </c>
    </row>
    <row r="12" spans="2:12" x14ac:dyDescent="0.3">
      <c r="B12" s="193"/>
      <c r="C12" s="47" t="s">
        <v>61</v>
      </c>
      <c r="D12" s="70"/>
      <c r="E12" s="83"/>
      <c r="F12" s="84">
        <f>IF(D12&lt;&gt;"",'BPU ACHEMINEMENT'!$C$12,0)</f>
        <v>0</v>
      </c>
      <c r="G12" s="161">
        <f>IF(E12&lt;&gt;"",'BPU ACHEMINEMENT'!$D$12,0)</f>
        <v>0</v>
      </c>
      <c r="H12" s="87"/>
      <c r="I12" s="88">
        <f t="shared" si="1"/>
        <v>0</v>
      </c>
      <c r="J12" s="72">
        <v>17.16</v>
      </c>
      <c r="K12" s="72"/>
      <c r="L12" s="53">
        <f t="shared" si="0"/>
        <v>0</v>
      </c>
    </row>
    <row r="13" spans="2:12" ht="13.5" thickBot="1" x14ac:dyDescent="0.35">
      <c r="B13" s="194"/>
      <c r="C13" s="56" t="s">
        <v>62</v>
      </c>
      <c r="D13" s="70">
        <v>2</v>
      </c>
      <c r="E13" s="83">
        <v>1855.173</v>
      </c>
      <c r="F13" s="84">
        <v>1301.4000000000001</v>
      </c>
      <c r="G13" s="161">
        <v>8.69</v>
      </c>
      <c r="H13" s="87">
        <v>12.1</v>
      </c>
      <c r="I13" s="88">
        <f t="shared" si="1"/>
        <v>41171.846669999999</v>
      </c>
      <c r="J13" s="72">
        <v>17.16</v>
      </c>
      <c r="K13" s="72">
        <v>321.92</v>
      </c>
      <c r="L13" s="53">
        <f t="shared" si="0"/>
        <v>32478.608680000001</v>
      </c>
    </row>
    <row r="14" spans="2:12" s="63" customFormat="1" ht="16" thickBot="1" x14ac:dyDescent="0.4">
      <c r="B14" s="64" t="s">
        <v>74</v>
      </c>
      <c r="C14" s="65"/>
      <c r="D14" s="162">
        <f>SUM(D5:D13)</f>
        <v>2</v>
      </c>
      <c r="E14" s="89">
        <f>SUM(E5:E13)</f>
        <v>1855.173</v>
      </c>
      <c r="F14" s="90"/>
      <c r="G14" s="91"/>
      <c r="H14" s="92"/>
      <c r="I14" s="93">
        <f>SUM(I5:I13)</f>
        <v>41171.846669999999</v>
      </c>
      <c r="J14" s="65"/>
      <c r="K14" s="66"/>
      <c r="L14" s="67">
        <f>SUM(L5:L13)</f>
        <v>32478.608680000001</v>
      </c>
    </row>
  </sheetData>
  <sheetProtection algorithmName="SHA-512" hashValue="BWaH8Jai19McZrLNIqdq4dv3R45zc+OW1YjKCTpELRHmNFF6NzkqB4XgKjnxclkmqb6SIE9y+SGPZr7sAwx78A==" saltValue="0zVGholig39aGtq10tGl4w==" spinCount="100000" sheet="1" objects="1" scenarios="1"/>
  <mergeCells count="1">
    <mergeCell ref="B7:B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E1E2D-679A-C24B-A92D-01A84B915134}">
  <sheetPr codeName="Feuil1"/>
  <dimension ref="B1:T69"/>
  <sheetViews>
    <sheetView tabSelected="1" zoomScale="85" zoomScaleNormal="85" workbookViewId="0">
      <selection activeCell="G21" sqref="G21:G22"/>
    </sheetView>
  </sheetViews>
  <sheetFormatPr baseColWidth="10" defaultColWidth="8.81640625" defaultRowHeight="13" x14ac:dyDescent="0.3"/>
  <cols>
    <col min="1" max="1" width="3.1796875" style="2" customWidth="1"/>
    <col min="2" max="2" width="25" style="2" customWidth="1"/>
    <col min="3" max="15" width="25.453125" style="2" customWidth="1"/>
    <col min="16" max="16" width="20.6328125" style="15" customWidth="1"/>
    <col min="17" max="17" width="24.453125" style="2" customWidth="1"/>
    <col min="18" max="18" width="15.6328125" style="2" customWidth="1"/>
    <col min="19" max="16384" width="8.81640625" style="2"/>
  </cols>
  <sheetData>
    <row r="1" spans="2:16" ht="13.5" thickBot="1" x14ac:dyDescent="0.35"/>
    <row r="2" spans="2:16" ht="58" customHeight="1" thickBot="1" x14ac:dyDescent="0.35">
      <c r="B2" s="1" t="s">
        <v>0</v>
      </c>
      <c r="C2" s="73"/>
      <c r="E2" s="217" t="s">
        <v>86</v>
      </c>
      <c r="F2" s="218"/>
      <c r="G2" s="3"/>
      <c r="H2" s="213" t="s">
        <v>85</v>
      </c>
      <c r="I2" s="214"/>
    </row>
    <row r="3" spans="2:16" ht="19" customHeight="1" thickBot="1" x14ac:dyDescent="0.35">
      <c r="E3" s="217" t="s">
        <v>87</v>
      </c>
      <c r="F3" s="218"/>
      <c r="P3" s="2"/>
    </row>
    <row r="4" spans="2:16" ht="27" customHeight="1" thickBot="1" x14ac:dyDescent="0.35">
      <c r="B4" s="1" t="s">
        <v>11</v>
      </c>
      <c r="C4" s="10" t="s">
        <v>34</v>
      </c>
      <c r="E4" s="247"/>
      <c r="F4" s="248"/>
      <c r="G4" s="3"/>
      <c r="H4" s="249" t="s">
        <v>6</v>
      </c>
      <c r="I4" s="250"/>
      <c r="P4" s="2"/>
    </row>
    <row r="5" spans="2:16" ht="13.5" customHeight="1" x14ac:dyDescent="0.3">
      <c r="H5" s="251"/>
      <c r="I5" s="252"/>
      <c r="P5" s="2"/>
    </row>
    <row r="6" spans="2:16" s="3" customFormat="1" ht="19" customHeight="1" x14ac:dyDescent="0.35">
      <c r="B6" s="6" t="s">
        <v>1</v>
      </c>
      <c r="C6" s="108">
        <v>46023</v>
      </c>
      <c r="E6" s="12"/>
      <c r="F6" s="13"/>
      <c r="H6" s="251"/>
      <c r="I6" s="252"/>
    </row>
    <row r="7" spans="2:16" s="3" customFormat="1" ht="19" customHeight="1" thickBot="1" x14ac:dyDescent="0.4">
      <c r="B7" s="7" t="s">
        <v>2</v>
      </c>
      <c r="C7" s="109">
        <v>46752</v>
      </c>
      <c r="E7" s="12"/>
      <c r="F7" s="13"/>
      <c r="H7" s="253"/>
      <c r="I7" s="254"/>
    </row>
    <row r="8" spans="2:16" x14ac:dyDescent="0.3">
      <c r="P8" s="2"/>
    </row>
    <row r="9" spans="2:16" s="5" customFormat="1" ht="21" x14ac:dyDescent="0.5">
      <c r="B9" s="16" t="s">
        <v>12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2:16" ht="13.5" thickBot="1" x14ac:dyDescent="0.35">
      <c r="P10" s="2"/>
    </row>
    <row r="11" spans="2:16" ht="37" customHeight="1" thickBot="1" x14ac:dyDescent="0.35">
      <c r="B11" s="146" t="s">
        <v>30</v>
      </c>
      <c r="C11" s="147" t="s">
        <v>31</v>
      </c>
      <c r="D11" s="173" t="s">
        <v>75</v>
      </c>
      <c r="E11" s="174" t="s">
        <v>76</v>
      </c>
      <c r="F11" s="169"/>
      <c r="O11" s="15"/>
      <c r="P11" s="2"/>
    </row>
    <row r="12" spans="2:16" ht="20" customHeight="1" x14ac:dyDescent="0.3">
      <c r="B12" s="219" t="s">
        <v>29</v>
      </c>
      <c r="C12" s="148" t="s">
        <v>13</v>
      </c>
      <c r="D12" s="185"/>
      <c r="E12" s="186"/>
      <c r="F12" s="170"/>
      <c r="O12" s="15"/>
      <c r="P12" s="2"/>
    </row>
    <row r="13" spans="2:16" ht="20" customHeight="1" x14ac:dyDescent="0.3">
      <c r="B13" s="219"/>
      <c r="C13" s="148" t="s">
        <v>14</v>
      </c>
      <c r="D13" s="187"/>
      <c r="E13" s="188"/>
      <c r="F13" s="171"/>
      <c r="O13" s="15"/>
      <c r="P13" s="2"/>
    </row>
    <row r="14" spans="2:16" ht="20" customHeight="1" thickBot="1" x14ac:dyDescent="0.35">
      <c r="B14" s="219"/>
      <c r="C14" s="149" t="s">
        <v>15</v>
      </c>
      <c r="D14" s="177"/>
      <c r="E14" s="178"/>
      <c r="F14" s="171"/>
      <c r="O14" s="15"/>
      <c r="P14" s="2"/>
    </row>
    <row r="15" spans="2:16" ht="20" hidden="1" customHeight="1" x14ac:dyDescent="0.3">
      <c r="B15" s="220" t="s">
        <v>18</v>
      </c>
      <c r="C15" s="150">
        <v>0.1</v>
      </c>
      <c r="D15" s="175"/>
      <c r="E15" s="176"/>
      <c r="F15" s="170"/>
      <c r="O15" s="15"/>
      <c r="P15" s="2"/>
    </row>
    <row r="16" spans="2:16" ht="20" hidden="1" customHeight="1" x14ac:dyDescent="0.3">
      <c r="B16" s="221"/>
      <c r="C16" s="151">
        <v>0.2</v>
      </c>
      <c r="D16" s="179"/>
      <c r="E16" s="180"/>
      <c r="F16" s="170"/>
      <c r="O16" s="15"/>
      <c r="P16" s="2"/>
    </row>
    <row r="17" spans="2:16" ht="20" hidden="1" customHeight="1" x14ac:dyDescent="0.3">
      <c r="B17" s="221"/>
      <c r="C17" s="151">
        <v>0.5</v>
      </c>
      <c r="D17" s="179"/>
      <c r="E17" s="180"/>
      <c r="F17" s="170"/>
      <c r="O17" s="15"/>
      <c r="P17" s="2"/>
    </row>
    <row r="18" spans="2:16" ht="20" hidden="1" customHeight="1" thickBot="1" x14ac:dyDescent="0.35">
      <c r="B18" s="222"/>
      <c r="C18" s="152">
        <v>1</v>
      </c>
      <c r="D18" s="181"/>
      <c r="E18" s="182"/>
      <c r="F18" s="171"/>
      <c r="O18" s="15"/>
      <c r="P18" s="2"/>
    </row>
    <row r="19" spans="2:16" ht="20" customHeight="1" x14ac:dyDescent="0.3">
      <c r="B19" s="223" t="s">
        <v>23</v>
      </c>
      <c r="C19" s="153" t="s">
        <v>21</v>
      </c>
      <c r="D19" s="175"/>
      <c r="E19" s="176"/>
      <c r="F19" s="170"/>
      <c r="O19" s="15"/>
      <c r="P19" s="2"/>
    </row>
    <row r="20" spans="2:16" ht="20" customHeight="1" thickBot="1" x14ac:dyDescent="0.35">
      <c r="B20" s="224"/>
      <c r="C20" s="154" t="s">
        <v>20</v>
      </c>
      <c r="D20" s="183"/>
      <c r="E20" s="184"/>
      <c r="F20" s="170"/>
      <c r="O20" s="15"/>
      <c r="P20" s="2"/>
    </row>
    <row r="21" spans="2:16" ht="20" customHeight="1" thickBot="1" x14ac:dyDescent="0.35">
      <c r="B21" s="225"/>
      <c r="C21" s="155" t="s">
        <v>19</v>
      </c>
      <c r="D21" s="156">
        <f>(0.485*(D19+(0.62*D20)))</f>
        <v>0</v>
      </c>
      <c r="E21" s="157">
        <f>(0.485*(E19+(0.62*E20)))</f>
        <v>0</v>
      </c>
      <c r="F21" s="172"/>
      <c r="O21" s="15"/>
      <c r="P21" s="2"/>
    </row>
    <row r="22" spans="2:16" ht="20" customHeight="1" x14ac:dyDescent="0.3"/>
    <row r="23" spans="2:16" x14ac:dyDescent="0.3">
      <c r="B23" s="2" t="s">
        <v>35</v>
      </c>
      <c r="C23" s="8"/>
    </row>
    <row r="24" spans="2:16" x14ac:dyDescent="0.3">
      <c r="B24" s="9" t="s">
        <v>32</v>
      </c>
      <c r="C24" s="8"/>
    </row>
    <row r="25" spans="2:16" x14ac:dyDescent="0.3">
      <c r="B25" s="9" t="s">
        <v>33</v>
      </c>
      <c r="C25" s="8"/>
    </row>
    <row r="26" spans="2:16" x14ac:dyDescent="0.3">
      <c r="B26" s="9" t="s">
        <v>24</v>
      </c>
    </row>
    <row r="27" spans="2:16" x14ac:dyDescent="0.3">
      <c r="B27" s="9" t="s">
        <v>25</v>
      </c>
    </row>
    <row r="29" spans="2:16" x14ac:dyDescent="0.3">
      <c r="B29" s="226" t="s">
        <v>22</v>
      </c>
      <c r="C29" s="227"/>
      <c r="D29" s="227"/>
      <c r="E29" s="227"/>
      <c r="F29" s="227"/>
      <c r="G29" s="227"/>
      <c r="H29" s="227"/>
      <c r="I29" s="227"/>
      <c r="J29" s="228"/>
    </row>
    <row r="30" spans="2:16" x14ac:dyDescent="0.3">
      <c r="B30" s="229"/>
      <c r="C30" s="230"/>
      <c r="D30" s="230"/>
      <c r="E30" s="230"/>
      <c r="F30" s="230"/>
      <c r="G30" s="230"/>
      <c r="H30" s="230"/>
      <c r="I30" s="230"/>
      <c r="J30" s="231"/>
    </row>
    <row r="31" spans="2:16" x14ac:dyDescent="0.3">
      <c r="B31" s="232"/>
      <c r="C31" s="233"/>
      <c r="D31" s="233"/>
      <c r="E31" s="233"/>
      <c r="F31" s="233"/>
      <c r="G31" s="233"/>
      <c r="H31" s="233"/>
      <c r="I31" s="233"/>
      <c r="J31" s="234"/>
    </row>
    <row r="32" spans="2:16" x14ac:dyDescent="0.3">
      <c r="B32" s="232"/>
      <c r="C32" s="233"/>
      <c r="D32" s="233"/>
      <c r="E32" s="233"/>
      <c r="F32" s="233"/>
      <c r="G32" s="233"/>
      <c r="H32" s="233"/>
      <c r="I32" s="233"/>
      <c r="J32" s="234"/>
    </row>
    <row r="33" spans="2:20" x14ac:dyDescent="0.3">
      <c r="B33" s="232"/>
      <c r="C33" s="233"/>
      <c r="D33" s="233"/>
      <c r="E33" s="233"/>
      <c r="F33" s="233"/>
      <c r="G33" s="233"/>
      <c r="H33" s="233"/>
      <c r="I33" s="233"/>
      <c r="J33" s="234"/>
    </row>
    <row r="34" spans="2:20" x14ac:dyDescent="0.3">
      <c r="B34" s="232"/>
      <c r="C34" s="233"/>
      <c r="D34" s="233"/>
      <c r="E34" s="233"/>
      <c r="F34" s="233"/>
      <c r="G34" s="233"/>
      <c r="H34" s="233"/>
      <c r="I34" s="233"/>
      <c r="J34" s="234"/>
    </row>
    <row r="35" spans="2:20" ht="20.25" customHeight="1" x14ac:dyDescent="0.3">
      <c r="B35" s="235"/>
      <c r="C35" s="236"/>
      <c r="D35" s="236"/>
      <c r="E35" s="236"/>
      <c r="F35" s="236"/>
      <c r="G35" s="236"/>
      <c r="H35" s="236"/>
      <c r="I35" s="236"/>
      <c r="J35" s="237"/>
    </row>
    <row r="37" spans="2:20" x14ac:dyDescent="0.3">
      <c r="B37" s="242" t="s">
        <v>9</v>
      </c>
      <c r="C37" s="242"/>
      <c r="D37" s="242" t="s">
        <v>7</v>
      </c>
      <c r="E37" s="242"/>
      <c r="F37" s="242"/>
      <c r="G37" s="242" t="s">
        <v>8</v>
      </c>
      <c r="H37" s="243"/>
      <c r="I37" s="242"/>
      <c r="J37" s="242"/>
    </row>
    <row r="38" spans="2:20" ht="17" customHeight="1" x14ac:dyDescent="0.3">
      <c r="B38" s="200"/>
      <c r="C38" s="201"/>
      <c r="D38" s="202"/>
      <c r="E38" s="203"/>
      <c r="F38" s="204"/>
      <c r="G38" s="211"/>
      <c r="H38" s="212"/>
      <c r="I38" s="211"/>
      <c r="J38" s="211"/>
    </row>
    <row r="39" spans="2:20" ht="17" customHeight="1" x14ac:dyDescent="0.3">
      <c r="B39" s="201"/>
      <c r="C39" s="201"/>
      <c r="D39" s="205"/>
      <c r="E39" s="206"/>
      <c r="F39" s="207"/>
      <c r="G39" s="211"/>
      <c r="H39" s="212"/>
      <c r="I39" s="211"/>
      <c r="J39" s="211"/>
    </row>
    <row r="40" spans="2:20" ht="17" customHeight="1" x14ac:dyDescent="0.3">
      <c r="B40" s="201"/>
      <c r="C40" s="201"/>
      <c r="D40" s="205"/>
      <c r="E40" s="206"/>
      <c r="F40" s="207"/>
      <c r="G40" s="211"/>
      <c r="H40" s="212"/>
      <c r="I40" s="211"/>
      <c r="J40" s="211"/>
    </row>
    <row r="41" spans="2:20" ht="17" customHeight="1" x14ac:dyDescent="0.3">
      <c r="B41" s="201"/>
      <c r="C41" s="201"/>
      <c r="D41" s="205"/>
      <c r="E41" s="206"/>
      <c r="F41" s="207"/>
      <c r="G41" s="211"/>
      <c r="H41" s="212"/>
      <c r="I41" s="211"/>
      <c r="J41" s="211"/>
    </row>
    <row r="42" spans="2:20" ht="17" customHeight="1" x14ac:dyDescent="0.3">
      <c r="B42" s="201"/>
      <c r="C42" s="201"/>
      <c r="D42" s="205"/>
      <c r="E42" s="206"/>
      <c r="F42" s="207"/>
      <c r="G42" s="211"/>
      <c r="H42" s="212"/>
      <c r="I42" s="211"/>
      <c r="J42" s="211"/>
    </row>
    <row r="43" spans="2:20" ht="17" customHeight="1" x14ac:dyDescent="0.3">
      <c r="B43" s="201"/>
      <c r="C43" s="201"/>
      <c r="D43" s="208"/>
      <c r="E43" s="209"/>
      <c r="F43" s="210"/>
      <c r="G43" s="211"/>
      <c r="H43" s="212"/>
      <c r="I43" s="211"/>
      <c r="J43" s="211"/>
    </row>
    <row r="44" spans="2:20" x14ac:dyDescent="0.3">
      <c r="B44" s="4" t="s">
        <v>10</v>
      </c>
    </row>
    <row r="46" spans="2:20" s="5" customFormat="1" ht="21" x14ac:dyDescent="0.5">
      <c r="B46" s="16" t="s">
        <v>28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75"/>
    </row>
    <row r="47" spans="2:20" ht="13.5" thickBot="1" x14ac:dyDescent="0.35"/>
    <row r="48" spans="2:20" ht="54" customHeight="1" thickBot="1" x14ac:dyDescent="0.35">
      <c r="B48" s="130" t="s">
        <v>4</v>
      </c>
      <c r="C48" s="131"/>
      <c r="D48" s="199" t="s">
        <v>16</v>
      </c>
      <c r="E48" s="199"/>
      <c r="F48" s="238" t="str">
        <f>D11</f>
        <v>01/01/2026 au 31/12/2026</v>
      </c>
      <c r="G48" s="239"/>
      <c r="H48" s="240"/>
      <c r="I48" s="238" t="str">
        <f>E11</f>
        <v>01/01/2027 au 31/12/2027</v>
      </c>
      <c r="J48" s="239"/>
      <c r="K48" s="240"/>
      <c r="L48" s="215" t="s">
        <v>78</v>
      </c>
      <c r="R48" s="241"/>
      <c r="S48" s="241"/>
      <c r="T48" s="241"/>
    </row>
    <row r="49" spans="2:20" ht="75" customHeight="1" thickBot="1" x14ac:dyDescent="0.35">
      <c r="B49" s="132" t="s">
        <v>3</v>
      </c>
      <c r="C49" s="133" t="s">
        <v>68</v>
      </c>
      <c r="D49" s="134" t="s">
        <v>5</v>
      </c>
      <c r="E49" s="135" t="s">
        <v>17</v>
      </c>
      <c r="F49" s="57" t="s">
        <v>26</v>
      </c>
      <c r="G49" s="58" t="s">
        <v>27</v>
      </c>
      <c r="H49" s="136"/>
      <c r="I49" s="57" t="s">
        <v>26</v>
      </c>
      <c r="J49" s="58" t="s">
        <v>27</v>
      </c>
      <c r="K49" s="136"/>
      <c r="L49" s="216"/>
      <c r="R49" s="189"/>
      <c r="S49" s="189"/>
      <c r="T49" s="189"/>
    </row>
    <row r="50" spans="2:20" ht="23" hidden="1" customHeight="1" thickBot="1" x14ac:dyDescent="0.35">
      <c r="B50" s="121" t="s">
        <v>13</v>
      </c>
      <c r="C50" s="122" t="s">
        <v>54</v>
      </c>
      <c r="D50" s="123">
        <f>'PROJECTION TAXE &amp; ACHEMINEMENT'!D5</f>
        <v>0</v>
      </c>
      <c r="E50" s="124">
        <f>'PROJECTION TAXE &amp; ACHEMINEMENT'!E5</f>
        <v>0</v>
      </c>
      <c r="F50" s="125">
        <f>(E50*D12)</f>
        <v>0</v>
      </c>
      <c r="G50" s="126">
        <f>+E50*$D$21</f>
        <v>0</v>
      </c>
      <c r="H50" s="136"/>
      <c r="I50" s="127">
        <f>E12*E50</f>
        <v>0</v>
      </c>
      <c r="J50" s="128">
        <f>E50*$E$21</f>
        <v>0</v>
      </c>
      <c r="K50" s="136"/>
      <c r="L50" s="129">
        <f>SUM(F50:K50)</f>
        <v>0</v>
      </c>
      <c r="R50" s="190"/>
      <c r="S50" s="190"/>
      <c r="T50" s="190"/>
    </row>
    <row r="51" spans="2:20" ht="23" hidden="1" customHeight="1" thickBot="1" x14ac:dyDescent="0.35">
      <c r="B51" s="11" t="s">
        <v>14</v>
      </c>
      <c r="C51" s="110" t="s">
        <v>55</v>
      </c>
      <c r="D51" s="55">
        <f>'PROJECTION TAXE &amp; ACHEMINEMENT'!D6</f>
        <v>0</v>
      </c>
      <c r="E51" s="112">
        <f>'PROJECTION TAXE &amp; ACHEMINEMENT'!E6</f>
        <v>0</v>
      </c>
      <c r="F51" s="117">
        <f>(E51*(D13))</f>
        <v>0</v>
      </c>
      <c r="G51" s="74">
        <f t="shared" ref="G51:G58" si="0">+E51*$D$21</f>
        <v>0</v>
      </c>
      <c r="H51" s="136"/>
      <c r="I51" s="120">
        <f>E51*E13</f>
        <v>0</v>
      </c>
      <c r="J51" s="111">
        <f t="shared" ref="J51:J58" si="1">E51*$E$21</f>
        <v>0</v>
      </c>
      <c r="K51" s="136"/>
      <c r="L51" s="129">
        <f t="shared" ref="L51:L58" si="2">SUM(F51:K51)</f>
        <v>0</v>
      </c>
      <c r="R51" s="190"/>
      <c r="S51" s="190"/>
      <c r="T51" s="190"/>
    </row>
    <row r="52" spans="2:20" ht="23" hidden="1" customHeight="1" thickBot="1" x14ac:dyDescent="0.35">
      <c r="B52" s="197" t="s">
        <v>15</v>
      </c>
      <c r="C52" s="110" t="s">
        <v>56</v>
      </c>
      <c r="D52" s="55">
        <f>'PROJECTION TAXE &amp; ACHEMINEMENT'!D7</f>
        <v>0</v>
      </c>
      <c r="E52" s="112">
        <f>'PROJECTION TAXE &amp; ACHEMINEMENT'!E7</f>
        <v>0</v>
      </c>
      <c r="F52" s="116">
        <f>(E52*($D$14))</f>
        <v>0</v>
      </c>
      <c r="G52" s="74">
        <f t="shared" si="0"/>
        <v>0</v>
      </c>
      <c r="H52" s="136"/>
      <c r="I52" s="120">
        <f t="shared" ref="I52:I58" si="3">E52*$E$14</f>
        <v>0</v>
      </c>
      <c r="J52" s="111">
        <f t="shared" si="1"/>
        <v>0</v>
      </c>
      <c r="K52" s="136"/>
      <c r="L52" s="129">
        <f t="shared" si="2"/>
        <v>0</v>
      </c>
      <c r="R52" s="190"/>
      <c r="S52" s="190"/>
      <c r="T52" s="190"/>
    </row>
    <row r="53" spans="2:20" ht="23" hidden="1" customHeight="1" thickBot="1" x14ac:dyDescent="0.35">
      <c r="B53" s="198"/>
      <c r="C53" s="110" t="s">
        <v>57</v>
      </c>
      <c r="D53" s="55">
        <f>'PROJECTION TAXE &amp; ACHEMINEMENT'!D8</f>
        <v>0</v>
      </c>
      <c r="E53" s="112">
        <f>'PROJECTION TAXE &amp; ACHEMINEMENT'!E8</f>
        <v>0</v>
      </c>
      <c r="F53" s="116">
        <f t="shared" ref="F53:F58" si="4">(E53*($D$14))</f>
        <v>0</v>
      </c>
      <c r="G53" s="74">
        <f t="shared" si="0"/>
        <v>0</v>
      </c>
      <c r="H53" s="136"/>
      <c r="I53" s="120">
        <f t="shared" si="3"/>
        <v>0</v>
      </c>
      <c r="J53" s="111">
        <f t="shared" si="1"/>
        <v>0</v>
      </c>
      <c r="K53" s="136"/>
      <c r="L53" s="129">
        <f t="shared" si="2"/>
        <v>0</v>
      </c>
      <c r="R53" s="190"/>
      <c r="S53" s="190"/>
      <c r="T53" s="190"/>
    </row>
    <row r="54" spans="2:20" ht="23" hidden="1" customHeight="1" thickBot="1" x14ac:dyDescent="0.35">
      <c r="B54" s="198"/>
      <c r="C54" s="110" t="s">
        <v>58</v>
      </c>
      <c r="D54" s="55">
        <f>'PROJECTION TAXE &amp; ACHEMINEMENT'!D9</f>
        <v>0</v>
      </c>
      <c r="E54" s="112">
        <f>'PROJECTION TAXE &amp; ACHEMINEMENT'!E9</f>
        <v>0</v>
      </c>
      <c r="F54" s="116">
        <f t="shared" si="4"/>
        <v>0</v>
      </c>
      <c r="G54" s="74">
        <f t="shared" si="0"/>
        <v>0</v>
      </c>
      <c r="H54" s="136"/>
      <c r="I54" s="120">
        <f t="shared" si="3"/>
        <v>0</v>
      </c>
      <c r="J54" s="111">
        <f t="shared" si="1"/>
        <v>0</v>
      </c>
      <c r="K54" s="136"/>
      <c r="L54" s="129">
        <f t="shared" si="2"/>
        <v>0</v>
      </c>
      <c r="R54" s="190"/>
      <c r="S54" s="190"/>
      <c r="T54" s="190"/>
    </row>
    <row r="55" spans="2:20" ht="23" hidden="1" customHeight="1" thickBot="1" x14ac:dyDescent="0.35">
      <c r="B55" s="198"/>
      <c r="C55" s="110" t="s">
        <v>59</v>
      </c>
      <c r="D55" s="55">
        <f>'PROJECTION TAXE &amp; ACHEMINEMENT'!D10</f>
        <v>0</v>
      </c>
      <c r="E55" s="112">
        <f>'PROJECTION TAXE &amp; ACHEMINEMENT'!E10</f>
        <v>0</v>
      </c>
      <c r="F55" s="116">
        <f>(E55*($D$14))</f>
        <v>0</v>
      </c>
      <c r="G55" s="74">
        <f t="shared" si="0"/>
        <v>0</v>
      </c>
      <c r="H55" s="136"/>
      <c r="I55" s="120">
        <f t="shared" si="3"/>
        <v>0</v>
      </c>
      <c r="J55" s="111">
        <f t="shared" si="1"/>
        <v>0</v>
      </c>
      <c r="K55" s="136"/>
      <c r="L55" s="129">
        <f t="shared" si="2"/>
        <v>0</v>
      </c>
      <c r="R55" s="190"/>
      <c r="S55" s="190"/>
      <c r="T55" s="190"/>
    </row>
    <row r="56" spans="2:20" ht="23" hidden="1" customHeight="1" thickBot="1" x14ac:dyDescent="0.35">
      <c r="B56" s="198"/>
      <c r="C56" s="110" t="s">
        <v>60</v>
      </c>
      <c r="D56" s="55">
        <f>'PROJECTION TAXE &amp; ACHEMINEMENT'!D11</f>
        <v>0</v>
      </c>
      <c r="E56" s="112">
        <f>'PROJECTION TAXE &amp; ACHEMINEMENT'!E11</f>
        <v>0</v>
      </c>
      <c r="F56" s="116">
        <f t="shared" si="4"/>
        <v>0</v>
      </c>
      <c r="G56" s="74">
        <f t="shared" si="0"/>
        <v>0</v>
      </c>
      <c r="H56" s="136"/>
      <c r="I56" s="120">
        <f t="shared" si="3"/>
        <v>0</v>
      </c>
      <c r="J56" s="111">
        <f t="shared" si="1"/>
        <v>0</v>
      </c>
      <c r="K56" s="136"/>
      <c r="L56" s="129">
        <f t="shared" si="2"/>
        <v>0</v>
      </c>
      <c r="R56" s="190"/>
      <c r="S56" s="190"/>
      <c r="T56" s="190"/>
    </row>
    <row r="57" spans="2:20" ht="23" hidden="1" customHeight="1" thickBot="1" x14ac:dyDescent="0.35">
      <c r="B57" s="198"/>
      <c r="C57" s="110" t="s">
        <v>61</v>
      </c>
      <c r="D57" s="55">
        <f>'PROJECTION TAXE &amp; ACHEMINEMENT'!D12</f>
        <v>0</v>
      </c>
      <c r="E57" s="112">
        <f>'PROJECTION TAXE &amp; ACHEMINEMENT'!E12</f>
        <v>0</v>
      </c>
      <c r="F57" s="116">
        <f t="shared" si="4"/>
        <v>0</v>
      </c>
      <c r="G57" s="74">
        <f t="shared" si="0"/>
        <v>0</v>
      </c>
      <c r="H57" s="136"/>
      <c r="I57" s="120">
        <f t="shared" si="3"/>
        <v>0</v>
      </c>
      <c r="J57" s="111">
        <f t="shared" si="1"/>
        <v>0</v>
      </c>
      <c r="K57" s="136"/>
      <c r="L57" s="129">
        <f t="shared" si="2"/>
        <v>0</v>
      </c>
      <c r="R57" s="190"/>
      <c r="S57" s="190"/>
      <c r="T57" s="190"/>
    </row>
    <row r="58" spans="2:20" ht="23" customHeight="1" thickBot="1" x14ac:dyDescent="0.35">
      <c r="B58" s="198"/>
      <c r="C58" s="137" t="s">
        <v>62</v>
      </c>
      <c r="D58" s="46">
        <f>'PROJECTION TAXE &amp; ACHEMINEMENT'!D13</f>
        <v>2</v>
      </c>
      <c r="E58" s="138">
        <f>'PROJECTION TAXE &amp; ACHEMINEMENT'!E13</f>
        <v>1855.173</v>
      </c>
      <c r="F58" s="139">
        <f t="shared" si="4"/>
        <v>0</v>
      </c>
      <c r="G58" s="140">
        <f t="shared" si="0"/>
        <v>0</v>
      </c>
      <c r="H58" s="136"/>
      <c r="I58" s="141">
        <f t="shared" si="3"/>
        <v>0</v>
      </c>
      <c r="J58" s="142">
        <f t="shared" si="1"/>
        <v>0</v>
      </c>
      <c r="K58" s="136"/>
      <c r="L58" s="129">
        <f t="shared" si="2"/>
        <v>0</v>
      </c>
      <c r="R58" s="190"/>
      <c r="S58" s="190"/>
      <c r="T58" s="190"/>
    </row>
    <row r="59" spans="2:20" s="3" customFormat="1" ht="26" customHeight="1" thickBot="1" x14ac:dyDescent="0.4">
      <c r="B59" s="195" t="s">
        <v>36</v>
      </c>
      <c r="C59" s="269"/>
      <c r="D59" s="50">
        <f>SUM(D50:D58)</f>
        <v>2</v>
      </c>
      <c r="E59" s="143">
        <f>SUM(E50:E58)</f>
        <v>1855.173</v>
      </c>
      <c r="F59" s="51">
        <f>SUM(F50:F58)</f>
        <v>0</v>
      </c>
      <c r="G59" s="52">
        <f>SUM(G50:G58)</f>
        <v>0</v>
      </c>
      <c r="H59" s="144"/>
      <c r="I59" s="51">
        <f t="shared" ref="I59:J59" si="5">SUM(I50:I58)</f>
        <v>0</v>
      </c>
      <c r="J59" s="52">
        <f t="shared" si="5"/>
        <v>0</v>
      </c>
      <c r="K59" s="144"/>
      <c r="L59" s="145"/>
      <c r="M59" s="195" t="s">
        <v>83</v>
      </c>
      <c r="N59" s="196"/>
      <c r="R59" s="191"/>
      <c r="S59" s="191"/>
      <c r="T59" s="191"/>
    </row>
    <row r="60" spans="2:20" s="3" customFormat="1" ht="26" customHeight="1" thickBot="1" x14ac:dyDescent="0.4">
      <c r="B60" s="265" t="s">
        <v>37</v>
      </c>
      <c r="C60" s="266"/>
      <c r="D60" s="49"/>
      <c r="E60" s="113"/>
      <c r="F60" s="262">
        <f>F59+G59</f>
        <v>0</v>
      </c>
      <c r="G60" s="263"/>
      <c r="H60" s="264"/>
      <c r="I60" s="262">
        <f>I59+J59</f>
        <v>0</v>
      </c>
      <c r="J60" s="263"/>
      <c r="K60" s="264"/>
      <c r="L60" s="118">
        <f>F60+I60</f>
        <v>0</v>
      </c>
      <c r="M60" s="163" t="s">
        <v>81</v>
      </c>
      <c r="N60" s="167">
        <f>IFERROR(L60/E63,0)</f>
        <v>0</v>
      </c>
      <c r="R60" s="258"/>
      <c r="S60" s="258"/>
      <c r="T60" s="258"/>
    </row>
    <row r="61" spans="2:20" s="3" customFormat="1" ht="26" customHeight="1" thickBot="1" x14ac:dyDescent="0.4">
      <c r="B61" s="267" t="s">
        <v>38</v>
      </c>
      <c r="C61" s="268"/>
      <c r="D61" s="14"/>
      <c r="E61" s="114"/>
      <c r="F61" s="255">
        <f>'PROJECTION TAXE &amp; ACHEMINEMENT'!$I$14</f>
        <v>41171.846669999999</v>
      </c>
      <c r="G61" s="256"/>
      <c r="H61" s="257"/>
      <c r="I61" s="255">
        <f>'PROJECTION TAXE &amp; ACHEMINEMENT'!$I$14</f>
        <v>41171.846669999999</v>
      </c>
      <c r="J61" s="256"/>
      <c r="K61" s="257"/>
      <c r="L61" s="118">
        <f>F61+I61</f>
        <v>82343.693339999998</v>
      </c>
      <c r="M61" s="164" t="s">
        <v>70</v>
      </c>
      <c r="N61" s="168">
        <f>IFERROR(L61/E63,0)</f>
        <v>22.192995839202059</v>
      </c>
      <c r="R61" s="258"/>
      <c r="S61" s="258"/>
      <c r="T61" s="258"/>
    </row>
    <row r="62" spans="2:20" s="3" customFormat="1" ht="26" customHeight="1" thickBot="1" x14ac:dyDescent="0.4">
      <c r="B62" s="267" t="s">
        <v>39</v>
      </c>
      <c r="C62" s="268"/>
      <c r="D62" s="14"/>
      <c r="E62" s="114"/>
      <c r="F62" s="255">
        <f>'PROJECTION TAXE &amp; ACHEMINEMENT'!$L$14</f>
        <v>32478.608680000001</v>
      </c>
      <c r="G62" s="256"/>
      <c r="H62" s="257"/>
      <c r="I62" s="255">
        <f>'PROJECTION TAXE &amp; ACHEMINEMENT'!$L$14</f>
        <v>32478.608680000001</v>
      </c>
      <c r="J62" s="256"/>
      <c r="K62" s="257"/>
      <c r="L62" s="118">
        <f>F62+I62</f>
        <v>64957.217360000002</v>
      </c>
      <c r="M62" s="164" t="s">
        <v>82</v>
      </c>
      <c r="N62" s="168">
        <f>IFERROR(L62/E63,0)</f>
        <v>17.507051191452227</v>
      </c>
      <c r="R62" s="258"/>
      <c r="S62" s="258"/>
      <c r="T62" s="258"/>
    </row>
    <row r="63" spans="2:20" s="3" customFormat="1" ht="26" customHeight="1" thickBot="1" x14ac:dyDescent="0.4">
      <c r="B63" s="76" t="s">
        <v>77</v>
      </c>
      <c r="C63" s="48"/>
      <c r="D63" s="77">
        <f>D59</f>
        <v>2</v>
      </c>
      <c r="E63" s="115">
        <f>E59*(1+YEAR(C7)-YEAR(C6))</f>
        <v>3710.346</v>
      </c>
      <c r="F63" s="259">
        <f>+F60+F61+F62</f>
        <v>73650.455350000004</v>
      </c>
      <c r="G63" s="260"/>
      <c r="H63" s="261"/>
      <c r="I63" s="259">
        <f>+I60+I61+I62</f>
        <v>73650.455350000004</v>
      </c>
      <c r="J63" s="260"/>
      <c r="K63" s="261"/>
      <c r="L63" s="119">
        <f>SUM(L60:L62)</f>
        <v>147300.91070000001</v>
      </c>
      <c r="M63" s="165" t="s">
        <v>74</v>
      </c>
      <c r="N63" s="166">
        <f>IFERROR(L63/E63,0)</f>
        <v>39.700047030654289</v>
      </c>
      <c r="R63" s="270"/>
      <c r="S63" s="270"/>
      <c r="T63" s="270"/>
    </row>
    <row r="64" spans="2:20" x14ac:dyDescent="0.3">
      <c r="F64" s="244"/>
      <c r="G64" s="244"/>
      <c r="H64" s="244"/>
      <c r="I64" s="244"/>
      <c r="J64" s="244"/>
      <c r="K64" s="244"/>
      <c r="L64" s="244"/>
      <c r="M64" s="244"/>
      <c r="N64" s="244"/>
    </row>
    <row r="65" spans="6:16" x14ac:dyDescent="0.3">
      <c r="F65" s="245"/>
      <c r="G65" s="245"/>
      <c r="H65" s="245"/>
      <c r="I65" s="245"/>
      <c r="J65" s="245"/>
      <c r="K65" s="245"/>
      <c r="L65" s="245"/>
      <c r="M65" s="245"/>
      <c r="N65" s="245"/>
      <c r="O65" s="246"/>
      <c r="P65" s="246"/>
    </row>
    <row r="66" spans="6:16" x14ac:dyDescent="0.3">
      <c r="F66" s="159"/>
      <c r="G66" s="160"/>
      <c r="I66" s="159"/>
      <c r="J66" s="160"/>
      <c r="L66" s="159"/>
      <c r="M66" s="160"/>
    </row>
    <row r="67" spans="6:16" x14ac:dyDescent="0.3">
      <c r="F67" s="159"/>
      <c r="G67" s="160"/>
      <c r="I67" s="159"/>
      <c r="J67" s="160"/>
      <c r="L67" s="159"/>
      <c r="M67" s="160"/>
    </row>
    <row r="68" spans="6:16" x14ac:dyDescent="0.3">
      <c r="F68" s="159"/>
      <c r="G68" s="160"/>
      <c r="I68" s="159"/>
      <c r="J68" s="160"/>
      <c r="L68" s="159"/>
      <c r="M68" s="160"/>
    </row>
    <row r="69" spans="6:16" x14ac:dyDescent="0.3">
      <c r="F69" s="158"/>
    </row>
  </sheetData>
  <sheetProtection algorithmName="SHA-512" hashValue="B3XIM7FKCpphqSQPZa9liZRjber0Y98HWXaErrNjifP/MVoomMjPG9jQ5CKk0f8jz5qhKPX58fv3NoHqYClpDA==" saltValue="Bih7V8K4y0Fk20XdM7bmxQ==" spinCount="100000" sheet="1" objects="1" scenarios="1"/>
  <mergeCells count="42">
    <mergeCell ref="R63:T63"/>
    <mergeCell ref="R60:T60"/>
    <mergeCell ref="F60:H60"/>
    <mergeCell ref="I60:K60"/>
    <mergeCell ref="B60:C60"/>
    <mergeCell ref="B61:C61"/>
    <mergeCell ref="B62:C62"/>
    <mergeCell ref="R48:T48"/>
    <mergeCell ref="B37:C37"/>
    <mergeCell ref="D37:F37"/>
    <mergeCell ref="G37:J37"/>
    <mergeCell ref="F64:H65"/>
    <mergeCell ref="I64:K65"/>
    <mergeCell ref="L64:N65"/>
    <mergeCell ref="O65:P65"/>
    <mergeCell ref="F61:H61"/>
    <mergeCell ref="F62:H62"/>
    <mergeCell ref="I61:K61"/>
    <mergeCell ref="I62:K62"/>
    <mergeCell ref="R61:T61"/>
    <mergeCell ref="R62:T62"/>
    <mergeCell ref="F63:H63"/>
    <mergeCell ref="I63:K63"/>
    <mergeCell ref="H2:I2"/>
    <mergeCell ref="L48:L49"/>
    <mergeCell ref="E2:F2"/>
    <mergeCell ref="B12:B14"/>
    <mergeCell ref="B15:B18"/>
    <mergeCell ref="B19:B21"/>
    <mergeCell ref="B29:J29"/>
    <mergeCell ref="B30:J35"/>
    <mergeCell ref="F48:H48"/>
    <mergeCell ref="I48:K48"/>
    <mergeCell ref="E3:F4"/>
    <mergeCell ref="H4:I7"/>
    <mergeCell ref="M59:N59"/>
    <mergeCell ref="B52:B58"/>
    <mergeCell ref="D48:E48"/>
    <mergeCell ref="B38:C43"/>
    <mergeCell ref="D38:F43"/>
    <mergeCell ref="G38:J43"/>
    <mergeCell ref="B59:C59"/>
  </mergeCells>
  <phoneticPr fontId="36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A9E6A-7615-4372-98D0-9570010FE2F3}">
  <dimension ref="A1:P45"/>
  <sheetViews>
    <sheetView workbookViewId="0">
      <selection activeCell="H38" sqref="H38"/>
    </sheetView>
  </sheetViews>
  <sheetFormatPr baseColWidth="10" defaultColWidth="0" defaultRowHeight="13" customHeight="1" zeroHeight="1" x14ac:dyDescent="0.3"/>
  <cols>
    <col min="1" max="1" width="1.81640625" style="19" customWidth="1"/>
    <col min="2" max="2" width="11.453125" style="19" customWidth="1"/>
    <col min="3" max="3" width="21.453125" style="19" customWidth="1"/>
    <col min="4" max="4" width="17.453125" style="26" customWidth="1"/>
    <col min="5" max="13" width="20" style="26" customWidth="1"/>
    <col min="14" max="14" width="11.453125" style="19" customWidth="1"/>
    <col min="15" max="16" width="0" style="26" hidden="1" customWidth="1"/>
    <col min="17" max="16384" width="11.453125" style="26" hidden="1"/>
  </cols>
  <sheetData>
    <row r="1" spans="1:14" s="19" customFormat="1" x14ac:dyDescent="0.3"/>
    <row r="2" spans="1:14" s="20" customFormat="1" ht="21" x14ac:dyDescent="0.5">
      <c r="B2" s="21" t="s">
        <v>40</v>
      </c>
      <c r="C2" s="22"/>
      <c r="D2" s="22"/>
      <c r="E2" s="22"/>
      <c r="F2" s="22"/>
      <c r="G2" s="22"/>
      <c r="H2" s="22"/>
      <c r="I2" s="23"/>
      <c r="J2" s="23"/>
      <c r="K2" s="23"/>
      <c r="L2" s="23"/>
      <c r="M2" s="23"/>
    </row>
    <row r="3" spans="1:14" s="19" customFormat="1" ht="18.5" x14ac:dyDescent="0.45">
      <c r="B3" s="24" t="s">
        <v>46</v>
      </c>
      <c r="F3" s="25"/>
    </row>
    <row r="4" spans="1:14" s="19" customFormat="1" ht="18.5" x14ac:dyDescent="0.45">
      <c r="B4" s="39" t="s">
        <v>49</v>
      </c>
      <c r="F4" s="25"/>
    </row>
    <row r="5" spans="1:14" s="19" customFormat="1" ht="18.5" x14ac:dyDescent="0.45">
      <c r="B5" s="39"/>
      <c r="F5" s="25"/>
    </row>
    <row r="6" spans="1:14" ht="18.5" x14ac:dyDescent="0.45">
      <c r="B6" s="25" t="s">
        <v>88</v>
      </c>
      <c r="D6" s="19"/>
      <c r="E6" s="19"/>
      <c r="F6" s="19"/>
      <c r="G6" s="19"/>
      <c r="H6" s="19"/>
      <c r="I6" s="19"/>
      <c r="J6" s="19"/>
      <c r="K6" s="19"/>
      <c r="L6" s="19"/>
      <c r="M6" s="19"/>
    </row>
    <row r="7" spans="1:14" x14ac:dyDescent="0.3"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1:14" ht="31.5" customHeight="1" x14ac:dyDescent="0.3">
      <c r="B8" s="271" t="s">
        <v>47</v>
      </c>
      <c r="C8" s="271" t="s">
        <v>48</v>
      </c>
      <c r="D8" s="271" t="s">
        <v>50</v>
      </c>
      <c r="E8" s="273" t="s">
        <v>63</v>
      </c>
      <c r="F8" s="274"/>
      <c r="G8" s="19"/>
      <c r="H8" s="27"/>
      <c r="I8" s="27"/>
      <c r="J8" s="27"/>
      <c r="K8" s="19"/>
      <c r="L8" s="19"/>
      <c r="M8" s="19"/>
    </row>
    <row r="9" spans="1:14" ht="65" x14ac:dyDescent="0.3">
      <c r="B9" s="272"/>
      <c r="C9" s="272"/>
      <c r="D9" s="272"/>
      <c r="E9" s="42" t="s">
        <v>64</v>
      </c>
      <c r="F9" s="42" t="s">
        <v>65</v>
      </c>
      <c r="G9" s="19"/>
      <c r="H9" s="27"/>
      <c r="I9" s="27"/>
      <c r="J9" s="27"/>
      <c r="K9" s="19"/>
      <c r="L9" s="19"/>
      <c r="M9" s="19"/>
    </row>
    <row r="10" spans="1:14" s="30" customFormat="1" ht="15.5" hidden="1" x14ac:dyDescent="0.35">
      <c r="A10" s="28"/>
      <c r="B10" s="29" t="s">
        <v>13</v>
      </c>
      <c r="C10" s="40">
        <v>51.96</v>
      </c>
      <c r="D10" s="41">
        <v>42.37</v>
      </c>
      <c r="E10" s="43"/>
      <c r="F10" s="41"/>
      <c r="G10" s="28"/>
      <c r="H10" s="27"/>
      <c r="I10" s="27"/>
      <c r="J10" s="27"/>
      <c r="K10" s="28"/>
      <c r="L10" s="28"/>
      <c r="M10" s="28"/>
      <c r="N10" s="28"/>
    </row>
    <row r="11" spans="1:14" s="30" customFormat="1" ht="15.5" hidden="1" x14ac:dyDescent="0.35">
      <c r="A11" s="28"/>
      <c r="B11" s="29" t="s">
        <v>14</v>
      </c>
      <c r="C11" s="40">
        <v>175.92</v>
      </c>
      <c r="D11" s="41">
        <v>11.39</v>
      </c>
      <c r="E11" s="43"/>
      <c r="F11" s="41"/>
      <c r="G11" s="28"/>
      <c r="H11" s="27"/>
      <c r="I11" s="27"/>
      <c r="J11" s="27"/>
      <c r="K11" s="28"/>
      <c r="L11" s="28"/>
      <c r="M11" s="28"/>
      <c r="N11" s="28"/>
    </row>
    <row r="12" spans="1:14" s="30" customFormat="1" ht="15.5" x14ac:dyDescent="0.35">
      <c r="A12" s="28"/>
      <c r="B12" s="29" t="s">
        <v>15</v>
      </c>
      <c r="C12" s="40">
        <f>'PROJECTION TAXE &amp; ACHEMINEMENT'!F13</f>
        <v>1301.4000000000001</v>
      </c>
      <c r="D12" s="41">
        <f>'PROJECTION TAXE &amp; ACHEMINEMENT'!G13</f>
        <v>8.69</v>
      </c>
      <c r="E12" s="43"/>
      <c r="F12" s="41"/>
      <c r="G12" s="28"/>
      <c r="H12" s="27"/>
      <c r="I12" s="27"/>
      <c r="J12" s="27"/>
      <c r="K12" s="28"/>
      <c r="L12" s="28"/>
      <c r="M12" s="28"/>
      <c r="N12" s="28"/>
    </row>
    <row r="13" spans="1:14" ht="15.5" x14ac:dyDescent="0.3">
      <c r="D13" s="19"/>
      <c r="E13" s="19"/>
      <c r="F13" s="19"/>
      <c r="G13" s="19"/>
      <c r="H13" s="19"/>
      <c r="I13" s="31"/>
      <c r="J13" s="27"/>
      <c r="K13" s="19"/>
      <c r="L13" s="19"/>
      <c r="M13" s="19"/>
    </row>
    <row r="14" spans="1:14" ht="18.5" x14ac:dyDescent="0.45">
      <c r="B14" s="25" t="s">
        <v>84</v>
      </c>
      <c r="D14" s="19"/>
      <c r="E14" s="19"/>
      <c r="F14" s="19"/>
      <c r="G14" s="19"/>
      <c r="H14" s="19"/>
      <c r="I14" s="19"/>
      <c r="J14" s="19"/>
      <c r="K14" s="19"/>
      <c r="L14" s="19"/>
      <c r="M14" s="19"/>
    </row>
    <row r="15" spans="1:14" x14ac:dyDescent="0.3">
      <c r="D15" s="19"/>
      <c r="E15" s="19"/>
      <c r="F15" s="19"/>
      <c r="G15" s="19"/>
      <c r="H15" s="19"/>
      <c r="I15" s="19"/>
      <c r="J15" s="19"/>
      <c r="K15" s="19"/>
      <c r="L15" s="19"/>
      <c r="M15" s="19"/>
    </row>
    <row r="16" spans="1:14" ht="15.5" x14ac:dyDescent="0.35">
      <c r="B16" s="44" t="s">
        <v>52</v>
      </c>
      <c r="D16" s="19"/>
      <c r="E16" s="19"/>
      <c r="F16" s="19"/>
      <c r="G16" s="19"/>
      <c r="H16" s="19"/>
      <c r="I16" s="19"/>
      <c r="J16" s="19"/>
      <c r="K16" s="19"/>
      <c r="L16" s="19"/>
      <c r="M16" s="19"/>
    </row>
    <row r="17" spans="1:14" x14ac:dyDescent="0.3">
      <c r="D17" s="19"/>
      <c r="E17" s="19"/>
      <c r="F17" s="19"/>
      <c r="G17" s="19"/>
      <c r="H17" s="19"/>
      <c r="I17" s="19"/>
      <c r="J17" s="19"/>
      <c r="K17" s="19"/>
      <c r="L17" s="19"/>
      <c r="M17" s="19"/>
    </row>
    <row r="18" spans="1:14" ht="15.5" x14ac:dyDescent="0.3">
      <c r="B18" s="271" t="s">
        <v>47</v>
      </c>
      <c r="C18" s="271" t="s">
        <v>51</v>
      </c>
      <c r="D18" s="271" t="s">
        <v>53</v>
      </c>
      <c r="E18" s="45"/>
      <c r="F18" s="45"/>
      <c r="G18" s="19"/>
      <c r="H18" s="27"/>
      <c r="I18" s="27"/>
      <c r="J18" s="27"/>
      <c r="K18" s="19"/>
      <c r="L18" s="19"/>
      <c r="M18" s="19"/>
    </row>
    <row r="19" spans="1:14" ht="15.5" x14ac:dyDescent="0.3">
      <c r="B19" s="272"/>
      <c r="C19" s="272"/>
      <c r="D19" s="272"/>
      <c r="E19" s="45"/>
      <c r="F19" s="45"/>
      <c r="G19" s="19"/>
      <c r="H19" s="27"/>
      <c r="I19" s="27"/>
      <c r="J19" s="27"/>
      <c r="K19" s="19"/>
      <c r="L19" s="19"/>
      <c r="M19" s="19"/>
    </row>
    <row r="20" spans="1:14" s="30" customFormat="1" ht="15.5" hidden="1" x14ac:dyDescent="0.35">
      <c r="A20" s="28"/>
      <c r="B20" s="29" t="s">
        <v>13</v>
      </c>
      <c r="C20" s="29" t="s">
        <v>54</v>
      </c>
      <c r="D20" s="41">
        <f>'PROJECTION TAXE &amp; ACHEMINEMENT'!H5</f>
        <v>0</v>
      </c>
      <c r="E20" s="45"/>
      <c r="F20" s="45"/>
      <c r="G20" s="28"/>
      <c r="H20" s="27"/>
      <c r="I20" s="27"/>
      <c r="J20" s="27"/>
      <c r="K20" s="28"/>
      <c r="L20" s="28"/>
      <c r="M20" s="28"/>
      <c r="N20" s="28"/>
    </row>
    <row r="21" spans="1:14" s="30" customFormat="1" ht="15.5" hidden="1" x14ac:dyDescent="0.35">
      <c r="A21" s="28"/>
      <c r="B21" s="29" t="s">
        <v>14</v>
      </c>
      <c r="C21" s="29" t="s">
        <v>55</v>
      </c>
      <c r="D21" s="41">
        <f>'PROJECTION TAXE &amp; ACHEMINEMENT'!H6</f>
        <v>0</v>
      </c>
      <c r="E21" s="45"/>
      <c r="F21" s="45"/>
      <c r="G21" s="28"/>
      <c r="H21" s="27"/>
      <c r="I21" s="27"/>
      <c r="J21" s="27"/>
      <c r="K21" s="28"/>
      <c r="L21" s="28"/>
      <c r="M21" s="28"/>
      <c r="N21" s="28"/>
    </row>
    <row r="22" spans="1:14" s="30" customFormat="1" ht="15.5" hidden="1" x14ac:dyDescent="0.35">
      <c r="A22" s="28"/>
      <c r="B22" s="29" t="s">
        <v>15</v>
      </c>
      <c r="C22" s="29" t="s">
        <v>56</v>
      </c>
      <c r="D22" s="41">
        <f>'PROJECTION TAXE &amp; ACHEMINEMENT'!H7</f>
        <v>0</v>
      </c>
      <c r="E22" s="45"/>
      <c r="F22" s="45"/>
      <c r="G22" s="28"/>
      <c r="H22" s="27"/>
      <c r="I22" s="27"/>
      <c r="J22" s="27"/>
      <c r="K22" s="28"/>
      <c r="L22" s="28"/>
      <c r="M22" s="28"/>
      <c r="N22" s="28"/>
    </row>
    <row r="23" spans="1:14" s="30" customFormat="1" ht="15.5" hidden="1" x14ac:dyDescent="0.35">
      <c r="A23" s="28"/>
      <c r="B23" s="29" t="s">
        <v>15</v>
      </c>
      <c r="C23" s="29" t="s">
        <v>57</v>
      </c>
      <c r="D23" s="41">
        <f>'PROJECTION TAXE &amp; ACHEMINEMENT'!H8</f>
        <v>0</v>
      </c>
      <c r="E23" s="45"/>
      <c r="F23" s="45"/>
      <c r="G23" s="28"/>
      <c r="H23" s="27"/>
      <c r="I23" s="27"/>
      <c r="J23" s="27"/>
      <c r="K23" s="28"/>
      <c r="L23" s="28"/>
      <c r="M23" s="28"/>
      <c r="N23" s="28"/>
    </row>
    <row r="24" spans="1:14" s="30" customFormat="1" ht="15.5" hidden="1" x14ac:dyDescent="0.35">
      <c r="A24" s="28"/>
      <c r="B24" s="29" t="s">
        <v>15</v>
      </c>
      <c r="C24" s="29" t="s">
        <v>58</v>
      </c>
      <c r="D24" s="41">
        <f>'PROJECTION TAXE &amp; ACHEMINEMENT'!H9</f>
        <v>0</v>
      </c>
      <c r="E24" s="45"/>
      <c r="F24" s="45"/>
      <c r="G24" s="28"/>
      <c r="H24" s="27"/>
      <c r="I24" s="27"/>
      <c r="J24" s="27"/>
      <c r="K24" s="28"/>
      <c r="L24" s="28"/>
      <c r="M24" s="28"/>
      <c r="N24" s="28"/>
    </row>
    <row r="25" spans="1:14" s="30" customFormat="1" ht="15.5" hidden="1" x14ac:dyDescent="0.35">
      <c r="A25" s="28"/>
      <c r="B25" s="29" t="s">
        <v>15</v>
      </c>
      <c r="C25" s="29" t="s">
        <v>59</v>
      </c>
      <c r="D25" s="41">
        <f>'PROJECTION TAXE &amp; ACHEMINEMENT'!H10</f>
        <v>0</v>
      </c>
      <c r="E25" s="45"/>
      <c r="F25" s="45"/>
      <c r="G25" s="28"/>
      <c r="H25" s="27"/>
      <c r="I25" s="27"/>
      <c r="J25" s="27"/>
      <c r="K25" s="28"/>
      <c r="L25" s="28"/>
      <c r="M25" s="28"/>
      <c r="N25" s="28"/>
    </row>
    <row r="26" spans="1:14" s="30" customFormat="1" ht="15.5" hidden="1" x14ac:dyDescent="0.35">
      <c r="A26" s="28"/>
      <c r="B26" s="29" t="s">
        <v>15</v>
      </c>
      <c r="C26" s="29" t="s">
        <v>60</v>
      </c>
      <c r="D26" s="41">
        <f>'PROJECTION TAXE &amp; ACHEMINEMENT'!H11</f>
        <v>0</v>
      </c>
      <c r="E26" s="45"/>
      <c r="F26" s="45"/>
      <c r="G26" s="28"/>
      <c r="H26" s="27"/>
      <c r="I26" s="27"/>
      <c r="J26" s="27"/>
      <c r="K26" s="28"/>
      <c r="L26" s="28"/>
      <c r="M26" s="28"/>
      <c r="N26" s="28"/>
    </row>
    <row r="27" spans="1:14" s="30" customFormat="1" ht="15.5" hidden="1" x14ac:dyDescent="0.35">
      <c r="A27" s="28"/>
      <c r="B27" s="29" t="s">
        <v>15</v>
      </c>
      <c r="C27" s="29" t="s">
        <v>61</v>
      </c>
      <c r="D27" s="41">
        <f>'PROJECTION TAXE &amp; ACHEMINEMENT'!H12</f>
        <v>0</v>
      </c>
      <c r="E27" s="45"/>
      <c r="F27" s="45"/>
      <c r="G27" s="28"/>
      <c r="H27" s="27"/>
      <c r="I27" s="27"/>
      <c r="J27" s="27"/>
      <c r="K27" s="28"/>
      <c r="L27" s="28"/>
      <c r="M27" s="28"/>
      <c r="N27" s="28"/>
    </row>
    <row r="28" spans="1:14" s="30" customFormat="1" ht="15.5" x14ac:dyDescent="0.35">
      <c r="A28" s="28"/>
      <c r="B28" s="29" t="s">
        <v>15</v>
      </c>
      <c r="C28" s="29" t="s">
        <v>62</v>
      </c>
      <c r="D28" s="41">
        <f>'PROJECTION TAXE &amp; ACHEMINEMENT'!H13</f>
        <v>12.1</v>
      </c>
      <c r="E28" s="45"/>
      <c r="F28" s="45"/>
      <c r="G28" s="28"/>
      <c r="H28" s="27"/>
      <c r="I28" s="27"/>
      <c r="J28" s="27"/>
      <c r="K28" s="28"/>
      <c r="L28" s="28"/>
      <c r="M28" s="28"/>
      <c r="N28" s="28"/>
    </row>
    <row r="29" spans="1:14" s="19" customFormat="1" x14ac:dyDescent="0.3">
      <c r="E29" s="45"/>
      <c r="F29" s="45"/>
    </row>
    <row r="30" spans="1:14" s="19" customFormat="1" x14ac:dyDescent="0.3"/>
    <row r="31" spans="1:14" s="19" customFormat="1" x14ac:dyDescent="0.3"/>
    <row r="32" spans="1:14" s="19" customFormat="1" x14ac:dyDescent="0.3"/>
    <row r="33" s="19" customFormat="1" x14ac:dyDescent="0.3"/>
    <row r="34" s="19" customFormat="1" x14ac:dyDescent="0.3"/>
    <row r="35" s="19" customFormat="1" x14ac:dyDescent="0.3"/>
    <row r="36" s="19" customFormat="1" x14ac:dyDescent="0.3"/>
    <row r="37" s="19" customFormat="1" x14ac:dyDescent="0.3"/>
    <row r="38" s="19" customFormat="1" x14ac:dyDescent="0.3"/>
    <row r="39" s="19" customFormat="1" x14ac:dyDescent="0.3"/>
    <row r="40" s="19" customFormat="1" x14ac:dyDescent="0.3"/>
    <row r="41" s="19" customFormat="1" x14ac:dyDescent="0.3"/>
    <row r="42" s="19" customFormat="1" x14ac:dyDescent="0.3"/>
    <row r="43" s="19" customFormat="1" x14ac:dyDescent="0.3"/>
    <row r="44" s="19" customFormat="1" x14ac:dyDescent="0.3"/>
    <row r="45" x14ac:dyDescent="0.3"/>
  </sheetData>
  <sheetProtection algorithmName="SHA-512" hashValue="IHsaR3yh/cKX5HwvtvxbVy/wLERmvXJLdQVEwrYj3JM0exUsQBppGC0vx3dzxtmq4Omziwbwdi/rMWLqjeZlwA==" saltValue="XEU4UCcR6Dw5+nwK3pIp6w==" spinCount="100000" sheet="1" objects="1" scenarios="1"/>
  <mergeCells count="7">
    <mergeCell ref="B8:B9"/>
    <mergeCell ref="C8:C9"/>
    <mergeCell ref="D8:D9"/>
    <mergeCell ref="E8:F8"/>
    <mergeCell ref="B18:B19"/>
    <mergeCell ref="C18:C19"/>
    <mergeCell ref="D18:D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C7619-4975-4E90-8E93-E7B36B7477CB}">
  <dimension ref="B2:F43"/>
  <sheetViews>
    <sheetView workbookViewId="0">
      <selection activeCell="C30" sqref="C30"/>
    </sheetView>
  </sheetViews>
  <sheetFormatPr baseColWidth="10" defaultColWidth="10.81640625" defaultRowHeight="14.5" x14ac:dyDescent="0.35"/>
  <cols>
    <col min="1" max="1" width="3.6328125" style="32" customWidth="1"/>
    <col min="2" max="2" width="55.6328125" style="32" customWidth="1"/>
    <col min="3" max="4" width="32.6328125" style="32" customWidth="1"/>
    <col min="5" max="16384" width="10.81640625" style="32"/>
  </cols>
  <sheetData>
    <row r="2" spans="2:6" s="20" customFormat="1" ht="21" x14ac:dyDescent="0.5">
      <c r="B2" s="21" t="s">
        <v>41</v>
      </c>
      <c r="C2" s="22"/>
      <c r="D2" s="22"/>
    </row>
    <row r="3" spans="2:6" ht="18.5" x14ac:dyDescent="0.35">
      <c r="B3" s="33" t="s">
        <v>42</v>
      </c>
    </row>
    <row r="4" spans="2:6" x14ac:dyDescent="0.35">
      <c r="B4" s="39" t="s">
        <v>49</v>
      </c>
    </row>
    <row r="5" spans="2:6" ht="15" thickBot="1" x14ac:dyDescent="0.4"/>
    <row r="6" spans="2:6" s="34" customFormat="1" ht="29.5" thickBot="1" x14ac:dyDescent="0.4">
      <c r="B6" s="94" t="s">
        <v>47</v>
      </c>
      <c r="C6" s="95" t="s">
        <v>66</v>
      </c>
      <c r="D6" s="96" t="s">
        <v>67</v>
      </c>
    </row>
    <row r="7" spans="2:6" s="34" customFormat="1" ht="23" hidden="1" customHeight="1" x14ac:dyDescent="0.35">
      <c r="B7" s="97" t="s">
        <v>13</v>
      </c>
      <c r="C7" s="98">
        <v>17.16</v>
      </c>
      <c r="D7" s="99">
        <f>'PROJECTION TAXE &amp; ACHEMINEMENT'!K5</f>
        <v>0</v>
      </c>
    </row>
    <row r="8" spans="2:6" s="34" customFormat="1" ht="23" hidden="1" customHeight="1" x14ac:dyDescent="0.35">
      <c r="B8" s="100" t="s">
        <v>14</v>
      </c>
      <c r="C8" s="98">
        <v>17.16</v>
      </c>
      <c r="D8" s="101">
        <f>'PROJECTION TAXE &amp; ACHEMINEMENT'!K6</f>
        <v>0</v>
      </c>
    </row>
    <row r="9" spans="2:6" s="34" customFormat="1" ht="23" customHeight="1" thickBot="1" x14ac:dyDescent="0.4">
      <c r="B9" s="102" t="s">
        <v>15</v>
      </c>
      <c r="C9" s="98">
        <v>17.16</v>
      </c>
      <c r="D9" s="103">
        <f>MAX('PROJECTION TAXE &amp; ACHEMINEMENT'!K7:K13)</f>
        <v>321.92</v>
      </c>
    </row>
    <row r="11" spans="2:6" ht="15" thickBot="1" x14ac:dyDescent="0.4"/>
    <row r="12" spans="2:6" s="34" customFormat="1" ht="23" customHeight="1" thickBot="1" x14ac:dyDescent="0.4">
      <c r="B12" s="104" t="s">
        <v>43</v>
      </c>
      <c r="C12" s="105"/>
      <c r="D12" s="105"/>
      <c r="E12" s="105"/>
      <c r="F12" s="105"/>
    </row>
    <row r="13" spans="2:6" s="35" customFormat="1" ht="45" customHeight="1" x14ac:dyDescent="0.35">
      <c r="B13" s="106" t="s">
        <v>44</v>
      </c>
      <c r="C13" s="105"/>
      <c r="D13" s="105"/>
      <c r="E13" s="105"/>
      <c r="F13" s="105"/>
    </row>
    <row r="14" spans="2:6" s="35" customFormat="1" ht="45" customHeight="1" thickBot="1" x14ac:dyDescent="0.4">
      <c r="B14" s="107" t="s">
        <v>45</v>
      </c>
      <c r="C14" s="105"/>
      <c r="D14" s="105"/>
      <c r="E14" s="105"/>
      <c r="F14" s="105"/>
    </row>
    <row r="15" spans="2:6" x14ac:dyDescent="0.35">
      <c r="C15" s="105"/>
      <c r="D15" s="105"/>
      <c r="E15" s="105"/>
      <c r="F15" s="105"/>
    </row>
    <row r="16" spans="2:6" x14ac:dyDescent="0.35">
      <c r="C16" s="105"/>
      <c r="D16" s="105"/>
      <c r="E16" s="105"/>
      <c r="F16" s="105"/>
    </row>
    <row r="17" spans="2:6" ht="23" customHeight="1" x14ac:dyDescent="0.35">
      <c r="C17" s="105"/>
      <c r="D17" s="105"/>
      <c r="E17" s="105"/>
      <c r="F17" s="105"/>
    </row>
    <row r="18" spans="2:6" ht="18.5" x14ac:dyDescent="0.35">
      <c r="B18" s="36"/>
    </row>
    <row r="19" spans="2:6" ht="23" customHeight="1" x14ac:dyDescent="0.35">
      <c r="B19" s="37"/>
    </row>
    <row r="20" spans="2:6" ht="18.5" x14ac:dyDescent="0.35">
      <c r="B20" s="36"/>
    </row>
    <row r="22" spans="2:6" ht="18.5" x14ac:dyDescent="0.35">
      <c r="B22" s="36"/>
    </row>
    <row r="37" spans="4:4" ht="23" customHeight="1" x14ac:dyDescent="0.35">
      <c r="D37" s="38"/>
    </row>
    <row r="38" spans="4:4" ht="23" customHeight="1" x14ac:dyDescent="0.35">
      <c r="D38" s="38"/>
    </row>
    <row r="39" spans="4:4" ht="23" customHeight="1" x14ac:dyDescent="0.35">
      <c r="D39" s="38"/>
    </row>
    <row r="40" spans="4:4" ht="23" customHeight="1" x14ac:dyDescent="0.35">
      <c r="D40" s="38"/>
    </row>
    <row r="41" spans="4:4" ht="23" customHeight="1" x14ac:dyDescent="0.35">
      <c r="D41" s="38"/>
    </row>
    <row r="42" spans="4:4" ht="23" customHeight="1" x14ac:dyDescent="0.35">
      <c r="D42" s="38"/>
    </row>
    <row r="43" spans="4:4" ht="23" customHeight="1" x14ac:dyDescent="0.35">
      <c r="D43" s="38"/>
    </row>
  </sheetData>
  <sheetProtection algorithmName="SHA-512" hashValue="ZtmYW7sa/i0Wh0bPsXb4aOU+zYcED0K35Y1YHP1f2vIbU7VW6KYmM8+BJYNxO6umCps8hUaCshlvp5+AyQZIEw==" saltValue="YhziNRHM6sjfIaW5K7CIWQ==" spinCount="100000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75D9275A7A9C4388A1AF5CCD49BCFB" ma:contentTypeVersion="8" ma:contentTypeDescription="Create a new document." ma:contentTypeScope="" ma:versionID="b7d3a62ad0706cde91c4c0eabce05a3f">
  <xsd:schema xmlns:xsd="http://www.w3.org/2001/XMLSchema" xmlns:xs="http://www.w3.org/2001/XMLSchema" xmlns:p="http://schemas.microsoft.com/office/2006/metadata/properties" xmlns:ns2="69118853-4747-420a-ad8b-1f050c74d102" targetNamespace="http://schemas.microsoft.com/office/2006/metadata/properties" ma:root="true" ma:fieldsID="7f589a4762ea4b349c0acf1766c425df" ns2:_="">
    <xsd:import namespace="69118853-4747-420a-ad8b-1f050c74d10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118853-4747-420a-ad8b-1f050c74d10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47B5E9-E924-49B3-B5A2-B2D8B7787177}">
  <ds:schemaRefs>
    <ds:schemaRef ds:uri="87037488-ec5d-4aba-84c2-9b1d22638e8e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69055208-a1ce-49ab-9c43-4837d96ec712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c7e70348-c08a-4d7c-9127-48b2df75d16d"/>
    <ds:schemaRef ds:uri="http://www.w3.org/XML/1998/namespace"/>
    <ds:schemaRef ds:uri="9a45ec9f-d1a3-4768-a482-5f6e47863fb5"/>
    <ds:schemaRef ds:uri="ba25cdda-397e-4b4d-962f-1ea2b2cc3494"/>
  </ds:schemaRefs>
</ds:datastoreItem>
</file>

<file path=customXml/itemProps2.xml><?xml version="1.0" encoding="utf-8"?>
<ds:datastoreItem xmlns:ds="http://schemas.openxmlformats.org/officeDocument/2006/customXml" ds:itemID="{5EC33B59-5617-4525-99F0-D92BAFA6270B}"/>
</file>

<file path=customXml/itemProps3.xml><?xml version="1.0" encoding="utf-8"?>
<ds:datastoreItem xmlns:ds="http://schemas.openxmlformats.org/officeDocument/2006/customXml" ds:itemID="{E04B5E0B-308C-4E0F-A81E-AAE5B76824D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PROJECTION TAXE &amp; ACHEMINEMENT</vt:lpstr>
      <vt:lpstr>BPU DQE</vt:lpstr>
      <vt:lpstr>BPU ACHEMINEMENT</vt:lpstr>
      <vt:lpstr>BPU TAXES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Laura BERLUREAU</cp:lastModifiedBy>
  <cp:lastPrinted>2022-03-24T15:06:42Z</cp:lastPrinted>
  <dcterms:created xsi:type="dcterms:W3CDTF">2020-06-12T16:25:06Z</dcterms:created>
  <dcterms:modified xsi:type="dcterms:W3CDTF">2025-07-03T07:01:13Z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0x0101000F75D9275A7A9C4388A1AF5CCD49BCFB</vt:lpwstr>
  </property>
  <property fmtid="{D5CDD505-2E9C-101B-9397-08002B2CF9AE}" pid="3" name="b1b820adfd3e4a078472514c1a5cb5ff">
    <vt:lpwstr/>
  </property>
  <property fmtid="{D5CDD505-2E9C-101B-9397-08002B2CF9AE}" pid="4" name="TaxCatchAll">
    <vt:lpwstr/>
  </property>
  <property fmtid="{D5CDD505-2E9C-101B-9397-08002B2CF9AE}" pid="5" name="Security Classification">
    <vt:lpwstr/>
  </property>
  <property fmtid="{D5CDD505-2E9C-101B-9397-08002B2CF9AE}" pid="6" name="MSIP_Label_c135c4ba-2280-41f8-be7d-6f21d368baa3_Enabled">
    <vt:lpwstr>true</vt:lpwstr>
  </property>
  <property fmtid="{D5CDD505-2E9C-101B-9397-08002B2CF9AE}" pid="7" name="MSIP_Label_c135c4ba-2280-41f8-be7d-6f21d368baa3_SetDate">
    <vt:lpwstr>2022-03-17T14:21:33Z</vt:lpwstr>
  </property>
  <property fmtid="{D5CDD505-2E9C-101B-9397-08002B2CF9AE}" pid="8" name="MSIP_Label_c135c4ba-2280-41f8-be7d-6f21d368baa3_Method">
    <vt:lpwstr>Standard</vt:lpwstr>
  </property>
  <property fmtid="{D5CDD505-2E9C-101B-9397-08002B2CF9AE}" pid="9" name="MSIP_Label_c135c4ba-2280-41f8-be7d-6f21d368baa3_Name">
    <vt:lpwstr>c135c4ba-2280-41f8-be7d-6f21d368baa3</vt:lpwstr>
  </property>
  <property fmtid="{D5CDD505-2E9C-101B-9397-08002B2CF9AE}" pid="10" name="MSIP_Label_c135c4ba-2280-41f8-be7d-6f21d368baa3_SiteId">
    <vt:lpwstr>24139d14-c62c-4c47-8bdd-ce71ea1d50cf</vt:lpwstr>
  </property>
  <property fmtid="{D5CDD505-2E9C-101B-9397-08002B2CF9AE}" pid="11" name="MSIP_Label_c135c4ba-2280-41f8-be7d-6f21d368baa3_ActionId">
    <vt:lpwstr>eb867163-4336-41c3-b50f-cafd889a9fd4</vt:lpwstr>
  </property>
  <property fmtid="{D5CDD505-2E9C-101B-9397-08002B2CF9AE}" pid="12" name="MSIP_Label_c135c4ba-2280-41f8-be7d-6f21d368baa3_ContentBits">
    <vt:lpwstr>0</vt:lpwstr>
  </property>
  <property fmtid="{D5CDD505-2E9C-101B-9397-08002B2CF9AE}" pid="13" name="Order">
    <vt:r8>5200</vt:r8>
  </property>
  <property fmtid="{D5CDD505-2E9C-101B-9397-08002B2CF9AE}" pid="14" name="MediaServiceImageTags">
    <vt:lpwstr/>
  </property>
</Properties>
</file>