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fiasse\Documents\Marchés\Passation\NDL MNM\3 DCE\CCTP\"/>
    </mc:Choice>
  </mc:AlternateContent>
  <bookViews>
    <workbookView xWindow="0" yWindow="0" windowWidth="19200" windowHeight="7890" tabRatio="691"/>
  </bookViews>
  <sheets>
    <sheet name="Description locaux" sheetId="27" r:id="rId1"/>
    <sheet name="Légende" sheetId="50" r:id="rId2"/>
  </sheets>
  <definedNames>
    <definedName name="_xlnm._FilterDatabase" localSheetId="0" hidden="1">'Description locaux'!$A$9:$R$52</definedName>
    <definedName name="marge">#REF!</definedName>
  </definedNames>
  <calcPr calcId="162913"/>
</workbook>
</file>

<file path=xl/calcChain.xml><?xml version="1.0" encoding="utf-8"?>
<calcChain xmlns="http://schemas.openxmlformats.org/spreadsheetml/2006/main">
  <c r="I21" i="50" l="1"/>
  <c r="I20" i="50"/>
  <c r="I19" i="50"/>
  <c r="I18" i="50"/>
  <c r="I17" i="50"/>
  <c r="I16" i="50"/>
  <c r="I15" i="50"/>
  <c r="I14" i="50"/>
  <c r="I13" i="50"/>
  <c r="I11" i="50"/>
  <c r="I10" i="50"/>
  <c r="I8" i="50"/>
  <c r="P10" i="27" l="1"/>
  <c r="P52" i="27" l="1"/>
  <c r="O52" i="27"/>
  <c r="M52" i="27"/>
  <c r="H52" i="27"/>
  <c r="P51" i="27"/>
  <c r="O51" i="27"/>
  <c r="M51" i="27"/>
  <c r="H51" i="27"/>
  <c r="P50" i="27"/>
  <c r="O50" i="27"/>
  <c r="M50" i="27"/>
  <c r="H50" i="27"/>
  <c r="P49" i="27"/>
  <c r="O49" i="27"/>
  <c r="M49" i="27"/>
  <c r="H49" i="27"/>
  <c r="P48" i="27"/>
  <c r="O48" i="27"/>
  <c r="M48" i="27"/>
  <c r="H48" i="27"/>
  <c r="P47" i="27"/>
  <c r="O47" i="27"/>
  <c r="M47" i="27"/>
  <c r="H47" i="27"/>
  <c r="P46" i="27"/>
  <c r="O46" i="27"/>
  <c r="M46" i="27"/>
  <c r="H46" i="27"/>
  <c r="P45" i="27"/>
  <c r="O45" i="27"/>
  <c r="M45" i="27"/>
  <c r="H45" i="27"/>
  <c r="P44" i="27"/>
  <c r="O44" i="27"/>
  <c r="M44" i="27"/>
  <c r="H44" i="27"/>
  <c r="P43" i="27"/>
  <c r="O43" i="27"/>
  <c r="M43" i="27"/>
  <c r="H43" i="27"/>
  <c r="P42" i="27"/>
  <c r="O42" i="27"/>
  <c r="M42" i="27"/>
  <c r="H42" i="27"/>
  <c r="P41" i="27"/>
  <c r="O41" i="27"/>
  <c r="M41" i="27"/>
  <c r="H41" i="27"/>
  <c r="P40" i="27"/>
  <c r="O40" i="27"/>
  <c r="M40" i="27"/>
  <c r="H40" i="27"/>
  <c r="P39" i="27"/>
  <c r="O39" i="27"/>
  <c r="M39" i="27"/>
  <c r="H39" i="27"/>
  <c r="P38" i="27"/>
  <c r="O38" i="27"/>
  <c r="M38" i="27"/>
  <c r="H38" i="27"/>
  <c r="P37" i="27"/>
  <c r="O37" i="27"/>
  <c r="M37" i="27"/>
  <c r="H37" i="27"/>
  <c r="P36" i="27"/>
  <c r="O36" i="27"/>
  <c r="M36" i="27"/>
  <c r="H36" i="27"/>
  <c r="P35" i="27"/>
  <c r="O35" i="27"/>
  <c r="M35" i="27"/>
  <c r="H35" i="27"/>
  <c r="P34" i="27"/>
  <c r="O34" i="27"/>
  <c r="M34" i="27"/>
  <c r="H34" i="27"/>
  <c r="P33" i="27"/>
  <c r="O33" i="27"/>
  <c r="M33" i="27"/>
  <c r="H33" i="27"/>
  <c r="P32" i="27"/>
  <c r="O32" i="27"/>
  <c r="M32" i="27"/>
  <c r="H32" i="27"/>
  <c r="P31" i="27"/>
  <c r="O31" i="27"/>
  <c r="M31" i="27"/>
  <c r="H31" i="27"/>
  <c r="P30" i="27"/>
  <c r="O30" i="27"/>
  <c r="M30" i="27"/>
  <c r="H30" i="27"/>
  <c r="P29" i="27"/>
  <c r="O29" i="27"/>
  <c r="M29" i="27"/>
  <c r="H29" i="27"/>
  <c r="P28" i="27"/>
  <c r="O28" i="27"/>
  <c r="M28" i="27"/>
  <c r="H28" i="27"/>
  <c r="P27" i="27"/>
  <c r="O27" i="27"/>
  <c r="M27" i="27"/>
  <c r="H27" i="27"/>
  <c r="P26" i="27"/>
  <c r="O26" i="27"/>
  <c r="M26" i="27"/>
  <c r="H26" i="27"/>
  <c r="P25" i="27"/>
  <c r="O25" i="27"/>
  <c r="M25" i="27"/>
  <c r="H25" i="27"/>
  <c r="P24" i="27"/>
  <c r="O24" i="27"/>
  <c r="M24" i="27"/>
  <c r="H24" i="27"/>
  <c r="P23" i="27"/>
  <c r="O23" i="27"/>
  <c r="M23" i="27"/>
  <c r="H23" i="27"/>
  <c r="P22" i="27"/>
  <c r="O22" i="27"/>
  <c r="M22" i="27"/>
  <c r="H22" i="27"/>
  <c r="P21" i="27"/>
  <c r="O21" i="27"/>
  <c r="M21" i="27"/>
  <c r="H21" i="27"/>
  <c r="P20" i="27"/>
  <c r="O20" i="27"/>
  <c r="M20" i="27"/>
  <c r="H20" i="27"/>
  <c r="P19" i="27"/>
  <c r="O19" i="27"/>
  <c r="M19" i="27"/>
  <c r="H19" i="27"/>
  <c r="P18" i="27"/>
  <c r="O18" i="27"/>
  <c r="M18" i="27"/>
  <c r="H18" i="27"/>
  <c r="P17" i="27"/>
  <c r="O17" i="27"/>
  <c r="M17" i="27"/>
  <c r="H17" i="27"/>
  <c r="O16" i="27"/>
  <c r="M16" i="27"/>
  <c r="H16" i="27"/>
  <c r="P15" i="27"/>
  <c r="O15" i="27"/>
  <c r="M15" i="27"/>
  <c r="H15" i="27"/>
  <c r="O14" i="27"/>
  <c r="M14" i="27"/>
  <c r="H14" i="27"/>
  <c r="O13" i="27"/>
  <c r="M13" i="27"/>
  <c r="H13" i="27"/>
  <c r="P12" i="27"/>
  <c r="O12" i="27"/>
  <c r="M12" i="27"/>
  <c r="H12" i="27"/>
  <c r="P11" i="27"/>
  <c r="O11" i="27"/>
  <c r="M11" i="27"/>
  <c r="H11" i="27"/>
  <c r="O10" i="27"/>
  <c r="M10" i="27"/>
  <c r="H10" i="27"/>
  <c r="P16" i="27" l="1"/>
  <c r="P14" i="27"/>
  <c r="P13" i="27"/>
</calcChain>
</file>

<file path=xl/sharedStrings.xml><?xml version="1.0" encoding="utf-8"?>
<sst xmlns="http://schemas.openxmlformats.org/spreadsheetml/2006/main" count="542" uniqueCount="135">
  <si>
    <t>DESIGNATION LOCAL</t>
  </si>
  <si>
    <t>Etat initial</t>
  </si>
  <si>
    <t>(A) Salle de réunion</t>
  </si>
  <si>
    <t>Bâtiment</t>
  </si>
  <si>
    <t>Etage</t>
  </si>
  <si>
    <t>N°</t>
  </si>
  <si>
    <t>Nature</t>
  </si>
  <si>
    <t>Nbr Fenêtre</t>
  </si>
  <si>
    <t xml:space="preserve">Nature sol </t>
  </si>
  <si>
    <t>Traitement</t>
  </si>
  <si>
    <t>Encombrement</t>
  </si>
  <si>
    <t>%</t>
  </si>
  <si>
    <t>Vétusté</t>
  </si>
  <si>
    <t>Nbr de passage par an</t>
  </si>
  <si>
    <t>Fréquence de passage minimum dans le local</t>
  </si>
  <si>
    <t>(B) Bureau</t>
  </si>
  <si>
    <t>Carrelage</t>
  </si>
  <si>
    <t>Néant</t>
  </si>
  <si>
    <t>Normal</t>
  </si>
  <si>
    <t>(C) Commun</t>
  </si>
  <si>
    <t>(S) Sanitaire</t>
  </si>
  <si>
    <t>Neuf</t>
  </si>
  <si>
    <t>M</t>
  </si>
  <si>
    <t>(B)  Bimestriel</t>
  </si>
  <si>
    <t>B</t>
  </si>
  <si>
    <t>(T) Trismestiel</t>
  </si>
  <si>
    <t>T</t>
  </si>
  <si>
    <t>Béton</t>
  </si>
  <si>
    <t>(A) Annuel</t>
  </si>
  <si>
    <t>A</t>
  </si>
  <si>
    <t>Plastique</t>
  </si>
  <si>
    <t>Parquet</t>
  </si>
  <si>
    <t>Vétuste</t>
  </si>
  <si>
    <t>(M) Mensuel</t>
  </si>
  <si>
    <t>ABREVIATION</t>
  </si>
  <si>
    <t>JR/AN</t>
  </si>
  <si>
    <t>REGIME OUVERTURE EN CLAIR</t>
  </si>
  <si>
    <t>SITE / QUARTIER / SERVICE</t>
  </si>
  <si>
    <t>1</t>
  </si>
  <si>
    <t>Fréquence de passage</t>
  </si>
  <si>
    <r>
      <t>Surface Fenêtre (m</t>
    </r>
    <r>
      <rPr>
        <vertAlign val="superscript"/>
        <sz val="9"/>
        <color indexed="8"/>
        <rFont val="Marianne"/>
        <family val="3"/>
      </rPr>
      <t>2</t>
    </r>
    <r>
      <rPr>
        <sz val="9"/>
        <color indexed="8"/>
        <rFont val="Marianne"/>
        <family val="3"/>
      </rPr>
      <t>)</t>
    </r>
  </si>
  <si>
    <r>
      <t xml:space="preserve">Surface des vitres </t>
    </r>
    <r>
      <rPr>
        <sz val="8"/>
        <color indexed="8"/>
        <rFont val="Marianne"/>
        <family val="3"/>
      </rPr>
      <t>(m</t>
    </r>
    <r>
      <rPr>
        <vertAlign val="superscript"/>
        <sz val="8"/>
        <color indexed="8"/>
        <rFont val="Marianne"/>
        <family val="3"/>
      </rPr>
      <t>2</t>
    </r>
    <r>
      <rPr>
        <sz val="8"/>
        <color indexed="8"/>
        <rFont val="Marianne"/>
        <family val="3"/>
      </rPr>
      <t>)</t>
    </r>
  </si>
  <si>
    <r>
      <t xml:space="preserve">Superficie </t>
    </r>
    <r>
      <rPr>
        <sz val="8"/>
        <color indexed="8"/>
        <rFont val="Marianne"/>
        <family val="3"/>
      </rPr>
      <t>(m</t>
    </r>
    <r>
      <rPr>
        <vertAlign val="superscript"/>
        <sz val="8"/>
        <color indexed="8"/>
        <rFont val="Marianne"/>
        <family val="3"/>
      </rPr>
      <t>2</t>
    </r>
    <r>
      <rPr>
        <sz val="8"/>
        <color indexed="8"/>
        <rFont val="Marianne"/>
        <family val="3"/>
      </rPr>
      <t>)</t>
    </r>
  </si>
  <si>
    <t>( - ) Faible</t>
  </si>
  <si>
    <t>( / ) Normal</t>
  </si>
  <si>
    <t>( + ) Fort</t>
  </si>
  <si>
    <t>RDC</t>
  </si>
  <si>
    <t>Effectifs sur site</t>
  </si>
  <si>
    <t>Gestion des déchets</t>
  </si>
  <si>
    <t>1 fois par an</t>
  </si>
  <si>
    <t>1 fois par trimestre</t>
  </si>
  <si>
    <t>1 fois tous les 2 mois</t>
  </si>
  <si>
    <t>1 fois par mois</t>
  </si>
  <si>
    <t>(BM) 2 fois par mois</t>
  </si>
  <si>
    <t>BM</t>
  </si>
  <si>
    <t>2 fois par mois</t>
  </si>
  <si>
    <t>(M3) 3 fois par mois</t>
  </si>
  <si>
    <t>M3</t>
  </si>
  <si>
    <t>3 fois par mois</t>
  </si>
  <si>
    <t>(H50-1) Hebdomadaire : 50 semaines par an -
1 fois par semaine</t>
  </si>
  <si>
    <t>H50-1</t>
  </si>
  <si>
    <t>1 fois par semaine
avec 2 semaines de fermeture/an)</t>
  </si>
  <si>
    <t>(H50-2) Hebdomadaire : 50 semaines par an -
2 fois par semaine</t>
  </si>
  <si>
    <t>H50-2</t>
  </si>
  <si>
    <t>2 fois par semaine
avec 2 semaines de fermeture/an)</t>
  </si>
  <si>
    <t>(H50-3) Hebdomadaire : 50 semaines par an -
3 fois par semaine</t>
  </si>
  <si>
    <t>H50-3</t>
  </si>
  <si>
    <t>3 fois par semaine
avec 2 semaines de fermeture/an)</t>
  </si>
  <si>
    <t>(H50-4) Hebdomadaire : 50 semaines par an -
4 fois par semaine</t>
  </si>
  <si>
    <t>H50-4</t>
  </si>
  <si>
    <t>4 fois par semaine
avec 2 semaines de fermeture/an)</t>
  </si>
  <si>
    <t>(Q1-5-H50) Quotidien : 1 fois par jour -
5 jours par semaines - 50 semaines par an</t>
  </si>
  <si>
    <t>Q1-5-H50</t>
  </si>
  <si>
    <t>du lundi au vendredi inclus
avec 2 semaines de fermeture/an</t>
  </si>
  <si>
    <t>(Q2-5-H50) Quotidien : 2 fois par jour -
5 jours par semaines - 50 semaines par an</t>
  </si>
  <si>
    <t>Q2-5-H50</t>
  </si>
  <si>
    <t>(Q3-5-H50) Quotidien : 3 fois par jour -
5 jours par semaines - 50 semaines par an</t>
  </si>
  <si>
    <t>Q3-5-H50</t>
  </si>
  <si>
    <t>(Q1-6-H50) Quotidien : 1 fois par jour -
6 jours par semaines - 50 semaines par an</t>
  </si>
  <si>
    <t>Q1-6-H50</t>
  </si>
  <si>
    <t>du lundi au samedi inclus
avec 2 semaines de fermeture/an</t>
  </si>
  <si>
    <t>(Q1-7-H50) Quotidien : 1 fois par jour -
7 jours par semaines - 50 semaines par an</t>
  </si>
  <si>
    <t>Q1-7-H50</t>
  </si>
  <si>
    <t>du lundi au dimanche inclus
avec 2 semaines de fermeture/an</t>
  </si>
  <si>
    <t>Observations</t>
  </si>
  <si>
    <t>(D) A la demande, prestations chiffrées dans l'onglet prest à la demande</t>
  </si>
  <si>
    <t>Chiffré dans l'onglet prest. À la demande ou non prévue d'être nettoyé</t>
  </si>
  <si>
    <t>D</t>
  </si>
  <si>
    <t>CIRFA REIMS</t>
  </si>
  <si>
    <t>RDC BAS
sous sol</t>
  </si>
  <si>
    <t>Sanitaire H</t>
  </si>
  <si>
    <t>Sanitaire F</t>
  </si>
  <si>
    <t>8 et 9</t>
  </si>
  <si>
    <t>Vestiaire H</t>
  </si>
  <si>
    <t>Vestiaire F</t>
  </si>
  <si>
    <t>Archives</t>
  </si>
  <si>
    <t>Dégagement + Hall de service</t>
  </si>
  <si>
    <t>Escalier</t>
  </si>
  <si>
    <t>Porche</t>
  </si>
  <si>
    <t>Hall d'accueil + dégagement</t>
  </si>
  <si>
    <t>Salle d'accueil et d'attente (pièce 6)</t>
  </si>
  <si>
    <t>Etage 1</t>
  </si>
  <si>
    <t>Couloir</t>
  </si>
  <si>
    <t>Etage 2</t>
  </si>
  <si>
    <t>4-5-6-7</t>
  </si>
  <si>
    <t>RDC bas s/s sol
RDC
Etage 1
Etage 2</t>
  </si>
  <si>
    <t>Ascenceur</t>
  </si>
  <si>
    <t>neuf</t>
  </si>
  <si>
    <t xml:space="preserve">
carrelage
Un WC, un lavabo, miroir, 1 poubelle, 
distributeurs de papier et savon</t>
  </si>
  <si>
    <t xml:space="preserve">
carrelage
Un WC, un lavabo, miroir, 2 poubelles, 
distributeurs de papier et savon</t>
  </si>
  <si>
    <t>Salle de cours 
sol PVC
2 poubelles</t>
  </si>
  <si>
    <t xml:space="preserve">
carrelage
2 douches, 1 poubelle</t>
  </si>
  <si>
    <t xml:space="preserve">
carrelage
1 douche, 1 poubelle</t>
  </si>
  <si>
    <t xml:space="preserve">
sol PVC
</t>
  </si>
  <si>
    <t xml:space="preserve">
sol PVC
1 poubelle</t>
  </si>
  <si>
    <t xml:space="preserve">
2 Escaliers du sous-sol au RDC
Rampes</t>
  </si>
  <si>
    <t>en mensuel à la dde de l'unité
Portes vitrées 3,3 m x 2,1 en mensuel</t>
  </si>
  <si>
    <t xml:space="preserve">en mensuel à la dde de l'unité
Escalier du porche vers le hall d'entrée
</t>
  </si>
  <si>
    <t xml:space="preserve">
Sol marbre
2 poubelles, 2 tapis</t>
  </si>
  <si>
    <t xml:space="preserve">
Sol marbre
2 poubelles, grand miroir</t>
  </si>
  <si>
    <t xml:space="preserve">
carrelage
Un WC, un lavabo, miroir, 1 poubelles, 
distributeurs de papier et savon</t>
  </si>
  <si>
    <t xml:space="preserve">
Escalier du RDC vers le 1er étage
Rampe</t>
  </si>
  <si>
    <t xml:space="preserve">
sol PVC
2 poubelles</t>
  </si>
  <si>
    <t>Salle détente  
sol PVC
2 poubelles</t>
  </si>
  <si>
    <t xml:space="preserve">
carrelage
Toilette H : 1 urinoir. 1 lavabo, 1 miroir, 1 poubelle,
1 distributeur de papier et 1 distributeur de savon
Toilette H : 1 WC, 1 lavabo, 1 miroir, 1 poubelle,         1 distributeur de papier et 1 distributeur de savon
Toilette F : 1 WC, 1 lavabo, 1 miroir, 2 poubelles,     1 distributeur de papier et 1 distributeur de savon</t>
  </si>
  <si>
    <t xml:space="preserve">
Escalier du 1er vers le 2éme
Rampe</t>
  </si>
  <si>
    <t xml:space="preserve">
sol PVC
1 poubelle, 1 tapis</t>
  </si>
  <si>
    <t xml:space="preserve">
sol PVC
Miroir, rail, boutons, poignées + 6,75 m² de dégagement sur palier ( pièce 14 )</t>
  </si>
  <si>
    <t xml:space="preserve">
</t>
  </si>
  <si>
    <t>LOT 5 : REIMS</t>
  </si>
  <si>
    <t>21 personnes + accueil de public</t>
  </si>
  <si>
    <t>ANNEXE 1 AU CCTP : Légende</t>
  </si>
  <si>
    <t>ANNEXE 1 AU CCTP : Description des locaux, avec fréquences de passage.</t>
  </si>
  <si>
    <t>Batiment administratif
Tri sélectif</t>
  </si>
  <si>
    <t>Objet du marché :  Nettoyage des locaux communs au profit des unités ou formations bénéficiaires soutenues par le GSC de Mourmelon-le-Grand
DAF_2025_000371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</si>
</sst>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[$-40C]General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2"/>
      <color theme="1"/>
      <name val="Marianne"/>
      <family val="3"/>
    </font>
    <font>
      <sz val="11"/>
      <color rgb="FF0070C0"/>
      <name val="Marianne"/>
      <family val="3"/>
    </font>
    <font>
      <sz val="11"/>
      <color theme="1"/>
      <name val="Marianne"/>
      <family val="3"/>
    </font>
    <font>
      <sz val="9"/>
      <color theme="1"/>
      <name val="Marianne"/>
      <family val="3"/>
    </font>
    <font>
      <vertAlign val="superscript"/>
      <sz val="9"/>
      <color indexed="8"/>
      <name val="Marianne"/>
      <family val="3"/>
    </font>
    <font>
      <sz val="9"/>
      <color indexed="8"/>
      <name val="Marianne"/>
      <family val="3"/>
    </font>
    <font>
      <sz val="8"/>
      <color indexed="8"/>
      <name val="Marianne"/>
      <family val="3"/>
    </font>
    <font>
      <vertAlign val="superscript"/>
      <sz val="8"/>
      <color indexed="8"/>
      <name val="Marianne"/>
      <family val="3"/>
    </font>
    <font>
      <sz val="12"/>
      <name val="Marianne"/>
      <family val="3"/>
    </font>
    <font>
      <sz val="10"/>
      <name val="Marianne"/>
      <family val="3"/>
    </font>
    <font>
      <b/>
      <sz val="11"/>
      <color rgb="FFFF0000"/>
      <name val="Marianne"/>
      <family val="3"/>
    </font>
    <font>
      <b/>
      <sz val="11"/>
      <color theme="1"/>
      <name val="Marianne"/>
      <family val="3"/>
    </font>
    <font>
      <sz val="11"/>
      <name val="Marianne"/>
      <family val="3"/>
    </font>
    <font>
      <b/>
      <sz val="18"/>
      <name val="Marianne"/>
      <family val="3"/>
    </font>
    <font>
      <sz val="10"/>
      <name val="Arial"/>
      <family val="2"/>
    </font>
    <font>
      <i/>
      <sz val="12"/>
      <color theme="9" tint="-0.249977111117893"/>
      <name val="Marianne"/>
      <family val="3"/>
    </font>
    <font>
      <sz val="12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theme="4" tint="0.79998168889431442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1" fillId="0" borderId="0"/>
    <xf numFmtId="165" fontId="7" fillId="0" borderId="0"/>
    <xf numFmtId="165" fontId="8" fillId="0" borderId="0"/>
    <xf numFmtId="9" fontId="5" fillId="0" borderId="0" applyFont="0" applyFill="0" applyBorder="0" applyAlignment="0" applyProtection="0"/>
    <xf numFmtId="0" fontId="23" fillId="0" borderId="0"/>
  </cellStyleXfs>
  <cellXfs count="117">
    <xf numFmtId="0" fontId="0" fillId="0" borderId="0" xfId="0"/>
    <xf numFmtId="0" fontId="11" fillId="0" borderId="0" xfId="0" applyFont="1"/>
    <xf numFmtId="0" fontId="9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11" fillId="0" borderId="0" xfId="0" applyFont="1" applyBorder="1"/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20" fillId="0" borderId="7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vertical="center" wrapText="1"/>
    </xf>
    <xf numFmtId="0" fontId="20" fillId="0" borderId="26" xfId="0" applyFont="1" applyFill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9" fontId="11" fillId="0" borderId="0" xfId="11" applyFont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8" fillId="0" borderId="0" xfId="1" applyFont="1"/>
    <xf numFmtId="0" fontId="11" fillId="0" borderId="18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vertical="center" wrapText="1"/>
    </xf>
    <xf numFmtId="49" fontId="21" fillId="4" borderId="1" xfId="0" applyNumberFormat="1" applyFont="1" applyFill="1" applyBorder="1" applyAlignment="1">
      <alignment vertical="center" wrapText="1"/>
    </xf>
    <xf numFmtId="1" fontId="21" fillId="4" borderId="1" xfId="0" applyNumberFormat="1" applyFont="1" applyFill="1" applyBorder="1" applyAlignment="1">
      <alignment vertical="center" wrapText="1"/>
    </xf>
    <xf numFmtId="0" fontId="21" fillId="4" borderId="14" xfId="0" applyFont="1" applyFill="1" applyBorder="1" applyAlignment="1">
      <alignment vertical="center" wrapText="1"/>
    </xf>
    <xf numFmtId="0" fontId="21" fillId="9" borderId="6" xfId="0" applyFont="1" applyFill="1" applyBorder="1" applyAlignment="1">
      <alignment vertical="center" wrapText="1"/>
    </xf>
    <xf numFmtId="49" fontId="21" fillId="9" borderId="1" xfId="0" applyNumberFormat="1" applyFont="1" applyFill="1" applyBorder="1" applyAlignment="1">
      <alignment vertical="center" wrapText="1"/>
    </xf>
    <xf numFmtId="1" fontId="21" fillId="9" borderId="1" xfId="0" applyNumberFormat="1" applyFont="1" applyFill="1" applyBorder="1" applyAlignment="1">
      <alignment vertical="center" wrapText="1"/>
    </xf>
    <xf numFmtId="0" fontId="11" fillId="4" borderId="14" xfId="0" applyFont="1" applyFill="1" applyBorder="1" applyAlignment="1">
      <alignment vertical="center" wrapText="1"/>
    </xf>
    <xf numFmtId="0" fontId="21" fillId="9" borderId="14" xfId="0" applyFont="1" applyFill="1" applyBorder="1" applyAlignment="1">
      <alignment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vertical="center" wrapText="1"/>
    </xf>
    <xf numFmtId="0" fontId="21" fillId="8" borderId="6" xfId="0" applyFont="1" applyFill="1" applyBorder="1" applyAlignment="1">
      <alignment vertical="center" wrapText="1"/>
    </xf>
    <xf numFmtId="49" fontId="21" fillId="8" borderId="1" xfId="0" applyNumberFormat="1" applyFont="1" applyFill="1" applyBorder="1" applyAlignment="1">
      <alignment vertical="center" wrapText="1"/>
    </xf>
    <xf numFmtId="1" fontId="21" fillId="8" borderId="1" xfId="0" applyNumberFormat="1" applyFont="1" applyFill="1" applyBorder="1" applyAlignment="1">
      <alignment vertical="center" wrapText="1"/>
    </xf>
    <xf numFmtId="0" fontId="21" fillId="8" borderId="14" xfId="0" applyFont="1" applyFill="1" applyBorder="1" applyAlignment="1">
      <alignment vertical="center" wrapText="1"/>
    </xf>
    <xf numFmtId="1" fontId="21" fillId="10" borderId="1" xfId="0" applyNumberFormat="1" applyFont="1" applyFill="1" applyBorder="1" applyAlignment="1">
      <alignment vertical="center" wrapText="1"/>
    </xf>
    <xf numFmtId="0" fontId="21" fillId="11" borderId="6" xfId="0" applyFont="1" applyFill="1" applyBorder="1" applyAlignment="1">
      <alignment vertical="center" wrapText="1"/>
    </xf>
    <xf numFmtId="49" fontId="21" fillId="11" borderId="1" xfId="0" applyNumberFormat="1" applyFont="1" applyFill="1" applyBorder="1" applyAlignment="1">
      <alignment vertical="center" wrapText="1"/>
    </xf>
    <xf numFmtId="1" fontId="21" fillId="11" borderId="1" xfId="0" applyNumberFormat="1" applyFont="1" applyFill="1" applyBorder="1" applyAlignment="1">
      <alignment vertical="center" wrapText="1"/>
    </xf>
    <xf numFmtId="0" fontId="21" fillId="11" borderId="14" xfId="0" applyFont="1" applyFill="1" applyBorder="1" applyAlignment="1">
      <alignment vertical="center" wrapText="1"/>
    </xf>
    <xf numFmtId="0" fontId="21" fillId="11" borderId="19" xfId="0" applyFont="1" applyFill="1" applyBorder="1" applyAlignment="1">
      <alignment vertical="center" wrapText="1"/>
    </xf>
    <xf numFmtId="49" fontId="21" fillId="11" borderId="22" xfId="0" applyNumberFormat="1" applyFont="1" applyFill="1" applyBorder="1" applyAlignment="1">
      <alignment vertical="center" wrapText="1"/>
    </xf>
    <xf numFmtId="1" fontId="21" fillId="11" borderId="22" xfId="0" applyNumberFormat="1" applyFont="1" applyFill="1" applyBorder="1" applyAlignment="1">
      <alignment vertical="center" wrapText="1"/>
    </xf>
    <xf numFmtId="0" fontId="21" fillId="11" borderId="20" xfId="0" applyFont="1" applyFill="1" applyBorder="1" applyAlignment="1">
      <alignment vertical="center" wrapText="1"/>
    </xf>
    <xf numFmtId="0" fontId="21" fillId="4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23" xfId="0" applyFont="1" applyFill="1" applyBorder="1" applyAlignment="1">
      <alignment horizontal="left" vertical="center" wrapText="1"/>
    </xf>
    <xf numFmtId="0" fontId="25" fillId="0" borderId="25" xfId="0" applyFont="1" applyFill="1" applyBorder="1" applyAlignment="1">
      <alignment horizontal="left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49" fontId="25" fillId="0" borderId="23" xfId="0" applyNumberFormat="1" applyFont="1" applyFill="1" applyBorder="1" applyAlignment="1">
      <alignment horizontal="center" vertical="center" wrapText="1"/>
    </xf>
    <xf numFmtId="0" fontId="25" fillId="0" borderId="23" xfId="0" applyFont="1" applyFill="1" applyBorder="1" applyAlignment="1">
      <alignment horizontal="center" vertical="center" wrapText="1"/>
    </xf>
    <xf numFmtId="0" fontId="25" fillId="0" borderId="23" xfId="0" applyFont="1" applyFill="1" applyBorder="1" applyAlignment="1">
      <alignment horizontal="center" vertical="center"/>
    </xf>
    <xf numFmtId="49" fontId="25" fillId="0" borderId="25" xfId="0" applyNumberFormat="1" applyFont="1" applyFill="1" applyBorder="1" applyAlignment="1">
      <alignment horizontal="center"/>
    </xf>
    <xf numFmtId="0" fontId="25" fillId="0" borderId="25" xfId="0" applyFont="1" applyFill="1" applyBorder="1" applyAlignment="1">
      <alignment horizontal="center" vertical="center" wrapText="1"/>
    </xf>
    <xf numFmtId="0" fontId="25" fillId="0" borderId="25" xfId="0" applyFont="1" applyFill="1" applyBorder="1" applyAlignment="1">
      <alignment wrapText="1"/>
    </xf>
    <xf numFmtId="49" fontId="25" fillId="0" borderId="23" xfId="0" applyNumberFormat="1" applyFont="1" applyFill="1" applyBorder="1" applyAlignment="1">
      <alignment horizontal="center"/>
    </xf>
    <xf numFmtId="49" fontId="25" fillId="0" borderId="1" xfId="0" applyNumberFormat="1" applyFont="1" applyFill="1" applyBorder="1" applyAlignment="1">
      <alignment horizontal="center"/>
    </xf>
    <xf numFmtId="0" fontId="25" fillId="0" borderId="25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wrapText="1"/>
    </xf>
    <xf numFmtId="49" fontId="25" fillId="0" borderId="1" xfId="0" applyNumberFormat="1" applyFont="1" applyFill="1" applyBorder="1" applyAlignment="1">
      <alignment horizontal="center" vertical="center"/>
    </xf>
    <xf numFmtId="49" fontId="25" fillId="0" borderId="23" xfId="0" applyNumberFormat="1" applyFont="1" applyFill="1" applyBorder="1" applyAlignment="1">
      <alignment horizontal="center" vertical="center"/>
    </xf>
    <xf numFmtId="49" fontId="25" fillId="0" borderId="25" xfId="0" applyNumberFormat="1" applyFont="1" applyFill="1" applyBorder="1" applyAlignment="1">
      <alignment horizontal="center" vertical="center"/>
    </xf>
    <xf numFmtId="0" fontId="25" fillId="0" borderId="1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4" fontId="17" fillId="0" borderId="25" xfId="0" applyNumberFormat="1" applyFont="1" applyFill="1" applyBorder="1" applyAlignment="1">
      <alignment horizontal="center" vertical="center" wrapText="1"/>
    </xf>
    <xf numFmtId="9" fontId="17" fillId="0" borderId="25" xfId="0" applyNumberFormat="1" applyFont="1" applyFill="1" applyBorder="1" applyAlignment="1">
      <alignment horizontal="center" vertical="center" wrapText="1"/>
    </xf>
    <xf numFmtId="3" fontId="17" fillId="0" borderId="2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9" fontId="17" fillId="0" borderId="1" xfId="0" applyNumberFormat="1" applyFont="1" applyFill="1" applyBorder="1" applyAlignment="1">
      <alignment horizontal="center" vertical="center" wrapText="1"/>
    </xf>
    <xf numFmtId="3" fontId="17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/>
    </xf>
    <xf numFmtId="0" fontId="25" fillId="0" borderId="23" xfId="0" applyFont="1" applyFill="1" applyBorder="1" applyAlignment="1">
      <alignment horizontal="center"/>
    </xf>
    <xf numFmtId="49" fontId="2" fillId="0" borderId="23" xfId="0" applyNumberFormat="1" applyFont="1" applyFill="1" applyBorder="1" applyAlignment="1">
      <alignment horizontal="center" vertical="center" wrapText="1"/>
    </xf>
    <xf numFmtId="0" fontId="25" fillId="0" borderId="25" xfId="0" applyFont="1" applyFill="1" applyBorder="1" applyAlignment="1">
      <alignment horizontal="center"/>
    </xf>
    <xf numFmtId="49" fontId="2" fillId="0" borderId="25" xfId="0" applyNumberFormat="1" applyFont="1" applyFill="1" applyBorder="1" applyAlignment="1">
      <alignment horizontal="center" vertical="center" wrapText="1"/>
    </xf>
    <xf numFmtId="0" fontId="25" fillId="0" borderId="23" xfId="0" applyFont="1" applyFill="1" applyBorder="1"/>
    <xf numFmtId="0" fontId="25" fillId="0" borderId="25" xfId="0" applyFont="1" applyFill="1" applyBorder="1"/>
    <xf numFmtId="4" fontId="18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9" fillId="6" borderId="9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9" fillId="7" borderId="17" xfId="0" applyFont="1" applyFill="1" applyBorder="1" applyAlignment="1">
      <alignment horizontal="center" vertical="center" wrapText="1"/>
    </xf>
    <xf numFmtId="0" fontId="22" fillId="0" borderId="0" xfId="1" applyFont="1" applyBorder="1" applyAlignment="1">
      <alignment horizontal="center" vertical="center" wrapText="1"/>
    </xf>
    <xf numFmtId="0" fontId="9" fillId="2" borderId="13" xfId="0" applyFont="1" applyFill="1" applyBorder="1" applyAlignment="1" applyProtection="1">
      <alignment horizontal="center" vertical="center" wrapText="1"/>
      <protection locked="0"/>
    </xf>
    <xf numFmtId="0" fontId="9" fillId="2" borderId="15" xfId="0" applyFont="1" applyFill="1" applyBorder="1" applyAlignment="1" applyProtection="1">
      <alignment horizontal="center" vertical="center" wrapText="1"/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locked="0"/>
    </xf>
    <xf numFmtId="0" fontId="9" fillId="5" borderId="9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13">
    <cellStyle name="Excel Built-in Normal" xfId="9"/>
    <cellStyle name="Milliers 2" xfId="2"/>
    <cellStyle name="Normal" xfId="0" builtinId="0"/>
    <cellStyle name="Normal 2" xfId="1"/>
    <cellStyle name="Normal 2 2" xfId="8"/>
    <cellStyle name="Normal 3" xfId="3"/>
    <cellStyle name="Normal 3 2" xfId="6"/>
    <cellStyle name="Normal 3 3" xfId="10"/>
    <cellStyle name="Normal 4" xfId="5"/>
    <cellStyle name="Normal 4 2" xfId="7"/>
    <cellStyle name="Normal 5" xfId="12"/>
    <cellStyle name="Pourcentage" xfId="11" builtinId="5"/>
    <cellStyle name="Pourcentage 2" xfId="4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rianne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rianne"/>
        <scheme val="none"/>
      </font>
      <numFmt numFmtId="1" formatCode="0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rianne"/>
        <scheme val="none"/>
      </font>
      <numFmt numFmtId="30" formatCode="@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rianne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arianne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Marianne"/>
        <scheme val="none"/>
      </font>
      <alignment horizontal="general" vertical="center" textRotation="0" wrapText="1" indent="0" justifyLastLine="0" shrinkToFit="0" readingOrder="0"/>
    </dxf>
    <dxf>
      <border outline="0">
        <top style="medium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arianne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Marianne"/>
        <scheme val="none"/>
      </font>
      <alignment horizontal="general" vertical="center" textRotation="0" wrapText="1" indent="0" justifyLastLine="0" shrinkToFit="0" readingOrder="0"/>
    </dxf>
    <dxf>
      <border outline="0">
        <top style="medium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colors>
    <mruColors>
      <color rgb="FFFF0000"/>
      <color rgb="FFCCFFCC"/>
      <color rgb="FF339933"/>
      <color rgb="FF99FF99"/>
      <color rgb="FFFFFF99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8" name="Encombrement1" displayName="Encombrement1" ref="A5:B8" totalsRowShown="0" headerRowDxfId="18" dataDxfId="16" headerRowBorderDxfId="17" tableBorderDxfId="15">
  <autoFilter ref="A5:B8"/>
  <tableColumns count="2">
    <tableColumn id="1" name="Encombrement" dataDxfId="14"/>
    <tableColumn id="2" name="%" dataDxfId="13" dataCellStyle="Pourcentage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9" name="Vétusté" displayName="Vétusté" ref="D5:E8" totalsRowShown="0" headerRowDxfId="12" dataDxfId="10" headerRowBorderDxfId="11" tableBorderDxfId="9">
  <autoFilter ref="D5:E8"/>
  <tableColumns count="2">
    <tableColumn id="1" name="Vétusté" dataDxfId="8"/>
    <tableColumn id="2" name="%" dataDxfId="7" dataCellStyle="Pourcentage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10" name="Fréquence_de_passage" displayName="Fréquence_de_passage" ref="G5:J21" totalsRowShown="0" headerRowDxfId="6" headerRowBorderDxfId="5" tableBorderDxfId="4">
  <autoFilter ref="G5:J21"/>
  <tableColumns count="4">
    <tableColumn id="1" name="Fréquence de passage" dataDxfId="3"/>
    <tableColumn id="2" name="ABREVIATION" dataDxfId="2"/>
    <tableColumn id="3" name="JR/AN" dataDxfId="1"/>
    <tableColumn id="4" name="REGIME OUVERTURE EN CLAIR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R52"/>
  <sheetViews>
    <sheetView tabSelected="1" zoomScale="70" zoomScaleNormal="70" workbookViewId="0">
      <pane ySplit="9" topLeftCell="A10" activePane="bottomLeft" state="frozen"/>
      <selection activeCell="A2" sqref="A2"/>
      <selection pane="bottomLeft" activeCell="B5" sqref="B5:R5"/>
    </sheetView>
  </sheetViews>
  <sheetFormatPr baseColWidth="10" defaultColWidth="11.453125" defaultRowHeight="14.5" x14ac:dyDescent="0.35"/>
  <cols>
    <col min="1" max="1" width="39.26953125" style="1" customWidth="1"/>
    <col min="2" max="2" width="14.54296875" style="1" customWidth="1"/>
    <col min="3" max="3" width="11.1796875" style="1" customWidth="1"/>
    <col min="4" max="4" width="7.1796875" style="1" customWidth="1"/>
    <col min="5" max="5" width="21" style="1" customWidth="1"/>
    <col min="6" max="6" width="9.1796875" style="1" customWidth="1"/>
    <col min="7" max="7" width="11.54296875" style="1" customWidth="1"/>
    <col min="8" max="8" width="11.81640625" style="14" customWidth="1"/>
    <col min="9" max="9" width="11.453125" style="1"/>
    <col min="10" max="10" width="13.26953125" style="1" customWidth="1"/>
    <col min="11" max="11" width="12.7265625" style="14" customWidth="1"/>
    <col min="12" max="12" width="19.1796875" style="1" customWidth="1"/>
    <col min="13" max="13" width="7.54296875" style="1" customWidth="1"/>
    <col min="14" max="14" width="13.7265625" style="1" customWidth="1"/>
    <col min="15" max="15" width="7.26953125" style="1" customWidth="1"/>
    <col min="16" max="16" width="11.81640625" style="1" customWidth="1"/>
    <col min="17" max="17" width="16.453125" style="1" customWidth="1"/>
    <col min="18" max="18" width="36.453125" style="13" customWidth="1"/>
    <col min="19" max="16384" width="11.453125" style="1"/>
  </cols>
  <sheetData>
    <row r="1" spans="1:18" ht="23" x14ac:dyDescent="0.35">
      <c r="A1" s="103" t="s">
        <v>132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</row>
    <row r="2" spans="1:18" s="24" customFormat="1" ht="51" customHeight="1" x14ac:dyDescent="0.3">
      <c r="A2" s="103" t="s">
        <v>134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</row>
    <row r="3" spans="1:18" s="24" customFormat="1" ht="23" x14ac:dyDescent="0.3">
      <c r="A3" s="103" t="s">
        <v>129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</row>
    <row r="4" spans="1:18" x14ac:dyDescent="0.35">
      <c r="A4" s="92" t="s">
        <v>47</v>
      </c>
      <c r="B4" s="116" t="s">
        <v>130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</row>
    <row r="5" spans="1:18" ht="43.5" customHeight="1" x14ac:dyDescent="0.35">
      <c r="A5" s="92" t="s">
        <v>48</v>
      </c>
      <c r="B5" s="116" t="s">
        <v>133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</row>
    <row r="6" spans="1:18" ht="15" thickBot="1" x14ac:dyDescent="0.4"/>
    <row r="7" spans="1:18" ht="15" customHeight="1" x14ac:dyDescent="0.35">
      <c r="A7" s="104" t="s">
        <v>37</v>
      </c>
      <c r="B7" s="107" t="s">
        <v>0</v>
      </c>
      <c r="C7" s="108"/>
      <c r="D7" s="108"/>
      <c r="E7" s="108"/>
      <c r="F7" s="108"/>
      <c r="G7" s="108"/>
      <c r="H7" s="108"/>
      <c r="I7" s="108"/>
      <c r="J7" s="108"/>
      <c r="K7" s="109"/>
      <c r="L7" s="93" t="s">
        <v>1</v>
      </c>
      <c r="M7" s="94"/>
      <c r="N7" s="94"/>
      <c r="O7" s="95"/>
      <c r="P7" s="99"/>
      <c r="Q7" s="100"/>
      <c r="R7" s="113" t="s">
        <v>84</v>
      </c>
    </row>
    <row r="8" spans="1:18" ht="15.75" customHeight="1" thickBot="1" x14ac:dyDescent="0.4">
      <c r="A8" s="105"/>
      <c r="B8" s="110"/>
      <c r="C8" s="111"/>
      <c r="D8" s="111"/>
      <c r="E8" s="111"/>
      <c r="F8" s="111"/>
      <c r="G8" s="111"/>
      <c r="H8" s="111"/>
      <c r="I8" s="111"/>
      <c r="J8" s="111"/>
      <c r="K8" s="112"/>
      <c r="L8" s="96"/>
      <c r="M8" s="97"/>
      <c r="N8" s="97"/>
      <c r="O8" s="98"/>
      <c r="P8" s="101"/>
      <c r="Q8" s="102"/>
      <c r="R8" s="114"/>
    </row>
    <row r="9" spans="1:18" ht="62.5" thickBot="1" x14ac:dyDescent="0.4">
      <c r="A9" s="106"/>
      <c r="B9" s="2" t="s">
        <v>3</v>
      </c>
      <c r="C9" s="3" t="s">
        <v>4</v>
      </c>
      <c r="D9" s="3" t="s">
        <v>5</v>
      </c>
      <c r="E9" s="3" t="s">
        <v>6</v>
      </c>
      <c r="F9" s="4" t="s">
        <v>7</v>
      </c>
      <c r="G9" s="5" t="s">
        <v>40</v>
      </c>
      <c r="H9" s="2" t="s">
        <v>41</v>
      </c>
      <c r="I9" s="3" t="s">
        <v>8</v>
      </c>
      <c r="J9" s="3" t="s">
        <v>9</v>
      </c>
      <c r="K9" s="6" t="s">
        <v>42</v>
      </c>
      <c r="L9" s="7" t="s">
        <v>10</v>
      </c>
      <c r="M9" s="8" t="s">
        <v>11</v>
      </c>
      <c r="N9" s="8" t="s">
        <v>12</v>
      </c>
      <c r="O9" s="9" t="s">
        <v>11</v>
      </c>
      <c r="P9" s="10" t="s">
        <v>13</v>
      </c>
      <c r="Q9" s="11" t="s">
        <v>14</v>
      </c>
      <c r="R9" s="115"/>
    </row>
    <row r="10" spans="1:18" s="12" customFormat="1" ht="77.5" x14ac:dyDescent="0.35">
      <c r="A10" s="53" t="s">
        <v>88</v>
      </c>
      <c r="B10" s="56" t="s">
        <v>38</v>
      </c>
      <c r="C10" s="57" t="s">
        <v>89</v>
      </c>
      <c r="D10" s="57" t="s">
        <v>90</v>
      </c>
      <c r="E10" s="57" t="s">
        <v>20</v>
      </c>
      <c r="F10" s="57">
        <v>1</v>
      </c>
      <c r="G10" s="57">
        <v>1.43</v>
      </c>
      <c r="H10" s="76">
        <f>F10*G10*2</f>
        <v>2.86</v>
      </c>
      <c r="I10" s="57" t="s">
        <v>16</v>
      </c>
      <c r="J10" s="57" t="s">
        <v>17</v>
      </c>
      <c r="K10" s="57">
        <v>5</v>
      </c>
      <c r="L10" s="57" t="s">
        <v>43</v>
      </c>
      <c r="M10" s="77">
        <f>IF(L10="","",VLOOKUP(L10,Légende!A:B,2,FALSE))</f>
        <v>0.8</v>
      </c>
      <c r="N10" s="57" t="s">
        <v>18</v>
      </c>
      <c r="O10" s="77">
        <f>IF(N10="",0,VLOOKUP(N10,Légende!D:E,2,FALSE))</f>
        <v>1</v>
      </c>
      <c r="P10" s="78">
        <f>IF(Q10="","",VLOOKUP(Q10,Légende!H:I,2,FALSE))</f>
        <v>250</v>
      </c>
      <c r="Q10" s="79" t="s">
        <v>72</v>
      </c>
      <c r="R10" s="75" t="s">
        <v>108</v>
      </c>
    </row>
    <row r="11" spans="1:18" s="12" customFormat="1" ht="77.5" x14ac:dyDescent="0.35">
      <c r="A11" s="53" t="s">
        <v>88</v>
      </c>
      <c r="B11" s="56" t="s">
        <v>38</v>
      </c>
      <c r="C11" s="57" t="s">
        <v>89</v>
      </c>
      <c r="D11" s="57" t="s">
        <v>91</v>
      </c>
      <c r="E11" s="57" t="s">
        <v>20</v>
      </c>
      <c r="F11" s="57">
        <v>0</v>
      </c>
      <c r="G11" s="57">
        <v>0</v>
      </c>
      <c r="H11" s="80">
        <f t="shared" ref="H11:H52" si="0">F11*G11*2</f>
        <v>0</v>
      </c>
      <c r="I11" s="57" t="s">
        <v>16</v>
      </c>
      <c r="J11" s="57" t="s">
        <v>17</v>
      </c>
      <c r="K11" s="57">
        <v>3</v>
      </c>
      <c r="L11" s="57" t="s">
        <v>43</v>
      </c>
      <c r="M11" s="81">
        <f>IF(L11="","",VLOOKUP(L11,Légende!A:B,2,FALSE))</f>
        <v>0.8</v>
      </c>
      <c r="N11" s="57" t="s">
        <v>18</v>
      </c>
      <c r="O11" s="81">
        <f>IF(N11="",0,VLOOKUP(N11,Légende!D:E,2,FALSE))</f>
        <v>1</v>
      </c>
      <c r="P11" s="82">
        <f>IF(Q11="","",VLOOKUP(Q11,Légende!H:I,2,FALSE))</f>
        <v>250</v>
      </c>
      <c r="Q11" s="79" t="s">
        <v>72</v>
      </c>
      <c r="R11" s="73" t="s">
        <v>109</v>
      </c>
    </row>
    <row r="12" spans="1:18" s="12" customFormat="1" ht="46.5" x14ac:dyDescent="0.35">
      <c r="A12" s="53" t="s">
        <v>88</v>
      </c>
      <c r="B12" s="56" t="s">
        <v>38</v>
      </c>
      <c r="C12" s="57" t="s">
        <v>89</v>
      </c>
      <c r="D12" s="57" t="s">
        <v>92</v>
      </c>
      <c r="E12" s="57" t="s">
        <v>2</v>
      </c>
      <c r="F12" s="57">
        <v>5</v>
      </c>
      <c r="G12" s="57">
        <v>6</v>
      </c>
      <c r="H12" s="80">
        <f t="shared" si="0"/>
        <v>60</v>
      </c>
      <c r="I12" s="57" t="s">
        <v>30</v>
      </c>
      <c r="J12" s="57" t="s">
        <v>17</v>
      </c>
      <c r="K12" s="57">
        <v>74</v>
      </c>
      <c r="L12" s="57" t="s">
        <v>43</v>
      </c>
      <c r="M12" s="81">
        <f>IF(L12="","",VLOOKUP(L12,Légende!A:B,2,FALSE))</f>
        <v>0.8</v>
      </c>
      <c r="N12" s="57" t="s">
        <v>18</v>
      </c>
      <c r="O12" s="81">
        <f>IF(N12="",0,VLOOKUP(N12,Légende!D:E,2,FALSE))</f>
        <v>1</v>
      </c>
      <c r="P12" s="82">
        <f>IF(Q12="","",VLOOKUP(Q12,Légende!H:I,2,FALSE))</f>
        <v>50</v>
      </c>
      <c r="Q12" s="79" t="s">
        <v>60</v>
      </c>
      <c r="R12" s="73" t="s">
        <v>110</v>
      </c>
    </row>
    <row r="13" spans="1:18" s="12" customFormat="1" ht="31" x14ac:dyDescent="0.35">
      <c r="A13" s="53" t="s">
        <v>88</v>
      </c>
      <c r="B13" s="56" t="s">
        <v>38</v>
      </c>
      <c r="C13" s="57" t="s">
        <v>89</v>
      </c>
      <c r="D13" s="58" t="s">
        <v>93</v>
      </c>
      <c r="E13" s="58" t="s">
        <v>20</v>
      </c>
      <c r="F13" s="58">
        <v>2</v>
      </c>
      <c r="G13" s="58">
        <v>1.5</v>
      </c>
      <c r="H13" s="80">
        <f t="shared" si="0"/>
        <v>6</v>
      </c>
      <c r="I13" s="83" t="s">
        <v>16</v>
      </c>
      <c r="J13" s="57" t="s">
        <v>17</v>
      </c>
      <c r="K13" s="57">
        <v>32</v>
      </c>
      <c r="L13" s="57" t="s">
        <v>43</v>
      </c>
      <c r="M13" s="81">
        <f>IF(L13="","",VLOOKUP(L13,Légende!A:B,2,FALSE))</f>
        <v>0.8</v>
      </c>
      <c r="N13" s="57" t="s">
        <v>18</v>
      </c>
      <c r="O13" s="81">
        <f>IF(N13="",0,VLOOKUP(N13,Légende!D:E,2,FALSE))</f>
        <v>1</v>
      </c>
      <c r="P13" s="82">
        <f>IF(Q13="","",VLOOKUP(Q13,Légende!H:I,2,FALSE))</f>
        <v>250</v>
      </c>
      <c r="Q13" s="79" t="s">
        <v>72</v>
      </c>
      <c r="R13" s="74" t="s">
        <v>111</v>
      </c>
    </row>
    <row r="14" spans="1:18" s="12" customFormat="1" ht="46.5" x14ac:dyDescent="0.35">
      <c r="A14" s="54" t="s">
        <v>88</v>
      </c>
      <c r="B14" s="59" t="s">
        <v>38</v>
      </c>
      <c r="C14" s="60" t="s">
        <v>89</v>
      </c>
      <c r="D14" s="61" t="s">
        <v>94</v>
      </c>
      <c r="E14" s="61" t="s">
        <v>20</v>
      </c>
      <c r="F14" s="61">
        <v>0</v>
      </c>
      <c r="G14" s="61">
        <v>0</v>
      </c>
      <c r="H14" s="80">
        <f t="shared" si="0"/>
        <v>0</v>
      </c>
      <c r="I14" s="84" t="s">
        <v>16</v>
      </c>
      <c r="J14" s="60" t="s">
        <v>17</v>
      </c>
      <c r="K14" s="60">
        <v>7</v>
      </c>
      <c r="L14" s="60" t="s">
        <v>43</v>
      </c>
      <c r="M14" s="81">
        <f>IF(L14="","",VLOOKUP(L14,Légende!A:B,2,FALSE))</f>
        <v>0.8</v>
      </c>
      <c r="N14" s="60" t="s">
        <v>18</v>
      </c>
      <c r="O14" s="81">
        <f>IF(N14="",0,VLOOKUP(N14,Légende!D:E,2,FALSE))</f>
        <v>1</v>
      </c>
      <c r="P14" s="82">
        <f>IF(Q14="","",VLOOKUP(Q14,Légende!H:I,2,FALSE))</f>
        <v>250</v>
      </c>
      <c r="Q14" s="85" t="s">
        <v>72</v>
      </c>
      <c r="R14" s="73" t="s">
        <v>112</v>
      </c>
    </row>
    <row r="15" spans="1:18" s="12" customFormat="1" ht="46.5" x14ac:dyDescent="0.35">
      <c r="A15" s="53" t="s">
        <v>88</v>
      </c>
      <c r="B15" s="56" t="s">
        <v>38</v>
      </c>
      <c r="C15" s="57" t="s">
        <v>89</v>
      </c>
      <c r="D15" s="58" t="s">
        <v>95</v>
      </c>
      <c r="E15" s="58" t="s">
        <v>15</v>
      </c>
      <c r="F15" s="58">
        <v>1</v>
      </c>
      <c r="G15" s="58">
        <v>2</v>
      </c>
      <c r="H15" s="80">
        <f t="shared" si="0"/>
        <v>4</v>
      </c>
      <c r="I15" s="58" t="s">
        <v>30</v>
      </c>
      <c r="J15" s="57" t="s">
        <v>17</v>
      </c>
      <c r="K15" s="57">
        <v>31</v>
      </c>
      <c r="L15" s="57" t="s">
        <v>43</v>
      </c>
      <c r="M15" s="81">
        <f>IF(L15="","",VLOOKUP(L15,Légende!A:B,2,FALSE))</f>
        <v>0.8</v>
      </c>
      <c r="N15" s="57" t="s">
        <v>18</v>
      </c>
      <c r="O15" s="81">
        <f>IF(N15="",0,VLOOKUP(N15,Légende!D:E,2,FALSE))</f>
        <v>1</v>
      </c>
      <c r="P15" s="82">
        <f>IF(Q15="","",VLOOKUP(Q15,Légende!H:I,2,FALSE))</f>
        <v>0</v>
      </c>
      <c r="Q15" s="79" t="s">
        <v>87</v>
      </c>
      <c r="R15" s="73" t="s">
        <v>113</v>
      </c>
    </row>
    <row r="16" spans="1:18" s="12" customFormat="1" ht="77.5" x14ac:dyDescent="0.35">
      <c r="A16" s="55" t="s">
        <v>88</v>
      </c>
      <c r="B16" s="62" t="s">
        <v>38</v>
      </c>
      <c r="C16" s="63" t="s">
        <v>89</v>
      </c>
      <c r="D16" s="64" t="s">
        <v>96</v>
      </c>
      <c r="E16" s="67" t="s">
        <v>19</v>
      </c>
      <c r="F16" s="86">
        <v>0</v>
      </c>
      <c r="G16" s="86">
        <v>0</v>
      </c>
      <c r="H16" s="80">
        <f t="shared" si="0"/>
        <v>0</v>
      </c>
      <c r="I16" s="67" t="s">
        <v>30</v>
      </c>
      <c r="J16" s="63" t="s">
        <v>17</v>
      </c>
      <c r="K16" s="63">
        <v>38</v>
      </c>
      <c r="L16" s="63" t="s">
        <v>43</v>
      </c>
      <c r="M16" s="81">
        <f>IF(L16="","",VLOOKUP(L16,Légende!A:B,2,FALSE))</f>
        <v>0.8</v>
      </c>
      <c r="N16" s="63" t="s">
        <v>18</v>
      </c>
      <c r="O16" s="81">
        <f>IF(N16="",0,VLOOKUP(N16,Légende!D:E,2,FALSE))</f>
        <v>1</v>
      </c>
      <c r="P16" s="82">
        <f>IF(Q16="","",VLOOKUP(Q16,Légende!H:I,2,FALSE))</f>
        <v>50</v>
      </c>
      <c r="Q16" s="87" t="s">
        <v>60</v>
      </c>
      <c r="R16" s="73" t="s">
        <v>114</v>
      </c>
    </row>
    <row r="17" spans="1:18" s="12" customFormat="1" ht="46.5" x14ac:dyDescent="0.35">
      <c r="A17" s="54" t="s">
        <v>88</v>
      </c>
      <c r="B17" s="65" t="s">
        <v>38</v>
      </c>
      <c r="C17" s="60" t="s">
        <v>89</v>
      </c>
      <c r="D17" s="61" t="s">
        <v>97</v>
      </c>
      <c r="E17" s="61" t="s">
        <v>19</v>
      </c>
      <c r="F17" s="84">
        <v>2</v>
      </c>
      <c r="G17" s="84">
        <v>4.3</v>
      </c>
      <c r="H17" s="80">
        <f t="shared" si="0"/>
        <v>17.2</v>
      </c>
      <c r="I17" s="61" t="s">
        <v>30</v>
      </c>
      <c r="J17" s="60" t="s">
        <v>17</v>
      </c>
      <c r="K17" s="60">
        <v>14</v>
      </c>
      <c r="L17" s="60" t="s">
        <v>43</v>
      </c>
      <c r="M17" s="81">
        <f>IF(L17="","",VLOOKUP(L17,Légende!A:B,2,FALSE))</f>
        <v>0.8</v>
      </c>
      <c r="N17" s="60" t="s">
        <v>18</v>
      </c>
      <c r="O17" s="81">
        <f>IF(N17="",0,VLOOKUP(N17,Légende!D:E,2,FALSE))</f>
        <v>1</v>
      </c>
      <c r="P17" s="82">
        <f>IF(Q17="","",VLOOKUP(Q17,Légende!H:I,2,FALSE))</f>
        <v>50</v>
      </c>
      <c r="Q17" s="85" t="s">
        <v>60</v>
      </c>
      <c r="R17" s="73" t="s">
        <v>115</v>
      </c>
    </row>
    <row r="18" spans="1:18" s="12" customFormat="1" ht="62" x14ac:dyDescent="0.35">
      <c r="A18" s="53" t="s">
        <v>88</v>
      </c>
      <c r="B18" s="66" t="s">
        <v>38</v>
      </c>
      <c r="C18" s="57" t="s">
        <v>46</v>
      </c>
      <c r="D18" s="58" t="s">
        <v>98</v>
      </c>
      <c r="E18" s="58" t="s">
        <v>19</v>
      </c>
      <c r="F18" s="83">
        <v>0</v>
      </c>
      <c r="G18" s="83">
        <v>0</v>
      </c>
      <c r="H18" s="80">
        <f t="shared" si="0"/>
        <v>0</v>
      </c>
      <c r="I18" s="58" t="s">
        <v>27</v>
      </c>
      <c r="J18" s="57" t="s">
        <v>17</v>
      </c>
      <c r="K18" s="57">
        <v>33</v>
      </c>
      <c r="L18" s="57" t="s">
        <v>43</v>
      </c>
      <c r="M18" s="81">
        <f>IF(L18="","",VLOOKUP(L18,Légende!A:B,2,FALSE))</f>
        <v>0.8</v>
      </c>
      <c r="N18" s="57" t="s">
        <v>18</v>
      </c>
      <c r="O18" s="81">
        <f>IF(N18="",0,VLOOKUP(N18,Légende!D:E,2,FALSE))</f>
        <v>1</v>
      </c>
      <c r="P18" s="82">
        <f>IF(Q18="","",VLOOKUP(Q18,Légende!H:I,2,FALSE))</f>
        <v>12</v>
      </c>
      <c r="Q18" s="79" t="s">
        <v>22</v>
      </c>
      <c r="R18" s="73" t="s">
        <v>116</v>
      </c>
    </row>
    <row r="19" spans="1:18" s="12" customFormat="1" ht="62" x14ac:dyDescent="0.35">
      <c r="A19" s="53" t="s">
        <v>88</v>
      </c>
      <c r="B19" s="66" t="s">
        <v>38</v>
      </c>
      <c r="C19" s="58" t="s">
        <v>46</v>
      </c>
      <c r="D19" s="58" t="s">
        <v>97</v>
      </c>
      <c r="E19" s="58" t="s">
        <v>19</v>
      </c>
      <c r="F19" s="83">
        <v>1</v>
      </c>
      <c r="G19" s="83">
        <v>6.5</v>
      </c>
      <c r="H19" s="80">
        <f t="shared" si="0"/>
        <v>13</v>
      </c>
      <c r="I19" s="58" t="s">
        <v>27</v>
      </c>
      <c r="J19" s="58" t="s">
        <v>17</v>
      </c>
      <c r="K19" s="57">
        <v>13</v>
      </c>
      <c r="L19" s="57" t="s">
        <v>43</v>
      </c>
      <c r="M19" s="81">
        <f>IF(L19="","",VLOOKUP(L19,Légende!A:B,2,FALSE))</f>
        <v>0.8</v>
      </c>
      <c r="N19" s="57" t="s">
        <v>18</v>
      </c>
      <c r="O19" s="81">
        <f>IF(N19="",0,VLOOKUP(N19,Légende!D:E,2,FALSE))</f>
        <v>1</v>
      </c>
      <c r="P19" s="82">
        <f>IF(Q19="","",VLOOKUP(Q19,Légende!H:I,2,FALSE))</f>
        <v>12</v>
      </c>
      <c r="Q19" s="79" t="s">
        <v>22</v>
      </c>
      <c r="R19" s="73" t="s">
        <v>117</v>
      </c>
    </row>
    <row r="20" spans="1:18" s="12" customFormat="1" ht="77.5" x14ac:dyDescent="0.35">
      <c r="A20" s="55" t="s">
        <v>88</v>
      </c>
      <c r="B20" s="62" t="s">
        <v>38</v>
      </c>
      <c r="C20" s="67" t="s">
        <v>46</v>
      </c>
      <c r="D20" s="63" t="s">
        <v>99</v>
      </c>
      <c r="E20" s="67" t="s">
        <v>19</v>
      </c>
      <c r="F20" s="86">
        <v>1</v>
      </c>
      <c r="G20" s="86">
        <v>3.5</v>
      </c>
      <c r="H20" s="80">
        <f t="shared" si="0"/>
        <v>7</v>
      </c>
      <c r="I20" s="67" t="s">
        <v>16</v>
      </c>
      <c r="J20" s="67" t="s">
        <v>17</v>
      </c>
      <c r="K20" s="63">
        <v>67</v>
      </c>
      <c r="L20" s="63" t="s">
        <v>43</v>
      </c>
      <c r="M20" s="81">
        <f>IF(L20="","",VLOOKUP(L20,Légende!A:B,2,FALSE))</f>
        <v>0.8</v>
      </c>
      <c r="N20" s="63" t="s">
        <v>18</v>
      </c>
      <c r="O20" s="81">
        <f>IF(N20="",0,VLOOKUP(N20,Légende!D:E,2,FALSE))</f>
        <v>1</v>
      </c>
      <c r="P20" s="82">
        <f>IF(Q20="","",VLOOKUP(Q20,Légende!H:I,2,FALSE))</f>
        <v>50</v>
      </c>
      <c r="Q20" s="87" t="s">
        <v>60</v>
      </c>
      <c r="R20" s="73" t="s">
        <v>118</v>
      </c>
    </row>
    <row r="21" spans="1:18" s="12" customFormat="1" ht="108.5" x14ac:dyDescent="0.35">
      <c r="A21" s="53" t="s">
        <v>88</v>
      </c>
      <c r="B21" s="66" t="s">
        <v>38</v>
      </c>
      <c r="C21" s="58" t="s">
        <v>46</v>
      </c>
      <c r="D21" s="68" t="s">
        <v>100</v>
      </c>
      <c r="E21" s="58" t="s">
        <v>19</v>
      </c>
      <c r="F21" s="83">
        <v>3</v>
      </c>
      <c r="G21" s="83">
        <v>7</v>
      </c>
      <c r="H21" s="80">
        <f t="shared" si="0"/>
        <v>42</v>
      </c>
      <c r="I21" s="58" t="s">
        <v>16</v>
      </c>
      <c r="J21" s="58" t="s">
        <v>17</v>
      </c>
      <c r="K21" s="57">
        <v>44</v>
      </c>
      <c r="L21" s="57" t="s">
        <v>43</v>
      </c>
      <c r="M21" s="81">
        <f>IF(L21="","",VLOOKUP(L21,Légende!A:B,2,FALSE))</f>
        <v>0.8</v>
      </c>
      <c r="N21" s="57" t="s">
        <v>18</v>
      </c>
      <c r="O21" s="81">
        <f>IF(N21="",0,VLOOKUP(N21,Légende!D:E,2,FALSE))</f>
        <v>1</v>
      </c>
      <c r="P21" s="82">
        <f>IF(Q21="","",VLOOKUP(Q21,Légende!H:I,2,FALSE))</f>
        <v>50</v>
      </c>
      <c r="Q21" s="79" t="s">
        <v>60</v>
      </c>
      <c r="R21" s="73" t="s">
        <v>119</v>
      </c>
    </row>
    <row r="22" spans="1:18" ht="46.5" x14ac:dyDescent="0.35">
      <c r="A22" s="53" t="s">
        <v>88</v>
      </c>
      <c r="B22" s="66" t="s">
        <v>38</v>
      </c>
      <c r="C22" s="58" t="s">
        <v>46</v>
      </c>
      <c r="D22" s="58">
        <v>4</v>
      </c>
      <c r="E22" s="58" t="s">
        <v>15</v>
      </c>
      <c r="F22" s="83">
        <v>2</v>
      </c>
      <c r="G22" s="83">
        <v>7</v>
      </c>
      <c r="H22" s="80">
        <f t="shared" si="0"/>
        <v>28</v>
      </c>
      <c r="I22" s="58" t="s">
        <v>30</v>
      </c>
      <c r="J22" s="58" t="s">
        <v>17</v>
      </c>
      <c r="K22" s="57">
        <v>20</v>
      </c>
      <c r="L22" s="57" t="s">
        <v>44</v>
      </c>
      <c r="M22" s="81">
        <f>IF(L22="","",VLOOKUP(L22,Légende!A:B,2,FALSE))</f>
        <v>1</v>
      </c>
      <c r="N22" s="57" t="s">
        <v>18</v>
      </c>
      <c r="O22" s="81">
        <f>IF(N22="",0,VLOOKUP(N22,Légende!D:E,2,FALSE))</f>
        <v>1</v>
      </c>
      <c r="P22" s="82">
        <f>IF(Q22="","",VLOOKUP(Q22,Légende!H:I,2,FALSE))</f>
        <v>50</v>
      </c>
      <c r="Q22" s="79" t="s">
        <v>60</v>
      </c>
      <c r="R22" s="73" t="s">
        <v>114</v>
      </c>
    </row>
    <row r="23" spans="1:18" ht="46.5" x14ac:dyDescent="0.35">
      <c r="A23" s="53" t="s">
        <v>88</v>
      </c>
      <c r="B23" s="66" t="s">
        <v>38</v>
      </c>
      <c r="C23" s="58" t="s">
        <v>46</v>
      </c>
      <c r="D23" s="58">
        <v>5</v>
      </c>
      <c r="E23" s="58" t="s">
        <v>15</v>
      </c>
      <c r="F23" s="83">
        <v>1</v>
      </c>
      <c r="G23" s="83">
        <v>7</v>
      </c>
      <c r="H23" s="80">
        <f t="shared" si="0"/>
        <v>14</v>
      </c>
      <c r="I23" s="58" t="s">
        <v>30</v>
      </c>
      <c r="J23" s="58" t="s">
        <v>17</v>
      </c>
      <c r="K23" s="57">
        <v>17</v>
      </c>
      <c r="L23" s="57" t="s">
        <v>44</v>
      </c>
      <c r="M23" s="81">
        <f>IF(L23="","",VLOOKUP(L23,Légende!A:B,2,FALSE))</f>
        <v>1</v>
      </c>
      <c r="N23" s="57" t="s">
        <v>18</v>
      </c>
      <c r="O23" s="81">
        <f>IF(N23="",0,VLOOKUP(N23,Légende!D:E,2,FALSE))</f>
        <v>1</v>
      </c>
      <c r="P23" s="82">
        <f>IF(Q23="","",VLOOKUP(Q23,Légende!H:I,2,FALSE))</f>
        <v>50</v>
      </c>
      <c r="Q23" s="79" t="s">
        <v>60</v>
      </c>
      <c r="R23" s="73" t="s">
        <v>114</v>
      </c>
    </row>
    <row r="24" spans="1:18" ht="46.5" x14ac:dyDescent="0.35">
      <c r="A24" s="53" t="s">
        <v>88</v>
      </c>
      <c r="B24" s="66" t="s">
        <v>38</v>
      </c>
      <c r="C24" s="58" t="s">
        <v>46</v>
      </c>
      <c r="D24" s="58">
        <v>8</v>
      </c>
      <c r="E24" s="58" t="s">
        <v>15</v>
      </c>
      <c r="F24" s="83">
        <v>1</v>
      </c>
      <c r="G24" s="83">
        <v>7</v>
      </c>
      <c r="H24" s="80">
        <f t="shared" si="0"/>
        <v>14</v>
      </c>
      <c r="I24" s="58" t="s">
        <v>30</v>
      </c>
      <c r="J24" s="58" t="s">
        <v>17</v>
      </c>
      <c r="K24" s="57">
        <v>15</v>
      </c>
      <c r="L24" s="57" t="s">
        <v>44</v>
      </c>
      <c r="M24" s="81">
        <f>IF(L24="","",VLOOKUP(L24,Légende!A:B,2,FALSE))</f>
        <v>1</v>
      </c>
      <c r="N24" s="57" t="s">
        <v>18</v>
      </c>
      <c r="O24" s="81">
        <f>IF(N24="",0,VLOOKUP(N24,Légende!D:E,2,FALSE))</f>
        <v>1</v>
      </c>
      <c r="P24" s="82">
        <f>IF(Q24="","",VLOOKUP(Q24,Légende!H:I,2,FALSE))</f>
        <v>50</v>
      </c>
      <c r="Q24" s="79" t="s">
        <v>60</v>
      </c>
      <c r="R24" s="73" t="s">
        <v>114</v>
      </c>
    </row>
    <row r="25" spans="1:18" ht="46.5" x14ac:dyDescent="0.35">
      <c r="A25" s="53" t="s">
        <v>88</v>
      </c>
      <c r="B25" s="66" t="s">
        <v>38</v>
      </c>
      <c r="C25" s="58" t="s">
        <v>46</v>
      </c>
      <c r="D25" s="58">
        <v>7</v>
      </c>
      <c r="E25" s="58" t="s">
        <v>15</v>
      </c>
      <c r="F25" s="83">
        <v>2</v>
      </c>
      <c r="G25" s="83">
        <v>7</v>
      </c>
      <c r="H25" s="80">
        <f t="shared" si="0"/>
        <v>28</v>
      </c>
      <c r="I25" s="58" t="s">
        <v>30</v>
      </c>
      <c r="J25" s="58" t="s">
        <v>17</v>
      </c>
      <c r="K25" s="57">
        <v>19</v>
      </c>
      <c r="L25" s="57" t="s">
        <v>44</v>
      </c>
      <c r="M25" s="81">
        <f>IF(L25="","",VLOOKUP(L25,Légende!A:B,2,FALSE))</f>
        <v>1</v>
      </c>
      <c r="N25" s="57" t="s">
        <v>18</v>
      </c>
      <c r="O25" s="81">
        <f>IF(N25="",0,VLOOKUP(N25,Légende!D:E,2,FALSE))</f>
        <v>1</v>
      </c>
      <c r="P25" s="82">
        <f>IF(Q25="","",VLOOKUP(Q25,Légende!H:I,2,FALSE))</f>
        <v>50</v>
      </c>
      <c r="Q25" s="79" t="s">
        <v>60</v>
      </c>
      <c r="R25" s="73" t="s">
        <v>114</v>
      </c>
    </row>
    <row r="26" spans="1:18" ht="77.5" x14ac:dyDescent="0.35">
      <c r="A26" s="53" t="s">
        <v>88</v>
      </c>
      <c r="B26" s="69" t="s">
        <v>38</v>
      </c>
      <c r="C26" s="58" t="s">
        <v>46</v>
      </c>
      <c r="D26" s="57" t="s">
        <v>90</v>
      </c>
      <c r="E26" s="58" t="s">
        <v>20</v>
      </c>
      <c r="F26" s="58">
        <v>0</v>
      </c>
      <c r="G26" s="58">
        <v>0</v>
      </c>
      <c r="H26" s="80">
        <f t="shared" si="0"/>
        <v>0</v>
      </c>
      <c r="I26" s="58" t="s">
        <v>16</v>
      </c>
      <c r="J26" s="58" t="s">
        <v>17</v>
      </c>
      <c r="K26" s="57">
        <v>4</v>
      </c>
      <c r="L26" s="57" t="s">
        <v>43</v>
      </c>
      <c r="M26" s="81">
        <f>IF(L26="","",VLOOKUP(L26,Légende!A:B,2,FALSE))</f>
        <v>0.8</v>
      </c>
      <c r="N26" s="57" t="s">
        <v>18</v>
      </c>
      <c r="O26" s="81">
        <f>IF(N26="",0,VLOOKUP(N26,Légende!D:E,2,FALSE))</f>
        <v>1</v>
      </c>
      <c r="P26" s="82">
        <f>IF(Q26="","",VLOOKUP(Q26,Légende!H:I,2,FALSE))</f>
        <v>250</v>
      </c>
      <c r="Q26" s="79" t="s">
        <v>72</v>
      </c>
      <c r="R26" s="73" t="s">
        <v>120</v>
      </c>
    </row>
    <row r="27" spans="1:18" ht="77.5" x14ac:dyDescent="0.35">
      <c r="A27" s="53" t="s">
        <v>88</v>
      </c>
      <c r="B27" s="69" t="s">
        <v>38</v>
      </c>
      <c r="C27" s="58" t="s">
        <v>46</v>
      </c>
      <c r="D27" s="57" t="s">
        <v>91</v>
      </c>
      <c r="E27" s="58" t="s">
        <v>20</v>
      </c>
      <c r="F27" s="58">
        <v>0</v>
      </c>
      <c r="G27" s="58">
        <v>0</v>
      </c>
      <c r="H27" s="80">
        <f t="shared" si="0"/>
        <v>0</v>
      </c>
      <c r="I27" s="58" t="s">
        <v>16</v>
      </c>
      <c r="J27" s="58" t="s">
        <v>17</v>
      </c>
      <c r="K27" s="57">
        <v>3</v>
      </c>
      <c r="L27" s="57" t="s">
        <v>43</v>
      </c>
      <c r="M27" s="81">
        <f>IF(L27="","",VLOOKUP(L27,Légende!A:B,2,FALSE))</f>
        <v>0.8</v>
      </c>
      <c r="N27" s="57" t="s">
        <v>18</v>
      </c>
      <c r="O27" s="81">
        <f>IF(N27="",0,VLOOKUP(N27,Légende!D:E,2,FALSE))</f>
        <v>1</v>
      </c>
      <c r="P27" s="82">
        <f>IF(Q27="","",VLOOKUP(Q27,Légende!H:I,2,FALSE))</f>
        <v>250</v>
      </c>
      <c r="Q27" s="79" t="s">
        <v>72</v>
      </c>
      <c r="R27" s="73" t="s">
        <v>109</v>
      </c>
    </row>
    <row r="28" spans="1:18" ht="46.5" x14ac:dyDescent="0.35">
      <c r="A28" s="53" t="s">
        <v>88</v>
      </c>
      <c r="B28" s="69" t="s">
        <v>38</v>
      </c>
      <c r="C28" s="58" t="s">
        <v>46</v>
      </c>
      <c r="D28" s="58" t="s">
        <v>97</v>
      </c>
      <c r="E28" s="58" t="s">
        <v>19</v>
      </c>
      <c r="F28" s="58">
        <v>1</v>
      </c>
      <c r="G28" s="58">
        <v>20</v>
      </c>
      <c r="H28" s="80">
        <f t="shared" si="0"/>
        <v>40</v>
      </c>
      <c r="I28" s="58" t="s">
        <v>31</v>
      </c>
      <c r="J28" s="58" t="s">
        <v>17</v>
      </c>
      <c r="K28" s="57">
        <v>15</v>
      </c>
      <c r="L28" s="57" t="s">
        <v>43</v>
      </c>
      <c r="M28" s="81">
        <f>IF(L28="","",VLOOKUP(L28,Légende!A:B,2,FALSE))</f>
        <v>0.8</v>
      </c>
      <c r="N28" s="57" t="s">
        <v>18</v>
      </c>
      <c r="O28" s="81">
        <f>IF(N28="",0,VLOOKUP(N28,Légende!D:E,2,FALSE))</f>
        <v>1</v>
      </c>
      <c r="P28" s="82">
        <f>IF(Q28="","",VLOOKUP(Q28,Légende!H:I,2,FALSE))</f>
        <v>50</v>
      </c>
      <c r="Q28" s="79" t="s">
        <v>60</v>
      </c>
      <c r="R28" s="73" t="s">
        <v>121</v>
      </c>
    </row>
    <row r="29" spans="1:18" ht="46.5" x14ac:dyDescent="0.35">
      <c r="A29" s="53" t="s">
        <v>88</v>
      </c>
      <c r="B29" s="69" t="s">
        <v>38</v>
      </c>
      <c r="C29" s="58" t="s">
        <v>101</v>
      </c>
      <c r="D29" s="58" t="s">
        <v>102</v>
      </c>
      <c r="E29" s="58" t="s">
        <v>19</v>
      </c>
      <c r="F29" s="58">
        <v>0</v>
      </c>
      <c r="G29" s="58">
        <v>0</v>
      </c>
      <c r="H29" s="80">
        <f t="shared" si="0"/>
        <v>0</v>
      </c>
      <c r="I29" s="58" t="s">
        <v>30</v>
      </c>
      <c r="J29" s="58" t="s">
        <v>17</v>
      </c>
      <c r="K29" s="57">
        <v>58</v>
      </c>
      <c r="L29" s="57" t="s">
        <v>43</v>
      </c>
      <c r="M29" s="81">
        <f>IF(L29="","",VLOOKUP(L29,Légende!A:B,2,FALSE))</f>
        <v>0.8</v>
      </c>
      <c r="N29" s="57" t="s">
        <v>18</v>
      </c>
      <c r="O29" s="81">
        <f>IF(N29="",0,VLOOKUP(N29,Légende!D:E,2,FALSE))</f>
        <v>1</v>
      </c>
      <c r="P29" s="82">
        <f>IF(Q29="","",VLOOKUP(Q29,Légende!H:I,2,FALSE))</f>
        <v>50</v>
      </c>
      <c r="Q29" s="79" t="s">
        <v>60</v>
      </c>
      <c r="R29" s="73" t="s">
        <v>122</v>
      </c>
    </row>
    <row r="30" spans="1:18" ht="46.5" x14ac:dyDescent="0.35">
      <c r="A30" s="53" t="s">
        <v>88</v>
      </c>
      <c r="B30" s="69" t="s">
        <v>38</v>
      </c>
      <c r="C30" s="58" t="s">
        <v>101</v>
      </c>
      <c r="D30" s="58">
        <v>6</v>
      </c>
      <c r="E30" s="58" t="s">
        <v>15</v>
      </c>
      <c r="F30" s="58">
        <v>2</v>
      </c>
      <c r="G30" s="58">
        <v>7</v>
      </c>
      <c r="H30" s="80">
        <f t="shared" si="0"/>
        <v>28</v>
      </c>
      <c r="I30" s="83" t="s">
        <v>30</v>
      </c>
      <c r="J30" s="72" t="s">
        <v>17</v>
      </c>
      <c r="K30" s="57">
        <v>28</v>
      </c>
      <c r="L30" s="57" t="s">
        <v>45</v>
      </c>
      <c r="M30" s="81">
        <f>IF(L30="","",VLOOKUP(L30,Légende!A:B,2,FALSE))</f>
        <v>1.2</v>
      </c>
      <c r="N30" s="57" t="s">
        <v>18</v>
      </c>
      <c r="O30" s="81">
        <f>IF(N30="",0,VLOOKUP(N30,Légende!D:E,2,FALSE))</f>
        <v>1</v>
      </c>
      <c r="P30" s="82">
        <f>IF(Q30="","",VLOOKUP(Q30,Légende!H:I,2,FALSE))</f>
        <v>50</v>
      </c>
      <c r="Q30" s="79" t="s">
        <v>60</v>
      </c>
      <c r="R30" s="73" t="s">
        <v>122</v>
      </c>
    </row>
    <row r="31" spans="1:18" ht="46.5" x14ac:dyDescent="0.35">
      <c r="A31" s="53" t="s">
        <v>88</v>
      </c>
      <c r="B31" s="69" t="s">
        <v>38</v>
      </c>
      <c r="C31" s="58" t="s">
        <v>101</v>
      </c>
      <c r="D31" s="58">
        <v>7</v>
      </c>
      <c r="E31" s="58" t="s">
        <v>15</v>
      </c>
      <c r="F31" s="58">
        <v>2</v>
      </c>
      <c r="G31" s="58">
        <v>7</v>
      </c>
      <c r="H31" s="80">
        <f t="shared" si="0"/>
        <v>28</v>
      </c>
      <c r="I31" s="83" t="s">
        <v>30</v>
      </c>
      <c r="J31" s="72" t="s">
        <v>17</v>
      </c>
      <c r="K31" s="57">
        <v>19</v>
      </c>
      <c r="L31" s="57" t="s">
        <v>44</v>
      </c>
      <c r="M31" s="81">
        <f>IF(L31="","",VLOOKUP(L31,Légende!A:B,2,FALSE))</f>
        <v>1</v>
      </c>
      <c r="N31" s="57" t="s">
        <v>18</v>
      </c>
      <c r="O31" s="81">
        <f>IF(N31="",0,VLOOKUP(N31,Légende!D:E,2,FALSE))</f>
        <v>1</v>
      </c>
      <c r="P31" s="82">
        <f>IF(Q31="","",VLOOKUP(Q31,Légende!H:I,2,FALSE))</f>
        <v>50</v>
      </c>
      <c r="Q31" s="79" t="s">
        <v>60</v>
      </c>
      <c r="R31" s="73" t="s">
        <v>114</v>
      </c>
    </row>
    <row r="32" spans="1:18" ht="46.5" x14ac:dyDescent="0.35">
      <c r="A32" s="53" t="s">
        <v>88</v>
      </c>
      <c r="B32" s="69" t="s">
        <v>38</v>
      </c>
      <c r="C32" s="58" t="s">
        <v>101</v>
      </c>
      <c r="D32" s="58">
        <v>8</v>
      </c>
      <c r="E32" s="58" t="s">
        <v>15</v>
      </c>
      <c r="F32" s="58">
        <v>2</v>
      </c>
      <c r="G32" s="58">
        <v>7</v>
      </c>
      <c r="H32" s="80">
        <f t="shared" si="0"/>
        <v>28</v>
      </c>
      <c r="I32" s="83" t="s">
        <v>30</v>
      </c>
      <c r="J32" s="72" t="s">
        <v>17</v>
      </c>
      <c r="K32" s="57">
        <v>31</v>
      </c>
      <c r="L32" s="57" t="s">
        <v>44</v>
      </c>
      <c r="M32" s="81">
        <f>IF(L32="","",VLOOKUP(L32,Légende!A:B,2,FALSE))</f>
        <v>1</v>
      </c>
      <c r="N32" s="57" t="s">
        <v>18</v>
      </c>
      <c r="O32" s="81">
        <f>IF(N32="",0,VLOOKUP(N32,Légende!D:E,2,FALSE))</f>
        <v>1</v>
      </c>
      <c r="P32" s="82">
        <f>IF(Q32="","",VLOOKUP(Q32,Légende!H:I,2,FALSE))</f>
        <v>50</v>
      </c>
      <c r="Q32" s="79" t="s">
        <v>60</v>
      </c>
      <c r="R32" s="73" t="s">
        <v>114</v>
      </c>
    </row>
    <row r="33" spans="1:18" ht="46.5" x14ac:dyDescent="0.35">
      <c r="A33" s="54" t="s">
        <v>88</v>
      </c>
      <c r="B33" s="70" t="s">
        <v>38</v>
      </c>
      <c r="C33" s="61" t="s">
        <v>101</v>
      </c>
      <c r="D33" s="61">
        <v>9</v>
      </c>
      <c r="E33" s="61" t="s">
        <v>15</v>
      </c>
      <c r="F33" s="61">
        <v>1</v>
      </c>
      <c r="G33" s="61">
        <v>7</v>
      </c>
      <c r="H33" s="80">
        <f t="shared" si="0"/>
        <v>14</v>
      </c>
      <c r="I33" s="84" t="s">
        <v>30</v>
      </c>
      <c r="J33" s="88" t="s">
        <v>17</v>
      </c>
      <c r="K33" s="60">
        <v>19</v>
      </c>
      <c r="L33" s="60" t="s">
        <v>44</v>
      </c>
      <c r="M33" s="81">
        <f>IF(L33="","",VLOOKUP(L33,Légende!A:B,2,FALSE))</f>
        <v>1</v>
      </c>
      <c r="N33" s="60" t="s">
        <v>18</v>
      </c>
      <c r="O33" s="81">
        <f>IF(N33="",0,VLOOKUP(N33,Légende!D:E,2,FALSE))</f>
        <v>1</v>
      </c>
      <c r="P33" s="82">
        <f>IF(Q33="","",VLOOKUP(Q33,Légende!H:I,2,FALSE))</f>
        <v>50</v>
      </c>
      <c r="Q33" s="85" t="s">
        <v>60</v>
      </c>
      <c r="R33" s="73" t="s">
        <v>114</v>
      </c>
    </row>
    <row r="34" spans="1:18" ht="46.5" x14ac:dyDescent="0.35">
      <c r="A34" s="53" t="s">
        <v>88</v>
      </c>
      <c r="B34" s="69" t="s">
        <v>38</v>
      </c>
      <c r="C34" s="58" t="s">
        <v>101</v>
      </c>
      <c r="D34" s="58">
        <v>10</v>
      </c>
      <c r="E34" s="58" t="s">
        <v>2</v>
      </c>
      <c r="F34" s="58">
        <v>2</v>
      </c>
      <c r="G34" s="58">
        <v>7</v>
      </c>
      <c r="H34" s="80">
        <f t="shared" si="0"/>
        <v>28</v>
      </c>
      <c r="I34" s="83" t="s">
        <v>30</v>
      </c>
      <c r="J34" s="72" t="s">
        <v>17</v>
      </c>
      <c r="K34" s="57">
        <v>20</v>
      </c>
      <c r="L34" s="57" t="s">
        <v>44</v>
      </c>
      <c r="M34" s="81">
        <f>IF(L34="","",VLOOKUP(L34,Légende!A:B,2,FALSE))</f>
        <v>1</v>
      </c>
      <c r="N34" s="57" t="s">
        <v>18</v>
      </c>
      <c r="O34" s="81">
        <f>IF(N34="",0,VLOOKUP(N34,Légende!D:E,2,FALSE))</f>
        <v>1</v>
      </c>
      <c r="P34" s="82">
        <f>IF(Q34="","",VLOOKUP(Q34,Légende!H:I,2,FALSE))</f>
        <v>12</v>
      </c>
      <c r="Q34" s="79" t="s">
        <v>22</v>
      </c>
      <c r="R34" s="73" t="s">
        <v>123</v>
      </c>
    </row>
    <row r="35" spans="1:18" ht="46.5" x14ac:dyDescent="0.35">
      <c r="A35" s="55" t="s">
        <v>88</v>
      </c>
      <c r="B35" s="71" t="s">
        <v>38</v>
      </c>
      <c r="C35" s="67" t="s">
        <v>101</v>
      </c>
      <c r="D35" s="67">
        <v>11</v>
      </c>
      <c r="E35" s="67" t="s">
        <v>15</v>
      </c>
      <c r="F35" s="67">
        <v>1</v>
      </c>
      <c r="G35" s="67">
        <v>7</v>
      </c>
      <c r="H35" s="80">
        <f t="shared" si="0"/>
        <v>14</v>
      </c>
      <c r="I35" s="86" t="s">
        <v>30</v>
      </c>
      <c r="J35" s="89" t="s">
        <v>17</v>
      </c>
      <c r="K35" s="63">
        <v>24</v>
      </c>
      <c r="L35" s="63" t="s">
        <v>44</v>
      </c>
      <c r="M35" s="81">
        <f>IF(L35="","",VLOOKUP(L35,Légende!A:B,2,FALSE))</f>
        <v>1</v>
      </c>
      <c r="N35" s="63" t="s">
        <v>18</v>
      </c>
      <c r="O35" s="81">
        <f>IF(N35="",0,VLOOKUP(N35,Légende!D:E,2,FALSE))</f>
        <v>1</v>
      </c>
      <c r="P35" s="82">
        <f>IF(Q35="","",VLOOKUP(Q35,Légende!H:I,2,FALSE))</f>
        <v>50</v>
      </c>
      <c r="Q35" s="87" t="s">
        <v>60</v>
      </c>
      <c r="R35" s="73" t="s">
        <v>114</v>
      </c>
    </row>
    <row r="36" spans="1:18" ht="46.5" x14ac:dyDescent="0.35">
      <c r="A36" s="53" t="s">
        <v>88</v>
      </c>
      <c r="B36" s="69" t="s">
        <v>38</v>
      </c>
      <c r="C36" s="58" t="s">
        <v>101</v>
      </c>
      <c r="D36" s="58">
        <v>12</v>
      </c>
      <c r="E36" s="58" t="s">
        <v>15</v>
      </c>
      <c r="F36" s="58">
        <v>2</v>
      </c>
      <c r="G36" s="58">
        <v>7.5</v>
      </c>
      <c r="H36" s="80">
        <f t="shared" si="0"/>
        <v>30</v>
      </c>
      <c r="I36" s="83" t="s">
        <v>30</v>
      </c>
      <c r="J36" s="72" t="s">
        <v>17</v>
      </c>
      <c r="K36" s="57">
        <v>21</v>
      </c>
      <c r="L36" s="57" t="s">
        <v>45</v>
      </c>
      <c r="M36" s="81">
        <f>IF(L36="","",VLOOKUP(L36,Légende!A:B,2,FALSE))</f>
        <v>1.2</v>
      </c>
      <c r="N36" s="57" t="s">
        <v>18</v>
      </c>
      <c r="O36" s="81">
        <f>IF(N36="",0,VLOOKUP(N36,Légende!D:E,2,FALSE))</f>
        <v>1</v>
      </c>
      <c r="P36" s="82">
        <f>IF(Q36="","",VLOOKUP(Q36,Légende!H:I,2,FALSE))</f>
        <v>50</v>
      </c>
      <c r="Q36" s="79" t="s">
        <v>60</v>
      </c>
      <c r="R36" s="73" t="s">
        <v>114</v>
      </c>
    </row>
    <row r="37" spans="1:18" ht="201.5" x14ac:dyDescent="0.35">
      <c r="A37" s="53" t="s">
        <v>88</v>
      </c>
      <c r="B37" s="69" t="s">
        <v>38</v>
      </c>
      <c r="C37" s="58" t="s">
        <v>101</v>
      </c>
      <c r="D37" s="72"/>
      <c r="E37" s="58" t="s">
        <v>20</v>
      </c>
      <c r="F37" s="58">
        <v>1</v>
      </c>
      <c r="G37" s="58">
        <v>2.6</v>
      </c>
      <c r="H37" s="80">
        <f t="shared" si="0"/>
        <v>5.2</v>
      </c>
      <c r="I37" s="83" t="s">
        <v>16</v>
      </c>
      <c r="J37" s="72" t="s">
        <v>17</v>
      </c>
      <c r="K37" s="57">
        <v>15</v>
      </c>
      <c r="L37" s="57" t="s">
        <v>43</v>
      </c>
      <c r="M37" s="81">
        <f>IF(L37="","",VLOOKUP(L37,Légende!A:B,2,FALSE))</f>
        <v>0.8</v>
      </c>
      <c r="N37" s="57" t="s">
        <v>18</v>
      </c>
      <c r="O37" s="81">
        <f>IF(N37="",0,VLOOKUP(N37,Légende!D:E,2,FALSE))</f>
        <v>1</v>
      </c>
      <c r="P37" s="82">
        <f>IF(Q37="","",VLOOKUP(Q37,Légende!H:I,2,FALSE))</f>
        <v>250</v>
      </c>
      <c r="Q37" s="79" t="s">
        <v>72</v>
      </c>
      <c r="R37" s="73" t="s">
        <v>124</v>
      </c>
    </row>
    <row r="38" spans="1:18" ht="46.5" x14ac:dyDescent="0.35">
      <c r="A38" s="53" t="s">
        <v>88</v>
      </c>
      <c r="B38" s="69" t="s">
        <v>38</v>
      </c>
      <c r="C38" s="58" t="s">
        <v>101</v>
      </c>
      <c r="D38" s="58" t="s">
        <v>97</v>
      </c>
      <c r="E38" s="58" t="s">
        <v>19</v>
      </c>
      <c r="F38" s="58">
        <v>0</v>
      </c>
      <c r="G38" s="58">
        <v>0</v>
      </c>
      <c r="H38" s="80">
        <f t="shared" si="0"/>
        <v>0</v>
      </c>
      <c r="I38" s="83" t="s">
        <v>31</v>
      </c>
      <c r="J38" s="72" t="s">
        <v>17</v>
      </c>
      <c r="K38" s="57">
        <v>7</v>
      </c>
      <c r="L38" s="57" t="s">
        <v>43</v>
      </c>
      <c r="M38" s="81">
        <f>IF(L38="","",VLOOKUP(L38,Légende!A:B,2,FALSE))</f>
        <v>0.8</v>
      </c>
      <c r="N38" s="57" t="s">
        <v>18</v>
      </c>
      <c r="O38" s="81">
        <f>IF(N38="",0,VLOOKUP(N38,Légende!D:E,2,FALSE))</f>
        <v>1</v>
      </c>
      <c r="P38" s="82">
        <f>IF(Q38="","",VLOOKUP(Q38,Légende!H:I,2,FALSE))</f>
        <v>50</v>
      </c>
      <c r="Q38" s="79" t="s">
        <v>60</v>
      </c>
      <c r="R38" s="73" t="s">
        <v>125</v>
      </c>
    </row>
    <row r="39" spans="1:18" ht="46.5" x14ac:dyDescent="0.35">
      <c r="A39" s="53" t="s">
        <v>88</v>
      </c>
      <c r="B39" s="69" t="s">
        <v>38</v>
      </c>
      <c r="C39" s="58" t="s">
        <v>101</v>
      </c>
      <c r="D39" s="58" t="s">
        <v>97</v>
      </c>
      <c r="E39" s="58" t="s">
        <v>19</v>
      </c>
      <c r="F39" s="58">
        <v>0</v>
      </c>
      <c r="G39" s="58">
        <v>0</v>
      </c>
      <c r="H39" s="80">
        <f t="shared" si="0"/>
        <v>0</v>
      </c>
      <c r="I39" s="83" t="s">
        <v>30</v>
      </c>
      <c r="J39" s="72" t="s">
        <v>17</v>
      </c>
      <c r="K39" s="57">
        <v>9</v>
      </c>
      <c r="L39" s="57" t="s">
        <v>43</v>
      </c>
      <c r="M39" s="81">
        <f>IF(L39="","",VLOOKUP(L39,Légende!A:B,2,FALSE))</f>
        <v>0.8</v>
      </c>
      <c r="N39" s="57" t="s">
        <v>18</v>
      </c>
      <c r="O39" s="81">
        <f>IF(N39="",0,VLOOKUP(N39,Légende!D:E,2,FALSE))</f>
        <v>1</v>
      </c>
      <c r="P39" s="82">
        <f>IF(Q39="","",VLOOKUP(Q39,Légende!H:I,2,FALSE))</f>
        <v>50</v>
      </c>
      <c r="Q39" s="79" t="s">
        <v>60</v>
      </c>
      <c r="R39" s="73" t="s">
        <v>125</v>
      </c>
    </row>
    <row r="40" spans="1:18" ht="46.5" x14ac:dyDescent="0.35">
      <c r="A40" s="53" t="s">
        <v>88</v>
      </c>
      <c r="B40" s="69" t="s">
        <v>38</v>
      </c>
      <c r="C40" s="58" t="s">
        <v>103</v>
      </c>
      <c r="D40" s="58">
        <v>2</v>
      </c>
      <c r="E40" s="58" t="s">
        <v>19</v>
      </c>
      <c r="F40" s="58">
        <v>0</v>
      </c>
      <c r="G40" s="58">
        <v>0</v>
      </c>
      <c r="H40" s="80">
        <f t="shared" si="0"/>
        <v>0</v>
      </c>
      <c r="I40" s="83" t="s">
        <v>30</v>
      </c>
      <c r="J40" s="72" t="s">
        <v>17</v>
      </c>
      <c r="K40" s="57">
        <v>31.75</v>
      </c>
      <c r="L40" s="57" t="s">
        <v>43</v>
      </c>
      <c r="M40" s="81">
        <f>IF(L40="","",VLOOKUP(L40,Légende!A:B,2,FALSE))</f>
        <v>0.8</v>
      </c>
      <c r="N40" s="57" t="s">
        <v>18</v>
      </c>
      <c r="O40" s="81">
        <f>IF(N40="",0,VLOOKUP(N40,Légende!D:E,2,FALSE))</f>
        <v>1</v>
      </c>
      <c r="P40" s="82">
        <f>IF(Q40="","",VLOOKUP(Q40,Légende!H:I,2,FALSE))</f>
        <v>50</v>
      </c>
      <c r="Q40" s="79" t="s">
        <v>60</v>
      </c>
      <c r="R40" s="73" t="s">
        <v>126</v>
      </c>
    </row>
    <row r="41" spans="1:18" ht="46.5" x14ac:dyDescent="0.35">
      <c r="A41" s="53" t="s">
        <v>88</v>
      </c>
      <c r="B41" s="69" t="s">
        <v>38</v>
      </c>
      <c r="C41" s="58" t="s">
        <v>103</v>
      </c>
      <c r="D41" s="58">
        <v>3</v>
      </c>
      <c r="E41" s="58" t="s">
        <v>15</v>
      </c>
      <c r="F41" s="58">
        <v>1</v>
      </c>
      <c r="G41" s="58">
        <v>1.4</v>
      </c>
      <c r="H41" s="80">
        <f t="shared" si="0"/>
        <v>2.8</v>
      </c>
      <c r="I41" s="83" t="s">
        <v>30</v>
      </c>
      <c r="J41" s="72" t="s">
        <v>17</v>
      </c>
      <c r="K41" s="57">
        <v>22</v>
      </c>
      <c r="L41" s="57" t="s">
        <v>44</v>
      </c>
      <c r="M41" s="81">
        <f>IF(L41="","",VLOOKUP(L41,Légende!A:B,2,FALSE))</f>
        <v>1</v>
      </c>
      <c r="N41" s="57" t="s">
        <v>18</v>
      </c>
      <c r="O41" s="81">
        <f>IF(N41="",0,VLOOKUP(N41,Légende!D:E,2,FALSE))</f>
        <v>1</v>
      </c>
      <c r="P41" s="82">
        <f>IF(Q41="","",VLOOKUP(Q41,Légende!H:I,2,FALSE))</f>
        <v>50</v>
      </c>
      <c r="Q41" s="79" t="s">
        <v>60</v>
      </c>
      <c r="R41" s="73" t="s">
        <v>114</v>
      </c>
    </row>
    <row r="42" spans="1:18" ht="46.5" x14ac:dyDescent="0.35">
      <c r="A42" s="53" t="s">
        <v>88</v>
      </c>
      <c r="B42" s="69" t="s">
        <v>38</v>
      </c>
      <c r="C42" s="58" t="s">
        <v>103</v>
      </c>
      <c r="D42" s="58">
        <v>10</v>
      </c>
      <c r="E42" s="58" t="s">
        <v>15</v>
      </c>
      <c r="F42" s="58">
        <v>1</v>
      </c>
      <c r="G42" s="58">
        <v>1.4</v>
      </c>
      <c r="H42" s="80">
        <f t="shared" si="0"/>
        <v>2.8</v>
      </c>
      <c r="I42" s="83" t="s">
        <v>30</v>
      </c>
      <c r="J42" s="72" t="s">
        <v>17</v>
      </c>
      <c r="K42" s="57">
        <v>15.35</v>
      </c>
      <c r="L42" s="57" t="s">
        <v>44</v>
      </c>
      <c r="M42" s="81">
        <f>IF(L42="","",VLOOKUP(L42,Légende!A:B,2,FALSE))</f>
        <v>1</v>
      </c>
      <c r="N42" s="57" t="s">
        <v>18</v>
      </c>
      <c r="O42" s="81">
        <f>IF(N42="",0,VLOOKUP(N42,Légende!D:E,2,FALSE))</f>
        <v>1</v>
      </c>
      <c r="P42" s="82">
        <f>IF(Q42="","",VLOOKUP(Q42,Légende!H:I,2,FALSE))</f>
        <v>50</v>
      </c>
      <c r="Q42" s="79" t="s">
        <v>60</v>
      </c>
      <c r="R42" s="73" t="s">
        <v>114</v>
      </c>
    </row>
    <row r="43" spans="1:18" ht="46.5" x14ac:dyDescent="0.35">
      <c r="A43" s="53" t="s">
        <v>88</v>
      </c>
      <c r="B43" s="69" t="s">
        <v>38</v>
      </c>
      <c r="C43" s="58" t="s">
        <v>103</v>
      </c>
      <c r="D43" s="58">
        <v>12</v>
      </c>
      <c r="E43" s="58" t="s">
        <v>15</v>
      </c>
      <c r="F43" s="58">
        <v>1</v>
      </c>
      <c r="G43" s="58">
        <v>1.4</v>
      </c>
      <c r="H43" s="80">
        <f t="shared" si="0"/>
        <v>2.8</v>
      </c>
      <c r="I43" s="83" t="s">
        <v>30</v>
      </c>
      <c r="J43" s="72" t="s">
        <v>17</v>
      </c>
      <c r="K43" s="57">
        <v>15.35</v>
      </c>
      <c r="L43" s="57" t="s">
        <v>44</v>
      </c>
      <c r="M43" s="81">
        <f>IF(L43="","",VLOOKUP(L43,Légende!A:B,2,FALSE))</f>
        <v>1</v>
      </c>
      <c r="N43" s="57" t="s">
        <v>18</v>
      </c>
      <c r="O43" s="81">
        <f>IF(N43="",0,VLOOKUP(N43,Légende!D:E,2,FALSE))</f>
        <v>1</v>
      </c>
      <c r="P43" s="82">
        <f>IF(Q43="","",VLOOKUP(Q43,Légende!H:I,2,FALSE))</f>
        <v>50</v>
      </c>
      <c r="Q43" s="79" t="s">
        <v>60</v>
      </c>
      <c r="R43" s="73" t="s">
        <v>114</v>
      </c>
    </row>
    <row r="44" spans="1:18" ht="46.5" x14ac:dyDescent="0.35">
      <c r="A44" s="53" t="s">
        <v>88</v>
      </c>
      <c r="B44" s="69" t="s">
        <v>38</v>
      </c>
      <c r="C44" s="58" t="s">
        <v>103</v>
      </c>
      <c r="D44" s="58">
        <v>13</v>
      </c>
      <c r="E44" s="58" t="s">
        <v>15</v>
      </c>
      <c r="F44" s="58">
        <v>1</v>
      </c>
      <c r="G44" s="58">
        <v>1.4</v>
      </c>
      <c r="H44" s="80">
        <f t="shared" si="0"/>
        <v>2.8</v>
      </c>
      <c r="I44" s="83" t="s">
        <v>30</v>
      </c>
      <c r="J44" s="72" t="s">
        <v>17</v>
      </c>
      <c r="K44" s="57">
        <v>13</v>
      </c>
      <c r="L44" s="57" t="s">
        <v>44</v>
      </c>
      <c r="M44" s="81">
        <f>IF(L44="","",VLOOKUP(L44,Légende!A:B,2,FALSE))</f>
        <v>1</v>
      </c>
      <c r="N44" s="57" t="s">
        <v>18</v>
      </c>
      <c r="O44" s="81">
        <f>IF(N44="",0,VLOOKUP(N44,Légende!D:E,2,FALSE))</f>
        <v>1</v>
      </c>
      <c r="P44" s="82">
        <f>IF(Q44="","",VLOOKUP(Q44,Légende!H:I,2,FALSE))</f>
        <v>50</v>
      </c>
      <c r="Q44" s="79" t="s">
        <v>60</v>
      </c>
      <c r="R44" s="73" t="s">
        <v>114</v>
      </c>
    </row>
    <row r="45" spans="1:18" ht="46.5" x14ac:dyDescent="0.35">
      <c r="A45" s="53" t="s">
        <v>88</v>
      </c>
      <c r="B45" s="69" t="s">
        <v>38</v>
      </c>
      <c r="C45" s="58" t="s">
        <v>103</v>
      </c>
      <c r="D45" s="58">
        <v>15</v>
      </c>
      <c r="E45" s="58" t="s">
        <v>15</v>
      </c>
      <c r="F45" s="58">
        <v>1</v>
      </c>
      <c r="G45" s="58">
        <v>1.4</v>
      </c>
      <c r="H45" s="80">
        <f t="shared" si="0"/>
        <v>2.8</v>
      </c>
      <c r="I45" s="83" t="s">
        <v>30</v>
      </c>
      <c r="J45" s="72" t="s">
        <v>17</v>
      </c>
      <c r="K45" s="57">
        <v>20.7</v>
      </c>
      <c r="L45" s="57" t="s">
        <v>44</v>
      </c>
      <c r="M45" s="81">
        <f>IF(L45="","",VLOOKUP(L45,Légende!A:B,2,FALSE))</f>
        <v>1</v>
      </c>
      <c r="N45" s="57" t="s">
        <v>18</v>
      </c>
      <c r="O45" s="81">
        <f>IF(N45="",0,VLOOKUP(N45,Légende!D:E,2,FALSE))</f>
        <v>1</v>
      </c>
      <c r="P45" s="82">
        <f>IF(Q45="","",VLOOKUP(Q45,Légende!H:I,2,FALSE))</f>
        <v>50</v>
      </c>
      <c r="Q45" s="79" t="s">
        <v>60</v>
      </c>
      <c r="R45" s="73" t="s">
        <v>114</v>
      </c>
    </row>
    <row r="46" spans="1:18" ht="46.5" x14ac:dyDescent="0.35">
      <c r="A46" s="53" t="s">
        <v>88</v>
      </c>
      <c r="B46" s="69" t="s">
        <v>38</v>
      </c>
      <c r="C46" s="58" t="s">
        <v>103</v>
      </c>
      <c r="D46" s="58">
        <v>17</v>
      </c>
      <c r="E46" s="58" t="s">
        <v>15</v>
      </c>
      <c r="F46" s="58">
        <v>1</v>
      </c>
      <c r="G46" s="58">
        <v>1.4</v>
      </c>
      <c r="H46" s="90">
        <f t="shared" si="0"/>
        <v>2.8</v>
      </c>
      <c r="I46" s="83" t="s">
        <v>30</v>
      </c>
      <c r="J46" s="72" t="s">
        <v>17</v>
      </c>
      <c r="K46" s="57">
        <v>17.95</v>
      </c>
      <c r="L46" s="57" t="s">
        <v>44</v>
      </c>
      <c r="M46" s="81">
        <f>IF(L46="","",VLOOKUP(L46,Légende!A:B,2,FALSE))</f>
        <v>1</v>
      </c>
      <c r="N46" s="57" t="s">
        <v>18</v>
      </c>
      <c r="O46" s="81">
        <f>IF(N46="",0,VLOOKUP(N46,Légende!D:E,2,FALSE))</f>
        <v>1</v>
      </c>
      <c r="P46" s="82">
        <f>IF(Q46="","",VLOOKUP(Q46,Légende!H:I,2,FALSE))</f>
        <v>50</v>
      </c>
      <c r="Q46" s="79" t="s">
        <v>60</v>
      </c>
      <c r="R46" s="73" t="s">
        <v>114</v>
      </c>
    </row>
    <row r="47" spans="1:18" ht="201.5" x14ac:dyDescent="0.35">
      <c r="A47" s="53" t="s">
        <v>88</v>
      </c>
      <c r="B47" s="69" t="s">
        <v>38</v>
      </c>
      <c r="C47" s="58" t="s">
        <v>103</v>
      </c>
      <c r="D47" s="58" t="s">
        <v>104</v>
      </c>
      <c r="E47" s="58" t="s">
        <v>20</v>
      </c>
      <c r="F47" s="58">
        <v>1</v>
      </c>
      <c r="G47" s="58">
        <v>2.6</v>
      </c>
      <c r="H47" s="90">
        <f t="shared" si="0"/>
        <v>5.2</v>
      </c>
      <c r="I47" s="58" t="s">
        <v>16</v>
      </c>
      <c r="J47" s="58" t="s">
        <v>17</v>
      </c>
      <c r="K47" s="57">
        <v>16</v>
      </c>
      <c r="L47" s="57" t="s">
        <v>44</v>
      </c>
      <c r="M47" s="81">
        <f>IF(L47="","",VLOOKUP(L47,Légende!A:B,2,FALSE))</f>
        <v>1</v>
      </c>
      <c r="N47" s="57" t="s">
        <v>18</v>
      </c>
      <c r="O47" s="81">
        <f>IF(N47="",0,VLOOKUP(N47,Légende!D:E,2,FALSE))</f>
        <v>1</v>
      </c>
      <c r="P47" s="82">
        <f>IF(Q47="","",VLOOKUP(Q47,Légende!H:I,2,FALSE))</f>
        <v>250</v>
      </c>
      <c r="Q47" s="79" t="s">
        <v>72</v>
      </c>
      <c r="R47" s="73" t="s">
        <v>124</v>
      </c>
    </row>
    <row r="48" spans="1:18" ht="77.5" x14ac:dyDescent="0.35">
      <c r="A48" s="54" t="s">
        <v>88</v>
      </c>
      <c r="B48" s="70" t="s">
        <v>38</v>
      </c>
      <c r="C48" s="60" t="s">
        <v>105</v>
      </c>
      <c r="D48" s="61" t="s">
        <v>106</v>
      </c>
      <c r="E48" s="61" t="s">
        <v>19</v>
      </c>
      <c r="F48" s="61">
        <v>0</v>
      </c>
      <c r="G48" s="61">
        <v>0</v>
      </c>
      <c r="H48" s="90">
        <f t="shared" si="0"/>
        <v>0</v>
      </c>
      <c r="I48" s="61" t="s">
        <v>30</v>
      </c>
      <c r="J48" s="61" t="s">
        <v>17</v>
      </c>
      <c r="K48" s="60">
        <v>2</v>
      </c>
      <c r="L48" s="60" t="s">
        <v>43</v>
      </c>
      <c r="M48" s="81">
        <f>IF(L48="","",VLOOKUP(L48,Légende!A:B,2,FALSE))</f>
        <v>0.8</v>
      </c>
      <c r="N48" s="60" t="s">
        <v>18</v>
      </c>
      <c r="O48" s="81">
        <f>IF(N48="",0,VLOOKUP(N48,Légende!D:E,2,FALSE))</f>
        <v>1</v>
      </c>
      <c r="P48" s="82">
        <f>IF(Q48="","",VLOOKUP(Q48,Légende!H:I,2,FALSE))</f>
        <v>50</v>
      </c>
      <c r="Q48" s="85" t="s">
        <v>60</v>
      </c>
      <c r="R48" s="73" t="s">
        <v>127</v>
      </c>
    </row>
    <row r="49" spans="1:18" ht="46.5" x14ac:dyDescent="0.35">
      <c r="A49" s="54" t="s">
        <v>88</v>
      </c>
      <c r="B49" s="70" t="s">
        <v>38</v>
      </c>
      <c r="C49" s="58" t="s">
        <v>103</v>
      </c>
      <c r="D49" s="61">
        <v>19</v>
      </c>
      <c r="E49" s="58" t="s">
        <v>15</v>
      </c>
      <c r="F49" s="61">
        <v>1</v>
      </c>
      <c r="G49" s="61">
        <v>1.4</v>
      </c>
      <c r="H49" s="90">
        <f t="shared" si="0"/>
        <v>2.8</v>
      </c>
      <c r="I49" s="61" t="s">
        <v>30</v>
      </c>
      <c r="J49" s="61" t="s">
        <v>17</v>
      </c>
      <c r="K49" s="60">
        <v>13</v>
      </c>
      <c r="L49" s="57" t="s">
        <v>44</v>
      </c>
      <c r="M49" s="81">
        <f>IF(L49="","",VLOOKUP(L49,Légende!A:B,2,FALSE))</f>
        <v>1</v>
      </c>
      <c r="N49" s="60" t="s">
        <v>107</v>
      </c>
      <c r="O49" s="81">
        <f>IF(N49="",0,VLOOKUP(N49,Légende!D:E,2,FALSE))</f>
        <v>1</v>
      </c>
      <c r="P49" s="82">
        <f>IF(Q49="","",VLOOKUP(Q49,Légende!H:I,2,FALSE))</f>
        <v>50</v>
      </c>
      <c r="Q49" s="85" t="s">
        <v>60</v>
      </c>
      <c r="R49" s="73" t="s">
        <v>128</v>
      </c>
    </row>
    <row r="50" spans="1:18" ht="46.5" x14ac:dyDescent="0.35">
      <c r="A50" s="54" t="s">
        <v>88</v>
      </c>
      <c r="B50" s="70" t="s">
        <v>38</v>
      </c>
      <c r="C50" s="58" t="s">
        <v>103</v>
      </c>
      <c r="D50" s="61">
        <v>20</v>
      </c>
      <c r="E50" s="58" t="s">
        <v>15</v>
      </c>
      <c r="F50" s="61">
        <v>1</v>
      </c>
      <c r="G50" s="61">
        <v>1.4</v>
      </c>
      <c r="H50" s="90">
        <f t="shared" si="0"/>
        <v>2.8</v>
      </c>
      <c r="I50" s="61" t="s">
        <v>30</v>
      </c>
      <c r="J50" s="61" t="s">
        <v>17</v>
      </c>
      <c r="K50" s="60">
        <v>13</v>
      </c>
      <c r="L50" s="57" t="s">
        <v>44</v>
      </c>
      <c r="M50" s="81">
        <f>IF(L50="","",VLOOKUP(L50,Légende!A:B,2,FALSE))</f>
        <v>1</v>
      </c>
      <c r="N50" s="60" t="s">
        <v>107</v>
      </c>
      <c r="O50" s="81">
        <f>IF(N50="",0,VLOOKUP(N50,Légende!D:E,2,FALSE))</f>
        <v>1</v>
      </c>
      <c r="P50" s="82">
        <f>IF(Q50="","",VLOOKUP(Q50,Légende!H:I,2,FALSE))</f>
        <v>50</v>
      </c>
      <c r="Q50" s="85" t="s">
        <v>60</v>
      </c>
      <c r="R50" s="73" t="s">
        <v>128</v>
      </c>
    </row>
    <row r="51" spans="1:18" ht="46.5" x14ac:dyDescent="0.35">
      <c r="A51" s="54" t="s">
        <v>88</v>
      </c>
      <c r="B51" s="70" t="s">
        <v>38</v>
      </c>
      <c r="C51" s="58" t="s">
        <v>103</v>
      </c>
      <c r="D51" s="61">
        <v>21</v>
      </c>
      <c r="E51" s="58" t="s">
        <v>15</v>
      </c>
      <c r="F51" s="61">
        <v>1</v>
      </c>
      <c r="G51" s="61">
        <v>2.6</v>
      </c>
      <c r="H51" s="90">
        <f t="shared" si="0"/>
        <v>5.2</v>
      </c>
      <c r="I51" s="61" t="s">
        <v>30</v>
      </c>
      <c r="J51" s="61" t="s">
        <v>17</v>
      </c>
      <c r="K51" s="60">
        <v>13</v>
      </c>
      <c r="L51" s="57" t="s">
        <v>44</v>
      </c>
      <c r="M51" s="81">
        <f>IF(L51="","",VLOOKUP(L51,Légende!A:B,2,FALSE))</f>
        <v>1</v>
      </c>
      <c r="N51" s="60" t="s">
        <v>107</v>
      </c>
      <c r="O51" s="81">
        <f>IF(N51="",0,VLOOKUP(N51,Légende!D:E,2,FALSE))</f>
        <v>1</v>
      </c>
      <c r="P51" s="82">
        <f>IF(Q51="","",VLOOKUP(Q51,Légende!H:I,2,FALSE))</f>
        <v>50</v>
      </c>
      <c r="Q51" s="85" t="s">
        <v>60</v>
      </c>
      <c r="R51" s="73" t="s">
        <v>128</v>
      </c>
    </row>
    <row r="52" spans="1:18" ht="46.5" x14ac:dyDescent="0.35">
      <c r="A52" s="53" t="s">
        <v>88</v>
      </c>
      <c r="B52" s="69" t="s">
        <v>38</v>
      </c>
      <c r="C52" s="58" t="s">
        <v>103</v>
      </c>
      <c r="D52" s="58">
        <v>18</v>
      </c>
      <c r="E52" s="58" t="s">
        <v>19</v>
      </c>
      <c r="F52" s="58">
        <v>0</v>
      </c>
      <c r="G52" s="58">
        <v>0</v>
      </c>
      <c r="H52" s="90">
        <f t="shared" si="0"/>
        <v>0</v>
      </c>
      <c r="I52" s="58" t="s">
        <v>30</v>
      </c>
      <c r="J52" s="58" t="s">
        <v>17</v>
      </c>
      <c r="K52" s="57">
        <v>10</v>
      </c>
      <c r="L52" s="57" t="s">
        <v>44</v>
      </c>
      <c r="M52" s="81">
        <f>IF(L52="","",VLOOKUP(L52,Légende!A:B,2,FALSE))</f>
        <v>1</v>
      </c>
      <c r="N52" s="57" t="s">
        <v>107</v>
      </c>
      <c r="O52" s="81">
        <f>IF(N52="",0,VLOOKUP(N52,Légende!D:E,2,FALSE))</f>
        <v>1</v>
      </c>
      <c r="P52" s="82">
        <f>IF(Q52="","",VLOOKUP(Q52,Légende!H:I,2,FALSE))</f>
        <v>50</v>
      </c>
      <c r="Q52" s="79" t="s">
        <v>60</v>
      </c>
      <c r="R52" s="73" t="s">
        <v>128</v>
      </c>
    </row>
  </sheetData>
  <autoFilter ref="A9:R52"/>
  <dataConsolidate link="1"/>
  <mergeCells count="10">
    <mergeCell ref="L7:O8"/>
    <mergeCell ref="P7:Q8"/>
    <mergeCell ref="A1:R1"/>
    <mergeCell ref="A7:A9"/>
    <mergeCell ref="B7:K8"/>
    <mergeCell ref="R7:R9"/>
    <mergeCell ref="A2:R2"/>
    <mergeCell ref="A3:R3"/>
    <mergeCell ref="B5:R5"/>
    <mergeCell ref="B4:R4"/>
  </mergeCells>
  <dataValidations count="7">
    <dataValidation type="list" allowBlank="1" showInputMessage="1" showErrorMessage="1" sqref="A10:A52">
      <formula1>INDIRECT("Site")</formula1>
    </dataValidation>
    <dataValidation type="list" allowBlank="1" showInputMessage="1" showErrorMessage="1" sqref="E10:E52">
      <formula1>INDIRECT("Nature_des_locaux[Nature des locaux]")</formula1>
    </dataValidation>
    <dataValidation type="list" allowBlank="1" showInputMessage="1" showErrorMessage="1" sqref="J10:J52">
      <formula1>INDIRECT("Traitement1")</formula1>
    </dataValidation>
    <dataValidation type="list" allowBlank="1" showInputMessage="1" showErrorMessage="1" sqref="L10:L52">
      <formula1>INDIRECT("Encombrement1[Encombrement]")</formula1>
    </dataValidation>
    <dataValidation type="list" allowBlank="1" showInputMessage="1" showErrorMessage="1" sqref="I10:I52">
      <formula1>INDIRECT("Nature_Sol")</formula1>
    </dataValidation>
    <dataValidation type="list" allowBlank="1" showInputMessage="1" showErrorMessage="1" sqref="N10:N52">
      <formula1>INDIRECT("Vétusté[Vétusté]")</formula1>
    </dataValidation>
    <dataValidation type="list" allowBlank="1" showInputMessage="1" showErrorMessage="1" sqref="Q10:Q52">
      <formula1>INDIRECT("Fréquence_de_passage[Abreviation]")</formula1>
    </dataValidation>
  </dataValidations>
  <pageMargins left="0.70866141732283472" right="0.70866141732283472" top="0.74803149606299213" bottom="0.74803149606299213" header="0.31496062992125984" footer="0.31496062992125984"/>
  <pageSetup paperSize="8" scale="1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67"/>
  <sheetViews>
    <sheetView topLeftCell="G1" zoomScale="85" zoomScaleNormal="85" workbookViewId="0">
      <selection activeCell="G7" sqref="G7"/>
    </sheetView>
  </sheetViews>
  <sheetFormatPr baseColWidth="10" defaultColWidth="10.81640625" defaultRowHeight="14.5" x14ac:dyDescent="0.35"/>
  <cols>
    <col min="1" max="1" width="20.81640625" style="15" hidden="1" customWidth="1"/>
    <col min="2" max="2" width="7.81640625" style="15" hidden="1" customWidth="1"/>
    <col min="3" max="3" width="3" style="15" hidden="1" customWidth="1"/>
    <col min="4" max="4" width="10.81640625" style="15" hidden="1" customWidth="1"/>
    <col min="5" max="5" width="7.81640625" style="15" hidden="1" customWidth="1"/>
    <col min="6" max="6" width="3.26953125" style="15" hidden="1" customWidth="1"/>
    <col min="7" max="7" width="49" style="15" customWidth="1"/>
    <col min="8" max="8" width="16.453125" style="15" customWidth="1"/>
    <col min="9" max="9" width="8.7265625" style="15" bestFit="1" customWidth="1"/>
    <col min="10" max="10" width="42.81640625" style="15" customWidth="1"/>
    <col min="11" max="16384" width="10.81640625" style="15"/>
  </cols>
  <sheetData>
    <row r="1" spans="1:15" ht="23" x14ac:dyDescent="0.35">
      <c r="G1" s="103" t="s">
        <v>131</v>
      </c>
      <c r="H1" s="103"/>
      <c r="I1" s="103"/>
      <c r="J1" s="103"/>
    </row>
    <row r="2" spans="1:15" ht="102.5" customHeight="1" x14ac:dyDescent="0.35">
      <c r="G2" s="103" t="s">
        <v>134</v>
      </c>
      <c r="H2" s="103"/>
      <c r="I2" s="103"/>
      <c r="J2" s="103"/>
    </row>
    <row r="3" spans="1:15" ht="23" x14ac:dyDescent="0.35">
      <c r="G3" s="103" t="s">
        <v>129</v>
      </c>
      <c r="H3" s="103"/>
      <c r="I3" s="103"/>
      <c r="J3" s="103"/>
    </row>
    <row r="4" spans="1:15" ht="16" thickBot="1" x14ac:dyDescent="0.4">
      <c r="A4" s="91"/>
      <c r="B4" s="91"/>
      <c r="C4" s="91"/>
      <c r="D4" s="91"/>
      <c r="E4" s="91"/>
      <c r="F4" s="91"/>
      <c r="G4" s="91"/>
      <c r="H4" s="91"/>
      <c r="I4" s="91"/>
      <c r="J4" s="91"/>
    </row>
    <row r="5" spans="1:15" ht="28.5" customHeight="1" thickBot="1" x14ac:dyDescent="0.4">
      <c r="A5" s="25" t="s">
        <v>10</v>
      </c>
      <c r="B5" s="26" t="s">
        <v>11</v>
      </c>
      <c r="C5" s="16"/>
      <c r="D5" s="26" t="s">
        <v>12</v>
      </c>
      <c r="E5" s="27" t="s">
        <v>11</v>
      </c>
      <c r="G5" s="17" t="s">
        <v>39</v>
      </c>
      <c r="H5" s="18" t="s">
        <v>34</v>
      </c>
      <c r="I5" s="19" t="s">
        <v>35</v>
      </c>
      <c r="J5" s="20" t="s">
        <v>36</v>
      </c>
      <c r="O5" s="21"/>
    </row>
    <row r="6" spans="1:15" ht="29" x14ac:dyDescent="0.35">
      <c r="A6" s="15" t="s">
        <v>43</v>
      </c>
      <c r="B6" s="22">
        <v>0.8</v>
      </c>
      <c r="D6" s="15" t="s">
        <v>18</v>
      </c>
      <c r="E6" s="22">
        <v>1</v>
      </c>
      <c r="G6" s="52" t="s">
        <v>85</v>
      </c>
      <c r="H6" s="29" t="s">
        <v>87</v>
      </c>
      <c r="I6" s="30">
        <v>0</v>
      </c>
      <c r="J6" s="52" t="s">
        <v>86</v>
      </c>
      <c r="L6" s="16"/>
    </row>
    <row r="7" spans="1:15" x14ac:dyDescent="0.35">
      <c r="A7" s="15" t="s">
        <v>44</v>
      </c>
      <c r="B7" s="22">
        <v>1</v>
      </c>
      <c r="D7" s="15" t="s">
        <v>21</v>
      </c>
      <c r="E7" s="22">
        <v>1</v>
      </c>
      <c r="G7" s="32" t="s">
        <v>28</v>
      </c>
      <c r="H7" s="33" t="s">
        <v>29</v>
      </c>
      <c r="I7" s="34">
        <v>1</v>
      </c>
      <c r="J7" s="35" t="s">
        <v>49</v>
      </c>
    </row>
    <row r="8" spans="1:15" x14ac:dyDescent="0.35">
      <c r="A8" s="15" t="s">
        <v>45</v>
      </c>
      <c r="B8" s="22">
        <v>1.2</v>
      </c>
      <c r="D8" s="15" t="s">
        <v>32</v>
      </c>
      <c r="E8" s="22">
        <v>0.5</v>
      </c>
      <c r="G8" s="28" t="s">
        <v>25</v>
      </c>
      <c r="H8" s="29" t="s">
        <v>26</v>
      </c>
      <c r="I8" s="30">
        <f>4</f>
        <v>4</v>
      </c>
      <c r="J8" s="31" t="s">
        <v>50</v>
      </c>
    </row>
    <row r="9" spans="1:15" x14ac:dyDescent="0.35">
      <c r="G9" s="32" t="s">
        <v>23</v>
      </c>
      <c r="H9" s="33" t="s">
        <v>24</v>
      </c>
      <c r="I9" s="34">
        <v>6</v>
      </c>
      <c r="J9" s="36" t="s">
        <v>51</v>
      </c>
    </row>
    <row r="10" spans="1:15" x14ac:dyDescent="0.35">
      <c r="G10" s="32" t="s">
        <v>33</v>
      </c>
      <c r="H10" s="33" t="s">
        <v>22</v>
      </c>
      <c r="I10" s="34">
        <f>12*1</f>
        <v>12</v>
      </c>
      <c r="J10" s="36" t="s">
        <v>52</v>
      </c>
    </row>
    <row r="11" spans="1:15" x14ac:dyDescent="0.35">
      <c r="G11" s="37" t="s">
        <v>53</v>
      </c>
      <c r="H11" s="38" t="s">
        <v>54</v>
      </c>
      <c r="I11" s="38">
        <f>12*2</f>
        <v>24</v>
      </c>
      <c r="J11" s="36" t="s">
        <v>55</v>
      </c>
      <c r="L11" s="16"/>
    </row>
    <row r="12" spans="1:15" x14ac:dyDescent="0.35">
      <c r="G12" s="37" t="s">
        <v>56</v>
      </c>
      <c r="H12" s="38" t="s">
        <v>57</v>
      </c>
      <c r="I12" s="38">
        <v>36</v>
      </c>
      <c r="J12" s="36" t="s">
        <v>58</v>
      </c>
    </row>
    <row r="13" spans="1:15" ht="29" x14ac:dyDescent="0.35">
      <c r="G13" s="39" t="s">
        <v>59</v>
      </c>
      <c r="H13" s="40" t="s">
        <v>60</v>
      </c>
      <c r="I13" s="41">
        <f>50*1</f>
        <v>50</v>
      </c>
      <c r="J13" s="42" t="s">
        <v>61</v>
      </c>
    </row>
    <row r="14" spans="1:15" ht="29" x14ac:dyDescent="0.35">
      <c r="G14" s="39" t="s">
        <v>62</v>
      </c>
      <c r="H14" s="40" t="s">
        <v>63</v>
      </c>
      <c r="I14" s="43">
        <f>50*2</f>
        <v>100</v>
      </c>
      <c r="J14" s="42" t="s">
        <v>64</v>
      </c>
    </row>
    <row r="15" spans="1:15" ht="29" x14ac:dyDescent="0.35">
      <c r="G15" s="39" t="s">
        <v>65</v>
      </c>
      <c r="H15" s="40" t="s">
        <v>66</v>
      </c>
      <c r="I15" s="41">
        <f>50*3</f>
        <v>150</v>
      </c>
      <c r="J15" s="42" t="s">
        <v>67</v>
      </c>
    </row>
    <row r="16" spans="1:15" ht="29" x14ac:dyDescent="0.35">
      <c r="G16" s="39" t="s">
        <v>68</v>
      </c>
      <c r="H16" s="40" t="s">
        <v>69</v>
      </c>
      <c r="I16" s="41">
        <f>50*4</f>
        <v>200</v>
      </c>
      <c r="J16" s="42" t="s">
        <v>70</v>
      </c>
      <c r="L16" s="16"/>
    </row>
    <row r="17" spans="7:12" ht="29" x14ac:dyDescent="0.35">
      <c r="G17" s="44" t="s">
        <v>71</v>
      </c>
      <c r="H17" s="45" t="s">
        <v>72</v>
      </c>
      <c r="I17" s="46">
        <f>1*5*50</f>
        <v>250</v>
      </c>
      <c r="J17" s="47" t="s">
        <v>73</v>
      </c>
      <c r="L17" s="23"/>
    </row>
    <row r="18" spans="7:12" ht="29" x14ac:dyDescent="0.35">
      <c r="G18" s="44" t="s">
        <v>74</v>
      </c>
      <c r="H18" s="45" t="s">
        <v>75</v>
      </c>
      <c r="I18" s="46">
        <f>2*5*50</f>
        <v>500</v>
      </c>
      <c r="J18" s="47" t="s">
        <v>73</v>
      </c>
    </row>
    <row r="19" spans="7:12" ht="29" x14ac:dyDescent="0.35">
      <c r="G19" s="44" t="s">
        <v>76</v>
      </c>
      <c r="H19" s="45" t="s">
        <v>77</v>
      </c>
      <c r="I19" s="46">
        <f>3*5*50</f>
        <v>750</v>
      </c>
      <c r="J19" s="47" t="s">
        <v>73</v>
      </c>
    </row>
    <row r="20" spans="7:12" ht="29" x14ac:dyDescent="0.35">
      <c r="G20" s="44" t="s">
        <v>78</v>
      </c>
      <c r="H20" s="45" t="s">
        <v>79</v>
      </c>
      <c r="I20" s="46">
        <f>1*6*50</f>
        <v>300</v>
      </c>
      <c r="J20" s="47" t="s">
        <v>80</v>
      </c>
    </row>
    <row r="21" spans="7:12" ht="29.5" thickBot="1" x14ac:dyDescent="0.4">
      <c r="G21" s="48" t="s">
        <v>81</v>
      </c>
      <c r="H21" s="49" t="s">
        <v>82</v>
      </c>
      <c r="I21" s="50">
        <f>1*7*50</f>
        <v>350</v>
      </c>
      <c r="J21" s="51" t="s">
        <v>83</v>
      </c>
    </row>
    <row r="67" ht="16" customHeight="1" x14ac:dyDescent="0.35"/>
  </sheetData>
  <mergeCells count="3">
    <mergeCell ref="G1:J1"/>
    <mergeCell ref="G2:J2"/>
    <mergeCell ref="G3:J3"/>
  </mergeCells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Description locaux</vt:lpstr>
      <vt:lpstr>Légende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B.MARTHELOT</dc:creator>
  <cp:lastModifiedBy>FIASSE Aurélien ADJ</cp:lastModifiedBy>
  <cp:lastPrinted>2019-12-03T15:46:32Z</cp:lastPrinted>
  <dcterms:created xsi:type="dcterms:W3CDTF">2013-10-17T12:54:32Z</dcterms:created>
  <dcterms:modified xsi:type="dcterms:W3CDTF">2025-06-18T07:41:44Z</dcterms:modified>
</cp:coreProperties>
</file>