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CCTP\"/>
    </mc:Choice>
  </mc:AlternateContent>
  <bookViews>
    <workbookView xWindow="0" yWindow="0" windowWidth="19200" windowHeight="7890" tabRatio="691"/>
  </bookViews>
  <sheets>
    <sheet name="Description locaux" sheetId="27" r:id="rId1"/>
    <sheet name="Légende" sheetId="50" r:id="rId2"/>
  </sheets>
  <definedNames>
    <definedName name="_xlnm._FilterDatabase" localSheetId="0" hidden="1">'Description locaux'!$A$9:$R$108</definedName>
    <definedName name="marge">#REF!</definedName>
  </definedNames>
  <calcPr calcId="162913"/>
</workbook>
</file>

<file path=xl/calcChain.xml><?xml version="1.0" encoding="utf-8"?>
<calcChain xmlns="http://schemas.openxmlformats.org/spreadsheetml/2006/main">
  <c r="I21" i="50" l="1"/>
  <c r="I20" i="50"/>
  <c r="I19" i="50"/>
  <c r="I18" i="50"/>
  <c r="I17" i="50"/>
  <c r="I16" i="50"/>
  <c r="I15" i="50"/>
  <c r="I14" i="50"/>
  <c r="I13" i="50"/>
  <c r="I11" i="50"/>
  <c r="I10" i="50"/>
  <c r="I8" i="50"/>
  <c r="P10" i="27" l="1"/>
  <c r="P108" i="27" l="1"/>
  <c r="O108" i="27"/>
  <c r="M108" i="27"/>
  <c r="H108" i="27"/>
  <c r="P107" i="27"/>
  <c r="O107" i="27"/>
  <c r="M107" i="27"/>
  <c r="H107" i="27"/>
  <c r="P106" i="27"/>
  <c r="O106" i="27"/>
  <c r="M106" i="27"/>
  <c r="H106" i="27"/>
  <c r="P105" i="27"/>
  <c r="O105" i="27"/>
  <c r="M105" i="27"/>
  <c r="H105" i="27"/>
  <c r="P104" i="27"/>
  <c r="O104" i="27"/>
  <c r="M104" i="27"/>
  <c r="H104" i="27"/>
  <c r="P103" i="27"/>
  <c r="O103" i="27"/>
  <c r="M103" i="27"/>
  <c r="H103" i="27"/>
  <c r="P102" i="27"/>
  <c r="O102" i="27"/>
  <c r="M102" i="27"/>
  <c r="H102" i="27"/>
  <c r="P101" i="27"/>
  <c r="O101" i="27"/>
  <c r="M101" i="27"/>
  <c r="H101" i="27"/>
  <c r="P100" i="27"/>
  <c r="O100" i="27"/>
  <c r="M100" i="27"/>
  <c r="H100" i="27"/>
  <c r="P99" i="27"/>
  <c r="O99" i="27"/>
  <c r="M99" i="27"/>
  <c r="H99" i="27"/>
  <c r="P98" i="27"/>
  <c r="O98" i="27"/>
  <c r="M98" i="27"/>
  <c r="H98" i="27"/>
  <c r="P97" i="27"/>
  <c r="O97" i="27"/>
  <c r="M97" i="27"/>
  <c r="H97" i="27"/>
  <c r="P96" i="27"/>
  <c r="O96" i="27"/>
  <c r="M96" i="27"/>
  <c r="H96" i="27"/>
  <c r="P95" i="27"/>
  <c r="O95" i="27"/>
  <c r="M95" i="27"/>
  <c r="H95" i="27"/>
  <c r="P94" i="27"/>
  <c r="O94" i="27"/>
  <c r="M94" i="27"/>
  <c r="H94" i="27"/>
  <c r="P93" i="27"/>
  <c r="O93" i="27"/>
  <c r="M93" i="27"/>
  <c r="H93" i="27"/>
  <c r="P92" i="27"/>
  <c r="O92" i="27"/>
  <c r="M92" i="27"/>
  <c r="H92" i="27"/>
  <c r="O91" i="27"/>
  <c r="M91" i="27"/>
  <c r="H91" i="27"/>
  <c r="O90" i="27"/>
  <c r="M90" i="27"/>
  <c r="H90" i="27"/>
  <c r="P89" i="27"/>
  <c r="O89" i="27"/>
  <c r="M89" i="27"/>
  <c r="H89" i="27"/>
  <c r="O88" i="27"/>
  <c r="M88" i="27"/>
  <c r="H88" i="27"/>
  <c r="O87" i="27"/>
  <c r="M87" i="27"/>
  <c r="H87" i="27"/>
  <c r="P86" i="27"/>
  <c r="O86" i="27"/>
  <c r="M86" i="27"/>
  <c r="H86" i="27"/>
  <c r="O85" i="27"/>
  <c r="M85" i="27"/>
  <c r="H85" i="27"/>
  <c r="O84" i="27"/>
  <c r="M84" i="27"/>
  <c r="H84" i="27"/>
  <c r="O83" i="27"/>
  <c r="M83" i="27"/>
  <c r="H83" i="27"/>
  <c r="O82" i="27"/>
  <c r="M82" i="27"/>
  <c r="H82" i="27"/>
  <c r="O81" i="27"/>
  <c r="M81" i="27"/>
  <c r="H81" i="27"/>
  <c r="P80" i="27"/>
  <c r="O80" i="27"/>
  <c r="M80" i="27"/>
  <c r="H80" i="27"/>
  <c r="O79" i="27"/>
  <c r="M79" i="27"/>
  <c r="H79" i="27"/>
  <c r="P78" i="27"/>
  <c r="O78" i="27"/>
  <c r="M78" i="27"/>
  <c r="H78" i="27"/>
  <c r="P77" i="27"/>
  <c r="O77" i="27"/>
  <c r="M77" i="27"/>
  <c r="H77" i="27"/>
  <c r="P76" i="27"/>
  <c r="O76" i="27"/>
  <c r="M76" i="27"/>
  <c r="H76" i="27"/>
  <c r="P75" i="27"/>
  <c r="O75" i="27"/>
  <c r="M75" i="27"/>
  <c r="H75" i="27"/>
  <c r="P74" i="27"/>
  <c r="O74" i="27"/>
  <c r="M74" i="27"/>
  <c r="H74" i="27"/>
  <c r="P73" i="27"/>
  <c r="O73" i="27"/>
  <c r="M73" i="27"/>
  <c r="H73" i="27"/>
  <c r="P72" i="27"/>
  <c r="O72" i="27"/>
  <c r="M72" i="27"/>
  <c r="H72" i="27"/>
  <c r="P71" i="27"/>
  <c r="O71" i="27"/>
  <c r="M71" i="27"/>
  <c r="H71" i="27"/>
  <c r="P70" i="27"/>
  <c r="O70" i="27"/>
  <c r="M70" i="27"/>
  <c r="H70" i="27"/>
  <c r="P69" i="27"/>
  <c r="O69" i="27"/>
  <c r="M69" i="27"/>
  <c r="H69" i="27"/>
  <c r="P68" i="27"/>
  <c r="O68" i="27"/>
  <c r="M68" i="27"/>
  <c r="H68" i="27"/>
  <c r="P67" i="27"/>
  <c r="O67" i="27"/>
  <c r="M67" i="27"/>
  <c r="H67" i="27"/>
  <c r="P66" i="27"/>
  <c r="O66" i="27"/>
  <c r="M66" i="27"/>
  <c r="H66" i="27"/>
  <c r="P65" i="27"/>
  <c r="O65" i="27"/>
  <c r="M65" i="27"/>
  <c r="H65" i="27"/>
  <c r="P64" i="27"/>
  <c r="O64" i="27"/>
  <c r="M64" i="27"/>
  <c r="H64" i="27"/>
  <c r="P63" i="27"/>
  <c r="O63" i="27"/>
  <c r="M63" i="27"/>
  <c r="H63" i="27"/>
  <c r="P62" i="27"/>
  <c r="O62" i="27"/>
  <c r="M62" i="27"/>
  <c r="H62" i="27"/>
  <c r="P61" i="27"/>
  <c r="O61" i="27"/>
  <c r="M61" i="27"/>
  <c r="H61" i="27"/>
  <c r="P60" i="27"/>
  <c r="O60" i="27"/>
  <c r="M60" i="27"/>
  <c r="H60" i="27"/>
  <c r="P59" i="27"/>
  <c r="O59" i="27"/>
  <c r="M59" i="27"/>
  <c r="H59" i="27"/>
  <c r="P58" i="27"/>
  <c r="O58" i="27"/>
  <c r="M58" i="27"/>
  <c r="H58" i="27"/>
  <c r="P57" i="27"/>
  <c r="O57" i="27"/>
  <c r="M57" i="27"/>
  <c r="H57" i="27"/>
  <c r="P56" i="27"/>
  <c r="O56" i="27"/>
  <c r="M56" i="27"/>
  <c r="H56" i="27"/>
  <c r="P55" i="27"/>
  <c r="O55" i="27"/>
  <c r="M55" i="27"/>
  <c r="H55" i="27"/>
  <c r="P54" i="27"/>
  <c r="O54" i="27"/>
  <c r="M54" i="27"/>
  <c r="H54" i="27"/>
  <c r="P53" i="27"/>
  <c r="O53" i="27"/>
  <c r="M53" i="27"/>
  <c r="H53" i="27"/>
  <c r="P52" i="27"/>
  <c r="O52" i="27"/>
  <c r="M52" i="27"/>
  <c r="H52" i="27"/>
  <c r="P51" i="27"/>
  <c r="O51" i="27"/>
  <c r="M51" i="27"/>
  <c r="H51" i="27"/>
  <c r="P50" i="27"/>
  <c r="O50" i="27"/>
  <c r="M50" i="27"/>
  <c r="H50" i="27"/>
  <c r="P49" i="27"/>
  <c r="O49" i="27"/>
  <c r="M49" i="27"/>
  <c r="H49" i="27"/>
  <c r="P48" i="27"/>
  <c r="O48" i="27"/>
  <c r="M48" i="27"/>
  <c r="H48" i="27"/>
  <c r="P47" i="27"/>
  <c r="O47" i="27"/>
  <c r="M47" i="27"/>
  <c r="H47" i="27"/>
  <c r="P46" i="27"/>
  <c r="O46" i="27"/>
  <c r="M46" i="27"/>
  <c r="H46" i="27"/>
  <c r="P45" i="27"/>
  <c r="O45" i="27"/>
  <c r="M45" i="27"/>
  <c r="H45" i="27"/>
  <c r="P44" i="27"/>
  <c r="O44" i="27"/>
  <c r="M44" i="27"/>
  <c r="H44" i="27"/>
  <c r="P43" i="27"/>
  <c r="O43" i="27"/>
  <c r="M43" i="27"/>
  <c r="H43" i="27"/>
  <c r="P42" i="27"/>
  <c r="O42" i="27"/>
  <c r="M42" i="27"/>
  <c r="H42" i="27"/>
  <c r="P41" i="27"/>
  <c r="O41" i="27"/>
  <c r="M41" i="27"/>
  <c r="H41" i="27"/>
  <c r="P40" i="27"/>
  <c r="O40" i="27"/>
  <c r="M40" i="27"/>
  <c r="H40" i="27"/>
  <c r="P39" i="27"/>
  <c r="O39" i="27"/>
  <c r="M39" i="27"/>
  <c r="H39" i="27"/>
  <c r="P38" i="27"/>
  <c r="O38" i="27"/>
  <c r="M38" i="27"/>
  <c r="H38" i="27"/>
  <c r="P37" i="27"/>
  <c r="O37" i="27"/>
  <c r="M37" i="27"/>
  <c r="H37" i="27"/>
  <c r="P36" i="27"/>
  <c r="O36" i="27"/>
  <c r="M36" i="27"/>
  <c r="H36" i="27"/>
  <c r="P35" i="27"/>
  <c r="O35" i="27"/>
  <c r="M35" i="27"/>
  <c r="H35" i="27"/>
  <c r="P34" i="27"/>
  <c r="O34" i="27"/>
  <c r="M34" i="27"/>
  <c r="H34" i="27"/>
  <c r="P33" i="27"/>
  <c r="O33" i="27"/>
  <c r="M33" i="27"/>
  <c r="H33" i="27"/>
  <c r="P32" i="27"/>
  <c r="O32" i="27"/>
  <c r="M32" i="27"/>
  <c r="H32" i="27"/>
  <c r="P31" i="27"/>
  <c r="O31" i="27"/>
  <c r="M31" i="27"/>
  <c r="H31" i="27"/>
  <c r="P30" i="27"/>
  <c r="O30" i="27"/>
  <c r="M30" i="27"/>
  <c r="H30" i="27"/>
  <c r="P29" i="27"/>
  <c r="O29" i="27"/>
  <c r="M29" i="27"/>
  <c r="H29" i="27"/>
  <c r="P28" i="27"/>
  <c r="O28" i="27"/>
  <c r="M28" i="27"/>
  <c r="H28" i="27"/>
  <c r="P27" i="27"/>
  <c r="O27" i="27"/>
  <c r="M27" i="27"/>
  <c r="H27" i="27"/>
  <c r="P26" i="27"/>
  <c r="O26" i="27"/>
  <c r="M26" i="27"/>
  <c r="H26" i="27"/>
  <c r="P25" i="27"/>
  <c r="O25" i="27"/>
  <c r="M25" i="27"/>
  <c r="H25" i="27"/>
  <c r="P24" i="27"/>
  <c r="O24" i="27"/>
  <c r="M24" i="27"/>
  <c r="H24" i="27"/>
  <c r="P23" i="27"/>
  <c r="O23" i="27"/>
  <c r="M23" i="27"/>
  <c r="H23" i="27"/>
  <c r="P22" i="27"/>
  <c r="O22" i="27"/>
  <c r="M22" i="27"/>
  <c r="H22" i="27"/>
  <c r="P21" i="27"/>
  <c r="O21" i="27"/>
  <c r="M21" i="27"/>
  <c r="H21" i="27"/>
  <c r="P20" i="27"/>
  <c r="O20" i="27"/>
  <c r="M20" i="27"/>
  <c r="H20" i="27"/>
  <c r="P19" i="27"/>
  <c r="O19" i="27"/>
  <c r="M19" i="27"/>
  <c r="H19" i="27"/>
  <c r="P18" i="27"/>
  <c r="O18" i="27"/>
  <c r="M18" i="27"/>
  <c r="H18" i="27"/>
  <c r="P17" i="27"/>
  <c r="O17" i="27"/>
  <c r="M17" i="27"/>
  <c r="H17" i="27"/>
  <c r="O16" i="27"/>
  <c r="M16" i="27"/>
  <c r="H16" i="27"/>
  <c r="P15" i="27"/>
  <c r="O15" i="27"/>
  <c r="M15" i="27"/>
  <c r="H15" i="27"/>
  <c r="O14" i="27"/>
  <c r="M14" i="27"/>
  <c r="H14" i="27"/>
  <c r="O13" i="27"/>
  <c r="M13" i="27"/>
  <c r="H13" i="27"/>
  <c r="P12" i="27"/>
  <c r="O12" i="27"/>
  <c r="M12" i="27"/>
  <c r="H12" i="27"/>
  <c r="P11" i="27"/>
  <c r="O11" i="27"/>
  <c r="M11" i="27"/>
  <c r="H11" i="27"/>
  <c r="O10" i="27"/>
  <c r="M10" i="27"/>
  <c r="H10" i="27"/>
  <c r="P91" i="27" l="1"/>
  <c r="P85" i="27"/>
  <c r="P83" i="27"/>
  <c r="P79" i="27"/>
  <c r="P16" i="27"/>
  <c r="P14" i="27"/>
  <c r="P13" i="27"/>
  <c r="P90" i="27"/>
  <c r="P88" i="27"/>
  <c r="P84" i="27"/>
  <c r="P82" i="27"/>
  <c r="P87" i="27"/>
  <c r="P81" i="27"/>
</calcChain>
</file>

<file path=xl/sharedStrings.xml><?xml version="1.0" encoding="utf-8"?>
<sst xmlns="http://schemas.openxmlformats.org/spreadsheetml/2006/main" count="1107" uniqueCount="170">
  <si>
    <t>DESIGNATION LOCAL</t>
  </si>
  <si>
    <t>Etat initial</t>
  </si>
  <si>
    <t>(A) Salle de réunion</t>
  </si>
  <si>
    <t>Bâtiment</t>
  </si>
  <si>
    <t>Etage</t>
  </si>
  <si>
    <t>N°</t>
  </si>
  <si>
    <t>Nature</t>
  </si>
  <si>
    <t>Nbr Fenêtre</t>
  </si>
  <si>
    <t xml:space="preserve">Nature sol </t>
  </si>
  <si>
    <t>Traitement</t>
  </si>
  <si>
    <t>Encombrement</t>
  </si>
  <si>
    <t>%</t>
  </si>
  <si>
    <t>Vétusté</t>
  </si>
  <si>
    <t>Nbr de passage par an</t>
  </si>
  <si>
    <t>Fréquence de passage minimum dans le local</t>
  </si>
  <si>
    <t>(B) Bureau</t>
  </si>
  <si>
    <t>Carrelage</t>
  </si>
  <si>
    <t>Néant</t>
  </si>
  <si>
    <t>Normal</t>
  </si>
  <si>
    <t>(C) Commun</t>
  </si>
  <si>
    <t>(V) Locaux vie</t>
  </si>
  <si>
    <t>(M) Médical</t>
  </si>
  <si>
    <t>(S) Sanitaire</t>
  </si>
  <si>
    <t>Neuf</t>
  </si>
  <si>
    <t>M</t>
  </si>
  <si>
    <t>(B)  Bimestriel</t>
  </si>
  <si>
    <t>B</t>
  </si>
  <si>
    <t>(T) Trismestiel</t>
  </si>
  <si>
    <t>T</t>
  </si>
  <si>
    <t>Béton</t>
  </si>
  <si>
    <t>(A) Annuel</t>
  </si>
  <si>
    <t>A</t>
  </si>
  <si>
    <t>Plastique</t>
  </si>
  <si>
    <t>Peint</t>
  </si>
  <si>
    <t>Vétuste</t>
  </si>
  <si>
    <t>(M) Mensuel</t>
  </si>
  <si>
    <t>ABREVIATION</t>
  </si>
  <si>
    <t>JR/AN</t>
  </si>
  <si>
    <t>REGIME OUVERTURE EN CLAIR</t>
  </si>
  <si>
    <t>SITE / QUARTIER / SERVICE</t>
  </si>
  <si>
    <t>1</t>
  </si>
  <si>
    <t>Fréquence de passage</t>
  </si>
  <si>
    <r>
      <t>Surface Fenêtre (m</t>
    </r>
    <r>
      <rPr>
        <vertAlign val="superscript"/>
        <sz val="9"/>
        <color indexed="8"/>
        <rFont val="Marianne"/>
        <family val="3"/>
      </rPr>
      <t>2</t>
    </r>
    <r>
      <rPr>
        <sz val="9"/>
        <color indexed="8"/>
        <rFont val="Marianne"/>
        <family val="3"/>
      </rPr>
      <t>)</t>
    </r>
  </si>
  <si>
    <r>
      <t xml:space="preserve">Surface des vitres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</si>
  <si>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r>
      <t xml:space="preserve">Superficie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</si>
  <si>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t>( - ) Faible</t>
  </si>
  <si>
    <t>( / ) Normal</t>
  </si>
  <si>
    <t>( + ) Fort</t>
  </si>
  <si>
    <t>RDC</t>
  </si>
  <si>
    <t>Effectifs sur site</t>
  </si>
  <si>
    <t>Gestion des déchets</t>
  </si>
  <si>
    <t>1 fois par an</t>
  </si>
  <si>
    <t>1 fois par trimestre</t>
  </si>
  <si>
    <t>1 fois tous les 2 mois</t>
  </si>
  <si>
    <t>1 fois par mois</t>
  </si>
  <si>
    <t>(BM) 2 fois par mois</t>
  </si>
  <si>
    <t>BM</t>
  </si>
  <si>
    <t>2 fois par mois</t>
  </si>
  <si>
    <t>(M3) 3 fois par mois</t>
  </si>
  <si>
    <t>M3</t>
  </si>
  <si>
    <t>3 fois par mois</t>
  </si>
  <si>
    <t>(H50-1) Hebdomadaire : 50 semaines par an -
1 fois par semaine</t>
  </si>
  <si>
    <t>H50-1</t>
  </si>
  <si>
    <t>1 fois par semaine
avec 2 semaines de fermeture/an)</t>
  </si>
  <si>
    <t>(H50-2) Hebdomadaire : 50 semaines par an -
2 fois par semaine</t>
  </si>
  <si>
    <t>H50-2</t>
  </si>
  <si>
    <t>2 fois par semaine
avec 2 semaines de fermeture/an)</t>
  </si>
  <si>
    <t>(H50-3) Hebdomadaire : 50 semaines par an -
3 fois par semaine</t>
  </si>
  <si>
    <t>H50-3</t>
  </si>
  <si>
    <t>3 fois par semaine
avec 2 semaines de fermeture/an)</t>
  </si>
  <si>
    <t>(H50-4) Hebdomadaire : 50 semaines par an -
4 fois par semaine</t>
  </si>
  <si>
    <t>H50-4</t>
  </si>
  <si>
    <t>4 fois par semaine
avec 2 semaines de fermeture/an)</t>
  </si>
  <si>
    <t>(Q1-5-H50) Quotidien : 1 fois par jour -
5 jours par semaines - 50 semaines par an</t>
  </si>
  <si>
    <t>Q1-5-H50</t>
  </si>
  <si>
    <t>du lundi au vendredi inclus
avec 2 semaines de fermeture/an</t>
  </si>
  <si>
    <t>(Q2-5-H50) Quotidien : 2 fois par jour -
5 jours par semaines - 50 semaines par an</t>
  </si>
  <si>
    <t>Q2-5-H50</t>
  </si>
  <si>
    <t>(Q3-5-H50) Quotidien : 3 fois par jour -
5 jours par semaines - 50 semaines par an</t>
  </si>
  <si>
    <t>Q3-5-H50</t>
  </si>
  <si>
    <t>(Q1-6-H50) Quotidien : 1 fois par jour -
6 jours par semaines - 50 semaines par an</t>
  </si>
  <si>
    <t>Q1-6-H50</t>
  </si>
  <si>
    <t>du lundi au samedi inclus
avec 2 semaines de fermeture/an</t>
  </si>
  <si>
    <t>(Q1-7-H50) Quotidien : 1 fois par jour -
7 jours par semaines - 50 semaines par an</t>
  </si>
  <si>
    <t>Q1-7-H50</t>
  </si>
  <si>
    <t>du lundi au dimanche inclus
avec 2 semaines de fermeture/an</t>
  </si>
  <si>
    <t>Observations</t>
  </si>
  <si>
    <t>(D) A la demande, prestations chiffrées dans l'onglet prest à la demande</t>
  </si>
  <si>
    <t>Chiffré dans l'onglet prest. À la demande ou non prévue d'être nettoyé</t>
  </si>
  <si>
    <t>D</t>
  </si>
  <si>
    <t xml:space="preserve">120 personnels
Utilisation des bâtiments : administratifs, techniques, logements  permanents et passagers, passagers, </t>
  </si>
  <si>
    <t>Châtres/ELOCA/NG</t>
  </si>
  <si>
    <t>Châtres/ELOCA/AG</t>
  </si>
  <si>
    <t>hall d'entrée</t>
  </si>
  <si>
    <t>accueil</t>
  </si>
  <si>
    <t>PCS</t>
  </si>
  <si>
    <t>Couloirs et escaliers</t>
  </si>
  <si>
    <t>WC Hommes face réfectoire</t>
  </si>
  <si>
    <t>WC Femmes face réfectoire</t>
  </si>
  <si>
    <t>Vestiaires hommes</t>
  </si>
  <si>
    <t>WC hommes</t>
  </si>
  <si>
    <t>Vestiaires femmes</t>
  </si>
  <si>
    <t>WC femmes</t>
  </si>
  <si>
    <t>Salle de pause</t>
  </si>
  <si>
    <t>Médecin</t>
  </si>
  <si>
    <t>WC Infirmerie</t>
  </si>
  <si>
    <t>local syndical</t>
  </si>
  <si>
    <t>Sas Infirmerie</t>
  </si>
  <si>
    <t>Bureau expédition</t>
  </si>
  <si>
    <t>Bureau réception</t>
  </si>
  <si>
    <t>WC femmes alvéole A</t>
  </si>
  <si>
    <t>WC hommes alvéole A</t>
  </si>
  <si>
    <t>Alévole B/Alvéole C/Alvéole D/Alvéole E/Alvéole F</t>
  </si>
  <si>
    <t>Alvéole A</t>
  </si>
  <si>
    <t>Alvéole B</t>
  </si>
  <si>
    <t>Alvéole C</t>
  </si>
  <si>
    <t>Salle de réunion</t>
  </si>
  <si>
    <t>Salle d'attente</t>
  </si>
  <si>
    <t>WC</t>
  </si>
  <si>
    <t>Bureau poste de régulation</t>
  </si>
  <si>
    <t>WC poste de régulation</t>
  </si>
  <si>
    <t>Office poste de régulation</t>
  </si>
  <si>
    <t>Salle de repos conducteurs poste de régulation</t>
  </si>
  <si>
    <t>Sanitaires conducteurs poste de régulation</t>
  </si>
  <si>
    <t>1 Sas entrée</t>
  </si>
  <si>
    <t>2 Hall</t>
  </si>
  <si>
    <t>3 Couloir gauche</t>
  </si>
  <si>
    <t>4 Bureau chef de poste</t>
  </si>
  <si>
    <t>6 Bureau régie USID</t>
  </si>
  <si>
    <t>9 Sanitaires mixtes</t>
  </si>
  <si>
    <t>30 Salle de restauration</t>
  </si>
  <si>
    <t>Poste de sécurité</t>
  </si>
  <si>
    <t>Poste de sécurité cuisine</t>
  </si>
  <si>
    <t>Poste de sécurité couloir</t>
  </si>
  <si>
    <t>Poste de sécurité WC et vestiaires</t>
  </si>
  <si>
    <t>2</t>
  </si>
  <si>
    <t>3</t>
  </si>
  <si>
    <t>Accueil du public
1 tapis (1,80X1,20)</t>
  </si>
  <si>
    <t xml:space="preserve">
</t>
  </si>
  <si>
    <t xml:space="preserve">Accueil du public
</t>
  </si>
  <si>
    <t>Nettoyage store.
Fenêtre avec barreaux intérieurs qui ne s'ouvrent pas.</t>
  </si>
  <si>
    <t xml:space="preserve">
3 wc 3 lavabos 4 urinoirs, 3 miroirs</t>
  </si>
  <si>
    <t xml:space="preserve">
3 wc 3 lavabos, 3 miroirs</t>
  </si>
  <si>
    <t xml:space="preserve">
4 douches, 3 lavabos, 2 miroirs</t>
  </si>
  <si>
    <t xml:space="preserve">
6 WC, 3 lavabos, 3 miroirs</t>
  </si>
  <si>
    <t xml:space="preserve">
3 douches, 3 lavabos, 2 miroirs</t>
  </si>
  <si>
    <t xml:space="preserve">
5 WC, 3 lavabos, 3 miroirs</t>
  </si>
  <si>
    <t>Passage intensif quotidien
1 lavabo</t>
  </si>
  <si>
    <t xml:space="preserve">
1 lavabo</t>
  </si>
  <si>
    <t xml:space="preserve">
1 WC, 1 lavabo, 1 miroir</t>
  </si>
  <si>
    <t xml:space="preserve">
6 WC, 3 lavabos, 3 miroirs, 4 urinoirs</t>
  </si>
  <si>
    <t xml:space="preserve">Balayage et lavage sol avec l'autolaveuse
</t>
  </si>
  <si>
    <t xml:space="preserve">
Bureau Directeur
</t>
  </si>
  <si>
    <t xml:space="preserve">
1 évier</t>
  </si>
  <si>
    <t xml:space="preserve">
4 WC, 3 lavabos, 3 miroirs, 3 urinoirs</t>
  </si>
  <si>
    <t xml:space="preserve">
4 WC, 3 lavabos, 3 miroirs</t>
  </si>
  <si>
    <t xml:space="preserve">
2 WC, 3 lavabos, ,3 miroirs</t>
  </si>
  <si>
    <t xml:space="preserve">
1 WC, 1 lavabo</t>
  </si>
  <si>
    <t>Passage très régulier
1 évier</t>
  </si>
  <si>
    <t>Passage intensif
1 évier</t>
  </si>
  <si>
    <t xml:space="preserve">
2 WC, 1 lavabo, 1 miroir, 1 douche</t>
  </si>
  <si>
    <t xml:space="preserve">
Personnels prodef site
2 WC, 2 lavabos, 2 miroirs, 2 urinoirs</t>
  </si>
  <si>
    <t xml:space="preserve">
Salle pause personnels prodef site
1 évier 2 bacs</t>
  </si>
  <si>
    <t xml:space="preserve">
Personnel gardiennage
1 évier, 1 micro-onde, 1 plaque de cuisson, 1 hotte aspirante</t>
  </si>
  <si>
    <t xml:space="preserve">
2 WC, 2 lavabos, 2 miroirs</t>
  </si>
  <si>
    <t>LOT 3 : CHATRES</t>
  </si>
  <si>
    <t>ANNEXE 1 AU CCTP : Légende</t>
  </si>
  <si>
    <t>ANNEXE 1 AU CCTP : Description des locaux, avec fréquences de passage.</t>
  </si>
  <si>
    <t>Tous site : Tri sélectif</t>
  </si>
  <si>
    <t>Objet du marché :  Nettoyage des locaux communs au profit des unités ou formations bénéficiaires soutenues par le GSC de Mourmelon-le-Grand
DAF_2025_000371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</si>
</sst>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[$-40C]General"/>
    <numFmt numFmtId="166" formatCode="[$-40C]0.0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theme="1"/>
      <name val="Marianne"/>
      <family val="3"/>
    </font>
    <font>
      <sz val="11"/>
      <color rgb="FF0070C0"/>
      <name val="Marianne"/>
      <family val="3"/>
    </font>
    <font>
      <sz val="11"/>
      <color theme="1"/>
      <name val="Marianne"/>
      <family val="3"/>
    </font>
    <font>
      <sz val="9"/>
      <color theme="1"/>
      <name val="Marianne"/>
      <family val="3"/>
    </font>
    <font>
      <vertAlign val="superscript"/>
      <sz val="9"/>
      <color indexed="8"/>
      <name val="Marianne"/>
      <family val="3"/>
    </font>
    <font>
      <sz val="9"/>
      <color indexed="8"/>
      <name val="Marianne"/>
      <family val="3"/>
    </font>
    <font>
      <sz val="8"/>
      <color indexed="8"/>
      <name val="Marianne"/>
      <family val="3"/>
    </font>
    <font>
      <vertAlign val="superscript"/>
      <sz val="8"/>
      <color indexed="8"/>
      <name val="Marianne"/>
      <family val="3"/>
    </font>
    <font>
      <sz val="12"/>
      <name val="Marianne"/>
      <family val="3"/>
    </font>
    <font>
      <sz val="10"/>
      <name val="Marianne"/>
      <family val="3"/>
    </font>
    <font>
      <sz val="10"/>
      <color rgb="FF000000"/>
      <name val="Marianne"/>
      <family val="3"/>
    </font>
    <font>
      <b/>
      <sz val="11"/>
      <color rgb="FFFF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8"/>
      <name val="Marianne"/>
      <family val="3"/>
    </font>
    <font>
      <sz val="10"/>
      <name val="Arial"/>
      <family val="2"/>
    </font>
    <font>
      <sz val="14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0" fontId="1" fillId="0" borderId="0"/>
    <xf numFmtId="165" fontId="6" fillId="0" borderId="0"/>
    <xf numFmtId="165" fontId="7" fillId="0" borderId="0"/>
    <xf numFmtId="9" fontId="4" fillId="0" borderId="0" applyFont="0" applyFill="0" applyBorder="0" applyAlignment="0" applyProtection="0"/>
    <xf numFmtId="0" fontId="23" fillId="0" borderId="0"/>
  </cellStyleXfs>
  <cellXfs count="111">
    <xf numFmtId="0" fontId="0" fillId="0" borderId="0" xfId="0"/>
    <xf numFmtId="0" fontId="10" fillId="0" borderId="0" xfId="0" applyFont="1"/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8" fillId="8" borderId="8" xfId="0" applyFont="1" applyFill="1" applyBorder="1" applyAlignment="1">
      <alignment vertical="center" wrapText="1"/>
    </xf>
    <xf numFmtId="0" fontId="10" fillId="0" borderId="0" xfId="0" applyFont="1" applyBorder="1"/>
    <xf numFmtId="4" fontId="16" fillId="4" borderId="1" xfId="0" applyNumberFormat="1" applyFont="1" applyFill="1" applyBorder="1" applyAlignment="1">
      <alignment horizontal="center" vertical="center" wrapText="1"/>
    </xf>
    <xf numFmtId="9" fontId="16" fillId="4" borderId="1" xfId="0" applyNumberFormat="1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20" fillId="0" borderId="7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24" xfId="0" applyFont="1" applyFill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9" fontId="10" fillId="0" borderId="0" xfId="11" applyFont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7" fillId="0" borderId="0" xfId="1" applyFont="1"/>
    <xf numFmtId="0" fontId="10" fillId="0" borderId="18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vertical="center" wrapText="1"/>
    </xf>
    <xf numFmtId="49" fontId="21" fillId="4" borderId="1" xfId="0" applyNumberFormat="1" applyFont="1" applyFill="1" applyBorder="1" applyAlignment="1">
      <alignment vertical="center" wrapText="1"/>
    </xf>
    <xf numFmtId="1" fontId="21" fillId="4" borderId="1" xfId="0" applyNumberFormat="1" applyFont="1" applyFill="1" applyBorder="1" applyAlignment="1">
      <alignment vertical="center" wrapText="1"/>
    </xf>
    <xf numFmtId="0" fontId="21" fillId="4" borderId="14" xfId="0" applyFont="1" applyFill="1" applyBorder="1" applyAlignment="1">
      <alignment vertical="center" wrapText="1"/>
    </xf>
    <xf numFmtId="0" fontId="21" fillId="10" borderId="6" xfId="0" applyFont="1" applyFill="1" applyBorder="1" applyAlignment="1">
      <alignment vertical="center" wrapText="1"/>
    </xf>
    <xf numFmtId="49" fontId="21" fillId="10" borderId="1" xfId="0" applyNumberFormat="1" applyFont="1" applyFill="1" applyBorder="1" applyAlignment="1">
      <alignment vertical="center" wrapText="1"/>
    </xf>
    <xf numFmtId="1" fontId="21" fillId="10" borderId="1" xfId="0" applyNumberFormat="1" applyFont="1" applyFill="1" applyBorder="1" applyAlignment="1">
      <alignment vertical="center" wrapText="1"/>
    </xf>
    <xf numFmtId="0" fontId="10" fillId="4" borderId="14" xfId="0" applyFont="1" applyFill="1" applyBorder="1" applyAlignment="1">
      <alignment vertical="center" wrapText="1"/>
    </xf>
    <xf numFmtId="0" fontId="21" fillId="10" borderId="14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21" fillId="9" borderId="6" xfId="0" applyFont="1" applyFill="1" applyBorder="1" applyAlignment="1">
      <alignment vertical="center" wrapText="1"/>
    </xf>
    <xf numFmtId="49" fontId="21" fillId="9" borderId="1" xfId="0" applyNumberFormat="1" applyFont="1" applyFill="1" applyBorder="1" applyAlignment="1">
      <alignment vertical="center" wrapText="1"/>
    </xf>
    <xf numFmtId="1" fontId="21" fillId="9" borderId="1" xfId="0" applyNumberFormat="1" applyFont="1" applyFill="1" applyBorder="1" applyAlignment="1">
      <alignment vertical="center" wrapText="1"/>
    </xf>
    <xf numFmtId="0" fontId="21" fillId="9" borderId="14" xfId="0" applyFont="1" applyFill="1" applyBorder="1" applyAlignment="1">
      <alignment vertical="center" wrapText="1"/>
    </xf>
    <xf numFmtId="1" fontId="21" fillId="11" borderId="1" xfId="0" applyNumberFormat="1" applyFont="1" applyFill="1" applyBorder="1" applyAlignment="1">
      <alignment vertical="center" wrapText="1"/>
    </xf>
    <xf numFmtId="0" fontId="21" fillId="12" borderId="6" xfId="0" applyFont="1" applyFill="1" applyBorder="1" applyAlignment="1">
      <alignment vertical="center" wrapText="1"/>
    </xf>
    <xf numFmtId="49" fontId="21" fillId="12" borderId="1" xfId="0" applyNumberFormat="1" applyFont="1" applyFill="1" applyBorder="1" applyAlignment="1">
      <alignment vertical="center" wrapText="1"/>
    </xf>
    <xf numFmtId="1" fontId="21" fillId="12" borderId="1" xfId="0" applyNumberFormat="1" applyFont="1" applyFill="1" applyBorder="1" applyAlignment="1">
      <alignment vertical="center" wrapText="1"/>
    </xf>
    <xf numFmtId="0" fontId="21" fillId="12" borderId="14" xfId="0" applyFont="1" applyFill="1" applyBorder="1" applyAlignment="1">
      <alignment vertical="center" wrapText="1"/>
    </xf>
    <xf numFmtId="0" fontId="21" fillId="12" borderId="19" xfId="0" applyFont="1" applyFill="1" applyBorder="1" applyAlignment="1">
      <alignment vertical="center" wrapText="1"/>
    </xf>
    <xf numFmtId="49" fontId="21" fillId="12" borderId="22" xfId="0" applyNumberFormat="1" applyFont="1" applyFill="1" applyBorder="1" applyAlignment="1">
      <alignment vertical="center" wrapText="1"/>
    </xf>
    <xf numFmtId="1" fontId="21" fillId="12" borderId="22" xfId="0" applyNumberFormat="1" applyFont="1" applyFill="1" applyBorder="1" applyAlignment="1">
      <alignment vertical="center" wrapText="1"/>
    </xf>
    <xf numFmtId="0" fontId="21" fillId="12" borderId="20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vertical="center" wrapText="1"/>
    </xf>
    <xf numFmtId="165" fontId="24" fillId="0" borderId="25" xfId="9" applyFont="1" applyFill="1" applyBorder="1" applyAlignment="1">
      <alignment horizontal="center" vertical="center" wrapText="1"/>
    </xf>
    <xf numFmtId="165" fontId="24" fillId="0" borderId="25" xfId="9" applyFont="1" applyFill="1" applyBorder="1" applyAlignment="1">
      <alignment horizontal="center" vertical="center"/>
    </xf>
    <xf numFmtId="165" fontId="18" fillId="0" borderId="25" xfId="9" applyFont="1" applyFill="1" applyBorder="1" applyAlignment="1">
      <alignment horizontal="center" vertical="center" wrapText="1"/>
    </xf>
    <xf numFmtId="49" fontId="24" fillId="0" borderId="25" xfId="9" applyNumberFormat="1" applyFont="1" applyFill="1" applyBorder="1" applyAlignment="1">
      <alignment horizontal="center" vertical="center" wrapText="1"/>
    </xf>
    <xf numFmtId="166" fontId="18" fillId="0" borderId="26" xfId="9" applyNumberFormat="1" applyFont="1" applyFill="1" applyBorder="1" applyAlignment="1">
      <alignment horizontal="center" vertical="center" wrapText="1"/>
    </xf>
    <xf numFmtId="49" fontId="24" fillId="6" borderId="25" xfId="9" applyNumberFormat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165" fontId="24" fillId="6" borderId="27" xfId="9" applyFont="1" applyFill="1" applyBorder="1" applyAlignment="1">
      <alignment horizontal="center" vertical="center" wrapText="1"/>
    </xf>
    <xf numFmtId="49" fontId="24" fillId="0" borderId="28" xfId="9" applyNumberFormat="1" applyFont="1" applyFill="1" applyBorder="1" applyAlignment="1">
      <alignment horizontal="center" vertical="center" wrapText="1"/>
    </xf>
    <xf numFmtId="165" fontId="24" fillId="0" borderId="28" xfId="9" applyFont="1" applyFill="1" applyBorder="1" applyAlignment="1">
      <alignment horizontal="center" vertical="center" wrapText="1"/>
    </xf>
    <xf numFmtId="4" fontId="16" fillId="4" borderId="29" xfId="0" applyNumberFormat="1" applyFont="1" applyFill="1" applyBorder="1" applyAlignment="1">
      <alignment horizontal="center" vertical="center" wrapText="1"/>
    </xf>
    <xf numFmtId="9" fontId="16" fillId="4" borderId="29" xfId="0" applyNumberFormat="1" applyFont="1" applyFill="1" applyBorder="1" applyAlignment="1">
      <alignment horizontal="center" vertical="center" wrapText="1"/>
    </xf>
    <xf numFmtId="3" fontId="16" fillId="4" borderId="29" xfId="0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65" fontId="24" fillId="6" borderId="31" xfId="9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49" fontId="2" fillId="0" borderId="33" xfId="0" applyNumberFormat="1" applyFont="1" applyFill="1" applyBorder="1" applyAlignment="1">
      <alignment horizontal="center" vertical="center" wrapText="1"/>
    </xf>
    <xf numFmtId="165" fontId="24" fillId="6" borderId="34" xfId="9" applyFont="1" applyFill="1" applyBorder="1" applyAlignment="1">
      <alignment horizontal="center" vertical="center" wrapText="1"/>
    </xf>
    <xf numFmtId="49" fontId="24" fillId="0" borderId="35" xfId="9" applyNumberFormat="1" applyFont="1" applyFill="1" applyBorder="1" applyAlignment="1">
      <alignment horizontal="center" vertical="center" wrapText="1"/>
    </xf>
    <xf numFmtId="165" fontId="24" fillId="0" borderId="35" xfId="9" applyFont="1" applyFill="1" applyBorder="1" applyAlignment="1">
      <alignment horizontal="center" vertical="center" wrapText="1"/>
    </xf>
    <xf numFmtId="165" fontId="24" fillId="0" borderId="35" xfId="9" applyFont="1" applyFill="1" applyBorder="1" applyAlignment="1">
      <alignment horizontal="center" vertical="center"/>
    </xf>
    <xf numFmtId="4" fontId="17" fillId="4" borderId="22" xfId="0" applyNumberFormat="1" applyFont="1" applyFill="1" applyBorder="1" applyAlignment="1">
      <alignment horizontal="center" vertical="center" wrapText="1"/>
    </xf>
    <xf numFmtId="9" fontId="16" fillId="4" borderId="22" xfId="0" applyNumberFormat="1" applyFont="1" applyFill="1" applyBorder="1" applyAlignment="1">
      <alignment horizontal="center" vertical="center" wrapText="1"/>
    </xf>
    <xf numFmtId="3" fontId="16" fillId="4" borderId="22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5" borderId="9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</cellXfs>
  <cellStyles count="13">
    <cellStyle name="Excel Built-in Normal" xfId="9"/>
    <cellStyle name="Milliers 2" xfId="2"/>
    <cellStyle name="Normal" xfId="0" builtinId="0"/>
    <cellStyle name="Normal 2" xfId="1"/>
    <cellStyle name="Normal 2 2" xfId="8"/>
    <cellStyle name="Normal 3" xfId="3"/>
    <cellStyle name="Normal 3 2" xfId="6"/>
    <cellStyle name="Normal 3 3" xfId="10"/>
    <cellStyle name="Normal 4" xfId="5"/>
    <cellStyle name="Normal 4 2" xfId="7"/>
    <cellStyle name="Normal 5" xfId="12"/>
    <cellStyle name="Pourcentage" xfId="11" builtinId="5"/>
    <cellStyle name="Pourcentage 2" xfId="4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1" formatCode="0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30" formatCode="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FF0000"/>
      <color rgb="FFCCFFCC"/>
      <color rgb="FF339933"/>
      <color rgb="FF99FF99"/>
      <color rgb="FFFF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8" name="Encombrement1" displayName="Encombrement1" ref="A5:B8" totalsRowShown="0" headerRowDxfId="18" dataDxfId="16" headerRowBorderDxfId="17" tableBorderDxfId="15">
  <autoFilter ref="A5:B8"/>
  <tableColumns count="2">
    <tableColumn id="1" name="Encombrement" dataDxfId="14"/>
    <tableColumn id="2" name="%" dataDxfId="13" dataCellStyle="Pourcentage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9" name="Vétusté" displayName="Vétusté" ref="D5:E8" totalsRowShown="0" headerRowDxfId="12" dataDxfId="10" headerRowBorderDxfId="11" tableBorderDxfId="9">
  <autoFilter ref="D5:E8"/>
  <tableColumns count="2">
    <tableColumn id="1" name="Vétusté" dataDxfId="8"/>
    <tableColumn id="2" name="%" dataDxfId="7" dataCellStyle="Pourcentage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10" name="Fréquence_de_passage" displayName="Fréquence_de_passage" ref="G5:J21" totalsRowShown="0" headerRowDxfId="6" headerRowBorderDxfId="5" tableBorderDxfId="4">
  <autoFilter ref="G5:J21"/>
  <tableColumns count="4">
    <tableColumn id="1" name="Fréquence de passage" dataDxfId="3"/>
    <tableColumn id="2" name="ABREVIATION" dataDxfId="2"/>
    <tableColumn id="3" name="JR/AN" dataDxfId="1"/>
    <tableColumn id="4" name="REGIME OUVERTURE EN CLAI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108"/>
  <sheetViews>
    <sheetView tabSelected="1" zoomScale="55" zoomScaleNormal="55" workbookViewId="0">
      <selection activeCell="B4" sqref="B4:R4"/>
    </sheetView>
  </sheetViews>
  <sheetFormatPr baseColWidth="10" defaultColWidth="11.453125" defaultRowHeight="14.5" x14ac:dyDescent="0.35"/>
  <cols>
    <col min="1" max="1" width="39.26953125" style="1" customWidth="1"/>
    <col min="2" max="2" width="14.54296875" style="1" customWidth="1"/>
    <col min="3" max="3" width="11.1796875" style="1" customWidth="1"/>
    <col min="4" max="4" width="7.1796875" style="1" customWidth="1"/>
    <col min="5" max="5" width="21" style="1" customWidth="1"/>
    <col min="6" max="6" width="9.1796875" style="1" customWidth="1"/>
    <col min="7" max="7" width="11.54296875" style="1" customWidth="1"/>
    <col min="8" max="8" width="11.81640625" style="18" customWidth="1"/>
    <col min="9" max="9" width="11.453125" style="1"/>
    <col min="10" max="10" width="13.26953125" style="1" customWidth="1"/>
    <col min="11" max="11" width="12.7265625" style="18" customWidth="1"/>
    <col min="12" max="12" width="19.1796875" style="1" customWidth="1"/>
    <col min="13" max="13" width="7.54296875" style="1" customWidth="1"/>
    <col min="14" max="14" width="13.7265625" style="1" customWidth="1"/>
    <col min="15" max="15" width="7.26953125" style="1" customWidth="1"/>
    <col min="16" max="16" width="11.81640625" style="1" customWidth="1"/>
    <col min="17" max="17" width="16.453125" style="1" customWidth="1"/>
    <col min="18" max="18" width="28.453125" style="17" customWidth="1"/>
    <col min="19" max="16384" width="11.453125" style="1"/>
  </cols>
  <sheetData>
    <row r="1" spans="1:18" ht="23" x14ac:dyDescent="0.35">
      <c r="A1" s="87" t="s">
        <v>167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</row>
    <row r="2" spans="1:18" s="28" customFormat="1" ht="51" customHeight="1" x14ac:dyDescent="0.3">
      <c r="A2" s="87" t="s">
        <v>169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</row>
    <row r="3" spans="1:18" s="28" customFormat="1" ht="23" x14ac:dyDescent="0.3">
      <c r="A3" s="87" t="s">
        <v>165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18" ht="37.5" customHeight="1" x14ac:dyDescent="0.35">
      <c r="A4" s="65" t="s">
        <v>49</v>
      </c>
      <c r="B4" s="98" t="s">
        <v>90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</row>
    <row r="5" spans="1:18" x14ac:dyDescent="0.35">
      <c r="A5" s="65" t="s">
        <v>50</v>
      </c>
      <c r="B5" s="98" t="s">
        <v>168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</row>
    <row r="6" spans="1:18" ht="15" thickBot="1" x14ac:dyDescent="0.4"/>
    <row r="7" spans="1:18" ht="15" customHeight="1" x14ac:dyDescent="0.35">
      <c r="A7" s="99" t="s">
        <v>39</v>
      </c>
      <c r="B7" s="102" t="s">
        <v>0</v>
      </c>
      <c r="C7" s="103"/>
      <c r="D7" s="103"/>
      <c r="E7" s="103"/>
      <c r="F7" s="103"/>
      <c r="G7" s="103"/>
      <c r="H7" s="103"/>
      <c r="I7" s="103"/>
      <c r="J7" s="103"/>
      <c r="K7" s="104"/>
      <c r="L7" s="88" t="s">
        <v>1</v>
      </c>
      <c r="M7" s="89"/>
      <c r="N7" s="89"/>
      <c r="O7" s="90"/>
      <c r="P7" s="94"/>
      <c r="Q7" s="95"/>
      <c r="R7" s="108" t="s">
        <v>86</v>
      </c>
    </row>
    <row r="8" spans="1:18" ht="15.75" customHeight="1" thickBot="1" x14ac:dyDescent="0.4">
      <c r="A8" s="100"/>
      <c r="B8" s="105"/>
      <c r="C8" s="106"/>
      <c r="D8" s="106"/>
      <c r="E8" s="106"/>
      <c r="F8" s="106"/>
      <c r="G8" s="106"/>
      <c r="H8" s="106"/>
      <c r="I8" s="106"/>
      <c r="J8" s="106"/>
      <c r="K8" s="107"/>
      <c r="L8" s="91"/>
      <c r="M8" s="92"/>
      <c r="N8" s="92"/>
      <c r="O8" s="93"/>
      <c r="P8" s="96"/>
      <c r="Q8" s="97"/>
      <c r="R8" s="109"/>
    </row>
    <row r="9" spans="1:18" ht="62.5" thickBot="1" x14ac:dyDescent="0.4">
      <c r="A9" s="101"/>
      <c r="B9" s="2" t="s">
        <v>3</v>
      </c>
      <c r="C9" s="3" t="s">
        <v>4</v>
      </c>
      <c r="D9" s="3" t="s">
        <v>5</v>
      </c>
      <c r="E9" s="3" t="s">
        <v>6</v>
      </c>
      <c r="F9" s="4" t="s">
        <v>7</v>
      </c>
      <c r="G9" s="5" t="s">
        <v>42</v>
      </c>
      <c r="H9" s="2" t="s">
        <v>43</v>
      </c>
      <c r="I9" s="3" t="s">
        <v>8</v>
      </c>
      <c r="J9" s="3" t="s">
        <v>9</v>
      </c>
      <c r="K9" s="6" t="s">
        <v>44</v>
      </c>
      <c r="L9" s="7" t="s">
        <v>10</v>
      </c>
      <c r="M9" s="8" t="s">
        <v>11</v>
      </c>
      <c r="N9" s="8" t="s">
        <v>12</v>
      </c>
      <c r="O9" s="9" t="s">
        <v>11</v>
      </c>
      <c r="P9" s="10" t="s">
        <v>13</v>
      </c>
      <c r="Q9" s="11" t="s">
        <v>14</v>
      </c>
      <c r="R9" s="110"/>
    </row>
    <row r="10" spans="1:18" s="12" customFormat="1" ht="30" customHeight="1" x14ac:dyDescent="0.35">
      <c r="A10" s="66" t="s">
        <v>91</v>
      </c>
      <c r="B10" s="67" t="s">
        <v>40</v>
      </c>
      <c r="C10" s="68" t="s">
        <v>48</v>
      </c>
      <c r="D10" s="68" t="s">
        <v>93</v>
      </c>
      <c r="E10" s="68" t="s">
        <v>19</v>
      </c>
      <c r="F10" s="68">
        <v>2</v>
      </c>
      <c r="G10" s="68">
        <v>0.93</v>
      </c>
      <c r="H10" s="69">
        <f>F10*G10*2</f>
        <v>3.72</v>
      </c>
      <c r="I10" s="68" t="s">
        <v>16</v>
      </c>
      <c r="J10" s="68" t="s">
        <v>17</v>
      </c>
      <c r="K10" s="68">
        <v>7.3</v>
      </c>
      <c r="L10" s="68" t="s">
        <v>45</v>
      </c>
      <c r="M10" s="70">
        <f>IF(L10="","",VLOOKUP(L10,Légende!A:B,2,FALSE))</f>
        <v>0.8</v>
      </c>
      <c r="N10" s="68" t="s">
        <v>18</v>
      </c>
      <c r="O10" s="70">
        <f>IF(N10="",0,VLOOKUP(N10,Légende!D:E,2,FALSE))</f>
        <v>1</v>
      </c>
      <c r="P10" s="71">
        <f>IF(Q10="","",VLOOKUP(Q10,Légende!H:I,2,FALSE))</f>
        <v>100</v>
      </c>
      <c r="Q10" s="67" t="s">
        <v>65</v>
      </c>
      <c r="R10" s="72" t="s">
        <v>137</v>
      </c>
    </row>
    <row r="11" spans="1:18" s="12" customFormat="1" ht="30" customHeight="1" x14ac:dyDescent="0.35">
      <c r="A11" s="73" t="s">
        <v>91</v>
      </c>
      <c r="B11" s="60" t="s">
        <v>40</v>
      </c>
      <c r="C11" s="57" t="s">
        <v>48</v>
      </c>
      <c r="D11" s="57" t="s">
        <v>93</v>
      </c>
      <c r="E11" s="57" t="s">
        <v>19</v>
      </c>
      <c r="F11" s="57">
        <v>6</v>
      </c>
      <c r="G11" s="57">
        <v>0.44</v>
      </c>
      <c r="H11" s="13">
        <f t="shared" ref="H11:H74" si="0">F11*G11*2</f>
        <v>5.28</v>
      </c>
      <c r="I11" s="57" t="s">
        <v>16</v>
      </c>
      <c r="J11" s="57" t="s">
        <v>17</v>
      </c>
      <c r="K11" s="57">
        <v>0</v>
      </c>
      <c r="L11" s="57" t="s">
        <v>45</v>
      </c>
      <c r="M11" s="14">
        <f>IF(L11="","",VLOOKUP(L11,Légende!A:B,2,FALSE))</f>
        <v>0.8</v>
      </c>
      <c r="N11" s="57" t="s">
        <v>18</v>
      </c>
      <c r="O11" s="14">
        <f>IF(N11="",0,VLOOKUP(N11,Légende!D:E,2,FALSE))</f>
        <v>1</v>
      </c>
      <c r="P11" s="15">
        <f>IF(Q11="","",VLOOKUP(Q11,Légende!H:I,2,FALSE))</f>
        <v>0</v>
      </c>
      <c r="Q11" s="60" t="s">
        <v>89</v>
      </c>
      <c r="R11" s="74" t="s">
        <v>138</v>
      </c>
    </row>
    <row r="12" spans="1:18" s="12" customFormat="1" ht="30" customHeight="1" x14ac:dyDescent="0.35">
      <c r="A12" s="73" t="s">
        <v>91</v>
      </c>
      <c r="B12" s="60" t="s">
        <v>40</v>
      </c>
      <c r="C12" s="57" t="s">
        <v>48</v>
      </c>
      <c r="D12" s="57" t="s">
        <v>93</v>
      </c>
      <c r="E12" s="57" t="s">
        <v>19</v>
      </c>
      <c r="F12" s="57">
        <v>3</v>
      </c>
      <c r="G12" s="57">
        <v>0.98</v>
      </c>
      <c r="H12" s="13">
        <f t="shared" si="0"/>
        <v>5.88</v>
      </c>
      <c r="I12" s="57" t="s">
        <v>16</v>
      </c>
      <c r="J12" s="57" t="s">
        <v>17</v>
      </c>
      <c r="K12" s="57">
        <v>0</v>
      </c>
      <c r="L12" s="57" t="s">
        <v>45</v>
      </c>
      <c r="M12" s="14">
        <f>IF(L12="","",VLOOKUP(L12,Légende!A:B,2,FALSE))</f>
        <v>0.8</v>
      </c>
      <c r="N12" s="57" t="s">
        <v>18</v>
      </c>
      <c r="O12" s="14">
        <f>IF(N12="",0,VLOOKUP(N12,Légende!D:E,2,FALSE))</f>
        <v>1</v>
      </c>
      <c r="P12" s="15">
        <f>IF(Q12="","",VLOOKUP(Q12,Légende!H:I,2,FALSE))</f>
        <v>0</v>
      </c>
      <c r="Q12" s="60" t="s">
        <v>89</v>
      </c>
      <c r="R12" s="74" t="s">
        <v>138</v>
      </c>
    </row>
    <row r="13" spans="1:18" s="12" customFormat="1" ht="30" customHeight="1" x14ac:dyDescent="0.35">
      <c r="A13" s="73" t="s">
        <v>91</v>
      </c>
      <c r="B13" s="60" t="s">
        <v>40</v>
      </c>
      <c r="C13" s="57" t="s">
        <v>48</v>
      </c>
      <c r="D13" s="57" t="s">
        <v>93</v>
      </c>
      <c r="E13" s="58" t="s">
        <v>19</v>
      </c>
      <c r="F13" s="58">
        <v>6</v>
      </c>
      <c r="G13" s="58">
        <v>0.46</v>
      </c>
      <c r="H13" s="13">
        <f t="shared" si="0"/>
        <v>5.5200000000000005</v>
      </c>
      <c r="I13" s="57" t="s">
        <v>16</v>
      </c>
      <c r="J13" s="57" t="s">
        <v>17</v>
      </c>
      <c r="K13" s="57">
        <v>0</v>
      </c>
      <c r="L13" s="57" t="s">
        <v>45</v>
      </c>
      <c r="M13" s="14">
        <f>IF(L13="","",VLOOKUP(L13,Légende!A:B,2,FALSE))</f>
        <v>0.8</v>
      </c>
      <c r="N13" s="57" t="s">
        <v>18</v>
      </c>
      <c r="O13" s="14">
        <f>IF(N13="",0,VLOOKUP(N13,Légende!D:E,2,FALSE))</f>
        <v>1</v>
      </c>
      <c r="P13" s="15">
        <f>IF(Q13="","",VLOOKUP(Q13,Légende!H:I,2,FALSE))</f>
        <v>0</v>
      </c>
      <c r="Q13" s="60" t="s">
        <v>89</v>
      </c>
      <c r="R13" s="75" t="s">
        <v>138</v>
      </c>
    </row>
    <row r="14" spans="1:18" s="12" customFormat="1" ht="30" customHeight="1" x14ac:dyDescent="0.35">
      <c r="A14" s="73" t="s">
        <v>91</v>
      </c>
      <c r="B14" s="60" t="s">
        <v>40</v>
      </c>
      <c r="C14" s="57" t="s">
        <v>48</v>
      </c>
      <c r="D14" s="57" t="s">
        <v>93</v>
      </c>
      <c r="E14" s="58" t="s">
        <v>19</v>
      </c>
      <c r="F14" s="58">
        <v>1</v>
      </c>
      <c r="G14" s="58">
        <v>1.19</v>
      </c>
      <c r="H14" s="13">
        <f t="shared" si="0"/>
        <v>2.38</v>
      </c>
      <c r="I14" s="57" t="s">
        <v>16</v>
      </c>
      <c r="J14" s="57" t="s">
        <v>17</v>
      </c>
      <c r="K14" s="57">
        <v>0</v>
      </c>
      <c r="L14" s="57" t="s">
        <v>45</v>
      </c>
      <c r="M14" s="14">
        <f>IF(L14="","",VLOOKUP(L14,Légende!A:B,2,FALSE))</f>
        <v>0.8</v>
      </c>
      <c r="N14" s="57" t="s">
        <v>18</v>
      </c>
      <c r="O14" s="14">
        <f>IF(N14="",0,VLOOKUP(N14,Légende!D:E,2,FALSE))</f>
        <v>1</v>
      </c>
      <c r="P14" s="15">
        <f>IF(Q14="","",VLOOKUP(Q14,Légende!H:I,2,FALSE))</f>
        <v>0</v>
      </c>
      <c r="Q14" s="60" t="s">
        <v>89</v>
      </c>
      <c r="R14" s="74" t="s">
        <v>138</v>
      </c>
    </row>
    <row r="15" spans="1:18" s="12" customFormat="1" ht="30" customHeight="1" x14ac:dyDescent="0.35">
      <c r="A15" s="73" t="s">
        <v>91</v>
      </c>
      <c r="B15" s="60" t="s">
        <v>40</v>
      </c>
      <c r="C15" s="57" t="s">
        <v>48</v>
      </c>
      <c r="D15" s="57" t="s">
        <v>93</v>
      </c>
      <c r="E15" s="58" t="s">
        <v>19</v>
      </c>
      <c r="F15" s="58">
        <v>1</v>
      </c>
      <c r="G15" s="58">
        <v>0.56000000000000005</v>
      </c>
      <c r="H15" s="13">
        <f t="shared" si="0"/>
        <v>1.1200000000000001</v>
      </c>
      <c r="I15" s="57" t="s">
        <v>16</v>
      </c>
      <c r="J15" s="57" t="s">
        <v>17</v>
      </c>
      <c r="K15" s="57">
        <v>0</v>
      </c>
      <c r="L15" s="57" t="s">
        <v>45</v>
      </c>
      <c r="M15" s="14">
        <f>IF(L15="","",VLOOKUP(L15,Légende!A:B,2,FALSE))</f>
        <v>0.8</v>
      </c>
      <c r="N15" s="57" t="s">
        <v>18</v>
      </c>
      <c r="O15" s="14">
        <f>IF(N15="",0,VLOOKUP(N15,Légende!D:E,2,FALSE))</f>
        <v>1</v>
      </c>
      <c r="P15" s="15">
        <f>IF(Q15="","",VLOOKUP(Q15,Légende!H:I,2,FALSE))</f>
        <v>0</v>
      </c>
      <c r="Q15" s="60" t="s">
        <v>89</v>
      </c>
      <c r="R15" s="74" t="s">
        <v>138</v>
      </c>
    </row>
    <row r="16" spans="1:18" s="12" customFormat="1" ht="30" customHeight="1" x14ac:dyDescent="0.35">
      <c r="A16" s="73" t="s">
        <v>91</v>
      </c>
      <c r="B16" s="60" t="s">
        <v>40</v>
      </c>
      <c r="C16" s="57" t="s">
        <v>48</v>
      </c>
      <c r="D16" s="57" t="s">
        <v>93</v>
      </c>
      <c r="E16" s="58" t="s">
        <v>19</v>
      </c>
      <c r="F16" s="58">
        <v>1</v>
      </c>
      <c r="G16" s="58">
        <v>1.2</v>
      </c>
      <c r="H16" s="13">
        <f t="shared" si="0"/>
        <v>2.4</v>
      </c>
      <c r="I16" s="57" t="s">
        <v>16</v>
      </c>
      <c r="J16" s="57" t="s">
        <v>17</v>
      </c>
      <c r="K16" s="57">
        <v>0</v>
      </c>
      <c r="L16" s="57" t="s">
        <v>45</v>
      </c>
      <c r="M16" s="14">
        <f>IF(L16="","",VLOOKUP(L16,Légende!A:B,2,FALSE))</f>
        <v>0.8</v>
      </c>
      <c r="N16" s="57" t="s">
        <v>18</v>
      </c>
      <c r="O16" s="14">
        <f>IF(N16="",0,VLOOKUP(N16,Légende!D:E,2,FALSE))</f>
        <v>1</v>
      </c>
      <c r="P16" s="15">
        <f>IF(Q16="","",VLOOKUP(Q16,Légende!H:I,2,FALSE))</f>
        <v>0</v>
      </c>
      <c r="Q16" s="60" t="s">
        <v>89</v>
      </c>
      <c r="R16" s="74" t="s">
        <v>138</v>
      </c>
    </row>
    <row r="17" spans="1:18" s="12" customFormat="1" ht="30" customHeight="1" x14ac:dyDescent="0.35">
      <c r="A17" s="73" t="s">
        <v>91</v>
      </c>
      <c r="B17" s="60" t="s">
        <v>40</v>
      </c>
      <c r="C17" s="57" t="s">
        <v>48</v>
      </c>
      <c r="D17" s="58" t="s">
        <v>94</v>
      </c>
      <c r="E17" s="58" t="s">
        <v>15</v>
      </c>
      <c r="F17" s="58">
        <v>3</v>
      </c>
      <c r="G17" s="58">
        <v>1.61</v>
      </c>
      <c r="H17" s="13">
        <f t="shared" si="0"/>
        <v>9.66</v>
      </c>
      <c r="I17" s="57" t="s">
        <v>16</v>
      </c>
      <c r="J17" s="57" t="s">
        <v>17</v>
      </c>
      <c r="K17" s="57">
        <v>58.6</v>
      </c>
      <c r="L17" s="57" t="s">
        <v>46</v>
      </c>
      <c r="M17" s="14">
        <f>IF(L17="","",VLOOKUP(L17,Légende!A:B,2,FALSE))</f>
        <v>1</v>
      </c>
      <c r="N17" s="57" t="s">
        <v>18</v>
      </c>
      <c r="O17" s="14">
        <f>IF(N17="",0,VLOOKUP(N17,Légende!D:E,2,FALSE))</f>
        <v>1</v>
      </c>
      <c r="P17" s="15">
        <f>IF(Q17="","",VLOOKUP(Q17,Légende!H:I,2,FALSE))</f>
        <v>100</v>
      </c>
      <c r="Q17" s="60" t="s">
        <v>65</v>
      </c>
      <c r="R17" s="74" t="s">
        <v>139</v>
      </c>
    </row>
    <row r="18" spans="1:18" s="12" customFormat="1" ht="30" customHeight="1" x14ac:dyDescent="0.35">
      <c r="A18" s="73" t="s">
        <v>91</v>
      </c>
      <c r="B18" s="60" t="s">
        <v>40</v>
      </c>
      <c r="C18" s="57" t="s">
        <v>48</v>
      </c>
      <c r="D18" s="58" t="s">
        <v>94</v>
      </c>
      <c r="E18" s="58" t="s">
        <v>15</v>
      </c>
      <c r="F18" s="58">
        <v>3</v>
      </c>
      <c r="G18" s="58">
        <v>1.66</v>
      </c>
      <c r="H18" s="13">
        <f t="shared" si="0"/>
        <v>9.9599999999999991</v>
      </c>
      <c r="I18" s="57" t="s">
        <v>16</v>
      </c>
      <c r="J18" s="57" t="s">
        <v>17</v>
      </c>
      <c r="K18" s="57">
        <v>0</v>
      </c>
      <c r="L18" s="57" t="s">
        <v>46</v>
      </c>
      <c r="M18" s="14">
        <f>IF(L18="","",VLOOKUP(L18,Légende!A:B,2,FALSE))</f>
        <v>1</v>
      </c>
      <c r="N18" s="57" t="s">
        <v>18</v>
      </c>
      <c r="O18" s="14">
        <f>IF(N18="",0,VLOOKUP(N18,Légende!D:E,2,FALSE))</f>
        <v>1</v>
      </c>
      <c r="P18" s="15">
        <f>IF(Q18="","",VLOOKUP(Q18,Légende!H:I,2,FALSE))</f>
        <v>0</v>
      </c>
      <c r="Q18" s="60" t="s">
        <v>89</v>
      </c>
      <c r="R18" s="74" t="s">
        <v>138</v>
      </c>
    </row>
    <row r="19" spans="1:18" s="12" customFormat="1" ht="30" customHeight="1" x14ac:dyDescent="0.35">
      <c r="A19" s="73" t="s">
        <v>91</v>
      </c>
      <c r="B19" s="60" t="s">
        <v>40</v>
      </c>
      <c r="C19" s="57" t="s">
        <v>48</v>
      </c>
      <c r="D19" s="58" t="s">
        <v>95</v>
      </c>
      <c r="E19" s="58" t="s">
        <v>15</v>
      </c>
      <c r="F19" s="58">
        <v>1</v>
      </c>
      <c r="G19" s="58">
        <v>2.83</v>
      </c>
      <c r="H19" s="13">
        <f t="shared" si="0"/>
        <v>5.66</v>
      </c>
      <c r="I19" s="57" t="s">
        <v>16</v>
      </c>
      <c r="J19" s="57" t="s">
        <v>17</v>
      </c>
      <c r="K19" s="57">
        <v>23.5</v>
      </c>
      <c r="L19" s="57" t="s">
        <v>46</v>
      </c>
      <c r="M19" s="14">
        <f>IF(L19="","",VLOOKUP(L19,Légende!A:B,2,FALSE))</f>
        <v>1</v>
      </c>
      <c r="N19" s="57" t="s">
        <v>18</v>
      </c>
      <c r="O19" s="14">
        <f>IF(N19="",0,VLOOKUP(N19,Légende!D:E,2,FALSE))</f>
        <v>1</v>
      </c>
      <c r="P19" s="15">
        <f>IF(Q19="","",VLOOKUP(Q19,Légende!H:I,2,FALSE))</f>
        <v>50</v>
      </c>
      <c r="Q19" s="60" t="s">
        <v>62</v>
      </c>
      <c r="R19" s="74" t="s">
        <v>140</v>
      </c>
    </row>
    <row r="20" spans="1:18" s="12" customFormat="1" ht="30" customHeight="1" x14ac:dyDescent="0.35">
      <c r="A20" s="73" t="s">
        <v>91</v>
      </c>
      <c r="B20" s="60" t="s">
        <v>40</v>
      </c>
      <c r="C20" s="57" t="s">
        <v>48</v>
      </c>
      <c r="D20" s="58" t="s">
        <v>95</v>
      </c>
      <c r="E20" s="58" t="s">
        <v>15</v>
      </c>
      <c r="F20" s="58">
        <v>1</v>
      </c>
      <c r="G20" s="58">
        <v>4.22</v>
      </c>
      <c r="H20" s="13">
        <f t="shared" si="0"/>
        <v>8.44</v>
      </c>
      <c r="I20" s="57" t="s">
        <v>16</v>
      </c>
      <c r="J20" s="57" t="s">
        <v>17</v>
      </c>
      <c r="K20" s="57">
        <v>0</v>
      </c>
      <c r="L20" s="57" t="s">
        <v>46</v>
      </c>
      <c r="M20" s="14">
        <f>IF(L20="","",VLOOKUP(L20,Légende!A:B,2,FALSE))</f>
        <v>1</v>
      </c>
      <c r="N20" s="57" t="s">
        <v>18</v>
      </c>
      <c r="O20" s="14">
        <f>IF(N20="",0,VLOOKUP(N20,Légende!D:E,2,FALSE))</f>
        <v>1</v>
      </c>
      <c r="P20" s="15">
        <f>IF(Q20="","",VLOOKUP(Q20,Légende!H:I,2,FALSE))</f>
        <v>0</v>
      </c>
      <c r="Q20" s="60" t="s">
        <v>89</v>
      </c>
      <c r="R20" s="74" t="s">
        <v>138</v>
      </c>
    </row>
    <row r="21" spans="1:18" s="12" customFormat="1" ht="30" customHeight="1" x14ac:dyDescent="0.35">
      <c r="A21" s="73" t="s">
        <v>91</v>
      </c>
      <c r="B21" s="60" t="s">
        <v>40</v>
      </c>
      <c r="C21" s="57" t="s">
        <v>48</v>
      </c>
      <c r="D21" s="58" t="s">
        <v>96</v>
      </c>
      <c r="E21" s="58" t="s">
        <v>19</v>
      </c>
      <c r="F21" s="58">
        <v>1</v>
      </c>
      <c r="G21" s="58">
        <v>3.2</v>
      </c>
      <c r="H21" s="13">
        <f t="shared" si="0"/>
        <v>6.4</v>
      </c>
      <c r="I21" s="57" t="s">
        <v>16</v>
      </c>
      <c r="J21" s="57" t="s">
        <v>17</v>
      </c>
      <c r="K21" s="57">
        <v>140.5</v>
      </c>
      <c r="L21" s="57" t="s">
        <v>45</v>
      </c>
      <c r="M21" s="14">
        <f>IF(L21="","",VLOOKUP(L21,Légende!A:B,2,FALSE))</f>
        <v>0.8</v>
      </c>
      <c r="N21" s="57" t="s">
        <v>18</v>
      </c>
      <c r="O21" s="14">
        <f>IF(N21="",0,VLOOKUP(N21,Légende!D:E,2,FALSE))</f>
        <v>1</v>
      </c>
      <c r="P21" s="15">
        <f>IF(Q21="","",VLOOKUP(Q21,Légende!H:I,2,FALSE))</f>
        <v>50</v>
      </c>
      <c r="Q21" s="60" t="s">
        <v>62</v>
      </c>
      <c r="R21" s="74" t="s">
        <v>138</v>
      </c>
    </row>
    <row r="22" spans="1:18" ht="30" customHeight="1" x14ac:dyDescent="0.35">
      <c r="A22" s="73" t="s">
        <v>91</v>
      </c>
      <c r="B22" s="60" t="s">
        <v>40</v>
      </c>
      <c r="C22" s="57" t="s">
        <v>48</v>
      </c>
      <c r="D22" s="57" t="s">
        <v>97</v>
      </c>
      <c r="E22" s="58" t="s">
        <v>22</v>
      </c>
      <c r="F22" s="58">
        <v>0</v>
      </c>
      <c r="G22" s="58">
        <v>0</v>
      </c>
      <c r="H22" s="13">
        <f t="shared" si="0"/>
        <v>0</v>
      </c>
      <c r="I22" s="57" t="s">
        <v>16</v>
      </c>
      <c r="J22" s="57" t="s">
        <v>17</v>
      </c>
      <c r="K22" s="57">
        <v>27.5</v>
      </c>
      <c r="L22" s="57" t="s">
        <v>45</v>
      </c>
      <c r="M22" s="14">
        <f>IF(L22="","",VLOOKUP(L22,Légende!A:B,2,FALSE))</f>
        <v>0.8</v>
      </c>
      <c r="N22" s="57" t="s">
        <v>18</v>
      </c>
      <c r="O22" s="14">
        <f>IF(N22="",0,VLOOKUP(N22,Légende!D:E,2,FALSE))</f>
        <v>1</v>
      </c>
      <c r="P22" s="15">
        <f>IF(Q22="","",VLOOKUP(Q22,Légende!H:I,2,FALSE))</f>
        <v>250</v>
      </c>
      <c r="Q22" s="60" t="s">
        <v>74</v>
      </c>
      <c r="R22" s="74" t="s">
        <v>141</v>
      </c>
    </row>
    <row r="23" spans="1:18" ht="30" customHeight="1" x14ac:dyDescent="0.35">
      <c r="A23" s="73" t="s">
        <v>91</v>
      </c>
      <c r="B23" s="60" t="s">
        <v>40</v>
      </c>
      <c r="C23" s="57" t="s">
        <v>48</v>
      </c>
      <c r="D23" s="57" t="s">
        <v>98</v>
      </c>
      <c r="E23" s="58" t="s">
        <v>22</v>
      </c>
      <c r="F23" s="58">
        <v>0</v>
      </c>
      <c r="G23" s="58">
        <v>0</v>
      </c>
      <c r="H23" s="13">
        <f t="shared" si="0"/>
        <v>0</v>
      </c>
      <c r="I23" s="57" t="s">
        <v>16</v>
      </c>
      <c r="J23" s="57" t="s">
        <v>17</v>
      </c>
      <c r="K23" s="57">
        <v>23</v>
      </c>
      <c r="L23" s="57" t="s">
        <v>45</v>
      </c>
      <c r="M23" s="14">
        <f>IF(L23="","",VLOOKUP(L23,Légende!A:B,2,FALSE))</f>
        <v>0.8</v>
      </c>
      <c r="N23" s="57" t="s">
        <v>18</v>
      </c>
      <c r="O23" s="14">
        <f>IF(N23="",0,VLOOKUP(N23,Légende!D:E,2,FALSE))</f>
        <v>1</v>
      </c>
      <c r="P23" s="15">
        <f>IF(Q23="","",VLOOKUP(Q23,Légende!H:I,2,FALSE))</f>
        <v>250</v>
      </c>
      <c r="Q23" s="60" t="s">
        <v>74</v>
      </c>
      <c r="R23" s="74" t="s">
        <v>142</v>
      </c>
    </row>
    <row r="24" spans="1:18" ht="30" customHeight="1" x14ac:dyDescent="0.35">
      <c r="A24" s="73" t="s">
        <v>91</v>
      </c>
      <c r="B24" s="60" t="s">
        <v>40</v>
      </c>
      <c r="C24" s="57" t="s">
        <v>48</v>
      </c>
      <c r="D24" s="58" t="s">
        <v>99</v>
      </c>
      <c r="E24" s="58" t="s">
        <v>22</v>
      </c>
      <c r="F24" s="58">
        <v>2</v>
      </c>
      <c r="G24" s="58">
        <v>0.56999999999999995</v>
      </c>
      <c r="H24" s="13">
        <f t="shared" si="0"/>
        <v>2.2799999999999998</v>
      </c>
      <c r="I24" s="57" t="s">
        <v>16</v>
      </c>
      <c r="J24" s="57" t="s">
        <v>17</v>
      </c>
      <c r="K24" s="57">
        <v>85.6</v>
      </c>
      <c r="L24" s="57" t="s">
        <v>46</v>
      </c>
      <c r="M24" s="14">
        <f>IF(L24="","",VLOOKUP(L24,Légende!A:B,2,FALSE))</f>
        <v>1</v>
      </c>
      <c r="N24" s="57" t="s">
        <v>18</v>
      </c>
      <c r="O24" s="14">
        <f>IF(N24="",0,VLOOKUP(N24,Légende!D:E,2,FALSE))</f>
        <v>1</v>
      </c>
      <c r="P24" s="15">
        <f>IF(Q24="","",VLOOKUP(Q24,Légende!H:I,2,FALSE))</f>
        <v>250</v>
      </c>
      <c r="Q24" s="60" t="s">
        <v>74</v>
      </c>
      <c r="R24" s="74" t="s">
        <v>143</v>
      </c>
    </row>
    <row r="25" spans="1:18" ht="30" customHeight="1" x14ac:dyDescent="0.35">
      <c r="A25" s="73" t="s">
        <v>91</v>
      </c>
      <c r="B25" s="60" t="s">
        <v>40</v>
      </c>
      <c r="C25" s="57" t="s">
        <v>48</v>
      </c>
      <c r="D25" s="58" t="s">
        <v>100</v>
      </c>
      <c r="E25" s="58" t="s">
        <v>22</v>
      </c>
      <c r="F25" s="58">
        <v>1</v>
      </c>
      <c r="G25" s="58">
        <v>0.56999999999999995</v>
      </c>
      <c r="H25" s="13">
        <f t="shared" si="0"/>
        <v>1.1399999999999999</v>
      </c>
      <c r="I25" s="57" t="s">
        <v>16</v>
      </c>
      <c r="J25" s="57" t="s">
        <v>17</v>
      </c>
      <c r="K25" s="57">
        <v>35.299999999999997</v>
      </c>
      <c r="L25" s="57" t="s">
        <v>45</v>
      </c>
      <c r="M25" s="14">
        <f>IF(L25="","",VLOOKUP(L25,Légende!A:B,2,FALSE))</f>
        <v>0.8</v>
      </c>
      <c r="N25" s="57" t="s">
        <v>18</v>
      </c>
      <c r="O25" s="14">
        <f>IF(N25="",0,VLOOKUP(N25,Légende!D:E,2,FALSE))</f>
        <v>1</v>
      </c>
      <c r="P25" s="15">
        <f>IF(Q25="","",VLOOKUP(Q25,Légende!H:I,2,FALSE))</f>
        <v>250</v>
      </c>
      <c r="Q25" s="60" t="s">
        <v>74</v>
      </c>
      <c r="R25" s="74" t="s">
        <v>144</v>
      </c>
    </row>
    <row r="26" spans="1:18" ht="30" customHeight="1" x14ac:dyDescent="0.35">
      <c r="A26" s="73" t="s">
        <v>91</v>
      </c>
      <c r="B26" s="60" t="s">
        <v>40</v>
      </c>
      <c r="C26" s="57" t="s">
        <v>48</v>
      </c>
      <c r="D26" s="58" t="s">
        <v>101</v>
      </c>
      <c r="E26" s="58" t="s">
        <v>22</v>
      </c>
      <c r="F26" s="58">
        <v>0</v>
      </c>
      <c r="G26" s="58">
        <v>0</v>
      </c>
      <c r="H26" s="13">
        <f t="shared" si="0"/>
        <v>0</v>
      </c>
      <c r="I26" s="57" t="s">
        <v>16</v>
      </c>
      <c r="J26" s="57" t="s">
        <v>17</v>
      </c>
      <c r="K26" s="57">
        <v>76</v>
      </c>
      <c r="L26" s="57" t="s">
        <v>46</v>
      </c>
      <c r="M26" s="14">
        <f>IF(L26="","",VLOOKUP(L26,Légende!A:B,2,FALSE))</f>
        <v>1</v>
      </c>
      <c r="N26" s="57" t="s">
        <v>18</v>
      </c>
      <c r="O26" s="14">
        <f>IF(N26="",0,VLOOKUP(N26,Légende!D:E,2,FALSE))</f>
        <v>1</v>
      </c>
      <c r="P26" s="15">
        <f>IF(Q26="","",VLOOKUP(Q26,Légende!H:I,2,FALSE))</f>
        <v>250</v>
      </c>
      <c r="Q26" s="60" t="s">
        <v>74</v>
      </c>
      <c r="R26" s="74" t="s">
        <v>145</v>
      </c>
    </row>
    <row r="27" spans="1:18" ht="30" customHeight="1" x14ac:dyDescent="0.35">
      <c r="A27" s="73" t="s">
        <v>91</v>
      </c>
      <c r="B27" s="60" t="s">
        <v>40</v>
      </c>
      <c r="C27" s="57" t="s">
        <v>48</v>
      </c>
      <c r="D27" s="58" t="s">
        <v>102</v>
      </c>
      <c r="E27" s="58" t="s">
        <v>22</v>
      </c>
      <c r="F27" s="58">
        <v>0</v>
      </c>
      <c r="G27" s="58">
        <v>0</v>
      </c>
      <c r="H27" s="13">
        <f t="shared" si="0"/>
        <v>0</v>
      </c>
      <c r="I27" s="57" t="s">
        <v>16</v>
      </c>
      <c r="J27" s="57" t="s">
        <v>17</v>
      </c>
      <c r="K27" s="57">
        <v>30.2</v>
      </c>
      <c r="L27" s="57" t="s">
        <v>45</v>
      </c>
      <c r="M27" s="14">
        <f>IF(L27="","",VLOOKUP(L27,Légende!A:B,2,FALSE))</f>
        <v>0.8</v>
      </c>
      <c r="N27" s="57" t="s">
        <v>18</v>
      </c>
      <c r="O27" s="14">
        <f>IF(N27="",0,VLOOKUP(N27,Légende!D:E,2,FALSE))</f>
        <v>1</v>
      </c>
      <c r="P27" s="15">
        <f>IF(Q27="","",VLOOKUP(Q27,Légende!H:I,2,FALSE))</f>
        <v>250</v>
      </c>
      <c r="Q27" s="60" t="s">
        <v>74</v>
      </c>
      <c r="R27" s="74" t="s">
        <v>146</v>
      </c>
    </row>
    <row r="28" spans="1:18" ht="30" customHeight="1" x14ac:dyDescent="0.35">
      <c r="A28" s="73" t="s">
        <v>91</v>
      </c>
      <c r="B28" s="60" t="s">
        <v>40</v>
      </c>
      <c r="C28" s="57" t="s">
        <v>48</v>
      </c>
      <c r="D28" s="58" t="s">
        <v>103</v>
      </c>
      <c r="E28" s="58" t="s">
        <v>20</v>
      </c>
      <c r="F28" s="58">
        <v>1</v>
      </c>
      <c r="G28" s="58">
        <v>2.68</v>
      </c>
      <c r="H28" s="13">
        <f t="shared" si="0"/>
        <v>5.36</v>
      </c>
      <c r="I28" s="57" t="s">
        <v>16</v>
      </c>
      <c r="J28" s="57" t="s">
        <v>17</v>
      </c>
      <c r="K28" s="57">
        <v>64.2</v>
      </c>
      <c r="L28" s="57" t="s">
        <v>46</v>
      </c>
      <c r="M28" s="14">
        <f>IF(L28="","",VLOOKUP(L28,Légende!A:B,2,FALSE))</f>
        <v>1</v>
      </c>
      <c r="N28" s="57" t="s">
        <v>18</v>
      </c>
      <c r="O28" s="14">
        <f>IF(N28="",0,VLOOKUP(N28,Légende!D:E,2,FALSE))</f>
        <v>1</v>
      </c>
      <c r="P28" s="15">
        <f>IF(Q28="","",VLOOKUP(Q28,Légende!H:I,2,FALSE))</f>
        <v>50</v>
      </c>
      <c r="Q28" s="60" t="s">
        <v>62</v>
      </c>
      <c r="R28" s="74" t="s">
        <v>147</v>
      </c>
    </row>
    <row r="29" spans="1:18" ht="30" customHeight="1" x14ac:dyDescent="0.35">
      <c r="A29" s="73" t="s">
        <v>91</v>
      </c>
      <c r="B29" s="60" t="s">
        <v>40</v>
      </c>
      <c r="C29" s="57" t="s">
        <v>48</v>
      </c>
      <c r="D29" s="58" t="s">
        <v>103</v>
      </c>
      <c r="E29" s="58" t="s">
        <v>20</v>
      </c>
      <c r="F29" s="58">
        <v>4</v>
      </c>
      <c r="G29" s="58">
        <v>1</v>
      </c>
      <c r="H29" s="13">
        <f t="shared" si="0"/>
        <v>8</v>
      </c>
      <c r="I29" s="57" t="s">
        <v>16</v>
      </c>
      <c r="J29" s="57" t="s">
        <v>17</v>
      </c>
      <c r="K29" s="57">
        <v>0</v>
      </c>
      <c r="L29" s="57" t="s">
        <v>46</v>
      </c>
      <c r="M29" s="14">
        <f>IF(L29="","",VLOOKUP(L29,Légende!A:B,2,FALSE))</f>
        <v>1</v>
      </c>
      <c r="N29" s="57" t="s">
        <v>18</v>
      </c>
      <c r="O29" s="14">
        <f>IF(N29="",0,VLOOKUP(N29,Légende!D:E,2,FALSE))</f>
        <v>1</v>
      </c>
      <c r="P29" s="15">
        <f>IF(Q29="","",VLOOKUP(Q29,Légende!H:I,2,FALSE))</f>
        <v>0</v>
      </c>
      <c r="Q29" s="60" t="s">
        <v>89</v>
      </c>
      <c r="R29" s="74" t="s">
        <v>138</v>
      </c>
    </row>
    <row r="30" spans="1:18" ht="30" customHeight="1" x14ac:dyDescent="0.35">
      <c r="A30" s="73" t="s">
        <v>91</v>
      </c>
      <c r="B30" s="60" t="s">
        <v>40</v>
      </c>
      <c r="C30" s="57" t="s">
        <v>48</v>
      </c>
      <c r="D30" s="58" t="s">
        <v>104</v>
      </c>
      <c r="E30" s="58" t="s">
        <v>21</v>
      </c>
      <c r="F30" s="58">
        <v>1</v>
      </c>
      <c r="G30" s="58">
        <v>2.75</v>
      </c>
      <c r="H30" s="13">
        <f t="shared" si="0"/>
        <v>5.5</v>
      </c>
      <c r="I30" s="57" t="s">
        <v>16</v>
      </c>
      <c r="J30" s="57" t="s">
        <v>17</v>
      </c>
      <c r="K30" s="57">
        <v>23.1</v>
      </c>
      <c r="L30" s="57" t="s">
        <v>46</v>
      </c>
      <c r="M30" s="14">
        <f>IF(L30="","",VLOOKUP(L30,Légende!A:B,2,FALSE))</f>
        <v>1</v>
      </c>
      <c r="N30" s="57" t="s">
        <v>18</v>
      </c>
      <c r="O30" s="14">
        <f>IF(N30="",0,VLOOKUP(N30,Légende!D:E,2,FALSE))</f>
        <v>1</v>
      </c>
      <c r="P30" s="15">
        <f>IF(Q30="","",VLOOKUP(Q30,Légende!H:I,2,FALSE))</f>
        <v>12</v>
      </c>
      <c r="Q30" s="60" t="s">
        <v>24</v>
      </c>
      <c r="R30" s="74" t="s">
        <v>148</v>
      </c>
    </row>
    <row r="31" spans="1:18" ht="30" customHeight="1" x14ac:dyDescent="0.35">
      <c r="A31" s="73" t="s">
        <v>91</v>
      </c>
      <c r="B31" s="60" t="s">
        <v>40</v>
      </c>
      <c r="C31" s="57" t="s">
        <v>48</v>
      </c>
      <c r="D31" s="58" t="s">
        <v>105</v>
      </c>
      <c r="E31" s="58" t="s">
        <v>22</v>
      </c>
      <c r="F31" s="58">
        <v>0</v>
      </c>
      <c r="G31" s="58">
        <v>0</v>
      </c>
      <c r="H31" s="13">
        <f t="shared" si="0"/>
        <v>0</v>
      </c>
      <c r="I31" s="57" t="s">
        <v>16</v>
      </c>
      <c r="J31" s="57" t="s">
        <v>17</v>
      </c>
      <c r="K31" s="57">
        <v>4.3</v>
      </c>
      <c r="L31" s="57" t="s">
        <v>46</v>
      </c>
      <c r="M31" s="14">
        <f>IF(L31="","",VLOOKUP(L31,Légende!A:B,2,FALSE))</f>
        <v>1</v>
      </c>
      <c r="N31" s="57" t="s">
        <v>18</v>
      </c>
      <c r="O31" s="14">
        <f>IF(N31="",0,VLOOKUP(N31,Légende!D:E,2,FALSE))</f>
        <v>1</v>
      </c>
      <c r="P31" s="15">
        <f>IF(Q31="","",VLOOKUP(Q31,Légende!H:I,2,FALSE))</f>
        <v>250</v>
      </c>
      <c r="Q31" s="60" t="s">
        <v>74</v>
      </c>
      <c r="R31" s="74" t="s">
        <v>149</v>
      </c>
    </row>
    <row r="32" spans="1:18" ht="30" customHeight="1" x14ac:dyDescent="0.35">
      <c r="A32" s="73" t="s">
        <v>91</v>
      </c>
      <c r="B32" s="60" t="s">
        <v>40</v>
      </c>
      <c r="C32" s="57" t="s">
        <v>48</v>
      </c>
      <c r="D32" s="58" t="s">
        <v>106</v>
      </c>
      <c r="E32" s="58" t="s">
        <v>15</v>
      </c>
      <c r="F32" s="58">
        <v>1</v>
      </c>
      <c r="G32" s="58">
        <v>1.96</v>
      </c>
      <c r="H32" s="13">
        <f t="shared" si="0"/>
        <v>3.92</v>
      </c>
      <c r="I32" s="57" t="s">
        <v>16</v>
      </c>
      <c r="J32" s="57" t="s">
        <v>17</v>
      </c>
      <c r="K32" s="57">
        <v>20.3</v>
      </c>
      <c r="L32" s="57" t="s">
        <v>46</v>
      </c>
      <c r="M32" s="14">
        <f>IF(L32="","",VLOOKUP(L32,Légende!A:B,2,FALSE))</f>
        <v>1</v>
      </c>
      <c r="N32" s="57" t="s">
        <v>18</v>
      </c>
      <c r="O32" s="14">
        <f>IF(N32="",0,VLOOKUP(N32,Légende!D:E,2,FALSE))</f>
        <v>1</v>
      </c>
      <c r="P32" s="15">
        <f>IF(Q32="","",VLOOKUP(Q32,Légende!H:I,2,FALSE))</f>
        <v>50</v>
      </c>
      <c r="Q32" s="60" t="s">
        <v>62</v>
      </c>
      <c r="R32" s="74" t="s">
        <v>138</v>
      </c>
    </row>
    <row r="33" spans="1:18" ht="30" customHeight="1" x14ac:dyDescent="0.35">
      <c r="A33" s="73" t="s">
        <v>91</v>
      </c>
      <c r="B33" s="60" t="s">
        <v>40</v>
      </c>
      <c r="C33" s="57" t="s">
        <v>48</v>
      </c>
      <c r="D33" s="58" t="s">
        <v>107</v>
      </c>
      <c r="E33" s="58" t="s">
        <v>19</v>
      </c>
      <c r="F33" s="58">
        <v>0</v>
      </c>
      <c r="G33" s="58">
        <v>0</v>
      </c>
      <c r="H33" s="13">
        <f t="shared" si="0"/>
        <v>0</v>
      </c>
      <c r="I33" s="57" t="s">
        <v>16</v>
      </c>
      <c r="J33" s="57" t="s">
        <v>17</v>
      </c>
      <c r="K33" s="57">
        <v>2.4</v>
      </c>
      <c r="L33" s="57" t="s">
        <v>46</v>
      </c>
      <c r="M33" s="14">
        <f>IF(L33="","",VLOOKUP(L33,Légende!A:B,2,FALSE))</f>
        <v>1</v>
      </c>
      <c r="N33" s="57" t="s">
        <v>18</v>
      </c>
      <c r="O33" s="14">
        <f>IF(N33="",0,VLOOKUP(N33,Légende!D:E,2,FALSE))</f>
        <v>1</v>
      </c>
      <c r="P33" s="15">
        <f>IF(Q33="","",VLOOKUP(Q33,Légende!H:I,2,FALSE))</f>
        <v>50</v>
      </c>
      <c r="Q33" s="60" t="s">
        <v>62</v>
      </c>
      <c r="R33" s="74" t="s">
        <v>138</v>
      </c>
    </row>
    <row r="34" spans="1:18" ht="30" customHeight="1" x14ac:dyDescent="0.35">
      <c r="A34" s="73" t="s">
        <v>91</v>
      </c>
      <c r="B34" s="60" t="s">
        <v>40</v>
      </c>
      <c r="C34" s="57" t="s">
        <v>48</v>
      </c>
      <c r="D34" s="58" t="s">
        <v>108</v>
      </c>
      <c r="E34" s="58" t="s">
        <v>15</v>
      </c>
      <c r="F34" s="58">
        <v>1</v>
      </c>
      <c r="G34" s="58">
        <v>1.57</v>
      </c>
      <c r="H34" s="13">
        <f t="shared" si="0"/>
        <v>3.14</v>
      </c>
      <c r="I34" s="57" t="s">
        <v>16</v>
      </c>
      <c r="J34" s="57" t="s">
        <v>17</v>
      </c>
      <c r="K34" s="57">
        <v>30</v>
      </c>
      <c r="L34" s="57" t="s">
        <v>46</v>
      </c>
      <c r="M34" s="14">
        <f>IF(L34="","",VLOOKUP(L34,Légende!A:B,2,FALSE))</f>
        <v>1</v>
      </c>
      <c r="N34" s="57" t="s">
        <v>18</v>
      </c>
      <c r="O34" s="14">
        <f>IF(N34="",0,VLOOKUP(N34,Légende!D:E,2,FALSE))</f>
        <v>1</v>
      </c>
      <c r="P34" s="15">
        <f>IF(Q34="","",VLOOKUP(Q34,Légende!H:I,2,FALSE))</f>
        <v>50</v>
      </c>
      <c r="Q34" s="60" t="s">
        <v>62</v>
      </c>
      <c r="R34" s="74" t="s">
        <v>138</v>
      </c>
    </row>
    <row r="35" spans="1:18" ht="30" customHeight="1" x14ac:dyDescent="0.35">
      <c r="A35" s="73" t="s">
        <v>91</v>
      </c>
      <c r="B35" s="60" t="s">
        <v>40</v>
      </c>
      <c r="C35" s="57" t="s">
        <v>48</v>
      </c>
      <c r="D35" s="58" t="s">
        <v>108</v>
      </c>
      <c r="E35" s="58" t="s">
        <v>15</v>
      </c>
      <c r="F35" s="58">
        <v>1</v>
      </c>
      <c r="G35" s="58">
        <v>1.36</v>
      </c>
      <c r="H35" s="13">
        <f t="shared" si="0"/>
        <v>2.72</v>
      </c>
      <c r="I35" s="57" t="s">
        <v>16</v>
      </c>
      <c r="J35" s="57" t="s">
        <v>17</v>
      </c>
      <c r="K35" s="57">
        <v>0</v>
      </c>
      <c r="L35" s="57" t="s">
        <v>46</v>
      </c>
      <c r="M35" s="14">
        <f>IF(L35="","",VLOOKUP(L35,Légende!A:B,2,FALSE))</f>
        <v>1</v>
      </c>
      <c r="N35" s="57" t="s">
        <v>18</v>
      </c>
      <c r="O35" s="14">
        <f>IF(N35="",0,VLOOKUP(N35,Légende!D:E,2,FALSE))</f>
        <v>1</v>
      </c>
      <c r="P35" s="15">
        <f>IF(Q35="","",VLOOKUP(Q35,Légende!H:I,2,FALSE))</f>
        <v>0</v>
      </c>
      <c r="Q35" s="60" t="s">
        <v>89</v>
      </c>
      <c r="R35" s="74" t="s">
        <v>138</v>
      </c>
    </row>
    <row r="36" spans="1:18" ht="30" customHeight="1" x14ac:dyDescent="0.35">
      <c r="A36" s="73" t="s">
        <v>91</v>
      </c>
      <c r="B36" s="60" t="s">
        <v>40</v>
      </c>
      <c r="C36" s="57" t="s">
        <v>48</v>
      </c>
      <c r="D36" s="58" t="s">
        <v>108</v>
      </c>
      <c r="E36" s="58" t="s">
        <v>15</v>
      </c>
      <c r="F36" s="58">
        <v>1</v>
      </c>
      <c r="G36" s="58">
        <v>1.5</v>
      </c>
      <c r="H36" s="13">
        <f t="shared" si="0"/>
        <v>3</v>
      </c>
      <c r="I36" s="57" t="s">
        <v>16</v>
      </c>
      <c r="J36" s="57" t="s">
        <v>17</v>
      </c>
      <c r="K36" s="57">
        <v>0</v>
      </c>
      <c r="L36" s="57" t="s">
        <v>46</v>
      </c>
      <c r="M36" s="14">
        <f>IF(L36="","",VLOOKUP(L36,Légende!A:B,2,FALSE))</f>
        <v>1</v>
      </c>
      <c r="N36" s="57" t="s">
        <v>18</v>
      </c>
      <c r="O36" s="14">
        <f>IF(N36="",0,VLOOKUP(N36,Légende!D:E,2,FALSE))</f>
        <v>1</v>
      </c>
      <c r="P36" s="15">
        <f>IF(Q36="","",VLOOKUP(Q36,Légende!H:I,2,FALSE))</f>
        <v>0</v>
      </c>
      <c r="Q36" s="60" t="s">
        <v>89</v>
      </c>
      <c r="R36" s="74" t="s">
        <v>138</v>
      </c>
    </row>
    <row r="37" spans="1:18" ht="30" customHeight="1" x14ac:dyDescent="0.35">
      <c r="A37" s="73" t="s">
        <v>91</v>
      </c>
      <c r="B37" s="60" t="s">
        <v>40</v>
      </c>
      <c r="C37" s="57" t="s">
        <v>48</v>
      </c>
      <c r="D37" s="58" t="s">
        <v>108</v>
      </c>
      <c r="E37" s="58" t="s">
        <v>15</v>
      </c>
      <c r="F37" s="58">
        <v>1</v>
      </c>
      <c r="G37" s="58">
        <v>1.82</v>
      </c>
      <c r="H37" s="13">
        <f t="shared" si="0"/>
        <v>3.64</v>
      </c>
      <c r="I37" s="57" t="s">
        <v>16</v>
      </c>
      <c r="J37" s="57" t="s">
        <v>17</v>
      </c>
      <c r="K37" s="57">
        <v>0</v>
      </c>
      <c r="L37" s="57" t="s">
        <v>46</v>
      </c>
      <c r="M37" s="14">
        <f>IF(L37="","",VLOOKUP(L37,Légende!A:B,2,FALSE))</f>
        <v>1</v>
      </c>
      <c r="N37" s="57" t="s">
        <v>18</v>
      </c>
      <c r="O37" s="14">
        <f>IF(N37="",0,VLOOKUP(N37,Légende!D:E,2,FALSE))</f>
        <v>1</v>
      </c>
      <c r="P37" s="15">
        <f>IF(Q37="","",VLOOKUP(Q37,Légende!H:I,2,FALSE))</f>
        <v>0</v>
      </c>
      <c r="Q37" s="60" t="s">
        <v>89</v>
      </c>
      <c r="R37" s="74" t="s">
        <v>138</v>
      </c>
    </row>
    <row r="38" spans="1:18" ht="30" customHeight="1" x14ac:dyDescent="0.35">
      <c r="A38" s="73" t="s">
        <v>91</v>
      </c>
      <c r="B38" s="60" t="s">
        <v>40</v>
      </c>
      <c r="C38" s="57" t="s">
        <v>48</v>
      </c>
      <c r="D38" s="58" t="s">
        <v>109</v>
      </c>
      <c r="E38" s="58" t="s">
        <v>15</v>
      </c>
      <c r="F38" s="58">
        <v>2</v>
      </c>
      <c r="G38" s="58">
        <v>1.57</v>
      </c>
      <c r="H38" s="13">
        <f t="shared" si="0"/>
        <v>6.28</v>
      </c>
      <c r="I38" s="57" t="s">
        <v>16</v>
      </c>
      <c r="J38" s="57" t="s">
        <v>17</v>
      </c>
      <c r="K38" s="57">
        <v>30</v>
      </c>
      <c r="L38" s="57" t="s">
        <v>46</v>
      </c>
      <c r="M38" s="14">
        <f>IF(L38="","",VLOOKUP(L38,Légende!A:B,2,FALSE))</f>
        <v>1</v>
      </c>
      <c r="N38" s="57" t="s">
        <v>18</v>
      </c>
      <c r="O38" s="14">
        <f>IF(N38="",0,VLOOKUP(N38,Légende!D:E,2,FALSE))</f>
        <v>1</v>
      </c>
      <c r="P38" s="15">
        <f>IF(Q38="","",VLOOKUP(Q38,Légende!H:I,2,FALSE))</f>
        <v>50</v>
      </c>
      <c r="Q38" s="60" t="s">
        <v>62</v>
      </c>
      <c r="R38" s="74" t="s">
        <v>138</v>
      </c>
    </row>
    <row r="39" spans="1:18" ht="30" customHeight="1" x14ac:dyDescent="0.35">
      <c r="A39" s="73" t="s">
        <v>91</v>
      </c>
      <c r="B39" s="60" t="s">
        <v>40</v>
      </c>
      <c r="C39" s="57" t="s">
        <v>48</v>
      </c>
      <c r="D39" s="58" t="s">
        <v>109</v>
      </c>
      <c r="E39" s="58" t="s">
        <v>15</v>
      </c>
      <c r="F39" s="58">
        <v>1</v>
      </c>
      <c r="G39" s="58">
        <v>1.36</v>
      </c>
      <c r="H39" s="13">
        <f t="shared" si="0"/>
        <v>2.72</v>
      </c>
      <c r="I39" s="57" t="s">
        <v>16</v>
      </c>
      <c r="J39" s="57" t="s">
        <v>17</v>
      </c>
      <c r="K39" s="57">
        <v>0</v>
      </c>
      <c r="L39" s="57" t="s">
        <v>46</v>
      </c>
      <c r="M39" s="14">
        <f>IF(L39="","",VLOOKUP(L39,Légende!A:B,2,FALSE))</f>
        <v>1</v>
      </c>
      <c r="N39" s="57" t="s">
        <v>18</v>
      </c>
      <c r="O39" s="14">
        <f>IF(N39="",0,VLOOKUP(N39,Légende!D:E,2,FALSE))</f>
        <v>1</v>
      </c>
      <c r="P39" s="15">
        <f>IF(Q39="","",VLOOKUP(Q39,Légende!H:I,2,FALSE))</f>
        <v>0</v>
      </c>
      <c r="Q39" s="60" t="s">
        <v>89</v>
      </c>
      <c r="R39" s="74" t="s">
        <v>138</v>
      </c>
    </row>
    <row r="40" spans="1:18" ht="30" customHeight="1" x14ac:dyDescent="0.35">
      <c r="A40" s="73" t="s">
        <v>91</v>
      </c>
      <c r="B40" s="60" t="s">
        <v>40</v>
      </c>
      <c r="C40" s="57" t="s">
        <v>48</v>
      </c>
      <c r="D40" s="58" t="s">
        <v>109</v>
      </c>
      <c r="E40" s="58" t="s">
        <v>15</v>
      </c>
      <c r="F40" s="58">
        <v>1</v>
      </c>
      <c r="G40" s="58">
        <v>1.5</v>
      </c>
      <c r="H40" s="13">
        <f t="shared" si="0"/>
        <v>3</v>
      </c>
      <c r="I40" s="57" t="s">
        <v>16</v>
      </c>
      <c r="J40" s="57" t="s">
        <v>17</v>
      </c>
      <c r="K40" s="57">
        <v>0</v>
      </c>
      <c r="L40" s="57" t="s">
        <v>46</v>
      </c>
      <c r="M40" s="14">
        <f>IF(L40="","",VLOOKUP(L40,Légende!A:B,2,FALSE))</f>
        <v>1</v>
      </c>
      <c r="N40" s="57" t="s">
        <v>18</v>
      </c>
      <c r="O40" s="14">
        <f>IF(N40="",0,VLOOKUP(N40,Légende!D:E,2,FALSE))</f>
        <v>1</v>
      </c>
      <c r="P40" s="15">
        <f>IF(Q40="","",VLOOKUP(Q40,Légende!H:I,2,FALSE))</f>
        <v>0</v>
      </c>
      <c r="Q40" s="60" t="s">
        <v>89</v>
      </c>
      <c r="R40" s="74" t="s">
        <v>138</v>
      </c>
    </row>
    <row r="41" spans="1:18" ht="30" customHeight="1" x14ac:dyDescent="0.35">
      <c r="A41" s="73" t="s">
        <v>91</v>
      </c>
      <c r="B41" s="60" t="s">
        <v>40</v>
      </c>
      <c r="C41" s="57" t="s">
        <v>48</v>
      </c>
      <c r="D41" s="58" t="s">
        <v>109</v>
      </c>
      <c r="E41" s="58" t="s">
        <v>15</v>
      </c>
      <c r="F41" s="58">
        <v>1</v>
      </c>
      <c r="G41" s="58">
        <v>1.82</v>
      </c>
      <c r="H41" s="13">
        <f t="shared" si="0"/>
        <v>3.64</v>
      </c>
      <c r="I41" s="57" t="s">
        <v>16</v>
      </c>
      <c r="J41" s="57" t="s">
        <v>17</v>
      </c>
      <c r="K41" s="57">
        <v>0</v>
      </c>
      <c r="L41" s="57" t="s">
        <v>46</v>
      </c>
      <c r="M41" s="14">
        <f>IF(L41="","",VLOOKUP(L41,Légende!A:B,2,FALSE))</f>
        <v>1</v>
      </c>
      <c r="N41" s="57" t="s">
        <v>18</v>
      </c>
      <c r="O41" s="14">
        <f>IF(N41="",0,VLOOKUP(N41,Légende!D:E,2,FALSE))</f>
        <v>1</v>
      </c>
      <c r="P41" s="15">
        <f>IF(Q41="","",VLOOKUP(Q41,Légende!H:I,2,FALSE))</f>
        <v>0</v>
      </c>
      <c r="Q41" s="60" t="s">
        <v>89</v>
      </c>
      <c r="R41" s="74" t="s">
        <v>138</v>
      </c>
    </row>
    <row r="42" spans="1:18" ht="30" customHeight="1" x14ac:dyDescent="0.35">
      <c r="A42" s="73" t="s">
        <v>91</v>
      </c>
      <c r="B42" s="60" t="s">
        <v>40</v>
      </c>
      <c r="C42" s="57" t="s">
        <v>48</v>
      </c>
      <c r="D42" s="58" t="s">
        <v>110</v>
      </c>
      <c r="E42" s="58" t="s">
        <v>22</v>
      </c>
      <c r="F42" s="58">
        <v>1</v>
      </c>
      <c r="G42" s="58">
        <v>0.69</v>
      </c>
      <c r="H42" s="13">
        <f t="shared" si="0"/>
        <v>1.38</v>
      </c>
      <c r="I42" s="57" t="s">
        <v>16</v>
      </c>
      <c r="J42" s="57" t="s">
        <v>17</v>
      </c>
      <c r="K42" s="57">
        <v>27.4</v>
      </c>
      <c r="L42" s="57" t="s">
        <v>45</v>
      </c>
      <c r="M42" s="14">
        <f>IF(L42="","",VLOOKUP(L42,Légende!A:B,2,FALSE))</f>
        <v>0.8</v>
      </c>
      <c r="N42" s="57" t="s">
        <v>18</v>
      </c>
      <c r="O42" s="14">
        <f>IF(N42="",0,VLOOKUP(N42,Légende!D:E,2,FALSE))</f>
        <v>1</v>
      </c>
      <c r="P42" s="15">
        <f>IF(Q42="","",VLOOKUP(Q42,Légende!H:I,2,FALSE))</f>
        <v>250</v>
      </c>
      <c r="Q42" s="60" t="s">
        <v>74</v>
      </c>
      <c r="R42" s="74" t="s">
        <v>144</v>
      </c>
    </row>
    <row r="43" spans="1:18" ht="30" customHeight="1" x14ac:dyDescent="0.35">
      <c r="A43" s="73" t="s">
        <v>91</v>
      </c>
      <c r="B43" s="60" t="s">
        <v>40</v>
      </c>
      <c r="C43" s="57" t="s">
        <v>48</v>
      </c>
      <c r="D43" s="58" t="s">
        <v>111</v>
      </c>
      <c r="E43" s="58" t="s">
        <v>22</v>
      </c>
      <c r="F43" s="58">
        <v>1</v>
      </c>
      <c r="G43" s="58">
        <v>0.69</v>
      </c>
      <c r="H43" s="13">
        <f t="shared" si="0"/>
        <v>1.38</v>
      </c>
      <c r="I43" s="57" t="s">
        <v>16</v>
      </c>
      <c r="J43" s="57" t="s">
        <v>17</v>
      </c>
      <c r="K43" s="57">
        <v>32.6</v>
      </c>
      <c r="L43" s="57" t="s">
        <v>45</v>
      </c>
      <c r="M43" s="14">
        <f>IF(L43="","",VLOOKUP(L43,Légende!A:B,2,FALSE))</f>
        <v>0.8</v>
      </c>
      <c r="N43" s="57" t="s">
        <v>18</v>
      </c>
      <c r="O43" s="14">
        <f>IF(N43="",0,VLOOKUP(N43,Légende!D:E,2,FALSE))</f>
        <v>1</v>
      </c>
      <c r="P43" s="15">
        <f>IF(Q43="","",VLOOKUP(Q43,Légende!H:I,2,FALSE))</f>
        <v>250</v>
      </c>
      <c r="Q43" s="60" t="s">
        <v>74</v>
      </c>
      <c r="R43" s="74" t="s">
        <v>150</v>
      </c>
    </row>
    <row r="44" spans="1:18" ht="30" customHeight="1" x14ac:dyDescent="0.35">
      <c r="A44" s="73" t="s">
        <v>91</v>
      </c>
      <c r="B44" s="60" t="s">
        <v>40</v>
      </c>
      <c r="C44" s="57" t="s">
        <v>48</v>
      </c>
      <c r="D44" s="57" t="s">
        <v>112</v>
      </c>
      <c r="E44" s="58" t="s">
        <v>19</v>
      </c>
      <c r="F44" s="58">
        <v>26</v>
      </c>
      <c r="G44" s="58">
        <v>0.88</v>
      </c>
      <c r="H44" s="13">
        <f t="shared" si="0"/>
        <v>45.76</v>
      </c>
      <c r="I44" s="57" t="s">
        <v>29</v>
      </c>
      <c r="J44" s="57" t="s">
        <v>17</v>
      </c>
      <c r="K44" s="57">
        <v>16800</v>
      </c>
      <c r="L44" s="57" t="s">
        <v>46</v>
      </c>
      <c r="M44" s="14">
        <f>IF(L44="","",VLOOKUP(L44,Légende!A:B,2,FALSE))</f>
        <v>1</v>
      </c>
      <c r="N44" s="57" t="s">
        <v>18</v>
      </c>
      <c r="O44" s="14">
        <f>IF(N44="",0,VLOOKUP(N44,Légende!D:E,2,FALSE))</f>
        <v>1</v>
      </c>
      <c r="P44" s="15">
        <f>IF(Q44="","",VLOOKUP(Q44,Légende!H:I,2,FALSE))</f>
        <v>24</v>
      </c>
      <c r="Q44" s="60" t="s">
        <v>56</v>
      </c>
      <c r="R44" s="74" t="s">
        <v>151</v>
      </c>
    </row>
    <row r="45" spans="1:18" ht="30" customHeight="1" x14ac:dyDescent="0.35">
      <c r="A45" s="73" t="s">
        <v>91</v>
      </c>
      <c r="B45" s="60" t="s">
        <v>40</v>
      </c>
      <c r="C45" s="57" t="s">
        <v>48</v>
      </c>
      <c r="D45" s="58" t="s">
        <v>113</v>
      </c>
      <c r="E45" s="58" t="s">
        <v>19</v>
      </c>
      <c r="F45" s="58">
        <v>0</v>
      </c>
      <c r="G45" s="58">
        <v>0</v>
      </c>
      <c r="H45" s="13">
        <f t="shared" si="0"/>
        <v>0</v>
      </c>
      <c r="I45" s="57" t="s">
        <v>29</v>
      </c>
      <c r="J45" s="57" t="s">
        <v>33</v>
      </c>
      <c r="K45" s="57">
        <v>3200</v>
      </c>
      <c r="L45" s="57" t="s">
        <v>46</v>
      </c>
      <c r="M45" s="14">
        <f>IF(L45="","",VLOOKUP(L45,Légende!A:B,2,FALSE))</f>
        <v>1</v>
      </c>
      <c r="N45" s="57" t="s">
        <v>18</v>
      </c>
      <c r="O45" s="14">
        <f>IF(N45="",0,VLOOKUP(N45,Légende!D:E,2,FALSE))</f>
        <v>1</v>
      </c>
      <c r="P45" s="15">
        <f>IF(Q45="","",VLOOKUP(Q45,Légende!H:I,2,FALSE))</f>
        <v>0</v>
      </c>
      <c r="Q45" s="60" t="s">
        <v>89</v>
      </c>
      <c r="R45" s="74" t="s">
        <v>138</v>
      </c>
    </row>
    <row r="46" spans="1:18" ht="24.65" customHeight="1" x14ac:dyDescent="0.35">
      <c r="A46" s="73" t="s">
        <v>91</v>
      </c>
      <c r="B46" s="60" t="s">
        <v>40</v>
      </c>
      <c r="C46" s="57" t="s">
        <v>48</v>
      </c>
      <c r="D46" s="58" t="s">
        <v>114</v>
      </c>
      <c r="E46" s="58" t="s">
        <v>19</v>
      </c>
      <c r="F46" s="58">
        <v>25</v>
      </c>
      <c r="G46" s="58">
        <v>0.48</v>
      </c>
      <c r="H46" s="16">
        <f t="shared" si="0"/>
        <v>24</v>
      </c>
      <c r="I46" s="57" t="s">
        <v>29</v>
      </c>
      <c r="J46" s="57" t="s">
        <v>33</v>
      </c>
      <c r="K46" s="57">
        <v>0</v>
      </c>
      <c r="L46" s="57" t="s">
        <v>46</v>
      </c>
      <c r="M46" s="14">
        <f>IF(L46="","",VLOOKUP(L46,Légende!A:B,2,FALSE))</f>
        <v>1</v>
      </c>
      <c r="N46" s="57" t="s">
        <v>18</v>
      </c>
      <c r="O46" s="14">
        <f>IF(N46="",0,VLOOKUP(N46,Légende!D:E,2,FALSE))</f>
        <v>1</v>
      </c>
      <c r="P46" s="15">
        <f>IF(Q46="","",VLOOKUP(Q46,Légende!H:I,2,FALSE))</f>
        <v>0</v>
      </c>
      <c r="Q46" s="60" t="s">
        <v>89</v>
      </c>
      <c r="R46" s="74" t="s">
        <v>138</v>
      </c>
    </row>
    <row r="47" spans="1:18" ht="24.65" customHeight="1" x14ac:dyDescent="0.35">
      <c r="A47" s="73" t="s">
        <v>91</v>
      </c>
      <c r="B47" s="60" t="s">
        <v>40</v>
      </c>
      <c r="C47" s="57" t="s">
        <v>48</v>
      </c>
      <c r="D47" s="58" t="s">
        <v>115</v>
      </c>
      <c r="E47" s="58" t="s">
        <v>19</v>
      </c>
      <c r="F47" s="58">
        <v>25</v>
      </c>
      <c r="G47" s="58">
        <v>0.48</v>
      </c>
      <c r="H47" s="16">
        <f t="shared" si="0"/>
        <v>24</v>
      </c>
      <c r="I47" s="57" t="s">
        <v>29</v>
      </c>
      <c r="J47" s="57" t="s">
        <v>33</v>
      </c>
      <c r="K47" s="57">
        <v>0</v>
      </c>
      <c r="L47" s="57" t="s">
        <v>46</v>
      </c>
      <c r="M47" s="14">
        <f>IF(L47="","",VLOOKUP(L47,Légende!A:B,2,FALSE))</f>
        <v>1</v>
      </c>
      <c r="N47" s="57" t="s">
        <v>18</v>
      </c>
      <c r="O47" s="14">
        <f>IF(N47="",0,VLOOKUP(N47,Légende!D:E,2,FALSE))</f>
        <v>1</v>
      </c>
      <c r="P47" s="15">
        <f>IF(Q47="","",VLOOKUP(Q47,Légende!H:I,2,FALSE))</f>
        <v>0</v>
      </c>
      <c r="Q47" s="60" t="s">
        <v>89</v>
      </c>
      <c r="R47" s="74" t="s">
        <v>138</v>
      </c>
    </row>
    <row r="48" spans="1:18" ht="24.65" customHeight="1" x14ac:dyDescent="0.35">
      <c r="A48" s="73" t="s">
        <v>91</v>
      </c>
      <c r="B48" s="60" t="s">
        <v>40</v>
      </c>
      <c r="C48" s="57">
        <v>1</v>
      </c>
      <c r="D48" s="58">
        <v>1</v>
      </c>
      <c r="E48" s="58" t="s">
        <v>15</v>
      </c>
      <c r="F48" s="58">
        <v>6</v>
      </c>
      <c r="G48" s="58">
        <v>1</v>
      </c>
      <c r="H48" s="16">
        <f t="shared" si="0"/>
        <v>12</v>
      </c>
      <c r="I48" s="57" t="s">
        <v>16</v>
      </c>
      <c r="J48" s="57" t="s">
        <v>17</v>
      </c>
      <c r="K48" s="57">
        <v>28</v>
      </c>
      <c r="L48" s="57" t="s">
        <v>46</v>
      </c>
      <c r="M48" s="14">
        <f>IF(L48="","",VLOOKUP(L48,Légende!A:B,2,FALSE))</f>
        <v>1</v>
      </c>
      <c r="N48" s="57" t="s">
        <v>18</v>
      </c>
      <c r="O48" s="14">
        <f>IF(N48="",0,VLOOKUP(N48,Légende!D:E,2,FALSE))</f>
        <v>1</v>
      </c>
      <c r="P48" s="15">
        <f>IF(Q48="","",VLOOKUP(Q48,Légende!H:I,2,FALSE))</f>
        <v>50</v>
      </c>
      <c r="Q48" s="60" t="s">
        <v>62</v>
      </c>
      <c r="R48" s="74" t="s">
        <v>138</v>
      </c>
    </row>
    <row r="49" spans="1:18" ht="24.65" customHeight="1" x14ac:dyDescent="0.35">
      <c r="A49" s="73" t="s">
        <v>91</v>
      </c>
      <c r="B49" s="60" t="s">
        <v>40</v>
      </c>
      <c r="C49" s="57">
        <v>1</v>
      </c>
      <c r="D49" s="58">
        <v>2</v>
      </c>
      <c r="E49" s="58" t="s">
        <v>15</v>
      </c>
      <c r="F49" s="58">
        <v>2</v>
      </c>
      <c r="G49" s="58">
        <v>0.99</v>
      </c>
      <c r="H49" s="16">
        <f t="shared" si="0"/>
        <v>3.96</v>
      </c>
      <c r="I49" s="57" t="s">
        <v>16</v>
      </c>
      <c r="J49" s="57" t="s">
        <v>17</v>
      </c>
      <c r="K49" s="57">
        <v>17.7</v>
      </c>
      <c r="L49" s="57" t="s">
        <v>46</v>
      </c>
      <c r="M49" s="14">
        <f>IF(L49="","",VLOOKUP(L49,Légende!A:B,2,FALSE))</f>
        <v>1</v>
      </c>
      <c r="N49" s="57" t="s">
        <v>18</v>
      </c>
      <c r="O49" s="14">
        <f>IF(N49="",0,VLOOKUP(N49,Légende!D:E,2,FALSE))</f>
        <v>1</v>
      </c>
      <c r="P49" s="15">
        <f>IF(Q49="","",VLOOKUP(Q49,Légende!H:I,2,FALSE))</f>
        <v>50</v>
      </c>
      <c r="Q49" s="60" t="s">
        <v>62</v>
      </c>
      <c r="R49" s="74" t="s">
        <v>138</v>
      </c>
    </row>
    <row r="50" spans="1:18" ht="24.65" customHeight="1" x14ac:dyDescent="0.35">
      <c r="A50" s="73" t="s">
        <v>91</v>
      </c>
      <c r="B50" s="60" t="s">
        <v>40</v>
      </c>
      <c r="C50" s="57">
        <v>1</v>
      </c>
      <c r="D50" s="58">
        <v>2</v>
      </c>
      <c r="E50" s="58" t="s">
        <v>15</v>
      </c>
      <c r="F50" s="58">
        <v>2</v>
      </c>
      <c r="G50" s="58">
        <v>1.49</v>
      </c>
      <c r="H50" s="16">
        <f t="shared" si="0"/>
        <v>5.96</v>
      </c>
      <c r="I50" s="57" t="s">
        <v>16</v>
      </c>
      <c r="J50" s="57" t="s">
        <v>17</v>
      </c>
      <c r="K50" s="57">
        <v>0</v>
      </c>
      <c r="L50" s="57" t="s">
        <v>46</v>
      </c>
      <c r="M50" s="14">
        <f>IF(L50="","",VLOOKUP(L50,Légende!A:B,2,FALSE))</f>
        <v>1</v>
      </c>
      <c r="N50" s="57" t="s">
        <v>18</v>
      </c>
      <c r="O50" s="14">
        <f>IF(N50="",0,VLOOKUP(N50,Légende!D:E,2,FALSE))</f>
        <v>1</v>
      </c>
      <c r="P50" s="15">
        <f>IF(Q50="","",VLOOKUP(Q50,Légende!H:I,2,FALSE))</f>
        <v>0</v>
      </c>
      <c r="Q50" s="60" t="s">
        <v>89</v>
      </c>
      <c r="R50" s="74" t="s">
        <v>138</v>
      </c>
    </row>
    <row r="51" spans="1:18" ht="24.65" customHeight="1" x14ac:dyDescent="0.35">
      <c r="A51" s="73" t="s">
        <v>91</v>
      </c>
      <c r="B51" s="60" t="s">
        <v>40</v>
      </c>
      <c r="C51" s="57">
        <v>1</v>
      </c>
      <c r="D51" s="58">
        <v>2</v>
      </c>
      <c r="E51" s="58" t="s">
        <v>15</v>
      </c>
      <c r="F51" s="58">
        <v>1</v>
      </c>
      <c r="G51" s="58">
        <v>0.56000000000000005</v>
      </c>
      <c r="H51" s="16">
        <f t="shared" si="0"/>
        <v>1.1200000000000001</v>
      </c>
      <c r="I51" s="57" t="s">
        <v>16</v>
      </c>
      <c r="J51" s="57" t="s">
        <v>17</v>
      </c>
      <c r="K51" s="57">
        <v>0</v>
      </c>
      <c r="L51" s="57" t="s">
        <v>46</v>
      </c>
      <c r="M51" s="14">
        <f>IF(L51="","",VLOOKUP(L51,Légende!A:B,2,FALSE))</f>
        <v>1</v>
      </c>
      <c r="N51" s="57" t="s">
        <v>18</v>
      </c>
      <c r="O51" s="14">
        <f>IF(N51="",0,VLOOKUP(N51,Légende!D:E,2,FALSE))</f>
        <v>1</v>
      </c>
      <c r="P51" s="15">
        <f>IF(Q51="","",VLOOKUP(Q51,Légende!H:I,2,FALSE))</f>
        <v>0</v>
      </c>
      <c r="Q51" s="60" t="s">
        <v>89</v>
      </c>
      <c r="R51" s="74" t="s">
        <v>138</v>
      </c>
    </row>
    <row r="52" spans="1:18" ht="24.65" customHeight="1" x14ac:dyDescent="0.35">
      <c r="A52" s="73" t="s">
        <v>91</v>
      </c>
      <c r="B52" s="60" t="s">
        <v>40</v>
      </c>
      <c r="C52" s="57">
        <v>1</v>
      </c>
      <c r="D52" s="58">
        <v>3</v>
      </c>
      <c r="E52" s="58" t="s">
        <v>15</v>
      </c>
      <c r="F52" s="58">
        <v>2</v>
      </c>
      <c r="G52" s="58">
        <v>0.99</v>
      </c>
      <c r="H52" s="16">
        <f t="shared" si="0"/>
        <v>3.96</v>
      </c>
      <c r="I52" s="57" t="s">
        <v>16</v>
      </c>
      <c r="J52" s="57" t="s">
        <v>17</v>
      </c>
      <c r="K52" s="57">
        <v>17.7</v>
      </c>
      <c r="L52" s="57" t="s">
        <v>46</v>
      </c>
      <c r="M52" s="14">
        <f>IF(L52="","",VLOOKUP(L52,Légende!A:B,2,FALSE))</f>
        <v>1</v>
      </c>
      <c r="N52" s="57" t="s">
        <v>18</v>
      </c>
      <c r="O52" s="14">
        <f>IF(N52="",0,VLOOKUP(N52,Légende!D:E,2,FALSE))</f>
        <v>1</v>
      </c>
      <c r="P52" s="15">
        <f>IF(Q52="","",VLOOKUP(Q52,Légende!H:I,2,FALSE))</f>
        <v>50</v>
      </c>
      <c r="Q52" s="60" t="s">
        <v>62</v>
      </c>
      <c r="R52" s="74" t="s">
        <v>138</v>
      </c>
    </row>
    <row r="53" spans="1:18" ht="24.65" customHeight="1" x14ac:dyDescent="0.35">
      <c r="A53" s="73" t="s">
        <v>91</v>
      </c>
      <c r="B53" s="60" t="s">
        <v>40</v>
      </c>
      <c r="C53" s="57">
        <v>1</v>
      </c>
      <c r="D53" s="58">
        <v>3</v>
      </c>
      <c r="E53" s="58" t="s">
        <v>15</v>
      </c>
      <c r="F53" s="58">
        <v>2</v>
      </c>
      <c r="G53" s="58">
        <v>1.49</v>
      </c>
      <c r="H53" s="16">
        <f t="shared" si="0"/>
        <v>5.96</v>
      </c>
      <c r="I53" s="57" t="s">
        <v>16</v>
      </c>
      <c r="J53" s="57" t="s">
        <v>17</v>
      </c>
      <c r="K53" s="57">
        <v>0</v>
      </c>
      <c r="L53" s="57" t="s">
        <v>46</v>
      </c>
      <c r="M53" s="14">
        <f>IF(L53="","",VLOOKUP(L53,Légende!A:B,2,FALSE))</f>
        <v>1</v>
      </c>
      <c r="N53" s="57" t="s">
        <v>18</v>
      </c>
      <c r="O53" s="14">
        <f>IF(N53="",0,VLOOKUP(N53,Légende!D:E,2,FALSE))</f>
        <v>1</v>
      </c>
      <c r="P53" s="15">
        <f>IF(Q53="","",VLOOKUP(Q53,Légende!H:I,2,FALSE))</f>
        <v>0</v>
      </c>
      <c r="Q53" s="60" t="s">
        <v>89</v>
      </c>
      <c r="R53" s="74" t="s">
        <v>138</v>
      </c>
    </row>
    <row r="54" spans="1:18" ht="24.65" customHeight="1" x14ac:dyDescent="0.35">
      <c r="A54" s="73" t="s">
        <v>91</v>
      </c>
      <c r="B54" s="60" t="s">
        <v>40</v>
      </c>
      <c r="C54" s="57">
        <v>1</v>
      </c>
      <c r="D54" s="58">
        <v>3</v>
      </c>
      <c r="E54" s="58" t="s">
        <v>15</v>
      </c>
      <c r="F54" s="58">
        <v>1</v>
      </c>
      <c r="G54" s="58">
        <v>0.56000000000000005</v>
      </c>
      <c r="H54" s="16">
        <f t="shared" si="0"/>
        <v>1.1200000000000001</v>
      </c>
      <c r="I54" s="57" t="s">
        <v>16</v>
      </c>
      <c r="J54" s="57" t="s">
        <v>17</v>
      </c>
      <c r="K54" s="57">
        <v>0</v>
      </c>
      <c r="L54" s="57" t="s">
        <v>46</v>
      </c>
      <c r="M54" s="14">
        <f>IF(L54="","",VLOOKUP(L54,Légende!A:B,2,FALSE))</f>
        <v>1</v>
      </c>
      <c r="N54" s="57" t="s">
        <v>18</v>
      </c>
      <c r="O54" s="14">
        <f>IF(N54="",0,VLOOKUP(N54,Légende!D:E,2,FALSE))</f>
        <v>1</v>
      </c>
      <c r="P54" s="15">
        <f>IF(Q54="","",VLOOKUP(Q54,Légende!H:I,2,FALSE))</f>
        <v>0</v>
      </c>
      <c r="Q54" s="60" t="s">
        <v>89</v>
      </c>
      <c r="R54" s="74" t="s">
        <v>138</v>
      </c>
    </row>
    <row r="55" spans="1:18" ht="24.65" customHeight="1" x14ac:dyDescent="0.35">
      <c r="A55" s="73" t="s">
        <v>91</v>
      </c>
      <c r="B55" s="60" t="s">
        <v>40</v>
      </c>
      <c r="C55" s="57">
        <v>1</v>
      </c>
      <c r="D55" s="58">
        <v>4</v>
      </c>
      <c r="E55" s="58" t="s">
        <v>15</v>
      </c>
      <c r="F55" s="58">
        <v>2</v>
      </c>
      <c r="G55" s="58">
        <v>0.99</v>
      </c>
      <c r="H55" s="16">
        <f t="shared" si="0"/>
        <v>3.96</v>
      </c>
      <c r="I55" s="57" t="s">
        <v>16</v>
      </c>
      <c r="J55" s="57" t="s">
        <v>17</v>
      </c>
      <c r="K55" s="57">
        <v>17.7</v>
      </c>
      <c r="L55" s="57" t="s">
        <v>46</v>
      </c>
      <c r="M55" s="14">
        <f>IF(L55="","",VLOOKUP(L55,Légende!A:B,2,FALSE))</f>
        <v>1</v>
      </c>
      <c r="N55" s="57" t="s">
        <v>18</v>
      </c>
      <c r="O55" s="14">
        <f>IF(N55="",0,VLOOKUP(N55,Légende!D:E,2,FALSE))</f>
        <v>1</v>
      </c>
      <c r="P55" s="15">
        <f>IF(Q55="","",VLOOKUP(Q55,Légende!H:I,2,FALSE))</f>
        <v>50</v>
      </c>
      <c r="Q55" s="60" t="s">
        <v>62</v>
      </c>
      <c r="R55" s="74" t="s">
        <v>138</v>
      </c>
    </row>
    <row r="56" spans="1:18" ht="24.65" customHeight="1" x14ac:dyDescent="0.35">
      <c r="A56" s="73" t="s">
        <v>91</v>
      </c>
      <c r="B56" s="60" t="s">
        <v>40</v>
      </c>
      <c r="C56" s="57">
        <v>1</v>
      </c>
      <c r="D56" s="58">
        <v>4</v>
      </c>
      <c r="E56" s="58" t="s">
        <v>15</v>
      </c>
      <c r="F56" s="58">
        <v>2</v>
      </c>
      <c r="G56" s="58">
        <v>1.49</v>
      </c>
      <c r="H56" s="16">
        <f t="shared" si="0"/>
        <v>5.96</v>
      </c>
      <c r="I56" s="57" t="s">
        <v>16</v>
      </c>
      <c r="J56" s="57" t="s">
        <v>17</v>
      </c>
      <c r="K56" s="57">
        <v>0</v>
      </c>
      <c r="L56" s="57" t="s">
        <v>46</v>
      </c>
      <c r="M56" s="14">
        <f>IF(L56="","",VLOOKUP(L56,Légende!A:B,2,FALSE))</f>
        <v>1</v>
      </c>
      <c r="N56" s="57" t="s">
        <v>18</v>
      </c>
      <c r="O56" s="14">
        <f>IF(N56="",0,VLOOKUP(N56,Légende!D:E,2,FALSE))</f>
        <v>1</v>
      </c>
      <c r="P56" s="15">
        <f>IF(Q56="","",VLOOKUP(Q56,Légende!H:I,2,FALSE))</f>
        <v>0</v>
      </c>
      <c r="Q56" s="60" t="s">
        <v>89</v>
      </c>
      <c r="R56" s="74" t="s">
        <v>138</v>
      </c>
    </row>
    <row r="57" spans="1:18" ht="24.65" customHeight="1" x14ac:dyDescent="0.35">
      <c r="A57" s="73" t="s">
        <v>91</v>
      </c>
      <c r="B57" s="60" t="s">
        <v>40</v>
      </c>
      <c r="C57" s="57">
        <v>1</v>
      </c>
      <c r="D57" s="58">
        <v>4</v>
      </c>
      <c r="E57" s="58" t="s">
        <v>15</v>
      </c>
      <c r="F57" s="58">
        <v>1</v>
      </c>
      <c r="G57" s="58">
        <v>0.56000000000000005</v>
      </c>
      <c r="H57" s="16">
        <f t="shared" si="0"/>
        <v>1.1200000000000001</v>
      </c>
      <c r="I57" s="57" t="s">
        <v>16</v>
      </c>
      <c r="J57" s="57" t="s">
        <v>17</v>
      </c>
      <c r="K57" s="57">
        <v>0</v>
      </c>
      <c r="L57" s="57" t="s">
        <v>46</v>
      </c>
      <c r="M57" s="14">
        <f>IF(L57="","",VLOOKUP(L57,Légende!A:B,2,FALSE))</f>
        <v>1</v>
      </c>
      <c r="N57" s="57" t="s">
        <v>18</v>
      </c>
      <c r="O57" s="14">
        <f>IF(N57="",0,VLOOKUP(N57,Légende!D:E,2,FALSE))</f>
        <v>1</v>
      </c>
      <c r="P57" s="15">
        <f>IF(Q57="","",VLOOKUP(Q57,Légende!H:I,2,FALSE))</f>
        <v>0</v>
      </c>
      <c r="Q57" s="60" t="s">
        <v>89</v>
      </c>
      <c r="R57" s="74" t="s">
        <v>138</v>
      </c>
    </row>
    <row r="58" spans="1:18" ht="24.65" customHeight="1" x14ac:dyDescent="0.35">
      <c r="A58" s="73" t="s">
        <v>91</v>
      </c>
      <c r="B58" s="60" t="s">
        <v>40</v>
      </c>
      <c r="C58" s="57">
        <v>1</v>
      </c>
      <c r="D58" s="58">
        <v>5</v>
      </c>
      <c r="E58" s="58" t="s">
        <v>15</v>
      </c>
      <c r="F58" s="58">
        <v>2</v>
      </c>
      <c r="G58" s="58">
        <v>0.99</v>
      </c>
      <c r="H58" s="16">
        <f t="shared" si="0"/>
        <v>3.96</v>
      </c>
      <c r="I58" s="57" t="s">
        <v>16</v>
      </c>
      <c r="J58" s="57" t="s">
        <v>17</v>
      </c>
      <c r="K58" s="57">
        <v>17.7</v>
      </c>
      <c r="L58" s="57" t="s">
        <v>46</v>
      </c>
      <c r="M58" s="14">
        <f>IF(L58="","",VLOOKUP(L58,Légende!A:B,2,FALSE))</f>
        <v>1</v>
      </c>
      <c r="N58" s="57" t="s">
        <v>18</v>
      </c>
      <c r="O58" s="14">
        <f>IF(N58="",0,VLOOKUP(N58,Légende!D:E,2,FALSE))</f>
        <v>1</v>
      </c>
      <c r="P58" s="15">
        <f>IF(Q58="","",VLOOKUP(Q58,Légende!H:I,2,FALSE))</f>
        <v>50</v>
      </c>
      <c r="Q58" s="60" t="s">
        <v>62</v>
      </c>
      <c r="R58" s="76" t="s">
        <v>138</v>
      </c>
    </row>
    <row r="59" spans="1:18" ht="24.65" customHeight="1" x14ac:dyDescent="0.35">
      <c r="A59" s="73" t="s">
        <v>91</v>
      </c>
      <c r="B59" s="60" t="s">
        <v>40</v>
      </c>
      <c r="C59" s="57">
        <v>1</v>
      </c>
      <c r="D59" s="58">
        <v>5</v>
      </c>
      <c r="E59" s="58" t="s">
        <v>15</v>
      </c>
      <c r="F59" s="58">
        <v>2</v>
      </c>
      <c r="G59" s="58">
        <v>1.49</v>
      </c>
      <c r="H59" s="16">
        <f t="shared" si="0"/>
        <v>5.96</v>
      </c>
      <c r="I59" s="57" t="s">
        <v>16</v>
      </c>
      <c r="J59" s="57" t="s">
        <v>17</v>
      </c>
      <c r="K59" s="57">
        <v>0</v>
      </c>
      <c r="L59" s="57" t="s">
        <v>46</v>
      </c>
      <c r="M59" s="14">
        <f>IF(L59="","",VLOOKUP(L59,Légende!A:B,2,FALSE))</f>
        <v>1</v>
      </c>
      <c r="N59" s="57" t="s">
        <v>18</v>
      </c>
      <c r="O59" s="14">
        <f>IF(N59="",0,VLOOKUP(N59,Légende!D:E,2,FALSE))</f>
        <v>1</v>
      </c>
      <c r="P59" s="15">
        <f>IF(Q59="","",VLOOKUP(Q59,Légende!H:I,2,FALSE))</f>
        <v>0</v>
      </c>
      <c r="Q59" s="60" t="s">
        <v>89</v>
      </c>
      <c r="R59" s="76" t="s">
        <v>138</v>
      </c>
    </row>
    <row r="60" spans="1:18" ht="24.65" customHeight="1" x14ac:dyDescent="0.35">
      <c r="A60" s="73" t="s">
        <v>91</v>
      </c>
      <c r="B60" s="60" t="s">
        <v>40</v>
      </c>
      <c r="C60" s="57">
        <v>1</v>
      </c>
      <c r="D60" s="58">
        <v>5</v>
      </c>
      <c r="E60" s="58" t="s">
        <v>15</v>
      </c>
      <c r="F60" s="58">
        <v>1</v>
      </c>
      <c r="G60" s="58">
        <v>0.56000000000000005</v>
      </c>
      <c r="H60" s="16">
        <f t="shared" si="0"/>
        <v>1.1200000000000001</v>
      </c>
      <c r="I60" s="57" t="s">
        <v>16</v>
      </c>
      <c r="J60" s="57" t="s">
        <v>17</v>
      </c>
      <c r="K60" s="57">
        <v>0</v>
      </c>
      <c r="L60" s="57" t="s">
        <v>46</v>
      </c>
      <c r="M60" s="14">
        <f>IF(L60="","",VLOOKUP(L60,Légende!A:B,2,FALSE))</f>
        <v>1</v>
      </c>
      <c r="N60" s="57" t="s">
        <v>18</v>
      </c>
      <c r="O60" s="14">
        <f>IF(N60="",0,VLOOKUP(N60,Légende!D:E,2,FALSE))</f>
        <v>1</v>
      </c>
      <c r="P60" s="15">
        <f>IF(Q60="","",VLOOKUP(Q60,Légende!H:I,2,FALSE))</f>
        <v>0</v>
      </c>
      <c r="Q60" s="60" t="s">
        <v>89</v>
      </c>
      <c r="R60" s="74" t="s">
        <v>138</v>
      </c>
    </row>
    <row r="61" spans="1:18" ht="24.65" customHeight="1" x14ac:dyDescent="0.35">
      <c r="A61" s="73" t="s">
        <v>91</v>
      </c>
      <c r="B61" s="60" t="s">
        <v>40</v>
      </c>
      <c r="C61" s="57">
        <v>1</v>
      </c>
      <c r="D61" s="58">
        <v>6</v>
      </c>
      <c r="E61" s="58" t="s">
        <v>15</v>
      </c>
      <c r="F61" s="58">
        <v>2</v>
      </c>
      <c r="G61" s="58">
        <v>0.99</v>
      </c>
      <c r="H61" s="16">
        <f t="shared" si="0"/>
        <v>3.96</v>
      </c>
      <c r="I61" s="57" t="s">
        <v>16</v>
      </c>
      <c r="J61" s="57" t="s">
        <v>17</v>
      </c>
      <c r="K61" s="57">
        <v>17.7</v>
      </c>
      <c r="L61" s="57" t="s">
        <v>46</v>
      </c>
      <c r="M61" s="14">
        <f>IF(L61="","",VLOOKUP(L61,Légende!A:B,2,FALSE))</f>
        <v>1</v>
      </c>
      <c r="N61" s="57" t="s">
        <v>18</v>
      </c>
      <c r="O61" s="14">
        <f>IF(N61="",0,VLOOKUP(N61,Légende!D:E,2,FALSE))</f>
        <v>1</v>
      </c>
      <c r="P61" s="15">
        <f>IF(Q61="","",VLOOKUP(Q61,Légende!H:I,2,FALSE))</f>
        <v>50</v>
      </c>
      <c r="Q61" s="60" t="s">
        <v>62</v>
      </c>
      <c r="R61" s="74" t="s">
        <v>138</v>
      </c>
    </row>
    <row r="62" spans="1:18" ht="24.65" customHeight="1" x14ac:dyDescent="0.35">
      <c r="A62" s="73" t="s">
        <v>91</v>
      </c>
      <c r="B62" s="60" t="s">
        <v>40</v>
      </c>
      <c r="C62" s="57">
        <v>1</v>
      </c>
      <c r="D62" s="58">
        <v>6</v>
      </c>
      <c r="E62" s="58" t="s">
        <v>15</v>
      </c>
      <c r="F62" s="58">
        <v>2</v>
      </c>
      <c r="G62" s="58">
        <v>1.49</v>
      </c>
      <c r="H62" s="16">
        <f t="shared" si="0"/>
        <v>5.96</v>
      </c>
      <c r="I62" s="57" t="s">
        <v>16</v>
      </c>
      <c r="J62" s="57" t="s">
        <v>17</v>
      </c>
      <c r="K62" s="57">
        <v>0</v>
      </c>
      <c r="L62" s="57" t="s">
        <v>46</v>
      </c>
      <c r="M62" s="14">
        <f>IF(L62="","",VLOOKUP(L62,Légende!A:B,2,FALSE))</f>
        <v>1</v>
      </c>
      <c r="N62" s="57" t="s">
        <v>18</v>
      </c>
      <c r="O62" s="14">
        <f>IF(N62="",0,VLOOKUP(N62,Légende!D:E,2,FALSE))</f>
        <v>1</v>
      </c>
      <c r="P62" s="15">
        <f>IF(Q62="","",VLOOKUP(Q62,Légende!H:I,2,FALSE))</f>
        <v>0</v>
      </c>
      <c r="Q62" s="60" t="s">
        <v>89</v>
      </c>
      <c r="R62" s="74" t="s">
        <v>138</v>
      </c>
    </row>
    <row r="63" spans="1:18" ht="24.65" customHeight="1" x14ac:dyDescent="0.35">
      <c r="A63" s="73" t="s">
        <v>91</v>
      </c>
      <c r="B63" s="60" t="s">
        <v>40</v>
      </c>
      <c r="C63" s="57">
        <v>1</v>
      </c>
      <c r="D63" s="58">
        <v>6</v>
      </c>
      <c r="E63" s="58" t="s">
        <v>15</v>
      </c>
      <c r="F63" s="58">
        <v>1</v>
      </c>
      <c r="G63" s="58">
        <v>0.56000000000000005</v>
      </c>
      <c r="H63" s="16">
        <f t="shared" si="0"/>
        <v>1.1200000000000001</v>
      </c>
      <c r="I63" s="57" t="s">
        <v>16</v>
      </c>
      <c r="J63" s="57" t="s">
        <v>17</v>
      </c>
      <c r="K63" s="57">
        <v>0</v>
      </c>
      <c r="L63" s="57" t="s">
        <v>46</v>
      </c>
      <c r="M63" s="14">
        <f>IF(L63="","",VLOOKUP(L63,Légende!A:B,2,FALSE))</f>
        <v>1</v>
      </c>
      <c r="N63" s="57" t="s">
        <v>18</v>
      </c>
      <c r="O63" s="14">
        <f>IF(N63="",0,VLOOKUP(N63,Légende!D:E,2,FALSE))</f>
        <v>1</v>
      </c>
      <c r="P63" s="15">
        <f>IF(Q63="","",VLOOKUP(Q63,Légende!H:I,2,FALSE))</f>
        <v>0</v>
      </c>
      <c r="Q63" s="60" t="s">
        <v>89</v>
      </c>
      <c r="R63" s="74" t="s">
        <v>138</v>
      </c>
    </row>
    <row r="64" spans="1:18" ht="24.65" customHeight="1" x14ac:dyDescent="0.35">
      <c r="A64" s="73" t="s">
        <v>91</v>
      </c>
      <c r="B64" s="60" t="s">
        <v>40</v>
      </c>
      <c r="C64" s="57">
        <v>1</v>
      </c>
      <c r="D64" s="58">
        <v>7</v>
      </c>
      <c r="E64" s="58" t="s">
        <v>15</v>
      </c>
      <c r="F64" s="58">
        <v>2</v>
      </c>
      <c r="G64" s="58">
        <v>0.99</v>
      </c>
      <c r="H64" s="16">
        <f t="shared" si="0"/>
        <v>3.96</v>
      </c>
      <c r="I64" s="57" t="s">
        <v>16</v>
      </c>
      <c r="J64" s="57" t="s">
        <v>17</v>
      </c>
      <c r="K64" s="58">
        <v>17.8</v>
      </c>
      <c r="L64" s="57" t="s">
        <v>46</v>
      </c>
      <c r="M64" s="14">
        <f>IF(L64="","",VLOOKUP(L64,Légende!A:B,2,FALSE))</f>
        <v>1</v>
      </c>
      <c r="N64" s="57" t="s">
        <v>18</v>
      </c>
      <c r="O64" s="14">
        <f>IF(N64="",0,VLOOKUP(N64,Légende!D:E,2,FALSE))</f>
        <v>1</v>
      </c>
      <c r="P64" s="15">
        <f>IF(Q64="","",VLOOKUP(Q64,Légende!H:I,2,FALSE))</f>
        <v>50</v>
      </c>
      <c r="Q64" s="60" t="s">
        <v>62</v>
      </c>
      <c r="R64" s="76" t="s">
        <v>138</v>
      </c>
    </row>
    <row r="65" spans="1:18" ht="24.65" customHeight="1" x14ac:dyDescent="0.35">
      <c r="A65" s="73" t="s">
        <v>91</v>
      </c>
      <c r="B65" s="60" t="s">
        <v>40</v>
      </c>
      <c r="C65" s="57">
        <v>1</v>
      </c>
      <c r="D65" s="58">
        <v>7</v>
      </c>
      <c r="E65" s="58" t="s">
        <v>15</v>
      </c>
      <c r="F65" s="58">
        <v>2</v>
      </c>
      <c r="G65" s="58">
        <v>1.49</v>
      </c>
      <c r="H65" s="16">
        <f t="shared" si="0"/>
        <v>5.96</v>
      </c>
      <c r="I65" s="57" t="s">
        <v>16</v>
      </c>
      <c r="J65" s="57" t="s">
        <v>17</v>
      </c>
      <c r="K65" s="57">
        <v>0</v>
      </c>
      <c r="L65" s="57" t="s">
        <v>46</v>
      </c>
      <c r="M65" s="14">
        <f>IF(L65="","",VLOOKUP(L65,Légende!A:B,2,FALSE))</f>
        <v>1</v>
      </c>
      <c r="N65" s="57" t="s">
        <v>18</v>
      </c>
      <c r="O65" s="14">
        <f>IF(N65="",0,VLOOKUP(N65,Légende!D:E,2,FALSE))</f>
        <v>1</v>
      </c>
      <c r="P65" s="15">
        <f>IF(Q65="","",VLOOKUP(Q65,Légende!H:I,2,FALSE))</f>
        <v>0</v>
      </c>
      <c r="Q65" s="60" t="s">
        <v>89</v>
      </c>
      <c r="R65" s="76" t="s">
        <v>138</v>
      </c>
    </row>
    <row r="66" spans="1:18" ht="24.65" customHeight="1" x14ac:dyDescent="0.35">
      <c r="A66" s="73" t="s">
        <v>91</v>
      </c>
      <c r="B66" s="60" t="s">
        <v>40</v>
      </c>
      <c r="C66" s="57">
        <v>1</v>
      </c>
      <c r="D66" s="58">
        <v>7</v>
      </c>
      <c r="E66" s="58" t="s">
        <v>15</v>
      </c>
      <c r="F66" s="58">
        <v>1</v>
      </c>
      <c r="G66" s="58">
        <v>0.56000000000000005</v>
      </c>
      <c r="H66" s="16">
        <f t="shared" si="0"/>
        <v>1.1200000000000001</v>
      </c>
      <c r="I66" s="57" t="s">
        <v>16</v>
      </c>
      <c r="J66" s="57" t="s">
        <v>17</v>
      </c>
      <c r="K66" s="57">
        <v>0</v>
      </c>
      <c r="L66" s="57" t="s">
        <v>46</v>
      </c>
      <c r="M66" s="14">
        <f>IF(L66="","",VLOOKUP(L66,Légende!A:B,2,FALSE))</f>
        <v>1</v>
      </c>
      <c r="N66" s="57" t="s">
        <v>18</v>
      </c>
      <c r="O66" s="14">
        <f>IF(N66="",0,VLOOKUP(N66,Légende!D:E,2,FALSE))</f>
        <v>1</v>
      </c>
      <c r="P66" s="15">
        <f>IF(Q66="","",VLOOKUP(Q66,Légende!H:I,2,FALSE))</f>
        <v>0</v>
      </c>
      <c r="Q66" s="60" t="s">
        <v>89</v>
      </c>
      <c r="R66" s="76" t="s">
        <v>138</v>
      </c>
    </row>
    <row r="67" spans="1:18" ht="24.65" customHeight="1" x14ac:dyDescent="0.35">
      <c r="A67" s="73" t="s">
        <v>91</v>
      </c>
      <c r="B67" s="60" t="s">
        <v>40</v>
      </c>
      <c r="C67" s="57">
        <v>1</v>
      </c>
      <c r="D67" s="58">
        <v>8</v>
      </c>
      <c r="E67" s="58" t="s">
        <v>15</v>
      </c>
      <c r="F67" s="58">
        <v>1</v>
      </c>
      <c r="G67" s="58">
        <v>0.99</v>
      </c>
      <c r="H67" s="16">
        <f t="shared" si="0"/>
        <v>1.98</v>
      </c>
      <c r="I67" s="57" t="s">
        <v>16</v>
      </c>
      <c r="J67" s="57" t="s">
        <v>17</v>
      </c>
      <c r="K67" s="57">
        <v>23.5</v>
      </c>
      <c r="L67" s="57" t="s">
        <v>46</v>
      </c>
      <c r="M67" s="14">
        <f>IF(L67="","",VLOOKUP(L67,Légende!A:B,2,FALSE))</f>
        <v>1</v>
      </c>
      <c r="N67" s="57" t="s">
        <v>18</v>
      </c>
      <c r="O67" s="14">
        <f>IF(N67="",0,VLOOKUP(N67,Légende!D:E,2,FALSE))</f>
        <v>1</v>
      </c>
      <c r="P67" s="15">
        <f>IF(Q67="","",VLOOKUP(Q67,Légende!H:I,2,FALSE))</f>
        <v>50</v>
      </c>
      <c r="Q67" s="60" t="s">
        <v>62</v>
      </c>
      <c r="R67" s="74" t="s">
        <v>138</v>
      </c>
    </row>
    <row r="68" spans="1:18" ht="19.899999999999999" customHeight="1" x14ac:dyDescent="0.35">
      <c r="A68" s="73" t="s">
        <v>91</v>
      </c>
      <c r="B68" s="60" t="s">
        <v>40</v>
      </c>
      <c r="C68" s="57">
        <v>1</v>
      </c>
      <c r="D68" s="58">
        <v>8</v>
      </c>
      <c r="E68" s="58" t="s">
        <v>15</v>
      </c>
      <c r="F68" s="58">
        <v>1</v>
      </c>
      <c r="G68" s="58">
        <v>0.56000000000000005</v>
      </c>
      <c r="H68" s="16">
        <f t="shared" si="0"/>
        <v>1.1200000000000001</v>
      </c>
      <c r="I68" s="57" t="s">
        <v>16</v>
      </c>
      <c r="J68" s="57" t="s">
        <v>17</v>
      </c>
      <c r="K68" s="57">
        <v>0</v>
      </c>
      <c r="L68" s="57" t="s">
        <v>46</v>
      </c>
      <c r="M68" s="14">
        <f>IF(L68="","",VLOOKUP(L68,Légende!A:B,2,FALSE))</f>
        <v>1</v>
      </c>
      <c r="N68" s="57" t="s">
        <v>18</v>
      </c>
      <c r="O68" s="14">
        <f>IF(N68="",0,VLOOKUP(N68,Légende!D:E,2,FALSE))</f>
        <v>1</v>
      </c>
      <c r="P68" s="15">
        <f>IF(Q68="","",VLOOKUP(Q68,Légende!H:I,2,FALSE))</f>
        <v>0</v>
      </c>
      <c r="Q68" s="60" t="s">
        <v>89</v>
      </c>
      <c r="R68" s="74" t="s">
        <v>138</v>
      </c>
    </row>
    <row r="69" spans="1:18" ht="19.899999999999999" customHeight="1" x14ac:dyDescent="0.35">
      <c r="A69" s="73" t="s">
        <v>91</v>
      </c>
      <c r="B69" s="60" t="s">
        <v>40</v>
      </c>
      <c r="C69" s="57">
        <v>1</v>
      </c>
      <c r="D69" s="58">
        <v>9</v>
      </c>
      <c r="E69" s="58" t="s">
        <v>15</v>
      </c>
      <c r="F69" s="58">
        <v>2</v>
      </c>
      <c r="G69" s="58">
        <v>1.85</v>
      </c>
      <c r="H69" s="16">
        <f t="shared" si="0"/>
        <v>7.4</v>
      </c>
      <c r="I69" s="57" t="s">
        <v>16</v>
      </c>
      <c r="J69" s="57" t="s">
        <v>17</v>
      </c>
      <c r="K69" s="57">
        <v>23.5</v>
      </c>
      <c r="L69" s="57" t="s">
        <v>46</v>
      </c>
      <c r="M69" s="14">
        <f>IF(L69="","",VLOOKUP(L69,Légende!A:B,2,FALSE))</f>
        <v>1</v>
      </c>
      <c r="N69" s="57" t="s">
        <v>18</v>
      </c>
      <c r="O69" s="14">
        <f>IF(N69="",0,VLOOKUP(N69,Légende!D:E,2,FALSE))</f>
        <v>1</v>
      </c>
      <c r="P69" s="15">
        <f>IF(Q69="","",VLOOKUP(Q69,Légende!H:I,2,FALSE))</f>
        <v>100</v>
      </c>
      <c r="Q69" s="60" t="s">
        <v>65</v>
      </c>
      <c r="R69" s="74" t="s">
        <v>152</v>
      </c>
    </row>
    <row r="70" spans="1:18" ht="19.899999999999999" customHeight="1" x14ac:dyDescent="0.35">
      <c r="A70" s="73" t="s">
        <v>91</v>
      </c>
      <c r="B70" s="60" t="s">
        <v>40</v>
      </c>
      <c r="C70" s="57">
        <v>1</v>
      </c>
      <c r="D70" s="58">
        <v>9</v>
      </c>
      <c r="E70" s="58" t="s">
        <v>15</v>
      </c>
      <c r="F70" s="58">
        <v>2</v>
      </c>
      <c r="G70" s="58">
        <v>1.65</v>
      </c>
      <c r="H70" s="16">
        <f t="shared" si="0"/>
        <v>6.6</v>
      </c>
      <c r="I70" s="57" t="s">
        <v>16</v>
      </c>
      <c r="J70" s="57" t="s">
        <v>17</v>
      </c>
      <c r="K70" s="57">
        <v>0</v>
      </c>
      <c r="L70" s="57" t="s">
        <v>46</v>
      </c>
      <c r="M70" s="14">
        <f>IF(L70="","",VLOOKUP(L70,Légende!A:B,2,FALSE))</f>
        <v>1</v>
      </c>
      <c r="N70" s="57" t="s">
        <v>18</v>
      </c>
      <c r="O70" s="14">
        <f>IF(N70="",0,VLOOKUP(N70,Légende!D:E,2,FALSE))</f>
        <v>1</v>
      </c>
      <c r="P70" s="15">
        <f>IF(Q70="","",VLOOKUP(Q70,Légende!H:I,2,FALSE))</f>
        <v>0</v>
      </c>
      <c r="Q70" s="60" t="s">
        <v>89</v>
      </c>
      <c r="R70" s="74" t="s">
        <v>138</v>
      </c>
    </row>
    <row r="71" spans="1:18" ht="19.899999999999999" customHeight="1" x14ac:dyDescent="0.35">
      <c r="A71" s="73" t="s">
        <v>91</v>
      </c>
      <c r="B71" s="60" t="s">
        <v>40</v>
      </c>
      <c r="C71" s="57">
        <v>1</v>
      </c>
      <c r="D71" s="58">
        <v>10</v>
      </c>
      <c r="E71" s="58" t="s">
        <v>15</v>
      </c>
      <c r="F71" s="58">
        <v>1</v>
      </c>
      <c r="G71" s="58">
        <v>1.65</v>
      </c>
      <c r="H71" s="16">
        <f t="shared" si="0"/>
        <v>3.3</v>
      </c>
      <c r="I71" s="57" t="s">
        <v>16</v>
      </c>
      <c r="J71" s="57" t="s">
        <v>17</v>
      </c>
      <c r="K71" s="57">
        <v>11.2</v>
      </c>
      <c r="L71" s="57" t="s">
        <v>46</v>
      </c>
      <c r="M71" s="14">
        <f>IF(L71="","",VLOOKUP(L71,Légende!A:B,2,FALSE))</f>
        <v>1</v>
      </c>
      <c r="N71" s="57" t="s">
        <v>18</v>
      </c>
      <c r="O71" s="14">
        <f>IF(N71="",0,VLOOKUP(N71,Légende!D:E,2,FALSE))</f>
        <v>1</v>
      </c>
      <c r="P71" s="15">
        <f>IF(Q71="","",VLOOKUP(Q71,Légende!H:I,2,FALSE))</f>
        <v>50</v>
      </c>
      <c r="Q71" s="60" t="s">
        <v>62</v>
      </c>
      <c r="R71" s="74" t="s">
        <v>138</v>
      </c>
    </row>
    <row r="72" spans="1:18" ht="19.899999999999999" customHeight="1" x14ac:dyDescent="0.35">
      <c r="A72" s="73" t="s">
        <v>91</v>
      </c>
      <c r="B72" s="60" t="s">
        <v>40</v>
      </c>
      <c r="C72" s="57">
        <v>1</v>
      </c>
      <c r="D72" s="58">
        <v>10</v>
      </c>
      <c r="E72" s="58" t="s">
        <v>15</v>
      </c>
      <c r="F72" s="58">
        <v>2</v>
      </c>
      <c r="G72" s="58">
        <v>1.55</v>
      </c>
      <c r="H72" s="16">
        <f t="shared" si="0"/>
        <v>6.2</v>
      </c>
      <c r="I72" s="57" t="s">
        <v>16</v>
      </c>
      <c r="J72" s="57" t="s">
        <v>17</v>
      </c>
      <c r="K72" s="57">
        <v>0</v>
      </c>
      <c r="L72" s="57" t="s">
        <v>46</v>
      </c>
      <c r="M72" s="14">
        <f>IF(L72="","",VLOOKUP(L72,Légende!A:B,2,FALSE))</f>
        <v>1</v>
      </c>
      <c r="N72" s="57" t="s">
        <v>18</v>
      </c>
      <c r="O72" s="14">
        <f>IF(N72="",0,VLOOKUP(N72,Légende!D:E,2,FALSE))</f>
        <v>1</v>
      </c>
      <c r="P72" s="15">
        <f>IF(Q72="","",VLOOKUP(Q72,Légende!H:I,2,FALSE))</f>
        <v>0</v>
      </c>
      <c r="Q72" s="60" t="s">
        <v>89</v>
      </c>
      <c r="R72" s="74" t="s">
        <v>138</v>
      </c>
    </row>
    <row r="73" spans="1:18" ht="19.899999999999999" customHeight="1" x14ac:dyDescent="0.35">
      <c r="A73" s="73" t="s">
        <v>91</v>
      </c>
      <c r="B73" s="60" t="s">
        <v>40</v>
      </c>
      <c r="C73" s="57">
        <v>1</v>
      </c>
      <c r="D73" s="58">
        <v>10</v>
      </c>
      <c r="E73" s="58" t="s">
        <v>15</v>
      </c>
      <c r="F73" s="58">
        <v>1</v>
      </c>
      <c r="G73" s="58">
        <v>1.2</v>
      </c>
      <c r="H73" s="16">
        <f t="shared" si="0"/>
        <v>2.4</v>
      </c>
      <c r="I73" s="57" t="s">
        <v>16</v>
      </c>
      <c r="J73" s="57" t="s">
        <v>17</v>
      </c>
      <c r="K73" s="57">
        <v>0</v>
      </c>
      <c r="L73" s="57" t="s">
        <v>46</v>
      </c>
      <c r="M73" s="14">
        <f>IF(L73="","",VLOOKUP(L73,Légende!A:B,2,FALSE))</f>
        <v>1</v>
      </c>
      <c r="N73" s="57" t="s">
        <v>18</v>
      </c>
      <c r="O73" s="14">
        <f>IF(N73="",0,VLOOKUP(N73,Légende!D:E,2,FALSE))</f>
        <v>1</v>
      </c>
      <c r="P73" s="15">
        <f>IF(Q73="","",VLOOKUP(Q73,Légende!H:I,2,FALSE))</f>
        <v>0</v>
      </c>
      <c r="Q73" s="60" t="s">
        <v>89</v>
      </c>
      <c r="R73" s="74" t="s">
        <v>138</v>
      </c>
    </row>
    <row r="74" spans="1:18" ht="19.899999999999999" customHeight="1" x14ac:dyDescent="0.35">
      <c r="A74" s="73" t="s">
        <v>91</v>
      </c>
      <c r="B74" s="60" t="s">
        <v>40</v>
      </c>
      <c r="C74" s="57">
        <v>1</v>
      </c>
      <c r="D74" s="58">
        <v>10</v>
      </c>
      <c r="E74" s="58" t="s">
        <v>15</v>
      </c>
      <c r="F74" s="58">
        <v>1</v>
      </c>
      <c r="G74" s="58">
        <v>0.56999999999999995</v>
      </c>
      <c r="H74" s="16">
        <f t="shared" si="0"/>
        <v>1.1399999999999999</v>
      </c>
      <c r="I74" s="57" t="s">
        <v>16</v>
      </c>
      <c r="J74" s="57" t="s">
        <v>17</v>
      </c>
      <c r="K74" s="57">
        <v>0</v>
      </c>
      <c r="L74" s="57" t="s">
        <v>46</v>
      </c>
      <c r="M74" s="14">
        <f>IF(L74="","",VLOOKUP(L74,Légende!A:B,2,FALSE))</f>
        <v>1</v>
      </c>
      <c r="N74" s="57" t="s">
        <v>18</v>
      </c>
      <c r="O74" s="14">
        <f>IF(N74="",0,VLOOKUP(N74,Légende!D:E,2,FALSE))</f>
        <v>1</v>
      </c>
      <c r="P74" s="15">
        <f>IF(Q74="","",VLOOKUP(Q74,Légende!H:I,2,FALSE))</f>
        <v>0</v>
      </c>
      <c r="Q74" s="60" t="s">
        <v>89</v>
      </c>
      <c r="R74" s="74" t="s">
        <v>138</v>
      </c>
    </row>
    <row r="75" spans="1:18" ht="19.899999999999999" customHeight="1" x14ac:dyDescent="0.35">
      <c r="A75" s="73" t="s">
        <v>91</v>
      </c>
      <c r="B75" s="60" t="s">
        <v>40</v>
      </c>
      <c r="C75" s="57">
        <v>1</v>
      </c>
      <c r="D75" s="58">
        <v>11</v>
      </c>
      <c r="E75" s="58" t="s">
        <v>15</v>
      </c>
      <c r="F75" s="58">
        <v>4</v>
      </c>
      <c r="G75" s="58">
        <v>1</v>
      </c>
      <c r="H75" s="16">
        <f t="shared" ref="H75:H108" si="1">F75*G75*2</f>
        <v>8</v>
      </c>
      <c r="I75" s="57" t="s">
        <v>16</v>
      </c>
      <c r="J75" s="57" t="s">
        <v>17</v>
      </c>
      <c r="K75" s="57">
        <v>67</v>
      </c>
      <c r="L75" s="57" t="s">
        <v>46</v>
      </c>
      <c r="M75" s="14">
        <f>IF(L75="","",VLOOKUP(L75,Légende!A:B,2,FALSE))</f>
        <v>1</v>
      </c>
      <c r="N75" s="57" t="s">
        <v>18</v>
      </c>
      <c r="O75" s="14">
        <f>IF(N75="",0,VLOOKUP(N75,Légende!D:E,2,FALSE))</f>
        <v>1</v>
      </c>
      <c r="P75" s="15">
        <f>IF(Q75="","",VLOOKUP(Q75,Légende!H:I,2,FALSE))</f>
        <v>50</v>
      </c>
      <c r="Q75" s="60" t="s">
        <v>62</v>
      </c>
      <c r="R75" s="74" t="s">
        <v>138</v>
      </c>
    </row>
    <row r="76" spans="1:18" ht="19.899999999999999" customHeight="1" x14ac:dyDescent="0.35">
      <c r="A76" s="73" t="s">
        <v>91</v>
      </c>
      <c r="B76" s="60" t="s">
        <v>40</v>
      </c>
      <c r="C76" s="57">
        <v>1</v>
      </c>
      <c r="D76" s="58">
        <v>12</v>
      </c>
      <c r="E76" s="58" t="s">
        <v>15</v>
      </c>
      <c r="F76" s="58">
        <v>5</v>
      </c>
      <c r="G76" s="58">
        <v>1</v>
      </c>
      <c r="H76" s="16">
        <f t="shared" si="1"/>
        <v>10</v>
      </c>
      <c r="I76" s="57" t="s">
        <v>16</v>
      </c>
      <c r="J76" s="57" t="s">
        <v>17</v>
      </c>
      <c r="K76" s="57">
        <v>63.5</v>
      </c>
      <c r="L76" s="57" t="s">
        <v>46</v>
      </c>
      <c r="M76" s="14">
        <f>IF(L76="","",VLOOKUP(L76,Légende!A:B,2,FALSE))</f>
        <v>1</v>
      </c>
      <c r="N76" s="57" t="s">
        <v>18</v>
      </c>
      <c r="O76" s="14">
        <f>IF(N76="",0,VLOOKUP(N76,Légende!D:E,2,FALSE))</f>
        <v>1</v>
      </c>
      <c r="P76" s="15">
        <f>IF(Q76="","",VLOOKUP(Q76,Légende!H:I,2,FALSE))</f>
        <v>50</v>
      </c>
      <c r="Q76" s="60" t="s">
        <v>62</v>
      </c>
      <c r="R76" s="74" t="s">
        <v>138</v>
      </c>
    </row>
    <row r="77" spans="1:18" ht="19.899999999999999" customHeight="1" x14ac:dyDescent="0.35">
      <c r="A77" s="73" t="s">
        <v>91</v>
      </c>
      <c r="B77" s="60" t="s">
        <v>40</v>
      </c>
      <c r="C77" s="57">
        <v>1</v>
      </c>
      <c r="D77" s="58">
        <v>13</v>
      </c>
      <c r="E77" s="58" t="s">
        <v>15</v>
      </c>
      <c r="F77" s="58">
        <v>0</v>
      </c>
      <c r="G77" s="58">
        <v>0</v>
      </c>
      <c r="H77" s="16">
        <f t="shared" si="1"/>
        <v>0</v>
      </c>
      <c r="I77" s="57" t="s">
        <v>16</v>
      </c>
      <c r="J77" s="57" t="s">
        <v>17</v>
      </c>
      <c r="K77" s="57">
        <v>15</v>
      </c>
      <c r="L77" s="57" t="s">
        <v>46</v>
      </c>
      <c r="M77" s="14">
        <f>IF(L77="","",VLOOKUP(L77,Légende!A:B,2,FALSE))</f>
        <v>1</v>
      </c>
      <c r="N77" s="57" t="s">
        <v>18</v>
      </c>
      <c r="O77" s="14">
        <f>IF(N77="",0,VLOOKUP(N77,Légende!D:E,2,FALSE))</f>
        <v>1</v>
      </c>
      <c r="P77" s="15">
        <f>IF(Q77="","",VLOOKUP(Q77,Légende!H:I,2,FALSE))</f>
        <v>50</v>
      </c>
      <c r="Q77" s="60" t="s">
        <v>62</v>
      </c>
      <c r="R77" s="74" t="s">
        <v>138</v>
      </c>
    </row>
    <row r="78" spans="1:18" ht="19.899999999999999" customHeight="1" x14ac:dyDescent="0.35">
      <c r="A78" s="73" t="s">
        <v>91</v>
      </c>
      <c r="B78" s="60" t="s">
        <v>40</v>
      </c>
      <c r="C78" s="57">
        <v>1</v>
      </c>
      <c r="D78" s="58">
        <v>14</v>
      </c>
      <c r="E78" s="58" t="s">
        <v>15</v>
      </c>
      <c r="F78" s="58">
        <v>3</v>
      </c>
      <c r="G78" s="58">
        <v>2.2000000000000002</v>
      </c>
      <c r="H78" s="16">
        <f t="shared" si="1"/>
        <v>13.200000000000001</v>
      </c>
      <c r="I78" s="57" t="s">
        <v>16</v>
      </c>
      <c r="J78" s="57" t="s">
        <v>17</v>
      </c>
      <c r="K78" s="57">
        <v>15</v>
      </c>
      <c r="L78" s="57" t="s">
        <v>46</v>
      </c>
      <c r="M78" s="14">
        <f>IF(L78="","",VLOOKUP(L78,Légende!A:B,2,FALSE))</f>
        <v>1</v>
      </c>
      <c r="N78" s="57" t="s">
        <v>18</v>
      </c>
      <c r="O78" s="14">
        <f>IF(N78="",0,VLOOKUP(N78,Légende!D:E,2,FALSE))</f>
        <v>1</v>
      </c>
      <c r="P78" s="15">
        <f>IF(Q78="","",VLOOKUP(Q78,Légende!H:I,2,FALSE))</f>
        <v>50</v>
      </c>
      <c r="Q78" s="60" t="s">
        <v>62</v>
      </c>
      <c r="R78" s="74" t="s">
        <v>138</v>
      </c>
    </row>
    <row r="79" spans="1:18" ht="19.899999999999999" customHeight="1" x14ac:dyDescent="0.35">
      <c r="A79" s="73" t="s">
        <v>91</v>
      </c>
      <c r="B79" s="60" t="s">
        <v>40</v>
      </c>
      <c r="C79" s="57">
        <v>1</v>
      </c>
      <c r="D79" s="58">
        <v>14</v>
      </c>
      <c r="E79" s="58" t="s">
        <v>15</v>
      </c>
      <c r="F79" s="58">
        <v>1</v>
      </c>
      <c r="G79" s="58">
        <v>1.6</v>
      </c>
      <c r="H79" s="16">
        <f t="shared" si="1"/>
        <v>3.2</v>
      </c>
      <c r="I79" s="57" t="s">
        <v>16</v>
      </c>
      <c r="J79" s="57" t="s">
        <v>17</v>
      </c>
      <c r="K79" s="57">
        <v>0</v>
      </c>
      <c r="L79" s="57" t="s">
        <v>46</v>
      </c>
      <c r="M79" s="14">
        <f>IF(L79="","",VLOOKUP(L79,Légende!A:B,2,FALSE))</f>
        <v>1</v>
      </c>
      <c r="N79" s="57" t="s">
        <v>18</v>
      </c>
      <c r="O79" s="14">
        <f>IF(N79="",0,VLOOKUP(N79,Légende!D:E,2,FALSE))</f>
        <v>1</v>
      </c>
      <c r="P79" s="15">
        <f>IF(Q79="","",VLOOKUP(Q79,Légende!H:I,2,FALSE))</f>
        <v>0</v>
      </c>
      <c r="Q79" s="60" t="s">
        <v>89</v>
      </c>
      <c r="R79" s="74" t="s">
        <v>138</v>
      </c>
    </row>
    <row r="80" spans="1:18" ht="19.899999999999999" customHeight="1" x14ac:dyDescent="0.35">
      <c r="A80" s="73" t="s">
        <v>91</v>
      </c>
      <c r="B80" s="60" t="s">
        <v>40</v>
      </c>
      <c r="C80" s="57">
        <v>1</v>
      </c>
      <c r="D80" s="58" t="s">
        <v>116</v>
      </c>
      <c r="E80" s="58" t="s">
        <v>2</v>
      </c>
      <c r="F80" s="58">
        <v>1</v>
      </c>
      <c r="G80" s="58">
        <v>0.96</v>
      </c>
      <c r="H80" s="16">
        <f t="shared" si="1"/>
        <v>1.92</v>
      </c>
      <c r="I80" s="57" t="s">
        <v>16</v>
      </c>
      <c r="J80" s="57" t="s">
        <v>17</v>
      </c>
      <c r="K80" s="57">
        <v>40.799999999999997</v>
      </c>
      <c r="L80" s="57" t="s">
        <v>46</v>
      </c>
      <c r="M80" s="14">
        <f>IF(L80="","",VLOOKUP(L80,Légende!A:B,2,FALSE))</f>
        <v>1</v>
      </c>
      <c r="N80" s="57" t="s">
        <v>18</v>
      </c>
      <c r="O80" s="14">
        <f>IF(N80="",0,VLOOKUP(N80,Légende!D:E,2,FALSE))</f>
        <v>1</v>
      </c>
      <c r="P80" s="15">
        <f>IF(Q80="","",VLOOKUP(Q80,Légende!H:I,2,FALSE))</f>
        <v>12</v>
      </c>
      <c r="Q80" s="62" t="s">
        <v>24</v>
      </c>
      <c r="R80" s="74" t="s">
        <v>138</v>
      </c>
    </row>
    <row r="81" spans="1:18" ht="19.899999999999999" customHeight="1" x14ac:dyDescent="0.35">
      <c r="A81" s="73" t="s">
        <v>91</v>
      </c>
      <c r="B81" s="60" t="s">
        <v>40</v>
      </c>
      <c r="C81" s="57">
        <v>1</v>
      </c>
      <c r="D81" s="58" t="s">
        <v>103</v>
      </c>
      <c r="E81" s="58" t="s">
        <v>20</v>
      </c>
      <c r="F81" s="58">
        <v>0</v>
      </c>
      <c r="G81" s="58">
        <v>0</v>
      </c>
      <c r="H81" s="16">
        <f t="shared" si="1"/>
        <v>0</v>
      </c>
      <c r="I81" s="57" t="s">
        <v>16</v>
      </c>
      <c r="J81" s="57" t="s">
        <v>17</v>
      </c>
      <c r="K81" s="57">
        <v>44.4</v>
      </c>
      <c r="L81" s="57" t="s">
        <v>46</v>
      </c>
      <c r="M81" s="14">
        <f>IF(L81="","",VLOOKUP(L81,Légende!A:B,2,FALSE))</f>
        <v>1</v>
      </c>
      <c r="N81" s="57" t="s">
        <v>18</v>
      </c>
      <c r="O81" s="14">
        <f>IF(N81="",0,VLOOKUP(N81,Légende!D:E,2,FALSE))</f>
        <v>1</v>
      </c>
      <c r="P81" s="15">
        <f>IF(Q81="","",VLOOKUP(Q81,Légende!H:I,2,FALSE))</f>
        <v>12</v>
      </c>
      <c r="Q81" s="62" t="s">
        <v>24</v>
      </c>
      <c r="R81" s="74" t="s">
        <v>153</v>
      </c>
    </row>
    <row r="82" spans="1:18" ht="19.899999999999999" customHeight="1" x14ac:dyDescent="0.35">
      <c r="A82" s="73" t="s">
        <v>91</v>
      </c>
      <c r="B82" s="60" t="s">
        <v>40</v>
      </c>
      <c r="C82" s="57">
        <v>1</v>
      </c>
      <c r="D82" s="58" t="s">
        <v>100</v>
      </c>
      <c r="E82" s="58" t="s">
        <v>22</v>
      </c>
      <c r="F82" s="58">
        <v>0</v>
      </c>
      <c r="G82" s="58">
        <v>0</v>
      </c>
      <c r="H82" s="16">
        <f t="shared" si="1"/>
        <v>0</v>
      </c>
      <c r="I82" s="57" t="s">
        <v>16</v>
      </c>
      <c r="J82" s="57" t="s">
        <v>17</v>
      </c>
      <c r="K82" s="57">
        <v>28.8</v>
      </c>
      <c r="L82" s="57" t="s">
        <v>45</v>
      </c>
      <c r="M82" s="14">
        <f>IF(L82="","",VLOOKUP(L82,Légende!A:B,2,FALSE))</f>
        <v>0.8</v>
      </c>
      <c r="N82" s="57" t="s">
        <v>18</v>
      </c>
      <c r="O82" s="14">
        <f>IF(N82="",0,VLOOKUP(N82,Légende!D:E,2,FALSE))</f>
        <v>1</v>
      </c>
      <c r="P82" s="15">
        <f>IF(Q82="","",VLOOKUP(Q82,Légende!H:I,2,FALSE))</f>
        <v>250</v>
      </c>
      <c r="Q82" s="60" t="s">
        <v>74</v>
      </c>
      <c r="R82" s="74" t="s">
        <v>154</v>
      </c>
    </row>
    <row r="83" spans="1:18" ht="19.899999999999999" customHeight="1" x14ac:dyDescent="0.35">
      <c r="A83" s="73" t="s">
        <v>91</v>
      </c>
      <c r="B83" s="60" t="s">
        <v>40</v>
      </c>
      <c r="C83" s="57">
        <v>1</v>
      </c>
      <c r="D83" s="58" t="s">
        <v>102</v>
      </c>
      <c r="E83" s="58" t="s">
        <v>22</v>
      </c>
      <c r="F83" s="58">
        <v>0</v>
      </c>
      <c r="G83" s="58">
        <v>0</v>
      </c>
      <c r="H83" s="16">
        <f t="shared" si="1"/>
        <v>0</v>
      </c>
      <c r="I83" s="57" t="s">
        <v>16</v>
      </c>
      <c r="J83" s="57" t="s">
        <v>17</v>
      </c>
      <c r="K83" s="57">
        <v>26.3</v>
      </c>
      <c r="L83" s="57" t="s">
        <v>45</v>
      </c>
      <c r="M83" s="14">
        <f>IF(L83="","",VLOOKUP(L83,Légende!A:B,2,FALSE))</f>
        <v>0.8</v>
      </c>
      <c r="N83" s="57" t="s">
        <v>18</v>
      </c>
      <c r="O83" s="14">
        <f>IF(N83="",0,VLOOKUP(N83,Légende!D:E,2,FALSE))</f>
        <v>1</v>
      </c>
      <c r="P83" s="15">
        <f>IF(Q83="","",VLOOKUP(Q83,Légende!H:I,2,FALSE))</f>
        <v>250</v>
      </c>
      <c r="Q83" s="60" t="s">
        <v>74</v>
      </c>
      <c r="R83" s="74" t="s">
        <v>155</v>
      </c>
    </row>
    <row r="84" spans="1:18" ht="19.899999999999999" customHeight="1" x14ac:dyDescent="0.35">
      <c r="A84" s="73" t="s">
        <v>91</v>
      </c>
      <c r="B84" s="60" t="s">
        <v>40</v>
      </c>
      <c r="C84" s="57">
        <v>1</v>
      </c>
      <c r="D84" s="58" t="s">
        <v>96</v>
      </c>
      <c r="E84" s="58" t="s">
        <v>19</v>
      </c>
      <c r="F84" s="58">
        <v>1</v>
      </c>
      <c r="G84" s="58">
        <v>1</v>
      </c>
      <c r="H84" s="16">
        <f t="shared" si="1"/>
        <v>2</v>
      </c>
      <c r="I84" s="57" t="s">
        <v>16</v>
      </c>
      <c r="J84" s="57" t="s">
        <v>17</v>
      </c>
      <c r="K84" s="57">
        <v>164.5</v>
      </c>
      <c r="L84" s="57" t="s">
        <v>45</v>
      </c>
      <c r="M84" s="14">
        <f>IF(L84="","",VLOOKUP(L84,Légende!A:B,2,FALSE))</f>
        <v>0.8</v>
      </c>
      <c r="N84" s="57" t="s">
        <v>18</v>
      </c>
      <c r="O84" s="14">
        <f>IF(N84="",0,VLOOKUP(N84,Légende!D:E,2,FALSE))</f>
        <v>1</v>
      </c>
      <c r="P84" s="15">
        <f>IF(Q84="","",VLOOKUP(Q84,Légende!H:I,2,FALSE))</f>
        <v>100</v>
      </c>
      <c r="Q84" s="60" t="s">
        <v>65</v>
      </c>
      <c r="R84" s="74" t="s">
        <v>139</v>
      </c>
    </row>
    <row r="85" spans="1:18" ht="19.899999999999999" customHeight="1" x14ac:dyDescent="0.35">
      <c r="A85" s="73" t="s">
        <v>91</v>
      </c>
      <c r="B85" s="60" t="s">
        <v>40</v>
      </c>
      <c r="C85" s="57">
        <v>1</v>
      </c>
      <c r="D85" s="58" t="s">
        <v>96</v>
      </c>
      <c r="E85" s="58" t="s">
        <v>19</v>
      </c>
      <c r="F85" s="58">
        <v>1</v>
      </c>
      <c r="G85" s="58">
        <v>1.4</v>
      </c>
      <c r="H85" s="16">
        <f t="shared" si="1"/>
        <v>2.8</v>
      </c>
      <c r="I85" s="57" t="s">
        <v>16</v>
      </c>
      <c r="J85" s="57" t="s">
        <v>17</v>
      </c>
      <c r="K85" s="57">
        <v>0</v>
      </c>
      <c r="L85" s="57" t="s">
        <v>45</v>
      </c>
      <c r="M85" s="14">
        <f>IF(L85="","",VLOOKUP(L85,Légende!A:B,2,FALSE))</f>
        <v>0.8</v>
      </c>
      <c r="N85" s="57" t="s">
        <v>18</v>
      </c>
      <c r="O85" s="14">
        <f>IF(N85="",0,VLOOKUP(N85,Légende!D:E,2,FALSE))</f>
        <v>1</v>
      </c>
      <c r="P85" s="15">
        <f>IF(Q85="","",VLOOKUP(Q85,Légende!H:I,2,FALSE))</f>
        <v>0</v>
      </c>
      <c r="Q85" s="60" t="s">
        <v>89</v>
      </c>
      <c r="R85" s="74" t="s">
        <v>138</v>
      </c>
    </row>
    <row r="86" spans="1:18" ht="19.899999999999999" customHeight="1" x14ac:dyDescent="0.35">
      <c r="A86" s="73" t="s">
        <v>91</v>
      </c>
      <c r="B86" s="60" t="s">
        <v>40</v>
      </c>
      <c r="C86" s="57">
        <v>1</v>
      </c>
      <c r="D86" s="58" t="s">
        <v>96</v>
      </c>
      <c r="E86" s="58" t="s">
        <v>19</v>
      </c>
      <c r="F86" s="58">
        <v>7</v>
      </c>
      <c r="G86" s="58">
        <v>1.1000000000000001</v>
      </c>
      <c r="H86" s="16">
        <f t="shared" si="1"/>
        <v>15.400000000000002</v>
      </c>
      <c r="I86" s="57" t="s">
        <v>16</v>
      </c>
      <c r="J86" s="57" t="s">
        <v>17</v>
      </c>
      <c r="K86" s="57">
        <v>0</v>
      </c>
      <c r="L86" s="57" t="s">
        <v>45</v>
      </c>
      <c r="M86" s="14">
        <f>IF(L86="","",VLOOKUP(L86,Légende!A:B,2,FALSE))</f>
        <v>0.8</v>
      </c>
      <c r="N86" s="57" t="s">
        <v>18</v>
      </c>
      <c r="O86" s="14">
        <f>IF(N86="",0,VLOOKUP(N86,Légende!D:E,2,FALSE))</f>
        <v>1</v>
      </c>
      <c r="P86" s="15">
        <f>IF(Q86="","",VLOOKUP(Q86,Légende!H:I,2,FALSE))</f>
        <v>0</v>
      </c>
      <c r="Q86" s="60" t="s">
        <v>89</v>
      </c>
      <c r="R86" s="74" t="s">
        <v>138</v>
      </c>
    </row>
    <row r="87" spans="1:18" ht="19.899999999999999" customHeight="1" x14ac:dyDescent="0.35">
      <c r="A87" s="73" t="s">
        <v>91</v>
      </c>
      <c r="B87" s="60" t="s">
        <v>40</v>
      </c>
      <c r="C87" s="57">
        <v>1</v>
      </c>
      <c r="D87" s="58" t="s">
        <v>96</v>
      </c>
      <c r="E87" s="58" t="s">
        <v>19</v>
      </c>
      <c r="F87" s="58">
        <v>1</v>
      </c>
      <c r="G87" s="58">
        <v>0.96</v>
      </c>
      <c r="H87" s="16">
        <f t="shared" si="1"/>
        <v>1.92</v>
      </c>
      <c r="I87" s="57" t="s">
        <v>16</v>
      </c>
      <c r="J87" s="57" t="s">
        <v>17</v>
      </c>
      <c r="K87" s="57">
        <v>0</v>
      </c>
      <c r="L87" s="57" t="s">
        <v>45</v>
      </c>
      <c r="M87" s="14">
        <f>IF(L87="","",VLOOKUP(L87,Légende!A:B,2,FALSE))</f>
        <v>0.8</v>
      </c>
      <c r="N87" s="57" t="s">
        <v>18</v>
      </c>
      <c r="O87" s="14">
        <f>IF(N87="",0,VLOOKUP(N87,Légende!D:E,2,FALSE))</f>
        <v>1</v>
      </c>
      <c r="P87" s="15">
        <f>IF(Q87="","",VLOOKUP(Q87,Légende!H:I,2,FALSE))</f>
        <v>0</v>
      </c>
      <c r="Q87" s="60" t="s">
        <v>89</v>
      </c>
      <c r="R87" s="74" t="s">
        <v>138</v>
      </c>
    </row>
    <row r="88" spans="1:18" ht="19.899999999999999" customHeight="1" x14ac:dyDescent="0.35">
      <c r="A88" s="73" t="s">
        <v>91</v>
      </c>
      <c r="B88" s="60" t="s">
        <v>40</v>
      </c>
      <c r="C88" s="57">
        <v>1</v>
      </c>
      <c r="D88" s="58" t="s">
        <v>117</v>
      </c>
      <c r="E88" s="58" t="s">
        <v>19</v>
      </c>
      <c r="F88" s="58">
        <v>0</v>
      </c>
      <c r="G88" s="58">
        <v>0</v>
      </c>
      <c r="H88" s="16">
        <f t="shared" si="1"/>
        <v>0</v>
      </c>
      <c r="I88" s="57" t="s">
        <v>16</v>
      </c>
      <c r="J88" s="57" t="s">
        <v>17</v>
      </c>
      <c r="K88" s="57">
        <v>6.8</v>
      </c>
      <c r="L88" s="57" t="s">
        <v>46</v>
      </c>
      <c r="M88" s="14">
        <f>IF(L88="","",VLOOKUP(L88,Légende!A:B,2,FALSE))</f>
        <v>1</v>
      </c>
      <c r="N88" s="57" t="s">
        <v>18</v>
      </c>
      <c r="O88" s="14">
        <f>IF(N88="",0,VLOOKUP(N88,Légende!D:E,2,FALSE))</f>
        <v>1</v>
      </c>
      <c r="P88" s="15">
        <f>IF(Q88="","",VLOOKUP(Q88,Légende!H:I,2,FALSE))</f>
        <v>50</v>
      </c>
      <c r="Q88" s="60" t="s">
        <v>62</v>
      </c>
      <c r="R88" s="74" t="s">
        <v>138</v>
      </c>
    </row>
    <row r="89" spans="1:18" ht="19.899999999999999" customHeight="1" x14ac:dyDescent="0.35">
      <c r="A89" s="73" t="s">
        <v>91</v>
      </c>
      <c r="B89" s="60" t="s">
        <v>40</v>
      </c>
      <c r="C89" s="57">
        <v>1</v>
      </c>
      <c r="D89" s="58" t="s">
        <v>118</v>
      </c>
      <c r="E89" s="58" t="s">
        <v>22</v>
      </c>
      <c r="F89" s="58">
        <v>0</v>
      </c>
      <c r="G89" s="58">
        <v>0</v>
      </c>
      <c r="H89" s="16">
        <f t="shared" si="1"/>
        <v>0</v>
      </c>
      <c r="I89" s="57" t="s">
        <v>16</v>
      </c>
      <c r="J89" s="57" t="s">
        <v>17</v>
      </c>
      <c r="K89" s="57">
        <v>17</v>
      </c>
      <c r="L89" s="57" t="s">
        <v>45</v>
      </c>
      <c r="M89" s="14">
        <f>IF(L89="","",VLOOKUP(L89,Légende!A:B,2,FALSE))</f>
        <v>0.8</v>
      </c>
      <c r="N89" s="57" t="s">
        <v>18</v>
      </c>
      <c r="O89" s="14">
        <f>IF(N89="",0,VLOOKUP(N89,Légende!D:E,2,FALSE))</f>
        <v>1</v>
      </c>
      <c r="P89" s="15">
        <f>IF(Q89="","",VLOOKUP(Q89,Légende!H:I,2,FALSE))</f>
        <v>250</v>
      </c>
      <c r="Q89" s="60" t="s">
        <v>74</v>
      </c>
      <c r="R89" s="74" t="s">
        <v>156</v>
      </c>
    </row>
    <row r="90" spans="1:18" ht="19.899999999999999" customHeight="1" x14ac:dyDescent="0.35">
      <c r="A90" s="73" t="s">
        <v>91</v>
      </c>
      <c r="B90" s="60" t="s">
        <v>135</v>
      </c>
      <c r="C90" s="57" t="s">
        <v>48</v>
      </c>
      <c r="D90" s="57" t="s">
        <v>119</v>
      </c>
      <c r="E90" s="58" t="s">
        <v>15</v>
      </c>
      <c r="F90" s="58">
        <v>5</v>
      </c>
      <c r="G90" s="58">
        <v>1.66</v>
      </c>
      <c r="H90" s="16">
        <f t="shared" si="1"/>
        <v>16.599999999999998</v>
      </c>
      <c r="I90" s="57" t="s">
        <v>16</v>
      </c>
      <c r="J90" s="57" t="s">
        <v>17</v>
      </c>
      <c r="K90" s="57">
        <v>38.5</v>
      </c>
      <c r="L90" s="57" t="s">
        <v>46</v>
      </c>
      <c r="M90" s="14">
        <f>IF(L90="","",VLOOKUP(L90,Légende!A:B,2,FALSE))</f>
        <v>1</v>
      </c>
      <c r="N90" s="57" t="s">
        <v>18</v>
      </c>
      <c r="O90" s="14">
        <f>IF(N90="",0,VLOOKUP(N90,Légende!D:E,2,FALSE))</f>
        <v>1</v>
      </c>
      <c r="P90" s="15">
        <f>IF(Q90="","",VLOOKUP(Q90,Légende!H:I,2,FALSE))</f>
        <v>50</v>
      </c>
      <c r="Q90" s="60" t="s">
        <v>62</v>
      </c>
      <c r="R90" s="74" t="s">
        <v>138</v>
      </c>
    </row>
    <row r="91" spans="1:18" ht="19.899999999999999" customHeight="1" x14ac:dyDescent="0.35">
      <c r="A91" s="73" t="s">
        <v>91</v>
      </c>
      <c r="B91" s="60" t="s">
        <v>135</v>
      </c>
      <c r="C91" s="57" t="s">
        <v>48</v>
      </c>
      <c r="D91" s="57" t="s">
        <v>119</v>
      </c>
      <c r="E91" s="58" t="s">
        <v>15</v>
      </c>
      <c r="F91" s="58">
        <v>2</v>
      </c>
      <c r="G91" s="58">
        <v>1.3</v>
      </c>
      <c r="H91" s="16">
        <f t="shared" si="1"/>
        <v>5.2</v>
      </c>
      <c r="I91" s="57" t="s">
        <v>16</v>
      </c>
      <c r="J91" s="57" t="s">
        <v>17</v>
      </c>
      <c r="K91" s="57">
        <v>0</v>
      </c>
      <c r="L91" s="57" t="s">
        <v>46</v>
      </c>
      <c r="M91" s="14">
        <f>IF(L91="","",VLOOKUP(L91,Légende!A:B,2,FALSE))</f>
        <v>1</v>
      </c>
      <c r="N91" s="57" t="s">
        <v>18</v>
      </c>
      <c r="O91" s="14">
        <f>IF(N91="",0,VLOOKUP(N91,Légende!D:E,2,FALSE))</f>
        <v>1</v>
      </c>
      <c r="P91" s="15">
        <f>IF(Q91="","",VLOOKUP(Q91,Légende!H:I,2,FALSE))</f>
        <v>0</v>
      </c>
      <c r="Q91" s="60" t="s">
        <v>89</v>
      </c>
      <c r="R91" s="74" t="s">
        <v>138</v>
      </c>
    </row>
    <row r="92" spans="1:18" ht="19.899999999999999" customHeight="1" x14ac:dyDescent="0.35">
      <c r="A92" s="73" t="s">
        <v>91</v>
      </c>
      <c r="B92" s="60" t="s">
        <v>135</v>
      </c>
      <c r="C92" s="57" t="s">
        <v>48</v>
      </c>
      <c r="D92" s="57" t="s">
        <v>120</v>
      </c>
      <c r="E92" s="58" t="s">
        <v>22</v>
      </c>
      <c r="F92" s="58">
        <v>0</v>
      </c>
      <c r="G92" s="58">
        <v>0</v>
      </c>
      <c r="H92" s="16">
        <f t="shared" si="1"/>
        <v>0</v>
      </c>
      <c r="I92" s="57" t="s">
        <v>16</v>
      </c>
      <c r="J92" s="57" t="s">
        <v>17</v>
      </c>
      <c r="K92" s="57">
        <v>2.2999999999999998</v>
      </c>
      <c r="L92" s="57" t="s">
        <v>46</v>
      </c>
      <c r="M92" s="14">
        <f>IF(L92="","",VLOOKUP(L92,Légende!A:B,2,FALSE))</f>
        <v>1</v>
      </c>
      <c r="N92" s="57" t="s">
        <v>18</v>
      </c>
      <c r="O92" s="14">
        <f>IF(N92="",0,VLOOKUP(N92,Légende!D:E,2,FALSE))</f>
        <v>1</v>
      </c>
      <c r="P92" s="15">
        <f>IF(Q92="","",VLOOKUP(Q92,Légende!H:I,2,FALSE))</f>
        <v>250</v>
      </c>
      <c r="Q92" s="60" t="s">
        <v>74</v>
      </c>
      <c r="R92" s="77" t="s">
        <v>157</v>
      </c>
    </row>
    <row r="93" spans="1:18" ht="19.899999999999999" customHeight="1" x14ac:dyDescent="0.35">
      <c r="A93" s="73" t="s">
        <v>91</v>
      </c>
      <c r="B93" s="60" t="s">
        <v>135</v>
      </c>
      <c r="C93" s="57" t="s">
        <v>48</v>
      </c>
      <c r="D93" s="57" t="s">
        <v>121</v>
      </c>
      <c r="E93" s="58" t="s">
        <v>19</v>
      </c>
      <c r="F93" s="58">
        <v>1</v>
      </c>
      <c r="G93" s="58">
        <v>1.3</v>
      </c>
      <c r="H93" s="16">
        <f t="shared" si="1"/>
        <v>2.6</v>
      </c>
      <c r="I93" s="57" t="s">
        <v>16</v>
      </c>
      <c r="J93" s="57" t="s">
        <v>17</v>
      </c>
      <c r="K93" s="57">
        <v>10.5</v>
      </c>
      <c r="L93" s="57" t="s">
        <v>46</v>
      </c>
      <c r="M93" s="14">
        <f>IF(L93="","",VLOOKUP(L93,Légende!A:B,2,FALSE))</f>
        <v>1</v>
      </c>
      <c r="N93" s="57" t="s">
        <v>18</v>
      </c>
      <c r="O93" s="14">
        <f>IF(N93="",0,VLOOKUP(N93,Légende!D:E,2,FALSE))</f>
        <v>1</v>
      </c>
      <c r="P93" s="15">
        <f>IF(Q93="","",VLOOKUP(Q93,Légende!H:I,2,FALSE))</f>
        <v>50</v>
      </c>
      <c r="Q93" s="60" t="s">
        <v>62</v>
      </c>
      <c r="R93" s="77" t="s">
        <v>158</v>
      </c>
    </row>
    <row r="94" spans="1:18" ht="19.899999999999999" customHeight="1" x14ac:dyDescent="0.35">
      <c r="A94" s="73" t="s">
        <v>91</v>
      </c>
      <c r="B94" s="60" t="s">
        <v>135</v>
      </c>
      <c r="C94" s="57" t="s">
        <v>48</v>
      </c>
      <c r="D94" s="57" t="s">
        <v>121</v>
      </c>
      <c r="E94" s="58" t="s">
        <v>20</v>
      </c>
      <c r="F94" s="58">
        <v>1</v>
      </c>
      <c r="G94" s="58">
        <v>0.8</v>
      </c>
      <c r="H94" s="16">
        <f t="shared" si="1"/>
        <v>1.6</v>
      </c>
      <c r="I94" s="57" t="s">
        <v>16</v>
      </c>
      <c r="J94" s="57" t="s">
        <v>17</v>
      </c>
      <c r="K94" s="57">
        <v>0</v>
      </c>
      <c r="L94" s="57" t="s">
        <v>46</v>
      </c>
      <c r="M94" s="14">
        <f>IF(L94="","",VLOOKUP(L94,Légende!A:B,2,FALSE))</f>
        <v>1</v>
      </c>
      <c r="N94" s="57" t="s">
        <v>18</v>
      </c>
      <c r="O94" s="14">
        <f>IF(N94="",0,VLOOKUP(N94,Légende!D:E,2,FALSE))</f>
        <v>1</v>
      </c>
      <c r="P94" s="15">
        <f>IF(Q94="","",VLOOKUP(Q94,Légende!H:I,2,FALSE))</f>
        <v>0</v>
      </c>
      <c r="Q94" s="60" t="s">
        <v>89</v>
      </c>
      <c r="R94" s="77" t="s">
        <v>138</v>
      </c>
    </row>
    <row r="95" spans="1:18" ht="19.899999999999999" customHeight="1" x14ac:dyDescent="0.35">
      <c r="A95" s="73" t="s">
        <v>91</v>
      </c>
      <c r="B95" s="60" t="s">
        <v>135</v>
      </c>
      <c r="C95" s="57" t="s">
        <v>48</v>
      </c>
      <c r="D95" s="57" t="s">
        <v>122</v>
      </c>
      <c r="E95" s="58" t="s">
        <v>20</v>
      </c>
      <c r="F95" s="58">
        <v>1</v>
      </c>
      <c r="G95" s="58">
        <v>0.8</v>
      </c>
      <c r="H95" s="16">
        <f t="shared" si="1"/>
        <v>1.6</v>
      </c>
      <c r="I95" s="57" t="s">
        <v>16</v>
      </c>
      <c r="J95" s="57" t="s">
        <v>17</v>
      </c>
      <c r="K95" s="57">
        <v>18</v>
      </c>
      <c r="L95" s="57" t="s">
        <v>46</v>
      </c>
      <c r="M95" s="14">
        <f>IF(L95="","",VLOOKUP(L95,Légende!A:B,2,FALSE))</f>
        <v>1</v>
      </c>
      <c r="N95" s="57" t="s">
        <v>18</v>
      </c>
      <c r="O95" s="14">
        <f>IF(N95="",0,VLOOKUP(N95,Légende!D:E,2,FALSE))</f>
        <v>1</v>
      </c>
      <c r="P95" s="15">
        <f>IF(Q95="","",VLOOKUP(Q95,Légende!H:I,2,FALSE))</f>
        <v>50</v>
      </c>
      <c r="Q95" s="60" t="s">
        <v>62</v>
      </c>
      <c r="R95" s="74" t="s">
        <v>159</v>
      </c>
    </row>
    <row r="96" spans="1:18" ht="19.899999999999999" customHeight="1" x14ac:dyDescent="0.35">
      <c r="A96" s="73" t="s">
        <v>91</v>
      </c>
      <c r="B96" s="60" t="s">
        <v>135</v>
      </c>
      <c r="C96" s="57" t="s">
        <v>48</v>
      </c>
      <c r="D96" s="57" t="s">
        <v>122</v>
      </c>
      <c r="E96" s="58" t="s">
        <v>20</v>
      </c>
      <c r="F96" s="58">
        <v>3</v>
      </c>
      <c r="G96" s="58">
        <v>0.45</v>
      </c>
      <c r="H96" s="16">
        <f t="shared" si="1"/>
        <v>2.7</v>
      </c>
      <c r="I96" s="57" t="s">
        <v>16</v>
      </c>
      <c r="J96" s="57" t="s">
        <v>17</v>
      </c>
      <c r="K96" s="57">
        <v>0</v>
      </c>
      <c r="L96" s="57" t="s">
        <v>46</v>
      </c>
      <c r="M96" s="14">
        <f>IF(L96="","",VLOOKUP(L96,Légende!A:B,2,FALSE))</f>
        <v>1</v>
      </c>
      <c r="N96" s="57" t="s">
        <v>18</v>
      </c>
      <c r="O96" s="14">
        <f>IF(N96="",0,VLOOKUP(N96,Légende!D:E,2,FALSE))</f>
        <v>1</v>
      </c>
      <c r="P96" s="15">
        <f>IF(Q96="","",VLOOKUP(Q96,Légende!H:I,2,FALSE))</f>
        <v>0</v>
      </c>
      <c r="Q96" s="60" t="s">
        <v>89</v>
      </c>
      <c r="R96" s="78" t="s">
        <v>138</v>
      </c>
    </row>
    <row r="97" spans="1:18" ht="19.899999999999999" customHeight="1" x14ac:dyDescent="0.35">
      <c r="A97" s="73" t="s">
        <v>91</v>
      </c>
      <c r="B97" s="60" t="s">
        <v>135</v>
      </c>
      <c r="C97" s="57" t="s">
        <v>48</v>
      </c>
      <c r="D97" s="57" t="s">
        <v>123</v>
      </c>
      <c r="E97" s="58" t="s">
        <v>22</v>
      </c>
      <c r="F97" s="58">
        <v>1</v>
      </c>
      <c r="G97" s="58">
        <v>0.3</v>
      </c>
      <c r="H97" s="16">
        <f t="shared" si="1"/>
        <v>0.6</v>
      </c>
      <c r="I97" s="57" t="s">
        <v>16</v>
      </c>
      <c r="J97" s="57" t="s">
        <v>17</v>
      </c>
      <c r="K97" s="57">
        <v>6.2</v>
      </c>
      <c r="L97" s="57" t="s">
        <v>45</v>
      </c>
      <c r="M97" s="14">
        <f>IF(L97="","",VLOOKUP(L97,Légende!A:B,2,FALSE))</f>
        <v>0.8</v>
      </c>
      <c r="N97" s="57" t="s">
        <v>18</v>
      </c>
      <c r="O97" s="14">
        <f>IF(N97="",0,VLOOKUP(N97,Légende!D:E,2,FALSE))</f>
        <v>1</v>
      </c>
      <c r="P97" s="15">
        <f>IF(Q97="","",VLOOKUP(Q97,Légende!H:I,2,FALSE))</f>
        <v>250</v>
      </c>
      <c r="Q97" s="60" t="s">
        <v>74</v>
      </c>
      <c r="R97" s="76" t="s">
        <v>160</v>
      </c>
    </row>
    <row r="98" spans="1:18" ht="19.899999999999999" customHeight="1" x14ac:dyDescent="0.35">
      <c r="A98" s="73" t="s">
        <v>91</v>
      </c>
      <c r="B98" s="60" t="s">
        <v>136</v>
      </c>
      <c r="C98" s="57" t="s">
        <v>48</v>
      </c>
      <c r="D98" s="58" t="s">
        <v>124</v>
      </c>
      <c r="E98" s="58" t="s">
        <v>19</v>
      </c>
      <c r="F98" s="58">
        <v>1</v>
      </c>
      <c r="G98" s="58">
        <v>3.8</v>
      </c>
      <c r="H98" s="16">
        <f t="shared" si="1"/>
        <v>7.6</v>
      </c>
      <c r="I98" s="58" t="s">
        <v>32</v>
      </c>
      <c r="J98" s="57" t="s">
        <v>17</v>
      </c>
      <c r="K98" s="57">
        <v>8.6</v>
      </c>
      <c r="L98" s="57" t="s">
        <v>45</v>
      </c>
      <c r="M98" s="14">
        <f>IF(L98="","",VLOOKUP(L98,Légende!A:B,2,FALSE))</f>
        <v>0.8</v>
      </c>
      <c r="N98" s="57" t="s">
        <v>23</v>
      </c>
      <c r="O98" s="14">
        <f>IF(N98="",0,VLOOKUP(N98,Légende!D:E,2,FALSE))</f>
        <v>1</v>
      </c>
      <c r="P98" s="15">
        <f>IF(Q98="","",VLOOKUP(Q98,Légende!H:I,2,FALSE))</f>
        <v>50</v>
      </c>
      <c r="Q98" s="60" t="s">
        <v>62</v>
      </c>
      <c r="R98" s="76" t="s">
        <v>138</v>
      </c>
    </row>
    <row r="99" spans="1:18" ht="19.899999999999999" customHeight="1" x14ac:dyDescent="0.35">
      <c r="A99" s="73" t="s">
        <v>91</v>
      </c>
      <c r="B99" s="60" t="s">
        <v>136</v>
      </c>
      <c r="C99" s="57" t="s">
        <v>48</v>
      </c>
      <c r="D99" s="58" t="s">
        <v>125</v>
      </c>
      <c r="E99" s="58" t="s">
        <v>19</v>
      </c>
      <c r="F99" s="58">
        <v>1</v>
      </c>
      <c r="G99" s="58">
        <v>1</v>
      </c>
      <c r="H99" s="16">
        <f t="shared" si="1"/>
        <v>2</v>
      </c>
      <c r="I99" s="58" t="s">
        <v>32</v>
      </c>
      <c r="J99" s="57" t="s">
        <v>17</v>
      </c>
      <c r="K99" s="57">
        <v>17</v>
      </c>
      <c r="L99" s="57" t="s">
        <v>45</v>
      </c>
      <c r="M99" s="14">
        <f>IF(L99="","",VLOOKUP(L99,Légende!A:B,2,FALSE))</f>
        <v>0.8</v>
      </c>
      <c r="N99" s="57" t="s">
        <v>23</v>
      </c>
      <c r="O99" s="14">
        <f>IF(N99="",0,VLOOKUP(N99,Légende!D:E,2,FALSE))</f>
        <v>1</v>
      </c>
      <c r="P99" s="15">
        <f>IF(Q99="","",VLOOKUP(Q99,Légende!H:I,2,FALSE))</f>
        <v>50</v>
      </c>
      <c r="Q99" s="60" t="s">
        <v>62</v>
      </c>
      <c r="R99" s="74" t="s">
        <v>138</v>
      </c>
    </row>
    <row r="100" spans="1:18" ht="19.899999999999999" customHeight="1" x14ac:dyDescent="0.35">
      <c r="A100" s="73" t="s">
        <v>91</v>
      </c>
      <c r="B100" s="60" t="s">
        <v>136</v>
      </c>
      <c r="C100" s="57" t="s">
        <v>48</v>
      </c>
      <c r="D100" s="58" t="s">
        <v>126</v>
      </c>
      <c r="E100" s="58" t="s">
        <v>19</v>
      </c>
      <c r="F100" s="58">
        <v>1</v>
      </c>
      <c r="G100" s="59">
        <v>3.3</v>
      </c>
      <c r="H100" s="16">
        <f t="shared" si="1"/>
        <v>6.6</v>
      </c>
      <c r="I100" s="58" t="s">
        <v>32</v>
      </c>
      <c r="J100" s="57" t="s">
        <v>17</v>
      </c>
      <c r="K100" s="61">
        <v>20.5</v>
      </c>
      <c r="L100" s="57" t="s">
        <v>45</v>
      </c>
      <c r="M100" s="14">
        <f>IF(L100="","",VLOOKUP(L100,Légende!A:B,2,FALSE))</f>
        <v>0.8</v>
      </c>
      <c r="N100" s="57" t="s">
        <v>23</v>
      </c>
      <c r="O100" s="14">
        <f>IF(N100="",0,VLOOKUP(N100,Légende!D:E,2,FALSE))</f>
        <v>1</v>
      </c>
      <c r="P100" s="15">
        <f>IF(Q100="","",VLOOKUP(Q100,Légende!H:I,2,FALSE))</f>
        <v>50</v>
      </c>
      <c r="Q100" s="60" t="s">
        <v>62</v>
      </c>
      <c r="R100" s="76" t="s">
        <v>138</v>
      </c>
    </row>
    <row r="101" spans="1:18" ht="19.899999999999999" customHeight="1" x14ac:dyDescent="0.35">
      <c r="A101" s="73" t="s">
        <v>91</v>
      </c>
      <c r="B101" s="60" t="s">
        <v>136</v>
      </c>
      <c r="C101" s="57" t="s">
        <v>48</v>
      </c>
      <c r="D101" s="57" t="s">
        <v>127</v>
      </c>
      <c r="E101" s="58" t="s">
        <v>15</v>
      </c>
      <c r="F101" s="58">
        <v>1</v>
      </c>
      <c r="G101" s="58">
        <v>4.2</v>
      </c>
      <c r="H101" s="16">
        <f t="shared" si="1"/>
        <v>8.4</v>
      </c>
      <c r="I101" s="58" t="s">
        <v>32</v>
      </c>
      <c r="J101" s="57" t="s">
        <v>17</v>
      </c>
      <c r="K101" s="57">
        <v>14.5</v>
      </c>
      <c r="L101" s="57" t="s">
        <v>46</v>
      </c>
      <c r="M101" s="14">
        <f>IF(L101="","",VLOOKUP(L101,Légende!A:B,2,FALSE))</f>
        <v>1</v>
      </c>
      <c r="N101" s="57" t="s">
        <v>23</v>
      </c>
      <c r="O101" s="14">
        <f>IF(N101="",0,VLOOKUP(N101,Légende!D:E,2,FALSE))</f>
        <v>1</v>
      </c>
      <c r="P101" s="15">
        <f>IF(Q101="","",VLOOKUP(Q101,Légende!H:I,2,FALSE))</f>
        <v>50</v>
      </c>
      <c r="Q101" s="60" t="s">
        <v>62</v>
      </c>
      <c r="R101" s="74" t="s">
        <v>138</v>
      </c>
    </row>
    <row r="102" spans="1:18" ht="19.899999999999999" customHeight="1" x14ac:dyDescent="0.35">
      <c r="A102" s="73" t="s">
        <v>91</v>
      </c>
      <c r="B102" s="60" t="s">
        <v>136</v>
      </c>
      <c r="C102" s="57" t="s">
        <v>48</v>
      </c>
      <c r="D102" s="58" t="s">
        <v>128</v>
      </c>
      <c r="E102" s="58" t="s">
        <v>15</v>
      </c>
      <c r="F102" s="58">
        <v>1</v>
      </c>
      <c r="G102" s="58">
        <v>4.2</v>
      </c>
      <c r="H102" s="16">
        <f t="shared" si="1"/>
        <v>8.4</v>
      </c>
      <c r="I102" s="58" t="s">
        <v>32</v>
      </c>
      <c r="J102" s="57" t="s">
        <v>17</v>
      </c>
      <c r="K102" s="57">
        <v>21.2</v>
      </c>
      <c r="L102" s="57" t="s">
        <v>46</v>
      </c>
      <c r="M102" s="14">
        <f>IF(L102="","",VLOOKUP(L102,Légende!A:B,2,FALSE))</f>
        <v>1</v>
      </c>
      <c r="N102" s="57" t="s">
        <v>23</v>
      </c>
      <c r="O102" s="14">
        <f>IF(N102="",0,VLOOKUP(N102,Légende!D:E,2,FALSE))</f>
        <v>1</v>
      </c>
      <c r="P102" s="15">
        <f>IF(Q102="","",VLOOKUP(Q102,Légende!H:I,2,FALSE))</f>
        <v>50</v>
      </c>
      <c r="Q102" s="60" t="s">
        <v>62</v>
      </c>
      <c r="R102" s="76" t="s">
        <v>138</v>
      </c>
    </row>
    <row r="103" spans="1:18" ht="19.899999999999999" customHeight="1" x14ac:dyDescent="0.35">
      <c r="A103" s="73" t="s">
        <v>91</v>
      </c>
      <c r="B103" s="60" t="s">
        <v>136</v>
      </c>
      <c r="C103" s="57" t="s">
        <v>48</v>
      </c>
      <c r="D103" s="58" t="s">
        <v>129</v>
      </c>
      <c r="E103" s="58" t="s">
        <v>22</v>
      </c>
      <c r="F103" s="58">
        <v>1</v>
      </c>
      <c r="G103" s="58">
        <v>1.3</v>
      </c>
      <c r="H103" s="16">
        <f t="shared" si="1"/>
        <v>2.6</v>
      </c>
      <c r="I103" s="58" t="s">
        <v>32</v>
      </c>
      <c r="J103" s="57" t="s">
        <v>17</v>
      </c>
      <c r="K103" s="57">
        <v>15.8</v>
      </c>
      <c r="L103" s="57" t="s">
        <v>45</v>
      </c>
      <c r="M103" s="14">
        <f>IF(L103="","",VLOOKUP(L103,Légende!A:B,2,FALSE))</f>
        <v>0.8</v>
      </c>
      <c r="N103" s="57" t="s">
        <v>23</v>
      </c>
      <c r="O103" s="14">
        <f>IF(N103="",0,VLOOKUP(N103,Légende!D:E,2,FALSE))</f>
        <v>1</v>
      </c>
      <c r="P103" s="15">
        <f>IF(Q103="","",VLOOKUP(Q103,Légende!H:I,2,FALSE))</f>
        <v>250</v>
      </c>
      <c r="Q103" s="60" t="s">
        <v>74</v>
      </c>
      <c r="R103" s="76" t="s">
        <v>161</v>
      </c>
    </row>
    <row r="104" spans="1:18" ht="19.899999999999999" customHeight="1" x14ac:dyDescent="0.35">
      <c r="A104" s="73" t="s">
        <v>91</v>
      </c>
      <c r="B104" s="60" t="s">
        <v>136</v>
      </c>
      <c r="C104" s="57" t="s">
        <v>48</v>
      </c>
      <c r="D104" s="57" t="s">
        <v>130</v>
      </c>
      <c r="E104" s="58" t="s">
        <v>20</v>
      </c>
      <c r="F104" s="58">
        <v>1</v>
      </c>
      <c r="G104" s="58">
        <v>4.2</v>
      </c>
      <c r="H104" s="16">
        <f t="shared" si="1"/>
        <v>8.4</v>
      </c>
      <c r="I104" s="58" t="s">
        <v>32</v>
      </c>
      <c r="J104" s="57" t="s">
        <v>17</v>
      </c>
      <c r="K104" s="57">
        <v>25.5</v>
      </c>
      <c r="L104" s="57" t="s">
        <v>46</v>
      </c>
      <c r="M104" s="14">
        <f>IF(L104="","",VLOOKUP(L104,Légende!A:B,2,FALSE))</f>
        <v>1</v>
      </c>
      <c r="N104" s="57" t="s">
        <v>23</v>
      </c>
      <c r="O104" s="14">
        <f>IF(N104="",0,VLOOKUP(N104,Légende!D:E,2,FALSE))</f>
        <v>1</v>
      </c>
      <c r="P104" s="15">
        <f>IF(Q104="","",VLOOKUP(Q104,Légende!H:I,2,FALSE))</f>
        <v>100</v>
      </c>
      <c r="Q104" s="60" t="s">
        <v>65</v>
      </c>
      <c r="R104" s="74" t="s">
        <v>162</v>
      </c>
    </row>
    <row r="105" spans="1:18" ht="19.899999999999999" customHeight="1" x14ac:dyDescent="0.35">
      <c r="A105" s="73" t="s">
        <v>92</v>
      </c>
      <c r="B105" s="60" t="s">
        <v>40</v>
      </c>
      <c r="C105" s="57" t="s">
        <v>48</v>
      </c>
      <c r="D105" s="58" t="s">
        <v>131</v>
      </c>
      <c r="E105" s="58" t="s">
        <v>15</v>
      </c>
      <c r="F105" s="58">
        <v>1</v>
      </c>
      <c r="G105" s="58">
        <v>11.3</v>
      </c>
      <c r="H105" s="16">
        <f t="shared" si="1"/>
        <v>22.6</v>
      </c>
      <c r="I105" s="58" t="s">
        <v>16</v>
      </c>
      <c r="J105" s="57" t="s">
        <v>17</v>
      </c>
      <c r="K105" s="57">
        <v>27.5</v>
      </c>
      <c r="L105" s="57" t="s">
        <v>46</v>
      </c>
      <c r="M105" s="14">
        <f>IF(L105="","",VLOOKUP(L105,Légende!A:B,2,FALSE))</f>
        <v>1</v>
      </c>
      <c r="N105" s="57" t="s">
        <v>34</v>
      </c>
      <c r="O105" s="14">
        <f>IF(N105="",0,VLOOKUP(N105,Légende!D:E,2,FALSE))</f>
        <v>0.5</v>
      </c>
      <c r="P105" s="15">
        <f>IF(Q105="","",VLOOKUP(Q105,Légende!H:I,2,FALSE))</f>
        <v>50</v>
      </c>
      <c r="Q105" s="60" t="s">
        <v>62</v>
      </c>
      <c r="R105" s="74" t="s">
        <v>138</v>
      </c>
    </row>
    <row r="106" spans="1:18" ht="19.899999999999999" customHeight="1" x14ac:dyDescent="0.35">
      <c r="A106" s="73" t="s">
        <v>92</v>
      </c>
      <c r="B106" s="60" t="s">
        <v>40</v>
      </c>
      <c r="C106" s="57" t="s">
        <v>48</v>
      </c>
      <c r="D106" s="57" t="s">
        <v>132</v>
      </c>
      <c r="E106" s="58" t="s">
        <v>20</v>
      </c>
      <c r="F106" s="58">
        <v>1</v>
      </c>
      <c r="G106" s="58">
        <v>2.56</v>
      </c>
      <c r="H106" s="16">
        <f t="shared" si="1"/>
        <v>5.12</v>
      </c>
      <c r="I106" s="58" t="s">
        <v>16</v>
      </c>
      <c r="J106" s="57" t="s">
        <v>17</v>
      </c>
      <c r="K106" s="57">
        <v>3</v>
      </c>
      <c r="L106" s="57" t="s">
        <v>46</v>
      </c>
      <c r="M106" s="14">
        <f>IF(L106="","",VLOOKUP(L106,Légende!A:B,2,FALSE))</f>
        <v>1</v>
      </c>
      <c r="N106" s="57" t="s">
        <v>34</v>
      </c>
      <c r="O106" s="14">
        <f>IF(N106="",0,VLOOKUP(N106,Légende!D:E,2,FALSE))</f>
        <v>0.5</v>
      </c>
      <c r="P106" s="15">
        <f>IF(Q106="","",VLOOKUP(Q106,Légende!H:I,2,FALSE))</f>
        <v>12</v>
      </c>
      <c r="Q106" s="60" t="s">
        <v>24</v>
      </c>
      <c r="R106" s="76" t="s">
        <v>138</v>
      </c>
    </row>
    <row r="107" spans="1:18" ht="19.899999999999999" customHeight="1" x14ac:dyDescent="0.35">
      <c r="A107" s="73" t="s">
        <v>92</v>
      </c>
      <c r="B107" s="60" t="s">
        <v>40</v>
      </c>
      <c r="C107" s="57" t="s">
        <v>48</v>
      </c>
      <c r="D107" s="57" t="s">
        <v>133</v>
      </c>
      <c r="E107" s="58" t="s">
        <v>19</v>
      </c>
      <c r="F107" s="58">
        <v>0</v>
      </c>
      <c r="G107" s="58">
        <v>0</v>
      </c>
      <c r="H107" s="16">
        <f t="shared" si="1"/>
        <v>0</v>
      </c>
      <c r="I107" s="58" t="s">
        <v>16</v>
      </c>
      <c r="J107" s="57" t="s">
        <v>17</v>
      </c>
      <c r="K107" s="57">
        <v>5</v>
      </c>
      <c r="L107" s="57" t="s">
        <v>45</v>
      </c>
      <c r="M107" s="14">
        <f>IF(L107="","",VLOOKUP(L107,Légende!A:B,2,FALSE))</f>
        <v>0.8</v>
      </c>
      <c r="N107" s="57" t="s">
        <v>34</v>
      </c>
      <c r="O107" s="14">
        <f>IF(N107="",0,VLOOKUP(N107,Légende!D:E,2,FALSE))</f>
        <v>0.5</v>
      </c>
      <c r="P107" s="15">
        <f>IF(Q107="","",VLOOKUP(Q107,Légende!H:I,2,FALSE))</f>
        <v>50</v>
      </c>
      <c r="Q107" s="60" t="s">
        <v>62</v>
      </c>
      <c r="R107" s="74" t="s">
        <v>163</v>
      </c>
    </row>
    <row r="108" spans="1:18" ht="19.899999999999999" customHeight="1" thickBot="1" x14ac:dyDescent="0.4">
      <c r="A108" s="79" t="s">
        <v>92</v>
      </c>
      <c r="B108" s="80" t="s">
        <v>40</v>
      </c>
      <c r="C108" s="81" t="s">
        <v>48</v>
      </c>
      <c r="D108" s="81" t="s">
        <v>134</v>
      </c>
      <c r="E108" s="82" t="s">
        <v>22</v>
      </c>
      <c r="F108" s="82">
        <v>0</v>
      </c>
      <c r="G108" s="82">
        <v>0</v>
      </c>
      <c r="H108" s="83">
        <f t="shared" si="1"/>
        <v>0</v>
      </c>
      <c r="I108" s="82" t="s">
        <v>16</v>
      </c>
      <c r="J108" s="81" t="s">
        <v>17</v>
      </c>
      <c r="K108" s="81">
        <v>24</v>
      </c>
      <c r="L108" s="81" t="s">
        <v>46</v>
      </c>
      <c r="M108" s="84">
        <f>IF(L108="","",VLOOKUP(L108,Légende!A:B,2,FALSE))</f>
        <v>1</v>
      </c>
      <c r="N108" s="81" t="s">
        <v>34</v>
      </c>
      <c r="O108" s="84">
        <f>IF(N108="",0,VLOOKUP(N108,Légende!D:E,2,FALSE))</f>
        <v>0.5</v>
      </c>
      <c r="P108" s="85">
        <f>IF(Q108="","",VLOOKUP(Q108,Légende!H:I,2,FALSE))</f>
        <v>250</v>
      </c>
      <c r="Q108" s="80" t="s">
        <v>74</v>
      </c>
      <c r="R108" s="86" t="s">
        <v>164</v>
      </c>
    </row>
  </sheetData>
  <autoFilter ref="A9:R108"/>
  <dataConsolidate link="1"/>
  <mergeCells count="10">
    <mergeCell ref="A3:R3"/>
    <mergeCell ref="A2:R2"/>
    <mergeCell ref="A1:R1"/>
    <mergeCell ref="L7:O8"/>
    <mergeCell ref="P7:Q8"/>
    <mergeCell ref="B5:R5"/>
    <mergeCell ref="B4:R4"/>
    <mergeCell ref="A7:A9"/>
    <mergeCell ref="B7:K8"/>
    <mergeCell ref="R7:R9"/>
  </mergeCells>
  <dataValidations count="7">
    <dataValidation type="list" allowBlank="1" showInputMessage="1" showErrorMessage="1" sqref="I6:I1048576">
      <formula1>INDIRECT("Nature_Sol")</formula1>
    </dataValidation>
    <dataValidation type="list" allowBlank="1" showInputMessage="1" showErrorMessage="1" sqref="J6:J1048576">
      <formula1>INDIRECT("Traitement1")</formula1>
    </dataValidation>
    <dataValidation type="list" allowBlank="1" showInputMessage="1" showErrorMessage="1" sqref="L6:L1048576">
      <formula1>INDIRECT("Encombrement1[Encombrement]")</formula1>
    </dataValidation>
    <dataValidation type="list" allowBlank="1" showInputMessage="1" showErrorMessage="1" sqref="N6:N1048576">
      <formula1>INDIRECT("Vétusté[Vétusté]")</formula1>
    </dataValidation>
    <dataValidation type="list" allowBlank="1" showInputMessage="1" showErrorMessage="1" sqref="Q6:Q1048576">
      <formula1>INDIRECT("Fréquence_de_passage[Abreviation]")</formula1>
    </dataValidation>
    <dataValidation type="list" allowBlank="1" showInputMessage="1" showErrorMessage="1" sqref="A4:A1048576">
      <formula1>INDIRECT("Site")</formula1>
    </dataValidation>
    <dataValidation type="list" allowBlank="1" showInputMessage="1" showErrorMessage="1" sqref="E6:E1048576">
      <formula1>INDIRECT("Nature_des_locaux[Nature des locaux]")</formula1>
    </dataValidation>
  </dataValidations>
  <pageMargins left="0.70866141732283472" right="0.70866141732283472" top="0.74803149606299213" bottom="0.74803149606299213" header="0.31496062992125984" footer="0.31496062992125984"/>
  <pageSetup paperSize="8" scale="1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67"/>
  <sheetViews>
    <sheetView topLeftCell="G1" zoomScale="85" zoomScaleNormal="85" workbookViewId="0">
      <selection activeCell="L6" sqref="L6"/>
    </sheetView>
  </sheetViews>
  <sheetFormatPr baseColWidth="10" defaultColWidth="10.81640625" defaultRowHeight="14.5" x14ac:dyDescent="0.35"/>
  <cols>
    <col min="1" max="1" width="20.81640625" style="19" hidden="1" customWidth="1"/>
    <col min="2" max="2" width="7.81640625" style="19" hidden="1" customWidth="1"/>
    <col min="3" max="3" width="3" style="19" hidden="1" customWidth="1"/>
    <col min="4" max="4" width="10.81640625" style="19" hidden="1" customWidth="1"/>
    <col min="5" max="5" width="7.81640625" style="19" hidden="1" customWidth="1"/>
    <col min="6" max="6" width="3.26953125" style="19" hidden="1" customWidth="1"/>
    <col min="7" max="7" width="49" style="19" customWidth="1"/>
    <col min="8" max="8" width="16.453125" style="19" customWidth="1"/>
    <col min="9" max="9" width="8.7265625" style="19" bestFit="1" customWidth="1"/>
    <col min="10" max="10" width="42.81640625" style="19" customWidth="1"/>
    <col min="11" max="16384" width="10.81640625" style="19"/>
  </cols>
  <sheetData>
    <row r="1" spans="1:15" ht="23" customHeight="1" x14ac:dyDescent="0.35">
      <c r="G1" s="87" t="s">
        <v>166</v>
      </c>
      <c r="H1" s="87"/>
      <c r="I1" s="87"/>
      <c r="J1" s="87"/>
    </row>
    <row r="2" spans="1:15" ht="94" customHeight="1" x14ac:dyDescent="0.35">
      <c r="G2" s="87" t="s">
        <v>169</v>
      </c>
      <c r="H2" s="87"/>
      <c r="I2" s="87"/>
      <c r="J2" s="87"/>
    </row>
    <row r="3" spans="1:15" ht="23" x14ac:dyDescent="0.35">
      <c r="B3" s="64"/>
      <c r="C3" s="64"/>
      <c r="D3" s="64"/>
      <c r="E3" s="64"/>
      <c r="F3" s="64"/>
      <c r="G3" s="87" t="s">
        <v>165</v>
      </c>
      <c r="H3" s="87"/>
      <c r="I3" s="87"/>
      <c r="J3" s="87"/>
    </row>
    <row r="4" spans="1:15" ht="23.5" thickBot="1" x14ac:dyDescent="0.4">
      <c r="B4" s="64"/>
      <c r="C4" s="64"/>
      <c r="D4" s="64"/>
      <c r="E4" s="64"/>
      <c r="F4" s="64"/>
      <c r="G4" s="63"/>
      <c r="H4" s="63"/>
      <c r="I4" s="63"/>
      <c r="J4" s="63"/>
    </row>
    <row r="5" spans="1:15" ht="28.5" customHeight="1" thickBot="1" x14ac:dyDescent="0.4">
      <c r="A5" s="29" t="s">
        <v>10</v>
      </c>
      <c r="B5" s="30" t="s">
        <v>11</v>
      </c>
      <c r="C5" s="20"/>
      <c r="D5" s="30" t="s">
        <v>12</v>
      </c>
      <c r="E5" s="31" t="s">
        <v>11</v>
      </c>
      <c r="G5" s="21" t="s">
        <v>41</v>
      </c>
      <c r="H5" s="22" t="s">
        <v>36</v>
      </c>
      <c r="I5" s="23" t="s">
        <v>37</v>
      </c>
      <c r="J5" s="24" t="s">
        <v>38</v>
      </c>
      <c r="O5" s="25"/>
    </row>
    <row r="6" spans="1:15" ht="29" x14ac:dyDescent="0.35">
      <c r="A6" s="19" t="s">
        <v>45</v>
      </c>
      <c r="B6" s="26">
        <v>0.8</v>
      </c>
      <c r="D6" s="19" t="s">
        <v>18</v>
      </c>
      <c r="E6" s="26">
        <v>1</v>
      </c>
      <c r="G6" s="56" t="s">
        <v>87</v>
      </c>
      <c r="H6" s="33" t="s">
        <v>89</v>
      </c>
      <c r="I6" s="34">
        <v>0</v>
      </c>
      <c r="J6" s="56" t="s">
        <v>88</v>
      </c>
      <c r="L6" s="20"/>
    </row>
    <row r="7" spans="1:15" x14ac:dyDescent="0.35">
      <c r="A7" s="19" t="s">
        <v>46</v>
      </c>
      <c r="B7" s="26">
        <v>1</v>
      </c>
      <c r="D7" s="19" t="s">
        <v>23</v>
      </c>
      <c r="E7" s="26">
        <v>1</v>
      </c>
      <c r="G7" s="36" t="s">
        <v>30</v>
      </c>
      <c r="H7" s="37" t="s">
        <v>31</v>
      </c>
      <c r="I7" s="38">
        <v>1</v>
      </c>
      <c r="J7" s="39" t="s">
        <v>51</v>
      </c>
    </row>
    <row r="8" spans="1:15" x14ac:dyDescent="0.35">
      <c r="A8" s="19" t="s">
        <v>47</v>
      </c>
      <c r="B8" s="26">
        <v>1.2</v>
      </c>
      <c r="D8" s="19" t="s">
        <v>34</v>
      </c>
      <c r="E8" s="26">
        <v>0.5</v>
      </c>
      <c r="G8" s="32" t="s">
        <v>27</v>
      </c>
      <c r="H8" s="33" t="s">
        <v>28</v>
      </c>
      <c r="I8" s="34">
        <f>4</f>
        <v>4</v>
      </c>
      <c r="J8" s="35" t="s">
        <v>52</v>
      </c>
    </row>
    <row r="9" spans="1:15" x14ac:dyDescent="0.35">
      <c r="G9" s="36" t="s">
        <v>25</v>
      </c>
      <c r="H9" s="37" t="s">
        <v>26</v>
      </c>
      <c r="I9" s="38">
        <v>6</v>
      </c>
      <c r="J9" s="40" t="s">
        <v>53</v>
      </c>
    </row>
    <row r="10" spans="1:15" x14ac:dyDescent="0.35">
      <c r="G10" s="36" t="s">
        <v>35</v>
      </c>
      <c r="H10" s="37" t="s">
        <v>24</v>
      </c>
      <c r="I10" s="38">
        <f>12*1</f>
        <v>12</v>
      </c>
      <c r="J10" s="40" t="s">
        <v>54</v>
      </c>
    </row>
    <row r="11" spans="1:15" x14ac:dyDescent="0.35">
      <c r="G11" s="41" t="s">
        <v>55</v>
      </c>
      <c r="H11" s="42" t="s">
        <v>56</v>
      </c>
      <c r="I11" s="42">
        <f>12*2</f>
        <v>24</v>
      </c>
      <c r="J11" s="40" t="s">
        <v>57</v>
      </c>
      <c r="L11" s="20"/>
    </row>
    <row r="12" spans="1:15" x14ac:dyDescent="0.35">
      <c r="G12" s="41" t="s">
        <v>58</v>
      </c>
      <c r="H12" s="42" t="s">
        <v>59</v>
      </c>
      <c r="I12" s="42">
        <v>36</v>
      </c>
      <c r="J12" s="40" t="s">
        <v>60</v>
      </c>
    </row>
    <row r="13" spans="1:15" ht="29" x14ac:dyDescent="0.35">
      <c r="G13" s="43" t="s">
        <v>61</v>
      </c>
      <c r="H13" s="44" t="s">
        <v>62</v>
      </c>
      <c r="I13" s="45">
        <f>50*1</f>
        <v>50</v>
      </c>
      <c r="J13" s="46" t="s">
        <v>63</v>
      </c>
    </row>
    <row r="14" spans="1:15" ht="29" x14ac:dyDescent="0.35">
      <c r="G14" s="43" t="s">
        <v>64</v>
      </c>
      <c r="H14" s="44" t="s">
        <v>65</v>
      </c>
      <c r="I14" s="47">
        <f>50*2</f>
        <v>100</v>
      </c>
      <c r="J14" s="46" t="s">
        <v>66</v>
      </c>
    </row>
    <row r="15" spans="1:15" ht="29" x14ac:dyDescent="0.35">
      <c r="G15" s="43" t="s">
        <v>67</v>
      </c>
      <c r="H15" s="44" t="s">
        <v>68</v>
      </c>
      <c r="I15" s="45">
        <f>50*3</f>
        <v>150</v>
      </c>
      <c r="J15" s="46" t="s">
        <v>69</v>
      </c>
    </row>
    <row r="16" spans="1:15" ht="29" x14ac:dyDescent="0.35">
      <c r="G16" s="43" t="s">
        <v>70</v>
      </c>
      <c r="H16" s="44" t="s">
        <v>71</v>
      </c>
      <c r="I16" s="45">
        <f>50*4</f>
        <v>200</v>
      </c>
      <c r="J16" s="46" t="s">
        <v>72</v>
      </c>
      <c r="L16" s="20"/>
    </row>
    <row r="17" spans="7:12" ht="29" x14ac:dyDescent="0.35">
      <c r="G17" s="48" t="s">
        <v>73</v>
      </c>
      <c r="H17" s="49" t="s">
        <v>74</v>
      </c>
      <c r="I17" s="50">
        <f>1*5*50</f>
        <v>250</v>
      </c>
      <c r="J17" s="51" t="s">
        <v>75</v>
      </c>
      <c r="L17" s="27"/>
    </row>
    <row r="18" spans="7:12" ht="29" x14ac:dyDescent="0.35">
      <c r="G18" s="48" t="s">
        <v>76</v>
      </c>
      <c r="H18" s="49" t="s">
        <v>77</v>
      </c>
      <c r="I18" s="50">
        <f>2*5*50</f>
        <v>500</v>
      </c>
      <c r="J18" s="51" t="s">
        <v>75</v>
      </c>
    </row>
    <row r="19" spans="7:12" ht="29" x14ac:dyDescent="0.35">
      <c r="G19" s="48" t="s">
        <v>78</v>
      </c>
      <c r="H19" s="49" t="s">
        <v>79</v>
      </c>
      <c r="I19" s="50">
        <f>3*5*50</f>
        <v>750</v>
      </c>
      <c r="J19" s="51" t="s">
        <v>75</v>
      </c>
    </row>
    <row r="20" spans="7:12" ht="29" x14ac:dyDescent="0.35">
      <c r="G20" s="48" t="s">
        <v>80</v>
      </c>
      <c r="H20" s="49" t="s">
        <v>81</v>
      </c>
      <c r="I20" s="50">
        <f>1*6*50</f>
        <v>300</v>
      </c>
      <c r="J20" s="51" t="s">
        <v>82</v>
      </c>
    </row>
    <row r="21" spans="7:12" ht="29.5" thickBot="1" x14ac:dyDescent="0.4">
      <c r="G21" s="52" t="s">
        <v>83</v>
      </c>
      <c r="H21" s="53" t="s">
        <v>84</v>
      </c>
      <c r="I21" s="54">
        <f>1*7*50</f>
        <v>350</v>
      </c>
      <c r="J21" s="55" t="s">
        <v>85</v>
      </c>
    </row>
    <row r="67" ht="16" customHeight="1" x14ac:dyDescent="0.35"/>
  </sheetData>
  <mergeCells count="3">
    <mergeCell ref="G1:J1"/>
    <mergeCell ref="G2:J2"/>
    <mergeCell ref="G3:J3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Description locaux</vt:lpstr>
      <vt:lpstr>Légende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B.MARTHELOT</dc:creator>
  <cp:lastModifiedBy>FIASSE Aurélien ADJ</cp:lastModifiedBy>
  <cp:lastPrinted>2019-12-03T15:46:32Z</cp:lastPrinted>
  <dcterms:created xsi:type="dcterms:W3CDTF">2013-10-17T12:54:32Z</dcterms:created>
  <dcterms:modified xsi:type="dcterms:W3CDTF">2025-06-18T07:40:59Z</dcterms:modified>
</cp:coreProperties>
</file>