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S:\PERF\ACHATS\Marchés_publics\Procédures en cours\2025_654 _Prévoyance\3- DCE\"/>
    </mc:Choice>
  </mc:AlternateContent>
  <xr:revisionPtr revIDLastSave="0" documentId="8_{9F9C8827-ED77-4CBC-9B31-62952F114B07}" xr6:coauthVersionLast="47" xr6:coauthVersionMax="47" xr10:uidLastSave="{00000000-0000-0000-0000-000000000000}"/>
  <bookViews>
    <workbookView xWindow="2240" yWindow="2240" windowWidth="14400" windowHeight="7270" firstSheet="2" activeTab="2" xr2:uid="{00000000-000D-0000-FFFF-FFFF00000000}"/>
  </bookViews>
  <sheets>
    <sheet name="FIN-Chargements et évolution" sheetId="3" r:id="rId1"/>
    <sheet name="FIN-Tarif" sheetId="1" r:id="rId2"/>
    <sheet name="FIN-Coût reprise de passif" sheetId="4" r:id="rId3"/>
    <sheet name="FIN-DQE" sheetId="7" r:id="rId4"/>
  </sheets>
  <externalReferences>
    <externalReference r:id="rId5"/>
  </externalReferences>
  <definedNames>
    <definedName name="_Order1" hidden="1">255</definedName>
    <definedName name="_Order2" hidden="1">255</definedName>
    <definedName name="adh_a_res1">[1]Options!$C$56</definedName>
    <definedName name="adh_a_res2">[1]Options!$D$56</definedName>
    <definedName name="adh_a_surc1">[1]Options!$E$56</definedName>
    <definedName name="adh_a_surc2">[1]Options!$F$56</definedName>
    <definedName name="adh_r_res1">[1]Options!$C$57</definedName>
    <definedName name="adh_r_res2">[1]Options!$D$57</definedName>
    <definedName name="adh_r_surc1">[1]Options!$E$57</definedName>
    <definedName name="adh_r_surc2">[1]Options!$F$57</definedName>
    <definedName name="antisel_a_res1">[1]Options!$C$78</definedName>
    <definedName name="antisel_a_res2">[1]Options!$D$78</definedName>
    <definedName name="antisel_a_surc1">[1]Options!$E$78</definedName>
    <definedName name="antisel_a_surc2">[1]Options!$F$78</definedName>
    <definedName name="antisel_r_res1">[1]Options!$C$79</definedName>
    <definedName name="antisel_r_res2">[1]Options!$D$79</definedName>
    <definedName name="antisel_r_surc1">[1]Options!$E$79</definedName>
    <definedName name="antisel_r_surc2">[1]Options!$F$79</definedName>
    <definedName name="char_res1">[1]Options!$C$66</definedName>
    <definedName name="char_res2">[1]Options!$D$66</definedName>
    <definedName name="char_surc1">[1]Options!$E$66</definedName>
    <definedName name="char_surc2">[1]Options!$F$66</definedName>
    <definedName name="Coeff_zonier">+'[1]Préparation projections'!$H$121</definedName>
    <definedName name="Coût_services">'[1]Données d''entrées'!$B$233</definedName>
    <definedName name="ct_res1">[1]Options!$G$66</definedName>
    <definedName name="ct_res2">[1]Options!$H$66</definedName>
    <definedName name="ct_surc1">[1]Options!$I$66</definedName>
    <definedName name="ct_surc2">[1]Options!$J$66</definedName>
    <definedName name="derive_res1">[1]Options!$C$73</definedName>
    <definedName name="derive_res2">[1]Options!$D$73</definedName>
    <definedName name="derive_surc1">[1]Options!$E$73</definedName>
    <definedName name="derive_surc2">[1]Options!$F$73</definedName>
    <definedName name="fd" localSheetId="0" hidden="1">{"Belgium_Total",#N/A,FALSE,"Belg Wksheet"}</definedName>
    <definedName name="fd" hidden="1">{"Belgium_Total",#N/A,FALSE,"Belg Wksheet"}</definedName>
    <definedName name="form_nb">'[1]Données d''entrées'!$C$2</definedName>
    <definedName name="limcount" hidden="1">1</definedName>
    <definedName name="Pr_E_res1">[1]Options!$C$48</definedName>
    <definedName name="Pr_E_res2">[1]Options!$D$48</definedName>
    <definedName name="Pr_E_surc1">[1]Options!$E$48</definedName>
    <definedName name="Pr_E_surc2">[1]Options!$F$48</definedName>
    <definedName name="Pr_F_res1">[1]Options!$C$47</definedName>
    <definedName name="Pr_F_res2">[1]Options!$D$47</definedName>
    <definedName name="Pr_F_surc1">[1]Options!$E$47</definedName>
    <definedName name="Pr_F_surc2">[1]Options!$F$47</definedName>
    <definedName name="Pr_H_res1">[1]Options!$C$46</definedName>
    <definedName name="Pr_H_res2">[1]Options!$D$46</definedName>
    <definedName name="Pr_H_surc1">[1]Options!$E$46</definedName>
    <definedName name="Pr_H_surc2">[1]Options!$F$46</definedName>
    <definedName name="reval_services">'[1]Données d''entrées'!$B$234</definedName>
    <definedName name="SP_Cible">'[1]Préparation projections'!$D$121</definedName>
    <definedName name="Taux_TSA">'[1]Préparation projections'!$I$2</definedName>
    <definedName name="taxe_res">[1]Options!$C$72</definedName>
    <definedName name="taxe_surc">[1]Options!$E$72</definedName>
    <definedName name="Tx_Chargement">'[1]Préparation projections'!$I$3</definedName>
    <definedName name="Tx_Coûts_réels">'[1]Préparation projections'!$I$4</definedName>
    <definedName name="Tx_FPMT">'[1]Préparation projections'!$I$5</definedName>
    <definedName name="wrn.Belgium_Total." localSheetId="0" hidden="1">{"Belgium_Total",#N/A,FALSE,"Belg Wksheet"}</definedName>
    <definedName name="wrn.Belgium_Total." hidden="1">{"Belgium_Total",#N/A,FALSE,"Belg Wksheet"}</definedName>
    <definedName name="wrn.BelgSummary." localSheetId="0" hidden="1">{"BelgSummary",#N/A,FALSE,"Belg Summary"}</definedName>
    <definedName name="wrn.BelgSummary." hidden="1">{"BelgSummary",#N/A,FALSE,"Belg Summary"}</definedName>
    <definedName name="wrn.Country._.Summary." localSheetId="0" hidden="1">{"Summary",#N/A,FALSE,"Country Summary"}</definedName>
    <definedName name="wrn.Country._.Summary." hidden="1">{"Summary",#N/A,FALSE,"Country Summary"}</definedName>
    <definedName name="wrn.Country._.Worksheet." localSheetId="0" hidden="1">{"WkSheet",#N/A,FALSE,"Country Wksheet"}</definedName>
    <definedName name="wrn.Country._.Worksheet." hidden="1">{"WkSheet",#N/A,FALSE,"Country Wksheet"}</definedName>
    <definedName name="wrn.imprim._.ifc." localSheetId="0" hidden="1">{"bases des calculs",#N/A,FALSE,"IFC2";"données",#N/A,FALSE,"IFC2";"simulation",#N/A,FALSE,"IFC2"}</definedName>
    <definedName name="wrn.imprim._.ifc." hidden="1">{"bases des calculs",#N/A,FALSE,"IFC2";"données",#N/A,FALSE,"IFC2";"simulation",#N/A,FALSE,"IFC2"}</definedName>
    <definedName name="wrn.junk" localSheetId="0" hidden="1">{"Summary",#N/A,FALSE,"Country Summary"}</definedName>
    <definedName name="wrn.junk" hidden="1">{"Summary",#N/A,FALSE,"Country Summary"}</definedName>
    <definedName name="wrn.PrintAll." localSheetId="0"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_xlnm.Print_Area" localSheetId="2">'FIN-Coût reprise de passif'!$A$1:$L$33</definedName>
    <definedName name="_xlnm.Print_Area" localSheetId="3">'FIN-DQE'!$A$1:$N$2</definedName>
    <definedName name="_xlnm.Print_Area" localSheetId="1">'FIN-Tarif'!$A$1:$M$12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7" l="1"/>
  <c r="H13" i="7"/>
  <c r="H12" i="7"/>
  <c r="H11" i="7"/>
  <c r="C14" i="7"/>
  <c r="C13" i="7"/>
  <c r="C12" i="7"/>
  <c r="C11" i="7"/>
  <c r="G10" i="1"/>
  <c r="E6" i="4"/>
  <c r="D6" i="4"/>
  <c r="D5" i="4"/>
  <c r="C6" i="4"/>
  <c r="C5" i="4"/>
  <c r="B6" i="4"/>
  <c r="B5" i="4"/>
  <c r="E5" i="4" s="1"/>
  <c r="J6" i="7"/>
  <c r="I15" i="7" s="1"/>
  <c r="J5" i="7"/>
  <c r="G14" i="7"/>
  <c r="G13" i="7"/>
  <c r="G12" i="7"/>
  <c r="G11" i="7"/>
  <c r="B14" i="7"/>
  <c r="B13" i="7"/>
  <c r="B12" i="7"/>
  <c r="B15" i="7" s="1"/>
  <c r="B11" i="7"/>
  <c r="C15" i="7" l="1"/>
  <c r="H15" i="7"/>
  <c r="I13" i="7" l="1"/>
  <c r="I12" i="7"/>
  <c r="I14" i="7"/>
  <c r="I11" i="7"/>
  <c r="I17" i="7" l="1"/>
  <c r="J11" i="7"/>
  <c r="K11" i="7" s="1"/>
  <c r="N11" i="7" s="1"/>
  <c r="J14" i="7"/>
  <c r="M14" i="7" s="1"/>
  <c r="J12" i="7"/>
  <c r="M12" i="7" s="1"/>
  <c r="J13" i="7"/>
  <c r="M13" i="7" s="1"/>
  <c r="K13" i="7" l="1"/>
  <c r="N13" i="7" s="1"/>
  <c r="J15" i="7"/>
  <c r="M11" i="7"/>
  <c r="L11" i="7"/>
  <c r="P11" i="7" s="1"/>
  <c r="K14" i="7"/>
  <c r="K12" i="7"/>
  <c r="L13" i="7" l="1"/>
  <c r="P13" i="7" s="1"/>
  <c r="N14" i="7"/>
  <c r="L14" i="7"/>
  <c r="P14" i="7" s="1"/>
  <c r="L12" i="7"/>
  <c r="P12" i="7" s="1"/>
  <c r="N12" i="7"/>
  <c r="J17" i="7"/>
  <c r="M15" i="7"/>
  <c r="M17" i="7" s="1"/>
  <c r="K15" i="7"/>
  <c r="K17" i="7" l="1"/>
  <c r="N15" i="7"/>
  <c r="N17" i="7" s="1"/>
  <c r="L15" i="7"/>
  <c r="L17" i="7" s="1"/>
  <c r="P15" i="7" l="1"/>
  <c r="G9" i="1"/>
</calcChain>
</file>

<file path=xl/sharedStrings.xml><?xml version="1.0" encoding="utf-8"?>
<sst xmlns="http://schemas.openxmlformats.org/spreadsheetml/2006/main" count="419" uniqueCount="154">
  <si>
    <r>
      <t xml:space="preserve">Annexe Financière - Annexe numéro 1 à l'Acte d'Engagement
</t>
    </r>
    <r>
      <rPr>
        <i/>
        <sz val="10"/>
        <color theme="0"/>
        <rFont val="Marianne"/>
      </rPr>
      <t>Ce document annexé à l'Acte d'Engagement contient le détail des prix permettant de fixer les cotisations dues au titre du marché.</t>
    </r>
    <r>
      <rPr>
        <sz val="18"/>
        <color theme="0"/>
        <rFont val="Marianne"/>
      </rPr>
      <t xml:space="preserve">
</t>
    </r>
    <r>
      <rPr>
        <i/>
        <sz val="10"/>
        <color theme="0"/>
        <rFont val="Marianne"/>
      </rPr>
      <t>Le soumissionnaire pourra faire un renvoi vers un mémoire technique annexé à son offre en précisant précisément le nom du document, le numéro du paragraphe et la page du document dans lequel trouver la réponse.  Ce mémoire technique ne devra pas excéder 60 pages annexes comprises et faire référence au numéro de la question concernée pour chaque développement.</t>
    </r>
  </si>
  <si>
    <t>Proposition tarifaire - Chargements et évolution des cotisations</t>
  </si>
  <si>
    <t>1- Chargements de la garantie</t>
  </si>
  <si>
    <t>Identifiant</t>
  </si>
  <si>
    <t>Libellé</t>
  </si>
  <si>
    <t>Valeur</t>
  </si>
  <si>
    <t>Commentaire</t>
  </si>
  <si>
    <t>Renvoi (le cas échéant) - 
n° page et paragraphe</t>
  </si>
  <si>
    <t>Décrire les taux de chargements appliqués aux cotisations</t>
  </si>
  <si>
    <t>FIN-CM1</t>
  </si>
  <si>
    <t>- Assurance (en %)</t>
  </si>
  <si>
    <t>FIN-CM2</t>
  </si>
  <si>
    <t>- Gestion des cotisations et des prestations (en %)</t>
  </si>
  <si>
    <t>FIN-CM3</t>
  </si>
  <si>
    <t>- Autres</t>
  </si>
  <si>
    <t>FIN-CM4</t>
  </si>
  <si>
    <t>- Coût des services (en euros par mois)</t>
  </si>
  <si>
    <t>A renseigner uniquement si pas inclus dans les lignes précédentes. Le coût doit être exprimé par mois et TTC.</t>
  </si>
  <si>
    <t>Annexe Financière</t>
  </si>
  <si>
    <t>Proposition tarifaire</t>
  </si>
  <si>
    <t>MERCI DE RENSEIGNER LES TARIFS AVEC UNIQUEMENT DEUX CHIFFRES APRES LA VIRGULE</t>
  </si>
  <si>
    <t>Décès</t>
  </si>
  <si>
    <t>Maintien de salaire</t>
  </si>
  <si>
    <t>Incapacité hors maintien de salaire</t>
  </si>
  <si>
    <t>Invalidité</t>
  </si>
  <si>
    <t>TOTAL</t>
  </si>
  <si>
    <t>Tarifs TTC 2026 proposés en % de la rémunération brute</t>
  </si>
  <si>
    <t>Taux Tranche 1</t>
  </si>
  <si>
    <t>Taux Tranche 2</t>
  </si>
  <si>
    <t>Taux de taxes appliqués</t>
  </si>
  <si>
    <t xml:space="preserve">Proposition tarifaire - Coût de la reprise de passif </t>
  </si>
  <si>
    <t>Garantie incapacité</t>
  </si>
  <si>
    <t>Garantie invalidité</t>
  </si>
  <si>
    <t>Garantie décès (hyp : Option 1)</t>
  </si>
  <si>
    <t>Personnels de droit public</t>
  </si>
  <si>
    <t>Salariés de droit privé</t>
  </si>
  <si>
    <t>Coût de la reprise de passif, en euros</t>
  </si>
  <si>
    <t>Agents en Congé de Maladie Ordinaire</t>
  </si>
  <si>
    <t>Statut</t>
  </si>
  <si>
    <t>Age au 31/12/2025</t>
  </si>
  <si>
    <t>Sexe</t>
  </si>
  <si>
    <t>Ancienneté CCI au 31/12/2025</t>
  </si>
  <si>
    <t>Date de l'arrêt</t>
  </si>
  <si>
    <t>Type d'arrêt</t>
  </si>
  <si>
    <t>Traitement Indiciaire Brut mensuel</t>
  </si>
  <si>
    <t>Prime mensuelle</t>
  </si>
  <si>
    <t>Justification du calcul du coût de la garantie décès</t>
  </si>
  <si>
    <t>Justification du calcul du coût de la garantie invalidité</t>
  </si>
  <si>
    <t>CMO_1</t>
  </si>
  <si>
    <t>Titulaire</t>
  </si>
  <si>
    <t>F</t>
  </si>
  <si>
    <t>CMO</t>
  </si>
  <si>
    <t>CMO_2</t>
  </si>
  <si>
    <t>M</t>
  </si>
  <si>
    <t>CMO_3</t>
  </si>
  <si>
    <t>CMO_4</t>
  </si>
  <si>
    <t>CMO_5</t>
  </si>
  <si>
    <t>Contractuel</t>
  </si>
  <si>
    <t>CMO_6</t>
  </si>
  <si>
    <t>CMO_7</t>
  </si>
  <si>
    <t>CMO_8</t>
  </si>
  <si>
    <t>CMO_9</t>
  </si>
  <si>
    <t>CMO_10</t>
  </si>
  <si>
    <t>CMO_11</t>
  </si>
  <si>
    <t>CMO_12</t>
  </si>
  <si>
    <t>CMO_13</t>
  </si>
  <si>
    <t>CMO_14</t>
  </si>
  <si>
    <t>CMO_15</t>
  </si>
  <si>
    <t>CMO_16</t>
  </si>
  <si>
    <t>CMO_17</t>
  </si>
  <si>
    <t>CMO_18</t>
  </si>
  <si>
    <t>CMO_19</t>
  </si>
  <si>
    <t>CMO_20</t>
  </si>
  <si>
    <t>Agents en Congé de Longue Maladie ou de Grave Maladie</t>
  </si>
  <si>
    <t>CLM_21</t>
  </si>
  <si>
    <t>CLM</t>
  </si>
  <si>
    <t>CLM_22</t>
  </si>
  <si>
    <t>CLM_23</t>
  </si>
  <si>
    <t>CLM_24</t>
  </si>
  <si>
    <t>CGM_25</t>
  </si>
  <si>
    <t>CGM</t>
  </si>
  <si>
    <t>CGM_26</t>
  </si>
  <si>
    <t>CGM_27</t>
  </si>
  <si>
    <t>CGM_28</t>
  </si>
  <si>
    <t>CLM_29</t>
  </si>
  <si>
    <t>CLM_30</t>
  </si>
  <si>
    <t>CLM_31</t>
  </si>
  <si>
    <t>CLM_32</t>
  </si>
  <si>
    <t>CLM_33</t>
  </si>
  <si>
    <t>CLM_34</t>
  </si>
  <si>
    <t>CLM_35</t>
  </si>
  <si>
    <t>CLM_36</t>
  </si>
  <si>
    <t>CLM_37</t>
  </si>
  <si>
    <t>CLM_38</t>
  </si>
  <si>
    <t>CLM_39</t>
  </si>
  <si>
    <t>CLM_40</t>
  </si>
  <si>
    <t>Agents en Congé de Maladie de Longue Durée</t>
  </si>
  <si>
    <t>CLD_41</t>
  </si>
  <si>
    <t>CLD</t>
  </si>
  <si>
    <t>CLD_42</t>
  </si>
  <si>
    <t>CLD_43</t>
  </si>
  <si>
    <t>CLD_44</t>
  </si>
  <si>
    <t>CLD_45</t>
  </si>
  <si>
    <t>CLD_46</t>
  </si>
  <si>
    <t>CLD_47</t>
  </si>
  <si>
    <t>CLD_48</t>
  </si>
  <si>
    <t>CLD_49</t>
  </si>
  <si>
    <t>CLD_50</t>
  </si>
  <si>
    <t>CLD_51</t>
  </si>
  <si>
    <t>CLD_52</t>
  </si>
  <si>
    <t>CLD_53</t>
  </si>
  <si>
    <t>CLD_54</t>
  </si>
  <si>
    <t>Rémunération Brute mensuelle</t>
  </si>
  <si>
    <t>IT_1</t>
  </si>
  <si>
    <t>Salarié en CDI</t>
  </si>
  <si>
    <t>INCAPACITE</t>
  </si>
  <si>
    <t>IT_2</t>
  </si>
  <si>
    <t>IT_3</t>
  </si>
  <si>
    <t>IT_4</t>
  </si>
  <si>
    <t>IT_5</t>
  </si>
  <si>
    <t>IT_6</t>
  </si>
  <si>
    <t>IT_7</t>
  </si>
  <si>
    <t>IT_8</t>
  </si>
  <si>
    <t>IT_9</t>
  </si>
  <si>
    <t>IT_10</t>
  </si>
  <si>
    <t>IT_11</t>
  </si>
  <si>
    <t>IT_12</t>
  </si>
  <si>
    <t>IT_13</t>
  </si>
  <si>
    <t>IT_14</t>
  </si>
  <si>
    <t>IT_15</t>
  </si>
  <si>
    <t>IT_16</t>
  </si>
  <si>
    <t>IT_17</t>
  </si>
  <si>
    <t>IT_18</t>
  </si>
  <si>
    <t>IT_19</t>
  </si>
  <si>
    <t>IT_20</t>
  </si>
  <si>
    <r>
      <rPr>
        <sz val="18"/>
        <color theme="0"/>
        <rFont val="Marianne"/>
      </rPr>
      <t>Détail quantitatif estimatif "DQE"</t>
    </r>
    <r>
      <rPr>
        <sz val="12"/>
        <color theme="0"/>
        <rFont val="Marianne"/>
      </rPr>
      <t xml:space="preserve">
Proposition tarifaire 
Ce document ne sert qu'à l'analyse des offres. 
Il n'est pas contractualisé</t>
    </r>
  </si>
  <si>
    <t>En % des cotisations HT =&gt;</t>
  </si>
  <si>
    <t>En € et TTC par assuré et par an =&gt;</t>
  </si>
  <si>
    <t>Taux T1</t>
  </si>
  <si>
    <t>Taux T2</t>
  </si>
  <si>
    <t>Effectif estimé</t>
  </si>
  <si>
    <t>Rém. Annuelle T1</t>
  </si>
  <si>
    <t>Rém. Annuelle T2</t>
  </si>
  <si>
    <t>Taux de taxe</t>
  </si>
  <si>
    <t>Budget annuel 
TTC</t>
  </si>
  <si>
    <t>Chargements (services)</t>
  </si>
  <si>
    <t>Taxes</t>
  </si>
  <si>
    <t>Chargements 
(% cot HT)</t>
  </si>
  <si>
    <t>Prime pure</t>
  </si>
  <si>
    <t>Budget annuel 
HT</t>
  </si>
  <si>
    <t>Chargement
total</t>
  </si>
  <si>
    <t>VERIF</t>
  </si>
  <si>
    <t>Incapacité de travail hors maintien de salaire</t>
  </si>
  <si>
    <t>AU 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</si>
</sst>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 &quot;€&quot;"/>
    <numFmt numFmtId="166" formatCode="#,##0.00\ &quot;€&quot;"/>
  </numFmts>
  <fonts count="18">
    <font>
      <sz val="11"/>
      <color theme="1"/>
      <name val="Calibri"/>
      <family val="2"/>
      <scheme val="minor"/>
    </font>
    <font>
      <sz val="11"/>
      <color theme="1"/>
      <name val="Calibri"/>
      <family val="2"/>
      <scheme val="minor"/>
    </font>
    <font>
      <sz val="11"/>
      <color theme="1"/>
      <name val="Marianne"/>
    </font>
    <font>
      <b/>
      <sz val="11"/>
      <color theme="0"/>
      <name val="Marianne"/>
    </font>
    <font>
      <b/>
      <sz val="11"/>
      <color theme="1"/>
      <name val="Marianne"/>
    </font>
    <font>
      <b/>
      <i/>
      <u/>
      <sz val="11"/>
      <color theme="1"/>
      <name val="Marianne"/>
    </font>
    <font>
      <b/>
      <sz val="11"/>
      <color rgb="FFC00000"/>
      <name val="Marianne"/>
    </font>
    <font>
      <b/>
      <sz val="14"/>
      <color rgb="FF000000"/>
      <name val="Marianne"/>
    </font>
    <font>
      <sz val="18"/>
      <color theme="0"/>
      <name val="Marianne"/>
    </font>
    <font>
      <i/>
      <sz val="10"/>
      <color theme="0"/>
      <name val="Marianne"/>
    </font>
    <font>
      <sz val="11"/>
      <color theme="0"/>
      <name val="Marianne"/>
    </font>
    <font>
      <u/>
      <sz val="11"/>
      <color theme="10"/>
      <name val="Calibri"/>
      <family val="2"/>
      <scheme val="minor"/>
    </font>
    <font>
      <b/>
      <u/>
      <sz val="11"/>
      <color theme="10"/>
      <name val="Calibri"/>
      <family val="2"/>
      <scheme val="minor"/>
    </font>
    <font>
      <sz val="12"/>
      <color theme="0"/>
      <name val="Marianne"/>
    </font>
    <font>
      <b/>
      <sz val="11"/>
      <color rgb="FF008000"/>
      <name val="Marianne"/>
    </font>
    <font>
      <sz val="11"/>
      <color rgb="FF0070C0"/>
      <name val="Marianne"/>
    </font>
    <font>
      <sz val="11"/>
      <name val="Marianne"/>
    </font>
    <font>
      <b/>
      <sz val="11"/>
      <color rgb="FF7030A0"/>
      <name val="Marianne"/>
    </font>
  </fonts>
  <fills count="12">
    <fill>
      <patternFill patternType="none"/>
    </fill>
    <fill>
      <patternFill patternType="gray125"/>
    </fill>
    <fill>
      <patternFill patternType="solid">
        <fgColor rgb="FF006A6F"/>
        <bgColor indexed="64"/>
      </patternFill>
    </fill>
    <fill>
      <patternFill patternType="solid">
        <fgColor theme="0" tint="-4.9989318521683403E-2"/>
        <bgColor indexed="64"/>
      </patternFill>
    </fill>
    <fill>
      <patternFill patternType="solid">
        <fgColor rgb="FFBDFCFF"/>
        <bgColor indexed="64"/>
      </patternFill>
    </fill>
    <fill>
      <patternFill patternType="solid">
        <fgColor theme="8" tint="0.79998168889431442"/>
        <bgColor indexed="64"/>
      </patternFill>
    </fill>
    <fill>
      <patternFill patternType="solid">
        <fgColor rgb="FFCCCC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006A6F"/>
        <bgColor rgb="FF006A6F"/>
      </patternFill>
    </fill>
    <fill>
      <patternFill patternType="solid">
        <fgColor rgb="FFFFFF00"/>
        <bgColor theme="0"/>
      </patternFill>
    </fill>
    <fill>
      <patternFill patternType="solid">
        <fgColor rgb="FFFFFF00"/>
        <bgColor indexed="64"/>
      </patternFill>
    </fill>
  </fills>
  <borders count="2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style="thin">
        <color indexed="64"/>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bottom style="medium">
        <color auto="1"/>
      </bottom>
      <diagonal/>
    </border>
    <border>
      <left style="thin">
        <color indexed="64"/>
      </left>
      <right style="thin">
        <color indexed="64"/>
      </right>
      <top style="dotted">
        <color indexed="64"/>
      </top>
      <bottom style="thin">
        <color indexed="64"/>
      </bottom>
      <diagonal/>
    </border>
    <border>
      <left style="thin">
        <color auto="1"/>
      </left>
      <right style="thin">
        <color auto="1"/>
      </right>
      <top/>
      <bottom/>
      <diagonal/>
    </border>
    <border>
      <left style="medium">
        <color auto="1"/>
      </left>
      <right style="thin">
        <color auto="1"/>
      </right>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111">
    <xf numFmtId="0" fontId="0" fillId="0" borderId="0" xfId="0"/>
    <xf numFmtId="0" fontId="2" fillId="0" borderId="0" xfId="0" applyFont="1"/>
    <xf numFmtId="4" fontId="2" fillId="0" borderId="0" xfId="0" applyNumberFormat="1" applyFont="1"/>
    <xf numFmtId="4" fontId="2" fillId="0" borderId="0" xfId="0" applyNumberFormat="1" applyFont="1" applyAlignment="1">
      <alignment horizontal="center"/>
    </xf>
    <xf numFmtId="10" fontId="2" fillId="0" borderId="0" xfId="1" applyNumberFormat="1" applyFont="1" applyAlignment="1">
      <alignment horizontal="center"/>
    </xf>
    <xf numFmtId="0" fontId="2" fillId="0" borderId="1" xfId="0" applyFont="1" applyBorder="1"/>
    <xf numFmtId="4" fontId="3" fillId="2" borderId="2" xfId="0" applyNumberFormat="1" applyFont="1" applyFill="1" applyBorder="1" applyAlignment="1">
      <alignment horizontal="center" vertical="center" wrapText="1"/>
    </xf>
    <xf numFmtId="0" fontId="4" fillId="0" borderId="0" xfId="0" applyFont="1" applyAlignment="1">
      <alignment horizontal="left" vertical="center"/>
    </xf>
    <xf numFmtId="0" fontId="5" fillId="0" borderId="0" xfId="0" applyFont="1"/>
    <xf numFmtId="10" fontId="3" fillId="2" borderId="3" xfId="0" applyNumberFormat="1" applyFont="1" applyFill="1" applyBorder="1" applyAlignment="1">
      <alignment horizontal="center" vertical="center" wrapText="1"/>
    </xf>
    <xf numFmtId="4" fontId="2" fillId="0" borderId="0" xfId="0" applyNumberFormat="1" applyFont="1" applyAlignment="1">
      <alignment horizontal="center" vertical="center" wrapText="1"/>
    </xf>
    <xf numFmtId="0" fontId="4" fillId="0" borderId="0" xfId="0" applyFont="1"/>
    <xf numFmtId="0" fontId="6" fillId="0" borderId="0" xfId="0" applyFont="1"/>
    <xf numFmtId="0" fontId="7"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4" fillId="0" borderId="0" xfId="0" applyFont="1" applyAlignment="1">
      <alignment vertical="center"/>
    </xf>
    <xf numFmtId="0" fontId="4" fillId="0" borderId="0" xfId="0" quotePrefix="1" applyFont="1" applyAlignment="1">
      <alignment vertical="center"/>
    </xf>
    <xf numFmtId="0" fontId="10" fillId="2" borderId="7"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4" fontId="10" fillId="2" borderId="12" xfId="0" applyNumberFormat="1" applyFont="1" applyFill="1" applyBorder="1" applyAlignment="1">
      <alignment horizontal="center" vertical="center" wrapText="1"/>
    </xf>
    <xf numFmtId="4" fontId="2" fillId="0" borderId="0" xfId="0" applyNumberFormat="1" applyFont="1" applyAlignment="1">
      <alignment vertical="center"/>
    </xf>
    <xf numFmtId="0" fontId="10" fillId="2" borderId="13" xfId="0" applyFont="1" applyFill="1" applyBorder="1" applyAlignment="1">
      <alignment horizontal="center" vertical="center" wrapText="1"/>
    </xf>
    <xf numFmtId="0" fontId="10" fillId="2" borderId="13" xfId="0" applyFont="1" applyFill="1" applyBorder="1" applyAlignment="1">
      <alignment vertical="center" wrapText="1"/>
    </xf>
    <xf numFmtId="0" fontId="2" fillId="0" borderId="14"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pplyProtection="1">
      <alignment horizontal="center" vertical="center"/>
      <protection locked="0"/>
    </xf>
    <xf numFmtId="0" fontId="2" fillId="0" borderId="18" xfId="0" applyFont="1" applyBorder="1"/>
    <xf numFmtId="0" fontId="2" fillId="0" borderId="19" xfId="0" applyFont="1" applyBorder="1"/>
    <xf numFmtId="0" fontId="10" fillId="2" borderId="20" xfId="0" quotePrefix="1" applyFont="1" applyFill="1" applyBorder="1" applyAlignment="1">
      <alignment horizontal="center" vertical="center" wrapText="1"/>
    </xf>
    <xf numFmtId="0" fontId="10" fillId="2" borderId="20" xfId="0" quotePrefix="1" applyFont="1" applyFill="1" applyBorder="1" applyAlignment="1">
      <alignment vertical="center" wrapText="1"/>
    </xf>
    <xf numFmtId="0" fontId="2" fillId="0" borderId="4" xfId="0" quotePrefix="1" applyFont="1" applyBorder="1" applyAlignment="1">
      <alignment vertical="center" wrapText="1"/>
    </xf>
    <xf numFmtId="0" fontId="2" fillId="0" borderId="21" xfId="0" applyFont="1" applyBorder="1" applyAlignment="1" applyProtection="1">
      <alignment horizontal="center" vertical="center"/>
      <protection locked="0"/>
    </xf>
    <xf numFmtId="0" fontId="10" fillId="3" borderId="20" xfId="0" quotePrefix="1" applyFont="1" applyFill="1" applyBorder="1" applyAlignment="1">
      <alignment horizontal="center" vertical="center" wrapText="1"/>
    </xf>
    <xf numFmtId="0" fontId="10" fillId="3" borderId="20" xfId="0" quotePrefix="1" applyFont="1" applyFill="1" applyBorder="1" applyAlignment="1">
      <alignment vertical="center" wrapText="1"/>
    </xf>
    <xf numFmtId="0" fontId="2" fillId="3" borderId="8" xfId="0" quotePrefix="1" applyFont="1" applyFill="1" applyBorder="1" applyAlignment="1">
      <alignment vertical="center" wrapText="1"/>
    </xf>
    <xf numFmtId="0" fontId="2" fillId="3" borderId="4" xfId="0" quotePrefix="1" applyFont="1" applyFill="1" applyBorder="1" applyAlignment="1">
      <alignment vertical="center" wrapText="1"/>
    </xf>
    <xf numFmtId="0" fontId="2" fillId="3" borderId="21" xfId="0" applyFont="1" applyFill="1" applyBorder="1" applyAlignment="1" applyProtection="1">
      <alignment horizontal="center" vertical="center"/>
      <protection locked="0"/>
    </xf>
    <xf numFmtId="0" fontId="4" fillId="0" borderId="0" xfId="0" quotePrefix="1" applyFont="1"/>
    <xf numFmtId="0" fontId="2" fillId="0" borderId="18" xfId="1" applyNumberFormat="1" applyFont="1" applyBorder="1" applyAlignment="1">
      <alignment horizontal="center"/>
    </xf>
    <xf numFmtId="0" fontId="2" fillId="0" borderId="18" xfId="0" applyFont="1" applyBorder="1" applyAlignment="1">
      <alignment horizontal="center"/>
    </xf>
    <xf numFmtId="14" fontId="2" fillId="0" borderId="18" xfId="0" applyNumberFormat="1" applyFont="1" applyBorder="1" applyAlignment="1">
      <alignment horizontal="center"/>
    </xf>
    <xf numFmtId="0" fontId="2" fillId="0" borderId="19" xfId="1" applyNumberFormat="1" applyFont="1" applyBorder="1" applyAlignment="1">
      <alignment horizontal="center"/>
    </xf>
    <xf numFmtId="0" fontId="2" fillId="0" borderId="19" xfId="0" applyFont="1" applyBorder="1" applyAlignment="1">
      <alignment horizontal="center"/>
    </xf>
    <xf numFmtId="14" fontId="2" fillId="0" borderId="19" xfId="0" applyNumberFormat="1" applyFont="1" applyBorder="1" applyAlignment="1">
      <alignment horizontal="center"/>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3" xfId="0" applyFont="1" applyBorder="1"/>
    <xf numFmtId="0" fontId="2" fillId="0" borderId="23" xfId="1" applyNumberFormat="1" applyFont="1" applyBorder="1" applyAlignment="1">
      <alignment horizontal="center"/>
    </xf>
    <xf numFmtId="0" fontId="2" fillId="0" borderId="23" xfId="0" applyFont="1" applyBorder="1" applyAlignment="1">
      <alignment horizontal="center"/>
    </xf>
    <xf numFmtId="14" fontId="2" fillId="0" borderId="23" xfId="0" applyNumberFormat="1" applyFont="1" applyBorder="1" applyAlignment="1">
      <alignment horizontal="center"/>
    </xf>
    <xf numFmtId="0" fontId="2" fillId="0" borderId="23" xfId="0" applyFont="1" applyBorder="1" applyAlignment="1">
      <alignment horizontal="left" wrapText="1"/>
    </xf>
    <xf numFmtId="0" fontId="4" fillId="4" borderId="0" xfId="0" applyFont="1" applyFill="1"/>
    <xf numFmtId="0" fontId="4" fillId="0" borderId="4" xfId="0" applyFont="1" applyBorder="1"/>
    <xf numFmtId="9" fontId="2" fillId="0" borderId="4" xfId="1" applyFont="1" applyBorder="1" applyAlignment="1">
      <alignment horizontal="center"/>
    </xf>
    <xf numFmtId="0" fontId="6" fillId="0" borderId="0" xfId="0" applyFont="1" applyAlignment="1">
      <alignment horizontal="center" vertical="center"/>
    </xf>
    <xf numFmtId="4" fontId="4" fillId="5" borderId="8" xfId="0" applyNumberFormat="1" applyFont="1" applyFill="1" applyBorder="1" applyAlignment="1">
      <alignment horizontal="center" vertical="center" wrapText="1"/>
    </xf>
    <xf numFmtId="4" fontId="4" fillId="6" borderId="8" xfId="0" applyNumberFormat="1" applyFont="1" applyFill="1" applyBorder="1" applyAlignment="1">
      <alignment horizontal="center" vertical="center" wrapText="1"/>
    </xf>
    <xf numFmtId="4" fontId="14" fillId="0" borderId="0" xfId="0" applyNumberFormat="1" applyFont="1" applyAlignment="1">
      <alignment horizontal="center" vertical="center" wrapText="1"/>
    </xf>
    <xf numFmtId="0" fontId="2" fillId="0" borderId="2" xfId="0" applyFont="1" applyBorder="1"/>
    <xf numFmtId="10" fontId="15" fillId="0" borderId="2" xfId="0" applyNumberFormat="1" applyFont="1" applyBorder="1" applyAlignment="1">
      <alignment horizontal="center"/>
    </xf>
    <xf numFmtId="4" fontId="2" fillId="7" borderId="2" xfId="0" applyNumberFormat="1" applyFont="1" applyFill="1" applyBorder="1" applyAlignment="1">
      <alignment horizontal="center"/>
    </xf>
    <xf numFmtId="164" fontId="16" fillId="0" borderId="2" xfId="1" applyNumberFormat="1" applyFont="1" applyBorder="1" applyAlignment="1">
      <alignment horizontal="center"/>
    </xf>
    <xf numFmtId="165" fontId="2" fillId="0" borderId="2" xfId="0" applyNumberFormat="1" applyFont="1" applyBorder="1" applyAlignment="1">
      <alignment horizontal="center"/>
    </xf>
    <xf numFmtId="3" fontId="2" fillId="0" borderId="0" xfId="0" applyNumberFormat="1" applyFont="1" applyAlignment="1">
      <alignment horizontal="center"/>
    </xf>
    <xf numFmtId="3" fontId="14" fillId="0" borderId="0" xfId="0" applyNumberFormat="1" applyFont="1" applyAlignment="1">
      <alignment horizontal="center"/>
    </xf>
    <xf numFmtId="0" fontId="2" fillId="0" borderId="24" xfId="0" applyFont="1" applyBorder="1"/>
    <xf numFmtId="10" fontId="15" fillId="0" borderId="24" xfId="0" applyNumberFormat="1" applyFont="1" applyBorder="1" applyAlignment="1">
      <alignment horizontal="center"/>
    </xf>
    <xf numFmtId="4" fontId="2" fillId="7" borderId="24" xfId="0" applyNumberFormat="1" applyFont="1" applyFill="1" applyBorder="1" applyAlignment="1">
      <alignment horizontal="center"/>
    </xf>
    <xf numFmtId="164" fontId="16" fillId="0" borderId="24" xfId="1" applyNumberFormat="1" applyFont="1" applyBorder="1" applyAlignment="1">
      <alignment horizontal="center"/>
    </xf>
    <xf numFmtId="165" fontId="2" fillId="0" borderId="24" xfId="0" applyNumberFormat="1" applyFont="1" applyBorder="1" applyAlignment="1">
      <alignment horizontal="center"/>
    </xf>
    <xf numFmtId="4" fontId="2" fillId="7" borderId="1" xfId="0" applyNumberFormat="1" applyFont="1" applyFill="1" applyBorder="1" applyAlignment="1">
      <alignment horizontal="center"/>
    </xf>
    <xf numFmtId="164" fontId="16" fillId="0" borderId="1" xfId="1" applyNumberFormat="1" applyFont="1" applyBorder="1" applyAlignment="1">
      <alignment horizontal="center"/>
    </xf>
    <xf numFmtId="165" fontId="2" fillId="0" borderId="1" xfId="0" applyNumberFormat="1" applyFont="1" applyBorder="1" applyAlignment="1">
      <alignment horizontal="center"/>
    </xf>
    <xf numFmtId="0" fontId="4" fillId="5" borderId="4" xfId="0" applyFont="1" applyFill="1" applyBorder="1"/>
    <xf numFmtId="10" fontId="4" fillId="0" borderId="4" xfId="0" applyNumberFormat="1" applyFont="1" applyBorder="1" applyAlignment="1">
      <alignment horizontal="center"/>
    </xf>
    <xf numFmtId="3" fontId="2" fillId="0" borderId="4" xfId="0" applyNumberFormat="1" applyFont="1" applyBorder="1" applyAlignment="1">
      <alignment horizontal="center"/>
    </xf>
    <xf numFmtId="165" fontId="2" fillId="0" borderId="4" xfId="0" applyNumberFormat="1" applyFont="1" applyBorder="1" applyAlignment="1">
      <alignment horizontal="center"/>
    </xf>
    <xf numFmtId="164" fontId="2" fillId="7" borderId="4" xfId="1" applyNumberFormat="1" applyFont="1" applyFill="1" applyBorder="1" applyAlignment="1">
      <alignment horizontal="center"/>
    </xf>
    <xf numFmtId="165" fontId="4" fillId="8" borderId="4" xfId="0" applyNumberFormat="1" applyFont="1" applyFill="1" applyBorder="1" applyAlignment="1">
      <alignment horizontal="center"/>
    </xf>
    <xf numFmtId="3" fontId="14" fillId="0" borderId="0" xfId="0" applyNumberFormat="1" applyFont="1" applyAlignment="1">
      <alignment horizontal="center" vertical="center" wrapText="1"/>
    </xf>
    <xf numFmtId="4" fontId="2" fillId="0" borderId="0" xfId="0" applyNumberFormat="1" applyFont="1" applyAlignment="1">
      <alignment horizontal="right"/>
    </xf>
    <xf numFmtId="10" fontId="15" fillId="0" borderId="4" xfId="1" applyNumberFormat="1" applyFont="1" applyBorder="1" applyAlignment="1">
      <alignment horizontal="center"/>
    </xf>
    <xf numFmtId="166" fontId="15" fillId="0" borderId="4" xfId="0" applyNumberFormat="1" applyFont="1" applyBorder="1" applyAlignment="1">
      <alignment horizontal="center"/>
    </xf>
    <xf numFmtId="0" fontId="17" fillId="0" borderId="0" xfId="0" applyFont="1" applyAlignment="1">
      <alignment horizontal="left" vertical="center" wrapText="1"/>
    </xf>
    <xf numFmtId="0" fontId="10" fillId="9" borderId="25" xfId="0" quotePrefix="1" applyFont="1" applyFill="1" applyBorder="1" applyAlignment="1">
      <alignment vertical="center" wrapText="1"/>
    </xf>
    <xf numFmtId="10" fontId="15" fillId="0" borderId="26" xfId="1" quotePrefix="1" applyNumberFormat="1" applyFont="1" applyBorder="1" applyAlignment="1">
      <alignment horizontal="center"/>
    </xf>
    <xf numFmtId="166" fontId="15" fillId="0" borderId="22" xfId="0" quotePrefix="1" applyNumberFormat="1" applyFont="1" applyBorder="1" applyAlignment="1">
      <alignment horizontal="center" vertical="center" wrapText="1"/>
    </xf>
    <xf numFmtId="0" fontId="6" fillId="0" borderId="17" xfId="0" quotePrefix="1" applyFont="1" applyBorder="1" applyAlignment="1">
      <alignment vertical="center" wrapText="1"/>
    </xf>
    <xf numFmtId="4" fontId="4" fillId="4" borderId="4" xfId="0" applyNumberFormat="1" applyFont="1" applyFill="1" applyBorder="1" applyAlignment="1">
      <alignment horizontal="center" vertical="center"/>
    </xf>
    <xf numFmtId="4" fontId="4" fillId="4" borderId="8" xfId="0" applyNumberFormat="1" applyFont="1" applyFill="1" applyBorder="1" applyAlignment="1">
      <alignment horizontal="center" vertical="center"/>
    </xf>
    <xf numFmtId="4" fontId="4" fillId="4" borderId="8" xfId="0" applyNumberFormat="1" applyFont="1" applyFill="1" applyBorder="1" applyAlignment="1">
      <alignment horizontal="center" vertical="center" wrapText="1"/>
    </xf>
    <xf numFmtId="10" fontId="4" fillId="0" borderId="0" xfId="1" applyNumberFormat="1" applyFont="1" applyAlignment="1">
      <alignment horizontal="center"/>
    </xf>
    <xf numFmtId="0" fontId="12" fillId="4" borderId="18" xfId="2" applyFont="1" applyFill="1" applyBorder="1"/>
    <xf numFmtId="3" fontId="2" fillId="0" borderId="18" xfId="1" applyNumberFormat="1" applyFont="1" applyBorder="1" applyAlignment="1">
      <alignment horizontal="center"/>
    </xf>
    <xf numFmtId="3" fontId="2" fillId="0" borderId="18" xfId="0" applyNumberFormat="1" applyFont="1" applyBorder="1" applyAlignment="1">
      <alignment horizontal="center"/>
    </xf>
    <xf numFmtId="0" fontId="12" fillId="4" borderId="23" xfId="2" applyFont="1" applyFill="1" applyBorder="1"/>
    <xf numFmtId="3" fontId="2" fillId="0" borderId="23" xfId="1" applyNumberFormat="1" applyFont="1" applyBorder="1" applyAlignment="1">
      <alignment horizontal="center"/>
    </xf>
    <xf numFmtId="3" fontId="2" fillId="0" borderId="23" xfId="0" applyNumberFormat="1" applyFont="1" applyBorder="1" applyAlignment="1">
      <alignment horizontal="center"/>
    </xf>
    <xf numFmtId="0" fontId="4" fillId="10" borderId="0" xfId="0" applyFont="1" applyFill="1"/>
    <xf numFmtId="10" fontId="2" fillId="11" borderId="0" xfId="1" applyNumberFormat="1" applyFont="1" applyFill="1" applyAlignment="1">
      <alignment horizontal="center"/>
    </xf>
    <xf numFmtId="4" fontId="2" fillId="11" borderId="0" xfId="0" applyNumberFormat="1" applyFont="1" applyFill="1" applyAlignment="1">
      <alignment horizontal="center"/>
    </xf>
    <xf numFmtId="0" fontId="8" fillId="2" borderId="9"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13" fillId="2" borderId="7" xfId="0" applyFont="1" applyFill="1" applyBorder="1" applyAlignment="1">
      <alignment horizontal="center" vertical="center" wrapText="1"/>
    </xf>
  </cellXfs>
  <cellStyles count="3">
    <cellStyle name="Lien hypertexte" xfId="2" builtinId="8"/>
    <cellStyle name="Normal" xfId="0" builtinId="0"/>
    <cellStyle name="Pourcentage" xfId="1" builtinId="5"/>
  </cellStyles>
  <dxfs count="0"/>
  <tableStyles count="0" defaultTableStyle="TableStyleMedium2" defaultPivotStyle="PivotStyleLight16"/>
  <colors>
    <mruColors>
      <color rgb="FFBDFCFF"/>
      <color rgb="FF006A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233;cileDarcheGiorgi\Premium%20Consulting%20Dropbox\C&#233;cile%20Darche\SPM\2023\Donn&#233;es%20travaill&#233;es\mod&#233;lisation_SPM_11042023.xlsm" TargetMode="External"/><Relationship Id="rId1" Type="http://schemas.openxmlformats.org/officeDocument/2006/relationships/externalLinkPath" Target="file:///C:\Users\C&#233;cileDarcheGiorgi\Premium%20Consulting%20Dropbox\C&#233;cile%20Darche\SPM\2023\Donn&#233;es%20travaill&#233;es\mod&#233;lisation_SPM_1104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imes pures"/>
      <sheetName val="Table INSEE 2019"/>
      <sheetName val="Hypothèses supplémentaires"/>
      <sheetName val="Détail évolution exposition"/>
      <sheetName val="Détail évolution exposition v2"/>
      <sheetName val="Eléments de démographie"/>
      <sheetName val="démo actifs - retraités"/>
      <sheetName val="Parcours Utilisateur"/>
      <sheetName val="Block Osmose"/>
      <sheetName val="Trajectoire_coût_par_poste"/>
      <sheetName val="Services"/>
      <sheetName val="Données mutuelle"/>
      <sheetName val="Données MAEE"/>
      <sheetName val="Retraités SPM"/>
      <sheetName val="Synthèse SPM"/>
      <sheetName val="Données d'entrées"/>
      <sheetName val="Verifications"/>
      <sheetName val="Synthèse cotisations"/>
      <sheetName val="Préparation projections"/>
      <sheetName val="Projections financières"/>
      <sheetName val="Options"/>
      <sheetName val="Options - Feuille de calcul"/>
      <sheetName val="Restitution"/>
      <sheetName val="Rationalisation evol impact enf"/>
      <sheetName val="Vérification Cot réf - Cot éq"/>
      <sheetName val="Préparation projections v1"/>
      <sheetName val="Projections financières v1"/>
      <sheetName val="Préparation projections v2"/>
      <sheetName val="Projections financières v2"/>
      <sheetName val="Tableau de bord"/>
      <sheetName val="Accord Interministeriel FPE"/>
      <sheetName val="Décret 2022-633 22042022"/>
      <sheetName val="Loi Ev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006A6F"/>
  </sheetPr>
  <dimension ref="A1:G34"/>
  <sheetViews>
    <sheetView showGridLines="0" zoomScale="80" zoomScaleNormal="80" workbookViewId="0">
      <selection activeCell="B22" sqref="B22"/>
    </sheetView>
  </sheetViews>
  <sheetFormatPr baseColWidth="10" defaultColWidth="11.54296875" defaultRowHeight="14"/>
  <cols>
    <col min="1" max="1" width="17" style="15" customWidth="1"/>
    <col min="2" max="2" width="74.453125" style="14" customWidth="1"/>
    <col min="3" max="3" width="23" style="14" customWidth="1"/>
    <col min="4" max="4" width="91" style="14" customWidth="1"/>
    <col min="5" max="5" width="41" style="14" customWidth="1"/>
    <col min="6" max="7" width="31.453125" style="14" customWidth="1"/>
    <col min="8" max="9" width="13.81640625" style="14" customWidth="1"/>
    <col min="10" max="16384" width="11.54296875" style="14"/>
  </cols>
  <sheetData>
    <row r="1" spans="1:7" ht="70.5" customHeight="1">
      <c r="A1" s="103" t="s">
        <v>0</v>
      </c>
      <c r="B1" s="104"/>
      <c r="C1" s="104"/>
      <c r="D1" s="104"/>
      <c r="E1" s="104"/>
    </row>
    <row r="2" spans="1:7" ht="18">
      <c r="B2" s="13"/>
      <c r="C2" s="13"/>
      <c r="D2" s="13"/>
    </row>
    <row r="3" spans="1:7">
      <c r="A3" s="16" t="s">
        <v>1</v>
      </c>
      <c r="B3" s="16"/>
    </row>
    <row r="4" spans="1:7">
      <c r="A4" s="17" t="s">
        <v>2</v>
      </c>
      <c r="B4" s="16"/>
    </row>
    <row r="5" spans="1:7" ht="14.5" thickBot="1">
      <c r="B5" s="16"/>
      <c r="C5" s="16"/>
    </row>
    <row r="6" spans="1:7" ht="28.5" thickBot="1">
      <c r="A6" s="18" t="s">
        <v>3</v>
      </c>
      <c r="B6" s="18" t="s">
        <v>4</v>
      </c>
      <c r="C6" s="19" t="s">
        <v>5</v>
      </c>
      <c r="D6" s="20" t="s">
        <v>6</v>
      </c>
      <c r="E6" s="21" t="s">
        <v>7</v>
      </c>
      <c r="F6" s="22"/>
      <c r="G6" s="22"/>
    </row>
    <row r="7" spans="1:7">
      <c r="A7" s="23"/>
      <c r="B7" s="24" t="s">
        <v>8</v>
      </c>
      <c r="C7" s="25"/>
      <c r="D7" s="26"/>
      <c r="E7" s="27"/>
      <c r="G7" s="22"/>
    </row>
    <row r="8" spans="1:7">
      <c r="A8" s="30" t="s">
        <v>9</v>
      </c>
      <c r="B8" s="86" t="s">
        <v>10</v>
      </c>
      <c r="C8" s="87">
        <v>0</v>
      </c>
      <c r="D8" s="32"/>
      <c r="E8" s="33"/>
      <c r="G8" s="22"/>
    </row>
    <row r="9" spans="1:7">
      <c r="A9" s="30" t="s">
        <v>11</v>
      </c>
      <c r="B9" s="86" t="s">
        <v>12</v>
      </c>
      <c r="C9" s="87">
        <v>0</v>
      </c>
      <c r="D9" s="32"/>
      <c r="E9" s="33"/>
      <c r="G9" s="22"/>
    </row>
    <row r="10" spans="1:7">
      <c r="A10" s="30" t="s">
        <v>13</v>
      </c>
      <c r="B10" s="86" t="s">
        <v>14</v>
      </c>
      <c r="C10" s="87">
        <v>0</v>
      </c>
      <c r="D10" s="32"/>
      <c r="E10" s="33"/>
      <c r="G10" s="22"/>
    </row>
    <row r="11" spans="1:7" ht="14.15" customHeight="1">
      <c r="A11" s="34"/>
      <c r="B11" s="35"/>
      <c r="C11" s="36"/>
      <c r="D11" s="37"/>
      <c r="E11" s="38"/>
      <c r="G11" s="22"/>
    </row>
    <row r="12" spans="1:7" ht="30" customHeight="1" thickBot="1">
      <c r="A12" s="30" t="s">
        <v>15</v>
      </c>
      <c r="B12" s="31" t="s">
        <v>16</v>
      </c>
      <c r="C12" s="88">
        <v>0</v>
      </c>
      <c r="D12" s="89" t="s">
        <v>17</v>
      </c>
      <c r="E12" s="33"/>
      <c r="G12" s="22"/>
    </row>
    <row r="13" spans="1:7">
      <c r="B13" s="16"/>
      <c r="C13" s="16"/>
    </row>
    <row r="14" spans="1:7">
      <c r="A14" s="14"/>
    </row>
    <row r="15" spans="1:7">
      <c r="A15" s="14"/>
    </row>
    <row r="16" spans="1:7">
      <c r="A16" s="14"/>
    </row>
    <row r="19" spans="1:1">
      <c r="A19" s="14"/>
    </row>
    <row r="20" spans="1:1">
      <c r="A20" s="14"/>
    </row>
    <row r="21" spans="1:1">
      <c r="A21" s="14"/>
    </row>
    <row r="22" spans="1:1">
      <c r="A22" s="14"/>
    </row>
    <row r="23" spans="1:1">
      <c r="A23" s="14"/>
    </row>
    <row r="24" spans="1:1">
      <c r="A24" s="14"/>
    </row>
    <row r="25" spans="1:1">
      <c r="A25" s="14"/>
    </row>
    <row r="26" spans="1:1">
      <c r="A26" s="14"/>
    </row>
    <row r="27" spans="1:1">
      <c r="A27" s="14"/>
    </row>
    <row r="28" spans="1:1">
      <c r="A28" s="14"/>
    </row>
    <row r="29" spans="1:1">
      <c r="A29" s="14"/>
    </row>
    <row r="30" spans="1:1">
      <c r="A30" s="14"/>
    </row>
    <row r="31" spans="1:1">
      <c r="A31" s="14"/>
    </row>
    <row r="32" spans="1:1">
      <c r="A32" s="14"/>
    </row>
    <row r="33" spans="1:1">
      <c r="A33" s="14"/>
    </row>
    <row r="34" spans="1:1">
      <c r="A34" s="14"/>
    </row>
  </sheetData>
  <sheetProtection formatCells="0" formatRows="0"/>
  <mergeCells count="1">
    <mergeCell ref="A1:E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6">
    <tabColor rgb="FF006A6F"/>
  </sheetPr>
  <dimension ref="A1:T12"/>
  <sheetViews>
    <sheetView showGridLines="0" zoomScale="90" zoomScaleNormal="90" workbookViewId="0">
      <pane ySplit="6" topLeftCell="A7" activePane="bottomLeft" state="frozen"/>
      <selection pane="bottomLeft" activeCell="D18" sqref="D18"/>
    </sheetView>
  </sheetViews>
  <sheetFormatPr baseColWidth="10" defaultColWidth="11.54296875" defaultRowHeight="14"/>
  <cols>
    <col min="1" max="1" width="58.26953125" style="1" customWidth="1"/>
    <col min="2" max="2" width="21.54296875" style="1" customWidth="1"/>
    <col min="3" max="4" width="20" style="4" customWidth="1"/>
    <col min="5" max="7" width="20" style="3" customWidth="1"/>
    <col min="8" max="8" width="20" style="2" customWidth="1"/>
    <col min="9" max="13" width="20" style="3" customWidth="1"/>
    <col min="14" max="14" width="11.54296875" style="3"/>
    <col min="15" max="20" width="11.54296875" style="2"/>
    <col min="21" max="16384" width="11.54296875" style="1"/>
  </cols>
  <sheetData>
    <row r="1" spans="1:7" ht="70.5" customHeight="1" thickBot="1">
      <c r="A1" s="105" t="s">
        <v>18</v>
      </c>
      <c r="B1" s="106"/>
      <c r="C1" s="106"/>
      <c r="D1" s="106"/>
      <c r="E1" s="106"/>
      <c r="F1" s="106"/>
      <c r="G1" s="107"/>
    </row>
    <row r="2" spans="1:7" ht="18">
      <c r="A2" s="13"/>
      <c r="B2" s="13"/>
    </row>
    <row r="3" spans="1:7">
      <c r="A3" s="11" t="s">
        <v>19</v>
      </c>
      <c r="B3" s="11"/>
    </row>
    <row r="4" spans="1:7">
      <c r="A4" s="11"/>
      <c r="B4" s="11"/>
    </row>
    <row r="5" spans="1:7">
      <c r="A5" s="100" t="s">
        <v>20</v>
      </c>
      <c r="B5" s="100"/>
      <c r="C5" s="101"/>
      <c r="D5" s="102"/>
    </row>
    <row r="6" spans="1:7">
      <c r="A6" s="12"/>
      <c r="B6" s="12"/>
    </row>
    <row r="8" spans="1:7" ht="28">
      <c r="C8" s="9" t="s">
        <v>21</v>
      </c>
      <c r="D8" s="9" t="s">
        <v>22</v>
      </c>
      <c r="E8" s="6" t="s">
        <v>23</v>
      </c>
      <c r="F8" s="6" t="s">
        <v>24</v>
      </c>
      <c r="G8" s="6" t="s">
        <v>25</v>
      </c>
    </row>
    <row r="9" spans="1:7">
      <c r="A9" s="108" t="s">
        <v>26</v>
      </c>
      <c r="B9" s="54" t="s">
        <v>27</v>
      </c>
      <c r="C9" s="55"/>
      <c r="D9" s="55"/>
      <c r="E9" s="55"/>
      <c r="F9" s="55"/>
      <c r="G9" s="55">
        <f>SUM(C9:F9)</f>
        <v>0</v>
      </c>
    </row>
    <row r="10" spans="1:7">
      <c r="A10" s="109"/>
      <c r="B10" s="54" t="s">
        <v>28</v>
      </c>
      <c r="C10" s="55"/>
      <c r="D10" s="55"/>
      <c r="E10" s="55"/>
      <c r="F10" s="55"/>
      <c r="G10" s="55">
        <f>SUM(C10:F10)</f>
        <v>0</v>
      </c>
    </row>
    <row r="12" spans="1:7">
      <c r="A12" s="54" t="s">
        <v>29</v>
      </c>
      <c r="B12" s="54"/>
      <c r="C12" s="55"/>
      <c r="D12" s="55"/>
      <c r="E12" s="55"/>
      <c r="F12" s="55"/>
    </row>
  </sheetData>
  <sheetProtection formatCells="0" formatRows="0"/>
  <mergeCells count="2">
    <mergeCell ref="A1:G1"/>
    <mergeCell ref="A9:A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249F-E3FF-4794-8EA0-D32A5F5FA339}">
  <sheetPr codeName="Feuil3">
    <tabColor rgb="FF006A6F"/>
  </sheetPr>
  <dimension ref="A1:P100"/>
  <sheetViews>
    <sheetView showGridLines="0" tabSelected="1" zoomScale="90" zoomScaleNormal="90" workbookViewId="0">
      <pane ySplit="7" topLeftCell="A79" activePane="bottomLeft" state="frozen"/>
      <selection pane="bottomLeft" activeCell="A84" sqref="A84"/>
    </sheetView>
  </sheetViews>
  <sheetFormatPr baseColWidth="10" defaultColWidth="11.54296875" defaultRowHeight="14"/>
  <cols>
    <col min="1" max="1" width="70.81640625" style="1" customWidth="1"/>
    <col min="2" max="2" width="20" style="4" customWidth="1"/>
    <col min="3" max="5" width="20" style="3" customWidth="1"/>
    <col min="6" max="6" width="20" style="2" customWidth="1"/>
    <col min="7" max="12" width="20" style="3" customWidth="1"/>
    <col min="13" max="13" width="50.7265625" style="3" customWidth="1"/>
    <col min="14" max="14" width="50.7265625" style="2" customWidth="1"/>
    <col min="15" max="16" width="11.54296875" style="2"/>
    <col min="17" max="16384" width="11.54296875" style="1"/>
  </cols>
  <sheetData>
    <row r="1" spans="1:16" ht="70.5" customHeight="1" thickBot="1">
      <c r="A1" s="105" t="s">
        <v>18</v>
      </c>
      <c r="B1" s="106"/>
      <c r="C1" s="106"/>
      <c r="D1" s="106"/>
      <c r="E1" s="107"/>
    </row>
    <row r="2" spans="1:16" ht="18">
      <c r="A2" s="13"/>
    </row>
    <row r="3" spans="1:16">
      <c r="A3" s="11" t="s">
        <v>30</v>
      </c>
      <c r="B3" s="93"/>
    </row>
    <row r="4" spans="1:16" ht="28">
      <c r="A4" s="11"/>
      <c r="B4" s="6" t="s">
        <v>31</v>
      </c>
      <c r="C4" s="6" t="s">
        <v>32</v>
      </c>
      <c r="D4" s="6" t="s">
        <v>33</v>
      </c>
      <c r="E4" s="6" t="s">
        <v>25</v>
      </c>
    </row>
    <row r="5" spans="1:16" ht="14.5">
      <c r="A5" s="94" t="s">
        <v>34</v>
      </c>
      <c r="B5" s="95">
        <f>SUM(J14:J33,J38:J57,J62:J75)</f>
        <v>0</v>
      </c>
      <c r="C5" s="95">
        <f>SUM(K14:K33,K38:K57,K62:K75)</f>
        <v>0</v>
      </c>
      <c r="D5" s="95">
        <f>SUM(L14:L33,L38:L57,L62:L75)</f>
        <v>0</v>
      </c>
      <c r="E5" s="96">
        <f>SUM(B5:D5)</f>
        <v>0</v>
      </c>
    </row>
    <row r="6" spans="1:16" ht="14.5">
      <c r="A6" s="97" t="s">
        <v>35</v>
      </c>
      <c r="B6" s="98">
        <f>SUM(J81:J100)</f>
        <v>0</v>
      </c>
      <c r="C6" s="98">
        <f>SUM(K81:K100)</f>
        <v>0</v>
      </c>
      <c r="D6" s="98">
        <f>SUM(L81:L100)</f>
        <v>0</v>
      </c>
      <c r="E6" s="99">
        <f>SUM(B6:D6)</f>
        <v>0</v>
      </c>
    </row>
    <row r="7" spans="1:16">
      <c r="A7" s="12"/>
    </row>
    <row r="9" spans="1:16">
      <c r="A9" s="8" t="s">
        <v>36</v>
      </c>
    </row>
    <row r="11" spans="1:16">
      <c r="A11" s="53" t="s">
        <v>34</v>
      </c>
    </row>
    <row r="12" spans="1:16">
      <c r="A12" s="7" t="s">
        <v>37</v>
      </c>
    </row>
    <row r="13" spans="1:16" s="3" customFormat="1" ht="28">
      <c r="A13" s="9" t="s">
        <v>3</v>
      </c>
      <c r="B13" s="6" t="s">
        <v>38</v>
      </c>
      <c r="C13" s="6" t="s">
        <v>39</v>
      </c>
      <c r="D13" s="6" t="s">
        <v>40</v>
      </c>
      <c r="E13" s="6" t="s">
        <v>41</v>
      </c>
      <c r="F13" s="6" t="s">
        <v>42</v>
      </c>
      <c r="G13" s="6" t="s">
        <v>43</v>
      </c>
      <c r="H13" s="6" t="s">
        <v>44</v>
      </c>
      <c r="I13" s="6" t="s">
        <v>45</v>
      </c>
      <c r="J13" s="6" t="s">
        <v>31</v>
      </c>
      <c r="K13" s="6" t="s">
        <v>32</v>
      </c>
      <c r="L13" s="6" t="s">
        <v>33</v>
      </c>
      <c r="M13" s="6" t="s">
        <v>46</v>
      </c>
      <c r="N13" s="6" t="s">
        <v>47</v>
      </c>
      <c r="O13" s="2"/>
      <c r="P13" s="2"/>
    </row>
    <row r="14" spans="1:16" s="3" customFormat="1">
      <c r="A14" s="28" t="s">
        <v>48</v>
      </c>
      <c r="B14" s="40" t="s">
        <v>49</v>
      </c>
      <c r="C14" s="41">
        <v>50</v>
      </c>
      <c r="D14" s="41" t="s">
        <v>50</v>
      </c>
      <c r="E14" s="42">
        <v>42370</v>
      </c>
      <c r="F14" s="42">
        <v>45747</v>
      </c>
      <c r="G14" s="41" t="s">
        <v>51</v>
      </c>
      <c r="H14" s="41">
        <v>2500</v>
      </c>
      <c r="I14" s="41">
        <v>500</v>
      </c>
      <c r="J14" s="41"/>
      <c r="K14" s="41"/>
      <c r="L14" s="41"/>
      <c r="M14" s="46"/>
      <c r="N14" s="46"/>
      <c r="O14" s="2"/>
      <c r="P14" s="2"/>
    </row>
    <row r="15" spans="1:16" s="3" customFormat="1">
      <c r="A15" s="29" t="s">
        <v>52</v>
      </c>
      <c r="B15" s="43" t="s">
        <v>49</v>
      </c>
      <c r="C15" s="44">
        <v>50</v>
      </c>
      <c r="D15" s="44" t="s">
        <v>53</v>
      </c>
      <c r="E15" s="45">
        <v>42370</v>
      </c>
      <c r="F15" s="45">
        <v>45838</v>
      </c>
      <c r="G15" s="44" t="s">
        <v>51</v>
      </c>
      <c r="H15" s="44">
        <v>2500</v>
      </c>
      <c r="I15" s="44">
        <v>500</v>
      </c>
      <c r="J15" s="44"/>
      <c r="K15" s="44"/>
      <c r="L15" s="44"/>
      <c r="M15" s="47"/>
      <c r="N15" s="47"/>
      <c r="O15" s="2"/>
      <c r="P15" s="2"/>
    </row>
    <row r="16" spans="1:16" s="3" customFormat="1">
      <c r="A16" s="29" t="s">
        <v>54</v>
      </c>
      <c r="B16" s="43" t="s">
        <v>49</v>
      </c>
      <c r="C16" s="44">
        <v>50</v>
      </c>
      <c r="D16" s="44" t="s">
        <v>50</v>
      </c>
      <c r="E16" s="45">
        <v>42370</v>
      </c>
      <c r="F16" s="45">
        <v>45930</v>
      </c>
      <c r="G16" s="44" t="s">
        <v>51</v>
      </c>
      <c r="H16" s="44">
        <v>2500</v>
      </c>
      <c r="I16" s="44">
        <v>500</v>
      </c>
      <c r="J16" s="44"/>
      <c r="K16" s="44"/>
      <c r="L16" s="44"/>
      <c r="M16" s="47"/>
      <c r="N16" s="47"/>
      <c r="O16" s="2"/>
      <c r="P16" s="2"/>
    </row>
    <row r="17" spans="1:16" s="3" customFormat="1">
      <c r="A17" s="29" t="s">
        <v>55</v>
      </c>
      <c r="B17" s="43" t="s">
        <v>49</v>
      </c>
      <c r="C17" s="44">
        <v>50</v>
      </c>
      <c r="D17" s="44" t="s">
        <v>53</v>
      </c>
      <c r="E17" s="45">
        <v>42370</v>
      </c>
      <c r="F17" s="45">
        <v>46011</v>
      </c>
      <c r="G17" s="44" t="s">
        <v>51</v>
      </c>
      <c r="H17" s="44">
        <v>2500</v>
      </c>
      <c r="I17" s="44">
        <v>500</v>
      </c>
      <c r="J17" s="44"/>
      <c r="K17" s="44"/>
      <c r="L17" s="44"/>
      <c r="M17" s="47"/>
      <c r="N17" s="47"/>
      <c r="O17" s="2"/>
      <c r="P17" s="2"/>
    </row>
    <row r="18" spans="1:16" s="3" customFormat="1">
      <c r="A18" s="29" t="s">
        <v>56</v>
      </c>
      <c r="B18" s="43" t="s">
        <v>57</v>
      </c>
      <c r="C18" s="44">
        <v>50</v>
      </c>
      <c r="D18" s="44" t="s">
        <v>50</v>
      </c>
      <c r="E18" s="45">
        <v>42370</v>
      </c>
      <c r="F18" s="45">
        <v>45747</v>
      </c>
      <c r="G18" s="44" t="s">
        <v>51</v>
      </c>
      <c r="H18" s="44">
        <v>2500</v>
      </c>
      <c r="I18" s="44">
        <v>500</v>
      </c>
      <c r="J18" s="44"/>
      <c r="K18" s="44"/>
      <c r="L18" s="44"/>
      <c r="M18" s="47"/>
      <c r="N18" s="47"/>
      <c r="O18" s="2"/>
      <c r="P18" s="2"/>
    </row>
    <row r="19" spans="1:16" s="3" customFormat="1">
      <c r="A19" s="29" t="s">
        <v>58</v>
      </c>
      <c r="B19" s="43" t="s">
        <v>57</v>
      </c>
      <c r="C19" s="44">
        <v>50</v>
      </c>
      <c r="D19" s="44" t="s">
        <v>53</v>
      </c>
      <c r="E19" s="45">
        <v>42370</v>
      </c>
      <c r="F19" s="45">
        <v>45838</v>
      </c>
      <c r="G19" s="44" t="s">
        <v>51</v>
      </c>
      <c r="H19" s="44">
        <v>2500</v>
      </c>
      <c r="I19" s="44">
        <v>500</v>
      </c>
      <c r="J19" s="44"/>
      <c r="K19" s="44"/>
      <c r="L19" s="44"/>
      <c r="M19" s="47"/>
      <c r="N19" s="47"/>
      <c r="O19" s="2"/>
      <c r="P19" s="2"/>
    </row>
    <row r="20" spans="1:16" s="3" customFormat="1">
      <c r="A20" s="29" t="s">
        <v>59</v>
      </c>
      <c r="B20" s="43" t="s">
        <v>57</v>
      </c>
      <c r="C20" s="44">
        <v>50</v>
      </c>
      <c r="D20" s="44" t="s">
        <v>50</v>
      </c>
      <c r="E20" s="45">
        <v>42370</v>
      </c>
      <c r="F20" s="45">
        <v>45930</v>
      </c>
      <c r="G20" s="44" t="s">
        <v>51</v>
      </c>
      <c r="H20" s="44">
        <v>2500</v>
      </c>
      <c r="I20" s="44">
        <v>500</v>
      </c>
      <c r="J20" s="44"/>
      <c r="K20" s="44"/>
      <c r="L20" s="44"/>
      <c r="M20" s="47"/>
      <c r="N20" s="47"/>
      <c r="O20" s="2"/>
      <c r="P20" s="2"/>
    </row>
    <row r="21" spans="1:16" s="3" customFormat="1">
      <c r="A21" s="29" t="s">
        <v>60</v>
      </c>
      <c r="B21" s="43" t="s">
        <v>57</v>
      </c>
      <c r="C21" s="44">
        <v>50</v>
      </c>
      <c r="D21" s="44" t="s">
        <v>53</v>
      </c>
      <c r="E21" s="45">
        <v>42370</v>
      </c>
      <c r="F21" s="45">
        <v>46011</v>
      </c>
      <c r="G21" s="44" t="s">
        <v>51</v>
      </c>
      <c r="H21" s="44">
        <v>2500</v>
      </c>
      <c r="I21" s="44">
        <v>500</v>
      </c>
      <c r="J21" s="44"/>
      <c r="K21" s="44"/>
      <c r="L21" s="44"/>
      <c r="M21" s="47"/>
      <c r="N21" s="47"/>
      <c r="O21" s="2"/>
      <c r="P21" s="2"/>
    </row>
    <row r="22" spans="1:16" s="3" customFormat="1">
      <c r="A22" s="29" t="s">
        <v>61</v>
      </c>
      <c r="B22" s="43" t="s">
        <v>49</v>
      </c>
      <c r="C22" s="44">
        <v>55</v>
      </c>
      <c r="D22" s="44" t="s">
        <v>50</v>
      </c>
      <c r="E22" s="45">
        <v>42370</v>
      </c>
      <c r="F22" s="45">
        <v>45838</v>
      </c>
      <c r="G22" s="44" t="s">
        <v>51</v>
      </c>
      <c r="H22" s="44">
        <v>2500</v>
      </c>
      <c r="I22" s="44">
        <v>500</v>
      </c>
      <c r="J22" s="44"/>
      <c r="K22" s="44"/>
      <c r="L22" s="44"/>
      <c r="M22" s="47"/>
      <c r="N22" s="47"/>
      <c r="O22" s="2"/>
      <c r="P22" s="2"/>
    </row>
    <row r="23" spans="1:16" s="3" customFormat="1">
      <c r="A23" s="29" t="s">
        <v>62</v>
      </c>
      <c r="B23" s="43" t="s">
        <v>49</v>
      </c>
      <c r="C23" s="44">
        <v>55</v>
      </c>
      <c r="D23" s="44" t="s">
        <v>53</v>
      </c>
      <c r="E23" s="45">
        <v>42370</v>
      </c>
      <c r="F23" s="45">
        <v>45838</v>
      </c>
      <c r="G23" s="44" t="s">
        <v>51</v>
      </c>
      <c r="H23" s="44">
        <v>2500</v>
      </c>
      <c r="I23" s="44">
        <v>500</v>
      </c>
      <c r="J23" s="44"/>
      <c r="K23" s="44"/>
      <c r="L23" s="44"/>
      <c r="M23" s="47"/>
      <c r="N23" s="47"/>
      <c r="O23" s="2"/>
      <c r="P23" s="2"/>
    </row>
    <row r="24" spans="1:16" s="3" customFormat="1">
      <c r="A24" s="29" t="s">
        <v>63</v>
      </c>
      <c r="B24" s="43" t="s">
        <v>49</v>
      </c>
      <c r="C24" s="44">
        <v>40</v>
      </c>
      <c r="D24" s="44" t="s">
        <v>50</v>
      </c>
      <c r="E24" s="45">
        <v>42370</v>
      </c>
      <c r="F24" s="45">
        <v>45747</v>
      </c>
      <c r="G24" s="44" t="s">
        <v>51</v>
      </c>
      <c r="H24" s="44">
        <v>2500</v>
      </c>
      <c r="I24" s="44">
        <v>500</v>
      </c>
      <c r="J24" s="44"/>
      <c r="K24" s="44"/>
      <c r="L24" s="44"/>
      <c r="M24" s="47"/>
      <c r="N24" s="47"/>
      <c r="O24" s="2"/>
      <c r="P24" s="2"/>
    </row>
    <row r="25" spans="1:16" s="3" customFormat="1">
      <c r="A25" s="29" t="s">
        <v>64</v>
      </c>
      <c r="B25" s="43" t="s">
        <v>49</v>
      </c>
      <c r="C25" s="44">
        <v>40</v>
      </c>
      <c r="D25" s="44" t="s">
        <v>53</v>
      </c>
      <c r="E25" s="45">
        <v>42370</v>
      </c>
      <c r="F25" s="45">
        <v>45838</v>
      </c>
      <c r="G25" s="44" t="s">
        <v>51</v>
      </c>
      <c r="H25" s="44">
        <v>2500</v>
      </c>
      <c r="I25" s="44">
        <v>500</v>
      </c>
      <c r="J25" s="44"/>
      <c r="K25" s="44"/>
      <c r="L25" s="44"/>
      <c r="M25" s="47"/>
      <c r="N25" s="47"/>
      <c r="O25" s="2"/>
      <c r="P25" s="2"/>
    </row>
    <row r="26" spans="1:16" s="3" customFormat="1">
      <c r="A26" s="29" t="s">
        <v>65</v>
      </c>
      <c r="B26" s="43" t="s">
        <v>49</v>
      </c>
      <c r="C26" s="44">
        <v>30</v>
      </c>
      <c r="D26" s="44" t="s">
        <v>50</v>
      </c>
      <c r="E26" s="45">
        <v>42370</v>
      </c>
      <c r="F26" s="45">
        <v>45747</v>
      </c>
      <c r="G26" s="44" t="s">
        <v>51</v>
      </c>
      <c r="H26" s="44">
        <v>2500</v>
      </c>
      <c r="I26" s="44">
        <v>500</v>
      </c>
      <c r="J26" s="44"/>
      <c r="K26" s="44"/>
      <c r="L26" s="44"/>
      <c r="M26" s="47"/>
      <c r="N26" s="47"/>
      <c r="O26" s="2"/>
      <c r="P26" s="2"/>
    </row>
    <row r="27" spans="1:16" s="3" customFormat="1">
      <c r="A27" s="29" t="s">
        <v>66</v>
      </c>
      <c r="B27" s="43" t="s">
        <v>49</v>
      </c>
      <c r="C27" s="44">
        <v>30</v>
      </c>
      <c r="D27" s="44" t="s">
        <v>53</v>
      </c>
      <c r="E27" s="45">
        <v>42370</v>
      </c>
      <c r="F27" s="45">
        <v>45838</v>
      </c>
      <c r="G27" s="44" t="s">
        <v>51</v>
      </c>
      <c r="H27" s="44">
        <v>2500</v>
      </c>
      <c r="I27" s="44">
        <v>500</v>
      </c>
      <c r="J27" s="44"/>
      <c r="K27" s="44"/>
      <c r="L27" s="44"/>
      <c r="M27" s="47"/>
      <c r="N27" s="47"/>
      <c r="O27" s="2"/>
      <c r="P27" s="2"/>
    </row>
    <row r="28" spans="1:16" s="3" customFormat="1">
      <c r="A28" s="29" t="s">
        <v>67</v>
      </c>
      <c r="B28" s="43" t="s">
        <v>57</v>
      </c>
      <c r="C28" s="44">
        <v>55</v>
      </c>
      <c r="D28" s="44" t="s">
        <v>50</v>
      </c>
      <c r="E28" s="45">
        <v>42370</v>
      </c>
      <c r="F28" s="45">
        <v>45747</v>
      </c>
      <c r="G28" s="44" t="s">
        <v>51</v>
      </c>
      <c r="H28" s="44">
        <v>2500</v>
      </c>
      <c r="I28" s="44">
        <v>500</v>
      </c>
      <c r="J28" s="44"/>
      <c r="K28" s="44"/>
      <c r="L28" s="44"/>
      <c r="M28" s="47"/>
      <c r="N28" s="47"/>
      <c r="O28" s="2"/>
      <c r="P28" s="2"/>
    </row>
    <row r="29" spans="1:16" s="3" customFormat="1">
      <c r="A29" s="29" t="s">
        <v>68</v>
      </c>
      <c r="B29" s="43" t="s">
        <v>57</v>
      </c>
      <c r="C29" s="44">
        <v>55</v>
      </c>
      <c r="D29" s="44" t="s">
        <v>53</v>
      </c>
      <c r="E29" s="45">
        <v>42370</v>
      </c>
      <c r="F29" s="45">
        <v>45838</v>
      </c>
      <c r="G29" s="44" t="s">
        <v>51</v>
      </c>
      <c r="H29" s="44">
        <v>2500</v>
      </c>
      <c r="I29" s="44">
        <v>500</v>
      </c>
      <c r="J29" s="44"/>
      <c r="K29" s="44"/>
      <c r="L29" s="44"/>
      <c r="M29" s="47"/>
      <c r="N29" s="47"/>
      <c r="O29" s="2"/>
      <c r="P29" s="2"/>
    </row>
    <row r="30" spans="1:16" s="3" customFormat="1">
      <c r="A30" s="29" t="s">
        <v>69</v>
      </c>
      <c r="B30" s="43" t="s">
        <v>57</v>
      </c>
      <c r="C30" s="44">
        <v>40</v>
      </c>
      <c r="D30" s="44" t="s">
        <v>50</v>
      </c>
      <c r="E30" s="45">
        <v>42370</v>
      </c>
      <c r="F30" s="45">
        <v>45747</v>
      </c>
      <c r="G30" s="44" t="s">
        <v>51</v>
      </c>
      <c r="H30" s="44">
        <v>2500</v>
      </c>
      <c r="I30" s="44">
        <v>500</v>
      </c>
      <c r="J30" s="44"/>
      <c r="K30" s="44"/>
      <c r="L30" s="44"/>
      <c r="M30" s="47"/>
      <c r="N30" s="47"/>
      <c r="O30" s="2"/>
      <c r="P30" s="2"/>
    </row>
    <row r="31" spans="1:16" s="3" customFormat="1">
      <c r="A31" s="29" t="s">
        <v>70</v>
      </c>
      <c r="B31" s="43" t="s">
        <v>57</v>
      </c>
      <c r="C31" s="44">
        <v>40</v>
      </c>
      <c r="D31" s="44" t="s">
        <v>53</v>
      </c>
      <c r="E31" s="45">
        <v>42370</v>
      </c>
      <c r="F31" s="45">
        <v>45838</v>
      </c>
      <c r="G31" s="44" t="s">
        <v>51</v>
      </c>
      <c r="H31" s="44">
        <v>2500</v>
      </c>
      <c r="I31" s="44">
        <v>500</v>
      </c>
      <c r="J31" s="44"/>
      <c r="K31" s="44"/>
      <c r="L31" s="44"/>
      <c r="M31" s="47"/>
      <c r="N31" s="47"/>
      <c r="O31" s="2"/>
      <c r="P31" s="2"/>
    </row>
    <row r="32" spans="1:16" s="3" customFormat="1">
      <c r="A32" s="29" t="s">
        <v>71</v>
      </c>
      <c r="B32" s="43" t="s">
        <v>57</v>
      </c>
      <c r="C32" s="44">
        <v>30</v>
      </c>
      <c r="D32" s="44" t="s">
        <v>50</v>
      </c>
      <c r="E32" s="45">
        <v>42370</v>
      </c>
      <c r="F32" s="45">
        <v>45747</v>
      </c>
      <c r="G32" s="44" t="s">
        <v>51</v>
      </c>
      <c r="H32" s="44">
        <v>2500</v>
      </c>
      <c r="I32" s="44">
        <v>500</v>
      </c>
      <c r="J32" s="44"/>
      <c r="K32" s="44"/>
      <c r="L32" s="44"/>
      <c r="M32" s="47"/>
      <c r="N32" s="47"/>
      <c r="O32" s="2"/>
      <c r="P32" s="2"/>
    </row>
    <row r="33" spans="1:16" s="3" customFormat="1">
      <c r="A33" s="48" t="s">
        <v>72</v>
      </c>
      <c r="B33" s="49" t="s">
        <v>57</v>
      </c>
      <c r="C33" s="50">
        <v>30</v>
      </c>
      <c r="D33" s="50" t="s">
        <v>53</v>
      </c>
      <c r="E33" s="51">
        <v>42370</v>
      </c>
      <c r="F33" s="51">
        <v>45838</v>
      </c>
      <c r="G33" s="50" t="s">
        <v>51</v>
      </c>
      <c r="H33" s="50">
        <v>2500</v>
      </c>
      <c r="I33" s="50">
        <v>500</v>
      </c>
      <c r="J33" s="50"/>
      <c r="K33" s="50"/>
      <c r="L33" s="50"/>
      <c r="M33" s="52"/>
      <c r="N33" s="52"/>
      <c r="O33" s="2"/>
      <c r="P33" s="2"/>
    </row>
    <row r="35" spans="1:16" s="3" customFormat="1">
      <c r="A35" s="39"/>
      <c r="B35" s="4"/>
      <c r="F35" s="2"/>
      <c r="N35" s="2"/>
      <c r="O35" s="2"/>
      <c r="P35" s="2"/>
    </row>
    <row r="36" spans="1:16">
      <c r="A36" s="7" t="s">
        <v>73</v>
      </c>
    </row>
    <row r="37" spans="1:16" s="3" customFormat="1" ht="28">
      <c r="A37" s="9" t="s">
        <v>3</v>
      </c>
      <c r="B37" s="6" t="s">
        <v>38</v>
      </c>
      <c r="C37" s="6" t="s">
        <v>39</v>
      </c>
      <c r="D37" s="6" t="s">
        <v>40</v>
      </c>
      <c r="E37" s="6" t="s">
        <v>41</v>
      </c>
      <c r="F37" s="6" t="s">
        <v>42</v>
      </c>
      <c r="G37" s="6" t="s">
        <v>43</v>
      </c>
      <c r="H37" s="6" t="s">
        <v>44</v>
      </c>
      <c r="I37" s="6" t="s">
        <v>45</v>
      </c>
      <c r="J37" s="6" t="s">
        <v>31</v>
      </c>
      <c r="K37" s="6" t="s">
        <v>32</v>
      </c>
      <c r="L37" s="6" t="s">
        <v>33</v>
      </c>
      <c r="M37" s="6" t="s">
        <v>46</v>
      </c>
      <c r="N37" s="6" t="s">
        <v>47</v>
      </c>
      <c r="O37" s="2"/>
      <c r="P37" s="2"/>
    </row>
    <row r="38" spans="1:16" s="3" customFormat="1">
      <c r="A38" s="28" t="s">
        <v>74</v>
      </c>
      <c r="B38" s="40" t="s">
        <v>49</v>
      </c>
      <c r="C38" s="41">
        <v>50</v>
      </c>
      <c r="D38" s="41" t="s">
        <v>50</v>
      </c>
      <c r="E38" s="42">
        <v>42370</v>
      </c>
      <c r="F38" s="42">
        <v>45658</v>
      </c>
      <c r="G38" s="41" t="s">
        <v>75</v>
      </c>
      <c r="H38" s="41">
        <v>2500</v>
      </c>
      <c r="I38" s="41">
        <v>500</v>
      </c>
      <c r="J38" s="41"/>
      <c r="K38" s="41"/>
      <c r="L38" s="41"/>
      <c r="M38" s="46"/>
      <c r="N38" s="46"/>
      <c r="O38" s="2"/>
      <c r="P38" s="2"/>
    </row>
    <row r="39" spans="1:16" s="3" customFormat="1">
      <c r="A39" s="29" t="s">
        <v>76</v>
      </c>
      <c r="B39" s="43" t="s">
        <v>49</v>
      </c>
      <c r="C39" s="44">
        <v>50</v>
      </c>
      <c r="D39" s="44" t="s">
        <v>53</v>
      </c>
      <c r="E39" s="45">
        <v>42370</v>
      </c>
      <c r="F39" s="45">
        <v>45474</v>
      </c>
      <c r="G39" s="44" t="s">
        <v>75</v>
      </c>
      <c r="H39" s="44">
        <v>2500</v>
      </c>
      <c r="I39" s="44">
        <v>500</v>
      </c>
      <c r="J39" s="44"/>
      <c r="K39" s="44"/>
      <c r="L39" s="44"/>
      <c r="M39" s="47"/>
      <c r="N39" s="47"/>
      <c r="O39" s="2"/>
      <c r="P39" s="2"/>
    </row>
    <row r="40" spans="1:16" s="3" customFormat="1">
      <c r="A40" s="29" t="s">
        <v>77</v>
      </c>
      <c r="B40" s="43" t="s">
        <v>49</v>
      </c>
      <c r="C40" s="44">
        <v>50</v>
      </c>
      <c r="D40" s="44" t="s">
        <v>50</v>
      </c>
      <c r="E40" s="45">
        <v>42370</v>
      </c>
      <c r="F40" s="45">
        <v>45292</v>
      </c>
      <c r="G40" s="44" t="s">
        <v>75</v>
      </c>
      <c r="H40" s="44">
        <v>2500</v>
      </c>
      <c r="I40" s="44">
        <v>500</v>
      </c>
      <c r="J40" s="44"/>
      <c r="K40" s="44"/>
      <c r="L40" s="44"/>
      <c r="M40" s="47"/>
      <c r="N40" s="47"/>
      <c r="O40" s="2"/>
      <c r="P40" s="2"/>
    </row>
    <row r="41" spans="1:16" s="3" customFormat="1">
      <c r="A41" s="29" t="s">
        <v>78</v>
      </c>
      <c r="B41" s="43" t="s">
        <v>49</v>
      </c>
      <c r="C41" s="44">
        <v>50</v>
      </c>
      <c r="D41" s="44" t="s">
        <v>53</v>
      </c>
      <c r="E41" s="45">
        <v>42370</v>
      </c>
      <c r="F41" s="45">
        <v>45108</v>
      </c>
      <c r="G41" s="44" t="s">
        <v>75</v>
      </c>
      <c r="H41" s="44">
        <v>2500</v>
      </c>
      <c r="I41" s="44">
        <v>500</v>
      </c>
      <c r="J41" s="44"/>
      <c r="K41" s="44"/>
      <c r="L41" s="44"/>
      <c r="M41" s="47"/>
      <c r="N41" s="47"/>
      <c r="O41" s="2"/>
      <c r="P41" s="2"/>
    </row>
    <row r="42" spans="1:16" s="3" customFormat="1">
      <c r="A42" s="29" t="s">
        <v>79</v>
      </c>
      <c r="B42" s="43" t="s">
        <v>57</v>
      </c>
      <c r="C42" s="44">
        <v>50</v>
      </c>
      <c r="D42" s="44" t="s">
        <v>50</v>
      </c>
      <c r="E42" s="45">
        <v>42370</v>
      </c>
      <c r="F42" s="45">
        <v>45658</v>
      </c>
      <c r="G42" s="44" t="s">
        <v>80</v>
      </c>
      <c r="H42" s="44">
        <v>2500</v>
      </c>
      <c r="I42" s="44">
        <v>500</v>
      </c>
      <c r="J42" s="44"/>
      <c r="K42" s="44"/>
      <c r="L42" s="44"/>
      <c r="M42" s="47"/>
      <c r="N42" s="47"/>
      <c r="O42" s="2"/>
      <c r="P42" s="2"/>
    </row>
    <row r="43" spans="1:16" s="3" customFormat="1">
      <c r="A43" s="29" t="s">
        <v>81</v>
      </c>
      <c r="B43" s="43" t="s">
        <v>57</v>
      </c>
      <c r="C43" s="44">
        <v>50</v>
      </c>
      <c r="D43" s="44" t="s">
        <v>53</v>
      </c>
      <c r="E43" s="45">
        <v>42370</v>
      </c>
      <c r="F43" s="45">
        <v>45474</v>
      </c>
      <c r="G43" s="44" t="s">
        <v>80</v>
      </c>
      <c r="H43" s="44">
        <v>2500</v>
      </c>
      <c r="I43" s="44">
        <v>500</v>
      </c>
      <c r="J43" s="44"/>
      <c r="K43" s="44"/>
      <c r="L43" s="44"/>
      <c r="M43" s="47"/>
      <c r="N43" s="47"/>
      <c r="O43" s="2"/>
      <c r="P43" s="2"/>
    </row>
    <row r="44" spans="1:16" s="3" customFormat="1">
      <c r="A44" s="29" t="s">
        <v>82</v>
      </c>
      <c r="B44" s="43" t="s">
        <v>57</v>
      </c>
      <c r="C44" s="44">
        <v>50</v>
      </c>
      <c r="D44" s="44" t="s">
        <v>50</v>
      </c>
      <c r="E44" s="45">
        <v>42370</v>
      </c>
      <c r="F44" s="45">
        <v>45292</v>
      </c>
      <c r="G44" s="44" t="s">
        <v>80</v>
      </c>
      <c r="H44" s="44">
        <v>2500</v>
      </c>
      <c r="I44" s="44">
        <v>500</v>
      </c>
      <c r="J44" s="44"/>
      <c r="K44" s="44"/>
      <c r="L44" s="44"/>
      <c r="M44" s="47"/>
      <c r="N44" s="47"/>
      <c r="O44" s="2"/>
      <c r="P44" s="2"/>
    </row>
    <row r="45" spans="1:16" s="3" customFormat="1">
      <c r="A45" s="29" t="s">
        <v>83</v>
      </c>
      <c r="B45" s="43" t="s">
        <v>57</v>
      </c>
      <c r="C45" s="44">
        <v>50</v>
      </c>
      <c r="D45" s="44" t="s">
        <v>53</v>
      </c>
      <c r="E45" s="45">
        <v>42370</v>
      </c>
      <c r="F45" s="45">
        <v>45108</v>
      </c>
      <c r="G45" s="44" t="s">
        <v>80</v>
      </c>
      <c r="H45" s="44">
        <v>2500</v>
      </c>
      <c r="I45" s="44">
        <v>500</v>
      </c>
      <c r="J45" s="44"/>
      <c r="K45" s="44"/>
      <c r="L45" s="44"/>
      <c r="M45" s="47"/>
      <c r="N45" s="47"/>
      <c r="O45" s="2"/>
      <c r="P45" s="2"/>
    </row>
    <row r="46" spans="1:16" s="3" customFormat="1">
      <c r="A46" s="29" t="s">
        <v>84</v>
      </c>
      <c r="B46" s="43" t="s">
        <v>49</v>
      </c>
      <c r="C46" s="44">
        <v>55</v>
      </c>
      <c r="D46" s="44" t="s">
        <v>50</v>
      </c>
      <c r="E46" s="45">
        <v>42370</v>
      </c>
      <c r="F46" s="45">
        <v>45658</v>
      </c>
      <c r="G46" s="44" t="s">
        <v>75</v>
      </c>
      <c r="H46" s="44">
        <v>2500</v>
      </c>
      <c r="I46" s="44">
        <v>500</v>
      </c>
      <c r="J46" s="44"/>
      <c r="K46" s="44"/>
      <c r="L46" s="44"/>
      <c r="M46" s="47"/>
      <c r="N46" s="47"/>
      <c r="O46" s="2"/>
      <c r="P46" s="2"/>
    </row>
    <row r="47" spans="1:16" s="3" customFormat="1">
      <c r="A47" s="29" t="s">
        <v>85</v>
      </c>
      <c r="B47" s="43" t="s">
        <v>49</v>
      </c>
      <c r="C47" s="44">
        <v>55</v>
      </c>
      <c r="D47" s="44" t="s">
        <v>53</v>
      </c>
      <c r="E47" s="45">
        <v>42370</v>
      </c>
      <c r="F47" s="45">
        <v>45474</v>
      </c>
      <c r="G47" s="44" t="s">
        <v>75</v>
      </c>
      <c r="H47" s="44">
        <v>2500</v>
      </c>
      <c r="I47" s="44">
        <v>500</v>
      </c>
      <c r="J47" s="44"/>
      <c r="K47" s="44"/>
      <c r="L47" s="44"/>
      <c r="M47" s="47"/>
      <c r="N47" s="47"/>
      <c r="O47" s="2"/>
      <c r="P47" s="2"/>
    </row>
    <row r="48" spans="1:16" s="3" customFormat="1">
      <c r="A48" s="29" t="s">
        <v>86</v>
      </c>
      <c r="B48" s="43" t="s">
        <v>49</v>
      </c>
      <c r="C48" s="44">
        <v>40</v>
      </c>
      <c r="D48" s="44" t="s">
        <v>50</v>
      </c>
      <c r="E48" s="45">
        <v>42370</v>
      </c>
      <c r="F48" s="45">
        <v>45658</v>
      </c>
      <c r="G48" s="44" t="s">
        <v>75</v>
      </c>
      <c r="H48" s="44">
        <v>2500</v>
      </c>
      <c r="I48" s="44">
        <v>500</v>
      </c>
      <c r="J48" s="44"/>
      <c r="K48" s="44"/>
      <c r="L48" s="44"/>
      <c r="M48" s="47"/>
      <c r="N48" s="47"/>
      <c r="O48" s="2"/>
      <c r="P48" s="2"/>
    </row>
    <row r="49" spans="1:16" s="3" customFormat="1">
      <c r="A49" s="29" t="s">
        <v>87</v>
      </c>
      <c r="B49" s="43" t="s">
        <v>49</v>
      </c>
      <c r="C49" s="44">
        <v>40</v>
      </c>
      <c r="D49" s="44" t="s">
        <v>53</v>
      </c>
      <c r="E49" s="45">
        <v>42370</v>
      </c>
      <c r="F49" s="45">
        <v>45474</v>
      </c>
      <c r="G49" s="44" t="s">
        <v>75</v>
      </c>
      <c r="H49" s="44">
        <v>2500</v>
      </c>
      <c r="I49" s="44">
        <v>500</v>
      </c>
      <c r="J49" s="44"/>
      <c r="K49" s="44"/>
      <c r="L49" s="44"/>
      <c r="M49" s="47"/>
      <c r="N49" s="47"/>
      <c r="O49" s="2"/>
      <c r="P49" s="2"/>
    </row>
    <row r="50" spans="1:16" s="3" customFormat="1">
      <c r="A50" s="29" t="s">
        <v>88</v>
      </c>
      <c r="B50" s="43" t="s">
        <v>49</v>
      </c>
      <c r="C50" s="44">
        <v>30</v>
      </c>
      <c r="D50" s="44" t="s">
        <v>50</v>
      </c>
      <c r="E50" s="45">
        <v>42370</v>
      </c>
      <c r="F50" s="45">
        <v>45658</v>
      </c>
      <c r="G50" s="44" t="s">
        <v>75</v>
      </c>
      <c r="H50" s="44">
        <v>2500</v>
      </c>
      <c r="I50" s="44">
        <v>500</v>
      </c>
      <c r="J50" s="44"/>
      <c r="K50" s="44"/>
      <c r="L50" s="44"/>
      <c r="M50" s="47"/>
      <c r="N50" s="47"/>
      <c r="O50" s="2"/>
      <c r="P50" s="2"/>
    </row>
    <row r="51" spans="1:16" s="3" customFormat="1">
      <c r="A51" s="29" t="s">
        <v>89</v>
      </c>
      <c r="B51" s="43" t="s">
        <v>49</v>
      </c>
      <c r="C51" s="44">
        <v>30</v>
      </c>
      <c r="D51" s="44" t="s">
        <v>53</v>
      </c>
      <c r="E51" s="45">
        <v>42370</v>
      </c>
      <c r="F51" s="45">
        <v>45474</v>
      </c>
      <c r="G51" s="44" t="s">
        <v>75</v>
      </c>
      <c r="H51" s="44">
        <v>2500</v>
      </c>
      <c r="I51" s="44">
        <v>500</v>
      </c>
      <c r="J51" s="44"/>
      <c r="K51" s="44"/>
      <c r="L51" s="44"/>
      <c r="M51" s="47"/>
      <c r="N51" s="47"/>
      <c r="O51" s="2"/>
      <c r="P51" s="2"/>
    </row>
    <row r="52" spans="1:16" s="3" customFormat="1">
      <c r="A52" s="29" t="s">
        <v>90</v>
      </c>
      <c r="B52" s="43" t="s">
        <v>57</v>
      </c>
      <c r="C52" s="44">
        <v>55</v>
      </c>
      <c r="D52" s="44" t="s">
        <v>50</v>
      </c>
      <c r="E52" s="45">
        <v>42370</v>
      </c>
      <c r="F52" s="45">
        <v>45658</v>
      </c>
      <c r="G52" s="44" t="s">
        <v>75</v>
      </c>
      <c r="H52" s="44">
        <v>2500</v>
      </c>
      <c r="I52" s="44">
        <v>500</v>
      </c>
      <c r="J52" s="44"/>
      <c r="K52" s="44"/>
      <c r="L52" s="44"/>
      <c r="M52" s="47"/>
      <c r="N52" s="47"/>
      <c r="O52" s="2"/>
      <c r="P52" s="2"/>
    </row>
    <row r="53" spans="1:16" s="3" customFormat="1">
      <c r="A53" s="29" t="s">
        <v>91</v>
      </c>
      <c r="B53" s="43" t="s">
        <v>57</v>
      </c>
      <c r="C53" s="44">
        <v>55</v>
      </c>
      <c r="D53" s="44" t="s">
        <v>53</v>
      </c>
      <c r="E53" s="45">
        <v>42370</v>
      </c>
      <c r="F53" s="45">
        <v>45474</v>
      </c>
      <c r="G53" s="44" t="s">
        <v>75</v>
      </c>
      <c r="H53" s="44">
        <v>2500</v>
      </c>
      <c r="I53" s="44">
        <v>500</v>
      </c>
      <c r="J53" s="44"/>
      <c r="K53" s="44"/>
      <c r="L53" s="44"/>
      <c r="M53" s="47"/>
      <c r="N53" s="47"/>
      <c r="O53" s="2"/>
      <c r="P53" s="2"/>
    </row>
    <row r="54" spans="1:16" s="3" customFormat="1">
      <c r="A54" s="29" t="s">
        <v>92</v>
      </c>
      <c r="B54" s="43" t="s">
        <v>57</v>
      </c>
      <c r="C54" s="44">
        <v>40</v>
      </c>
      <c r="D54" s="44" t="s">
        <v>50</v>
      </c>
      <c r="E54" s="45">
        <v>42370</v>
      </c>
      <c r="F54" s="45">
        <v>45658</v>
      </c>
      <c r="G54" s="44" t="s">
        <v>75</v>
      </c>
      <c r="H54" s="44">
        <v>2500</v>
      </c>
      <c r="I54" s="44">
        <v>500</v>
      </c>
      <c r="J54" s="44"/>
      <c r="K54" s="44"/>
      <c r="L54" s="44"/>
      <c r="M54" s="47"/>
      <c r="N54" s="47"/>
      <c r="O54" s="2"/>
      <c r="P54" s="2"/>
    </row>
    <row r="55" spans="1:16" s="3" customFormat="1">
      <c r="A55" s="29" t="s">
        <v>93</v>
      </c>
      <c r="B55" s="43" t="s">
        <v>57</v>
      </c>
      <c r="C55" s="44">
        <v>40</v>
      </c>
      <c r="D55" s="44" t="s">
        <v>53</v>
      </c>
      <c r="E55" s="45">
        <v>42370</v>
      </c>
      <c r="F55" s="45">
        <v>45474</v>
      </c>
      <c r="G55" s="44" t="s">
        <v>75</v>
      </c>
      <c r="H55" s="44">
        <v>2500</v>
      </c>
      <c r="I55" s="44">
        <v>500</v>
      </c>
      <c r="J55" s="44"/>
      <c r="K55" s="44"/>
      <c r="L55" s="44"/>
      <c r="M55" s="47"/>
      <c r="N55" s="47"/>
      <c r="O55" s="2"/>
      <c r="P55" s="2"/>
    </row>
    <row r="56" spans="1:16" s="3" customFormat="1">
      <c r="A56" s="29" t="s">
        <v>94</v>
      </c>
      <c r="B56" s="43" t="s">
        <v>57</v>
      </c>
      <c r="C56" s="44">
        <v>30</v>
      </c>
      <c r="D56" s="44" t="s">
        <v>50</v>
      </c>
      <c r="E56" s="45">
        <v>42370</v>
      </c>
      <c r="F56" s="45">
        <v>45658</v>
      </c>
      <c r="G56" s="44" t="s">
        <v>75</v>
      </c>
      <c r="H56" s="44">
        <v>2500</v>
      </c>
      <c r="I56" s="44">
        <v>500</v>
      </c>
      <c r="J56" s="44"/>
      <c r="K56" s="44"/>
      <c r="L56" s="44"/>
      <c r="M56" s="47"/>
      <c r="N56" s="47"/>
      <c r="O56" s="2"/>
      <c r="P56" s="2"/>
    </row>
    <row r="57" spans="1:16" s="3" customFormat="1">
      <c r="A57" s="48" t="s">
        <v>95</v>
      </c>
      <c r="B57" s="49" t="s">
        <v>57</v>
      </c>
      <c r="C57" s="50">
        <v>30</v>
      </c>
      <c r="D57" s="50" t="s">
        <v>53</v>
      </c>
      <c r="E57" s="51">
        <v>42370</v>
      </c>
      <c r="F57" s="51">
        <v>45474</v>
      </c>
      <c r="G57" s="50" t="s">
        <v>75</v>
      </c>
      <c r="H57" s="50">
        <v>2500</v>
      </c>
      <c r="I57" s="50">
        <v>500</v>
      </c>
      <c r="J57" s="50"/>
      <c r="K57" s="50"/>
      <c r="L57" s="50"/>
      <c r="M57" s="52"/>
      <c r="N57" s="52"/>
      <c r="O57" s="2"/>
      <c r="P57" s="2"/>
    </row>
    <row r="59" spans="1:16" s="3" customFormat="1">
      <c r="A59" s="39"/>
      <c r="B59" s="4"/>
      <c r="F59" s="2"/>
      <c r="N59" s="2"/>
      <c r="O59" s="2"/>
      <c r="P59" s="2"/>
    </row>
    <row r="60" spans="1:16">
      <c r="A60" s="7" t="s">
        <v>96</v>
      </c>
    </row>
    <row r="61" spans="1:16" s="3" customFormat="1" ht="28">
      <c r="A61" s="9" t="s">
        <v>3</v>
      </c>
      <c r="B61" s="6" t="s">
        <v>38</v>
      </c>
      <c r="C61" s="6" t="s">
        <v>39</v>
      </c>
      <c r="D61" s="6" t="s">
        <v>40</v>
      </c>
      <c r="E61" s="6" t="s">
        <v>41</v>
      </c>
      <c r="F61" s="6" t="s">
        <v>42</v>
      </c>
      <c r="G61" s="6" t="s">
        <v>43</v>
      </c>
      <c r="H61" s="6" t="s">
        <v>44</v>
      </c>
      <c r="I61" s="6" t="s">
        <v>45</v>
      </c>
      <c r="J61" s="6" t="s">
        <v>31</v>
      </c>
      <c r="K61" s="6" t="s">
        <v>32</v>
      </c>
      <c r="L61" s="6" t="s">
        <v>33</v>
      </c>
      <c r="M61" s="6" t="s">
        <v>46</v>
      </c>
      <c r="N61" s="6" t="s">
        <v>47</v>
      </c>
      <c r="O61" s="2"/>
      <c r="P61" s="2"/>
    </row>
    <row r="62" spans="1:16" s="3" customFormat="1">
      <c r="A62" s="28" t="s">
        <v>97</v>
      </c>
      <c r="B62" s="40" t="s">
        <v>49</v>
      </c>
      <c r="C62" s="41">
        <v>50</v>
      </c>
      <c r="D62" s="41" t="s">
        <v>53</v>
      </c>
      <c r="E62" s="42">
        <v>42370</v>
      </c>
      <c r="F62" s="42">
        <v>45658</v>
      </c>
      <c r="G62" s="41" t="s">
        <v>98</v>
      </c>
      <c r="H62" s="41">
        <v>2500</v>
      </c>
      <c r="I62" s="41">
        <v>500</v>
      </c>
      <c r="J62" s="41"/>
      <c r="K62" s="41"/>
      <c r="L62" s="41"/>
      <c r="M62" s="46"/>
      <c r="N62" s="46"/>
      <c r="O62" s="2"/>
      <c r="P62" s="2"/>
    </row>
    <row r="63" spans="1:16" s="3" customFormat="1">
      <c r="A63" s="29" t="s">
        <v>99</v>
      </c>
      <c r="B63" s="43" t="s">
        <v>49</v>
      </c>
      <c r="C63" s="44">
        <v>50</v>
      </c>
      <c r="D63" s="44" t="s">
        <v>53</v>
      </c>
      <c r="E63" s="45">
        <v>42370</v>
      </c>
      <c r="F63" s="45">
        <v>45474</v>
      </c>
      <c r="G63" s="44" t="s">
        <v>98</v>
      </c>
      <c r="H63" s="44">
        <v>2500</v>
      </c>
      <c r="I63" s="44">
        <v>500</v>
      </c>
      <c r="J63" s="44"/>
      <c r="K63" s="44"/>
      <c r="L63" s="44"/>
      <c r="M63" s="47"/>
      <c r="N63" s="47"/>
      <c r="O63" s="2"/>
      <c r="P63" s="2"/>
    </row>
    <row r="64" spans="1:16" s="3" customFormat="1">
      <c r="A64" s="29" t="s">
        <v>100</v>
      </c>
      <c r="B64" s="43" t="s">
        <v>49</v>
      </c>
      <c r="C64" s="44">
        <v>50</v>
      </c>
      <c r="D64" s="44" t="s">
        <v>50</v>
      </c>
      <c r="E64" s="45">
        <v>42370</v>
      </c>
      <c r="F64" s="45">
        <v>45292</v>
      </c>
      <c r="G64" s="44" t="s">
        <v>98</v>
      </c>
      <c r="H64" s="44">
        <v>2500</v>
      </c>
      <c r="I64" s="44">
        <v>500</v>
      </c>
      <c r="J64" s="44"/>
      <c r="K64" s="44"/>
      <c r="L64" s="44"/>
      <c r="M64" s="47"/>
      <c r="N64" s="47"/>
      <c r="O64" s="2"/>
      <c r="P64" s="2"/>
    </row>
    <row r="65" spans="1:16" s="3" customFormat="1">
      <c r="A65" s="29" t="s">
        <v>101</v>
      </c>
      <c r="B65" s="43" t="s">
        <v>49</v>
      </c>
      <c r="C65" s="44">
        <v>50</v>
      </c>
      <c r="D65" s="44" t="s">
        <v>53</v>
      </c>
      <c r="E65" s="45">
        <v>42370</v>
      </c>
      <c r="F65" s="45">
        <v>45108</v>
      </c>
      <c r="G65" s="44" t="s">
        <v>98</v>
      </c>
      <c r="H65" s="44">
        <v>2500</v>
      </c>
      <c r="I65" s="44">
        <v>500</v>
      </c>
      <c r="J65" s="44"/>
      <c r="K65" s="44"/>
      <c r="L65" s="44"/>
      <c r="M65" s="47"/>
      <c r="N65" s="47"/>
      <c r="O65" s="2"/>
      <c r="P65" s="2"/>
    </row>
    <row r="66" spans="1:16" s="3" customFormat="1">
      <c r="A66" s="29" t="s">
        <v>102</v>
      </c>
      <c r="B66" s="43" t="s">
        <v>49</v>
      </c>
      <c r="C66" s="44">
        <v>50</v>
      </c>
      <c r="D66" s="44" t="s">
        <v>50</v>
      </c>
      <c r="E66" s="45">
        <v>42370</v>
      </c>
      <c r="F66" s="45">
        <v>44927</v>
      </c>
      <c r="G66" s="44" t="s">
        <v>98</v>
      </c>
      <c r="H66" s="44">
        <v>2500</v>
      </c>
      <c r="I66" s="44">
        <v>500</v>
      </c>
      <c r="J66" s="44"/>
      <c r="K66" s="44"/>
      <c r="L66" s="44"/>
      <c r="M66" s="47"/>
      <c r="N66" s="47"/>
      <c r="O66" s="2"/>
      <c r="P66" s="2"/>
    </row>
    <row r="67" spans="1:16" s="3" customFormat="1">
      <c r="A67" s="29" t="s">
        <v>103</v>
      </c>
      <c r="B67" s="43" t="s">
        <v>49</v>
      </c>
      <c r="C67" s="44">
        <v>50</v>
      </c>
      <c r="D67" s="44" t="s">
        <v>53</v>
      </c>
      <c r="E67" s="45">
        <v>42370</v>
      </c>
      <c r="F67" s="45">
        <v>44743</v>
      </c>
      <c r="G67" s="44" t="s">
        <v>98</v>
      </c>
      <c r="H67" s="44">
        <v>2500</v>
      </c>
      <c r="I67" s="44">
        <v>500</v>
      </c>
      <c r="J67" s="44"/>
      <c r="K67" s="44"/>
      <c r="L67" s="44"/>
      <c r="M67" s="47"/>
      <c r="N67" s="47"/>
      <c r="O67" s="2"/>
      <c r="P67" s="2"/>
    </row>
    <row r="68" spans="1:16" s="3" customFormat="1">
      <c r="A68" s="29" t="s">
        <v>104</v>
      </c>
      <c r="B68" s="43" t="s">
        <v>49</v>
      </c>
      <c r="C68" s="44">
        <v>50</v>
      </c>
      <c r="D68" s="44" t="s">
        <v>50</v>
      </c>
      <c r="E68" s="45">
        <v>42370</v>
      </c>
      <c r="F68" s="45">
        <v>44562</v>
      </c>
      <c r="G68" s="44" t="s">
        <v>98</v>
      </c>
      <c r="H68" s="44">
        <v>2500</v>
      </c>
      <c r="I68" s="44">
        <v>500</v>
      </c>
      <c r="J68" s="44"/>
      <c r="K68" s="44"/>
      <c r="L68" s="44"/>
      <c r="M68" s="47"/>
      <c r="N68" s="47"/>
      <c r="O68" s="2"/>
      <c r="P68" s="2"/>
    </row>
    <row r="69" spans="1:16" s="3" customFormat="1">
      <c r="A69" s="29" t="s">
        <v>105</v>
      </c>
      <c r="B69" s="43" t="s">
        <v>49</v>
      </c>
      <c r="C69" s="44">
        <v>50</v>
      </c>
      <c r="D69" s="44" t="s">
        <v>53</v>
      </c>
      <c r="E69" s="45">
        <v>42370</v>
      </c>
      <c r="F69" s="45">
        <v>44378</v>
      </c>
      <c r="G69" s="44" t="s">
        <v>98</v>
      </c>
      <c r="H69" s="44">
        <v>2500</v>
      </c>
      <c r="I69" s="44">
        <v>500</v>
      </c>
      <c r="J69" s="44"/>
      <c r="K69" s="44"/>
      <c r="L69" s="44"/>
      <c r="M69" s="47"/>
      <c r="N69" s="47"/>
      <c r="O69" s="2"/>
      <c r="P69" s="2"/>
    </row>
    <row r="70" spans="1:16" s="3" customFormat="1">
      <c r="A70" s="29" t="s">
        <v>106</v>
      </c>
      <c r="B70" s="43" t="s">
        <v>49</v>
      </c>
      <c r="C70" s="44">
        <v>55</v>
      </c>
      <c r="D70" s="44" t="s">
        <v>50</v>
      </c>
      <c r="E70" s="45">
        <v>42370</v>
      </c>
      <c r="F70" s="45">
        <v>45658</v>
      </c>
      <c r="G70" s="44" t="s">
        <v>98</v>
      </c>
      <c r="H70" s="44">
        <v>2500</v>
      </c>
      <c r="I70" s="44">
        <v>500</v>
      </c>
      <c r="J70" s="44"/>
      <c r="K70" s="44"/>
      <c r="L70" s="44"/>
      <c r="M70" s="47"/>
      <c r="N70" s="47"/>
      <c r="O70" s="2"/>
      <c r="P70" s="2"/>
    </row>
    <row r="71" spans="1:16" s="3" customFormat="1">
      <c r="A71" s="29" t="s">
        <v>107</v>
      </c>
      <c r="B71" s="43" t="s">
        <v>49</v>
      </c>
      <c r="C71" s="44">
        <v>55</v>
      </c>
      <c r="D71" s="44" t="s">
        <v>53</v>
      </c>
      <c r="E71" s="45">
        <v>42370</v>
      </c>
      <c r="F71" s="45">
        <v>45474</v>
      </c>
      <c r="G71" s="44" t="s">
        <v>98</v>
      </c>
      <c r="H71" s="44">
        <v>2500</v>
      </c>
      <c r="I71" s="44">
        <v>500</v>
      </c>
      <c r="J71" s="44"/>
      <c r="K71" s="44"/>
      <c r="L71" s="44"/>
      <c r="M71" s="47"/>
      <c r="N71" s="47"/>
      <c r="O71" s="2"/>
      <c r="P71" s="2"/>
    </row>
    <row r="72" spans="1:16" s="3" customFormat="1">
      <c r="A72" s="29" t="s">
        <v>108</v>
      </c>
      <c r="B72" s="43" t="s">
        <v>49</v>
      </c>
      <c r="C72" s="44">
        <v>40</v>
      </c>
      <c r="D72" s="44" t="s">
        <v>50</v>
      </c>
      <c r="E72" s="45">
        <v>42370</v>
      </c>
      <c r="F72" s="45">
        <v>45658</v>
      </c>
      <c r="G72" s="44" t="s">
        <v>98</v>
      </c>
      <c r="H72" s="44">
        <v>2500</v>
      </c>
      <c r="I72" s="44">
        <v>500</v>
      </c>
      <c r="J72" s="44"/>
      <c r="K72" s="44"/>
      <c r="L72" s="44"/>
      <c r="M72" s="47"/>
      <c r="N72" s="47"/>
      <c r="O72" s="2"/>
      <c r="P72" s="2"/>
    </row>
    <row r="73" spans="1:16" s="3" customFormat="1">
      <c r="A73" s="29" t="s">
        <v>109</v>
      </c>
      <c r="B73" s="43" t="s">
        <v>49</v>
      </c>
      <c r="C73" s="44">
        <v>40</v>
      </c>
      <c r="D73" s="44" t="s">
        <v>53</v>
      </c>
      <c r="E73" s="45">
        <v>42370</v>
      </c>
      <c r="F73" s="45">
        <v>45474</v>
      </c>
      <c r="G73" s="44" t="s">
        <v>98</v>
      </c>
      <c r="H73" s="44">
        <v>2500</v>
      </c>
      <c r="I73" s="44">
        <v>500</v>
      </c>
      <c r="J73" s="44"/>
      <c r="K73" s="44"/>
      <c r="L73" s="44"/>
      <c r="M73" s="47"/>
      <c r="N73" s="47"/>
      <c r="O73" s="2"/>
      <c r="P73" s="2"/>
    </row>
    <row r="74" spans="1:16" s="3" customFormat="1">
      <c r="A74" s="29" t="s">
        <v>110</v>
      </c>
      <c r="B74" s="43" t="s">
        <v>49</v>
      </c>
      <c r="C74" s="44">
        <v>30</v>
      </c>
      <c r="D74" s="44" t="s">
        <v>50</v>
      </c>
      <c r="E74" s="45">
        <v>42370</v>
      </c>
      <c r="F74" s="45">
        <v>45658</v>
      </c>
      <c r="G74" s="44" t="s">
        <v>98</v>
      </c>
      <c r="H74" s="44">
        <v>2500</v>
      </c>
      <c r="I74" s="44">
        <v>500</v>
      </c>
      <c r="J74" s="44"/>
      <c r="K74" s="44"/>
      <c r="L74" s="44"/>
      <c r="M74" s="47"/>
      <c r="N74" s="47"/>
      <c r="O74" s="2"/>
      <c r="P74" s="2"/>
    </row>
    <row r="75" spans="1:16" s="3" customFormat="1">
      <c r="A75" s="48" t="s">
        <v>111</v>
      </c>
      <c r="B75" s="49" t="s">
        <v>49</v>
      </c>
      <c r="C75" s="50">
        <v>30</v>
      </c>
      <c r="D75" s="50" t="s">
        <v>53</v>
      </c>
      <c r="E75" s="51">
        <v>42370</v>
      </c>
      <c r="F75" s="51">
        <v>45474</v>
      </c>
      <c r="G75" s="50" t="s">
        <v>98</v>
      </c>
      <c r="H75" s="50">
        <v>2500</v>
      </c>
      <c r="I75" s="50">
        <v>500</v>
      </c>
      <c r="J75" s="50"/>
      <c r="K75" s="50"/>
      <c r="L75" s="50"/>
      <c r="M75" s="52"/>
      <c r="N75" s="52"/>
      <c r="O75" s="2"/>
      <c r="P75" s="2"/>
    </row>
    <row r="78" spans="1:16">
      <c r="A78" s="53" t="s">
        <v>35</v>
      </c>
    </row>
    <row r="79" spans="1:16">
      <c r="A79" s="7"/>
    </row>
    <row r="80" spans="1:16" s="3" customFormat="1" ht="28">
      <c r="A80" s="9" t="s">
        <v>3</v>
      </c>
      <c r="B80" s="6" t="s">
        <v>38</v>
      </c>
      <c r="C80" s="6" t="s">
        <v>39</v>
      </c>
      <c r="D80" s="6" t="s">
        <v>40</v>
      </c>
      <c r="E80" s="6" t="s">
        <v>41</v>
      </c>
      <c r="F80" s="6" t="s">
        <v>42</v>
      </c>
      <c r="G80" s="6" t="s">
        <v>43</v>
      </c>
      <c r="H80" s="6" t="s">
        <v>112</v>
      </c>
      <c r="I80" s="6" t="s">
        <v>45</v>
      </c>
      <c r="J80" s="6" t="s">
        <v>31</v>
      </c>
      <c r="K80" s="6" t="s">
        <v>32</v>
      </c>
      <c r="L80" s="6" t="s">
        <v>33</v>
      </c>
      <c r="M80" s="6" t="s">
        <v>46</v>
      </c>
      <c r="N80" s="6" t="s">
        <v>47</v>
      </c>
      <c r="O80" s="2"/>
      <c r="P80" s="2"/>
    </row>
    <row r="81" spans="1:16" s="3" customFormat="1">
      <c r="A81" s="28" t="s">
        <v>113</v>
      </c>
      <c r="B81" s="40" t="s">
        <v>114</v>
      </c>
      <c r="C81" s="41">
        <v>50</v>
      </c>
      <c r="D81" s="41" t="s">
        <v>50</v>
      </c>
      <c r="E81" s="42">
        <v>42370</v>
      </c>
      <c r="F81" s="42">
        <v>45747</v>
      </c>
      <c r="G81" s="41" t="s">
        <v>115</v>
      </c>
      <c r="H81" s="41">
        <v>2500</v>
      </c>
      <c r="I81" s="41">
        <v>500</v>
      </c>
      <c r="J81" s="41"/>
      <c r="K81" s="41"/>
      <c r="L81" s="41"/>
      <c r="M81" s="46"/>
      <c r="N81" s="46"/>
      <c r="O81" s="2"/>
      <c r="P81" s="2"/>
    </row>
    <row r="82" spans="1:16" s="3" customFormat="1">
      <c r="A82" s="29" t="s">
        <v>116</v>
      </c>
      <c r="B82" s="43" t="s">
        <v>114</v>
      </c>
      <c r="C82" s="44">
        <v>50</v>
      </c>
      <c r="D82" s="44" t="s">
        <v>53</v>
      </c>
      <c r="E82" s="45">
        <v>42370</v>
      </c>
      <c r="F82" s="45">
        <v>45838</v>
      </c>
      <c r="G82" s="44" t="s">
        <v>115</v>
      </c>
      <c r="H82" s="44">
        <v>2500</v>
      </c>
      <c r="I82" s="44">
        <v>500</v>
      </c>
      <c r="J82" s="44"/>
      <c r="K82" s="44"/>
      <c r="L82" s="44"/>
      <c r="M82" s="47"/>
      <c r="N82" s="47"/>
      <c r="O82" s="2"/>
      <c r="P82" s="2"/>
    </row>
    <row r="83" spans="1:16" s="3" customFormat="1">
      <c r="A83" s="29" t="s">
        <v>117</v>
      </c>
      <c r="B83" s="43" t="s">
        <v>114</v>
      </c>
      <c r="C83" s="44">
        <v>50</v>
      </c>
      <c r="D83" s="44" t="s">
        <v>50</v>
      </c>
      <c r="E83" s="45">
        <v>42370</v>
      </c>
      <c r="F83" s="45">
        <v>45930</v>
      </c>
      <c r="G83" s="44" t="s">
        <v>115</v>
      </c>
      <c r="H83" s="44">
        <v>2500</v>
      </c>
      <c r="I83" s="44">
        <v>500</v>
      </c>
      <c r="J83" s="44"/>
      <c r="K83" s="44"/>
      <c r="L83" s="44"/>
      <c r="M83" s="47"/>
      <c r="N83" s="47"/>
      <c r="O83" s="2"/>
      <c r="P83" s="2"/>
    </row>
    <row r="84" spans="1:16" s="3" customFormat="1">
      <c r="A84" s="29" t="s">
        <v>118</v>
      </c>
      <c r="B84" s="43" t="s">
        <v>114</v>
      </c>
      <c r="C84" s="44">
        <v>50</v>
      </c>
      <c r="D84" s="44" t="s">
        <v>53</v>
      </c>
      <c r="E84" s="45">
        <v>42370</v>
      </c>
      <c r="F84" s="45">
        <v>46011</v>
      </c>
      <c r="G84" s="44" t="s">
        <v>115</v>
      </c>
      <c r="H84" s="44">
        <v>2500</v>
      </c>
      <c r="I84" s="44">
        <v>500</v>
      </c>
      <c r="J84" s="44"/>
      <c r="K84" s="44"/>
      <c r="L84" s="44"/>
      <c r="M84" s="47"/>
      <c r="N84" s="47"/>
      <c r="O84" s="2"/>
      <c r="P84" s="2"/>
    </row>
    <row r="85" spans="1:16" s="3" customFormat="1">
      <c r="A85" s="29" t="s">
        <v>119</v>
      </c>
      <c r="B85" s="43" t="s">
        <v>114</v>
      </c>
      <c r="C85" s="44">
        <v>50</v>
      </c>
      <c r="D85" s="44" t="s">
        <v>50</v>
      </c>
      <c r="E85" s="45">
        <v>42370</v>
      </c>
      <c r="F85" s="45">
        <v>45382</v>
      </c>
      <c r="G85" s="44" t="s">
        <v>115</v>
      </c>
      <c r="H85" s="44">
        <v>2500</v>
      </c>
      <c r="I85" s="44">
        <v>500</v>
      </c>
      <c r="J85" s="44"/>
      <c r="K85" s="44"/>
      <c r="L85" s="44"/>
      <c r="M85" s="47"/>
      <c r="N85" s="47"/>
      <c r="O85" s="2"/>
      <c r="P85" s="2"/>
    </row>
    <row r="86" spans="1:16" s="3" customFormat="1">
      <c r="A86" s="29" t="s">
        <v>120</v>
      </c>
      <c r="B86" s="43" t="s">
        <v>114</v>
      </c>
      <c r="C86" s="44">
        <v>50</v>
      </c>
      <c r="D86" s="44" t="s">
        <v>53</v>
      </c>
      <c r="E86" s="45">
        <v>42370</v>
      </c>
      <c r="F86" s="45">
        <v>45473</v>
      </c>
      <c r="G86" s="44" t="s">
        <v>115</v>
      </c>
      <c r="H86" s="44">
        <v>2500</v>
      </c>
      <c r="I86" s="44">
        <v>500</v>
      </c>
      <c r="J86" s="44"/>
      <c r="K86" s="44"/>
      <c r="L86" s="44"/>
      <c r="M86" s="47"/>
      <c r="N86" s="47"/>
      <c r="O86" s="2"/>
      <c r="P86" s="2"/>
    </row>
    <row r="87" spans="1:16" s="3" customFormat="1">
      <c r="A87" s="29" t="s">
        <v>121</v>
      </c>
      <c r="B87" s="43" t="s">
        <v>114</v>
      </c>
      <c r="C87" s="44">
        <v>50</v>
      </c>
      <c r="D87" s="44" t="s">
        <v>50</v>
      </c>
      <c r="E87" s="45">
        <v>42370</v>
      </c>
      <c r="F87" s="45">
        <v>45199</v>
      </c>
      <c r="G87" s="44" t="s">
        <v>115</v>
      </c>
      <c r="H87" s="44">
        <v>2500</v>
      </c>
      <c r="I87" s="44">
        <v>500</v>
      </c>
      <c r="J87" s="44"/>
      <c r="K87" s="44"/>
      <c r="L87" s="44"/>
      <c r="M87" s="47"/>
      <c r="N87" s="47"/>
      <c r="O87" s="2"/>
      <c r="P87" s="2"/>
    </row>
    <row r="88" spans="1:16" s="3" customFormat="1">
      <c r="A88" s="29" t="s">
        <v>122</v>
      </c>
      <c r="B88" s="43" t="s">
        <v>114</v>
      </c>
      <c r="C88" s="44">
        <v>50</v>
      </c>
      <c r="D88" s="44" t="s">
        <v>53</v>
      </c>
      <c r="E88" s="45">
        <v>42370</v>
      </c>
      <c r="F88" s="45">
        <v>45280</v>
      </c>
      <c r="G88" s="44" t="s">
        <v>115</v>
      </c>
      <c r="H88" s="44">
        <v>2500</v>
      </c>
      <c r="I88" s="44">
        <v>500</v>
      </c>
      <c r="J88" s="44"/>
      <c r="K88" s="44"/>
      <c r="L88" s="44"/>
      <c r="M88" s="47"/>
      <c r="N88" s="47"/>
      <c r="O88" s="2"/>
      <c r="P88" s="2"/>
    </row>
    <row r="89" spans="1:16" s="3" customFormat="1">
      <c r="A89" s="29" t="s">
        <v>123</v>
      </c>
      <c r="B89" s="43" t="s">
        <v>114</v>
      </c>
      <c r="C89" s="44">
        <v>55</v>
      </c>
      <c r="D89" s="44" t="s">
        <v>50</v>
      </c>
      <c r="E89" s="45">
        <v>42370</v>
      </c>
      <c r="F89" s="45">
        <v>45838</v>
      </c>
      <c r="G89" s="44" t="s">
        <v>115</v>
      </c>
      <c r="H89" s="44">
        <v>2500</v>
      </c>
      <c r="I89" s="44">
        <v>500</v>
      </c>
      <c r="J89" s="44"/>
      <c r="K89" s="44"/>
      <c r="L89" s="44"/>
      <c r="M89" s="47"/>
      <c r="N89" s="47"/>
      <c r="O89" s="2"/>
      <c r="P89" s="2"/>
    </row>
    <row r="90" spans="1:16" s="3" customFormat="1">
      <c r="A90" s="29" t="s">
        <v>124</v>
      </c>
      <c r="B90" s="43" t="s">
        <v>114</v>
      </c>
      <c r="C90" s="44">
        <v>55</v>
      </c>
      <c r="D90" s="44" t="s">
        <v>53</v>
      </c>
      <c r="E90" s="45">
        <v>42370</v>
      </c>
      <c r="F90" s="45">
        <v>45838</v>
      </c>
      <c r="G90" s="44" t="s">
        <v>115</v>
      </c>
      <c r="H90" s="44">
        <v>2500</v>
      </c>
      <c r="I90" s="44">
        <v>500</v>
      </c>
      <c r="J90" s="44"/>
      <c r="K90" s="44"/>
      <c r="L90" s="44"/>
      <c r="M90" s="47"/>
      <c r="N90" s="47"/>
      <c r="O90" s="2"/>
      <c r="P90" s="2"/>
    </row>
    <row r="91" spans="1:16" s="3" customFormat="1">
      <c r="A91" s="29" t="s">
        <v>125</v>
      </c>
      <c r="B91" s="43" t="s">
        <v>114</v>
      </c>
      <c r="C91" s="44">
        <v>40</v>
      </c>
      <c r="D91" s="44" t="s">
        <v>50</v>
      </c>
      <c r="E91" s="45">
        <v>42370</v>
      </c>
      <c r="F91" s="45">
        <v>45382</v>
      </c>
      <c r="G91" s="44" t="s">
        <v>115</v>
      </c>
      <c r="H91" s="44">
        <v>2500</v>
      </c>
      <c r="I91" s="44">
        <v>500</v>
      </c>
      <c r="J91" s="44"/>
      <c r="K91" s="44"/>
      <c r="L91" s="44"/>
      <c r="M91" s="47"/>
      <c r="N91" s="47"/>
      <c r="O91" s="2"/>
      <c r="P91" s="2"/>
    </row>
    <row r="92" spans="1:16" s="3" customFormat="1">
      <c r="A92" s="29" t="s">
        <v>126</v>
      </c>
      <c r="B92" s="43" t="s">
        <v>114</v>
      </c>
      <c r="C92" s="44">
        <v>40</v>
      </c>
      <c r="D92" s="44" t="s">
        <v>53</v>
      </c>
      <c r="E92" s="45">
        <v>42370</v>
      </c>
      <c r="F92" s="45">
        <v>45838</v>
      </c>
      <c r="G92" s="44" t="s">
        <v>115</v>
      </c>
      <c r="H92" s="44">
        <v>2500</v>
      </c>
      <c r="I92" s="44">
        <v>500</v>
      </c>
      <c r="J92" s="44"/>
      <c r="K92" s="44"/>
      <c r="L92" s="44"/>
      <c r="M92" s="47"/>
      <c r="N92" s="47"/>
      <c r="O92" s="2"/>
      <c r="P92" s="2"/>
    </row>
    <row r="93" spans="1:16" s="3" customFormat="1">
      <c r="A93" s="29" t="s">
        <v>127</v>
      </c>
      <c r="B93" s="43" t="s">
        <v>114</v>
      </c>
      <c r="C93" s="44">
        <v>30</v>
      </c>
      <c r="D93" s="44" t="s">
        <v>50</v>
      </c>
      <c r="E93" s="45">
        <v>42370</v>
      </c>
      <c r="F93" s="45">
        <v>45747</v>
      </c>
      <c r="G93" s="44" t="s">
        <v>115</v>
      </c>
      <c r="H93" s="44">
        <v>2500</v>
      </c>
      <c r="I93" s="44">
        <v>500</v>
      </c>
      <c r="J93" s="44"/>
      <c r="K93" s="44"/>
      <c r="L93" s="44"/>
      <c r="M93" s="47"/>
      <c r="N93" s="47"/>
      <c r="O93" s="2"/>
      <c r="P93" s="2"/>
    </row>
    <row r="94" spans="1:16" s="3" customFormat="1">
      <c r="A94" s="29" t="s">
        <v>128</v>
      </c>
      <c r="B94" s="43" t="s">
        <v>114</v>
      </c>
      <c r="C94" s="44">
        <v>30</v>
      </c>
      <c r="D94" s="44" t="s">
        <v>53</v>
      </c>
      <c r="E94" s="45">
        <v>42370</v>
      </c>
      <c r="F94" s="45">
        <v>45107</v>
      </c>
      <c r="G94" s="44" t="s">
        <v>115</v>
      </c>
      <c r="H94" s="44">
        <v>2500</v>
      </c>
      <c r="I94" s="44">
        <v>500</v>
      </c>
      <c r="J94" s="44"/>
      <c r="K94" s="44"/>
      <c r="L94" s="44"/>
      <c r="M94" s="47"/>
      <c r="N94" s="47"/>
      <c r="O94" s="2"/>
      <c r="P94" s="2"/>
    </row>
    <row r="95" spans="1:16" s="3" customFormat="1">
      <c r="A95" s="29" t="s">
        <v>129</v>
      </c>
      <c r="B95" s="43" t="s">
        <v>114</v>
      </c>
      <c r="C95" s="44">
        <v>55</v>
      </c>
      <c r="D95" s="44" t="s">
        <v>50</v>
      </c>
      <c r="E95" s="45">
        <v>42370</v>
      </c>
      <c r="F95" s="45">
        <v>45747</v>
      </c>
      <c r="G95" s="44" t="s">
        <v>115</v>
      </c>
      <c r="H95" s="44">
        <v>2500</v>
      </c>
      <c r="I95" s="44">
        <v>500</v>
      </c>
      <c r="J95" s="44"/>
      <c r="K95" s="44"/>
      <c r="L95" s="44"/>
      <c r="M95" s="47"/>
      <c r="N95" s="47"/>
      <c r="O95" s="2"/>
      <c r="P95" s="2"/>
    </row>
    <row r="96" spans="1:16" s="3" customFormat="1">
      <c r="A96" s="29" t="s">
        <v>130</v>
      </c>
      <c r="B96" s="43" t="s">
        <v>114</v>
      </c>
      <c r="C96" s="44">
        <v>55</v>
      </c>
      <c r="D96" s="44" t="s">
        <v>53</v>
      </c>
      <c r="E96" s="45">
        <v>42370</v>
      </c>
      <c r="F96" s="45">
        <v>45473</v>
      </c>
      <c r="G96" s="44" t="s">
        <v>115</v>
      </c>
      <c r="H96" s="44">
        <v>2500</v>
      </c>
      <c r="I96" s="44">
        <v>500</v>
      </c>
      <c r="J96" s="44"/>
      <c r="K96" s="44"/>
      <c r="L96" s="44"/>
      <c r="M96" s="47"/>
      <c r="N96" s="47"/>
      <c r="O96" s="2"/>
      <c r="P96" s="2"/>
    </row>
    <row r="97" spans="1:16" s="3" customFormat="1">
      <c r="A97" s="29" t="s">
        <v>131</v>
      </c>
      <c r="B97" s="43" t="s">
        <v>114</v>
      </c>
      <c r="C97" s="44">
        <v>40</v>
      </c>
      <c r="D97" s="44" t="s">
        <v>50</v>
      </c>
      <c r="E97" s="45">
        <v>42370</v>
      </c>
      <c r="F97" s="45">
        <v>45747</v>
      </c>
      <c r="G97" s="44" t="s">
        <v>115</v>
      </c>
      <c r="H97" s="44">
        <v>2500</v>
      </c>
      <c r="I97" s="44">
        <v>500</v>
      </c>
      <c r="J97" s="44"/>
      <c r="K97" s="44"/>
      <c r="L97" s="44"/>
      <c r="M97" s="47"/>
      <c r="N97" s="47"/>
      <c r="O97" s="2"/>
      <c r="P97" s="2"/>
    </row>
    <row r="98" spans="1:16" s="3" customFormat="1">
      <c r="A98" s="29" t="s">
        <v>132</v>
      </c>
      <c r="B98" s="43" t="s">
        <v>114</v>
      </c>
      <c r="C98" s="44">
        <v>40</v>
      </c>
      <c r="D98" s="44" t="s">
        <v>53</v>
      </c>
      <c r="E98" s="45">
        <v>42370</v>
      </c>
      <c r="F98" s="45">
        <v>45107</v>
      </c>
      <c r="G98" s="44" t="s">
        <v>115</v>
      </c>
      <c r="H98" s="44">
        <v>2500</v>
      </c>
      <c r="I98" s="44">
        <v>500</v>
      </c>
      <c r="J98" s="44"/>
      <c r="K98" s="44"/>
      <c r="L98" s="44"/>
      <c r="M98" s="47"/>
      <c r="N98" s="47"/>
      <c r="O98" s="2"/>
      <c r="P98" s="2"/>
    </row>
    <row r="99" spans="1:16" s="3" customFormat="1">
      <c r="A99" s="29" t="s">
        <v>133</v>
      </c>
      <c r="B99" s="43" t="s">
        <v>114</v>
      </c>
      <c r="C99" s="44">
        <v>30</v>
      </c>
      <c r="D99" s="44" t="s">
        <v>50</v>
      </c>
      <c r="E99" s="45">
        <v>42370</v>
      </c>
      <c r="F99" s="45">
        <v>45747</v>
      </c>
      <c r="G99" s="44" t="s">
        <v>115</v>
      </c>
      <c r="H99" s="44">
        <v>2500</v>
      </c>
      <c r="I99" s="44">
        <v>500</v>
      </c>
      <c r="J99" s="44"/>
      <c r="K99" s="44"/>
      <c r="L99" s="44"/>
      <c r="M99" s="47"/>
      <c r="N99" s="47"/>
      <c r="O99" s="2"/>
      <c r="P99" s="2"/>
    </row>
    <row r="100" spans="1:16" s="3" customFormat="1">
      <c r="A100" s="48" t="s">
        <v>134</v>
      </c>
      <c r="B100" s="49" t="s">
        <v>114</v>
      </c>
      <c r="C100" s="50">
        <v>30</v>
      </c>
      <c r="D100" s="50" t="s">
        <v>53</v>
      </c>
      <c r="E100" s="51">
        <v>42370</v>
      </c>
      <c r="F100" s="51">
        <v>45473</v>
      </c>
      <c r="G100" s="50" t="s">
        <v>115</v>
      </c>
      <c r="H100" s="50">
        <v>2500</v>
      </c>
      <c r="I100" s="50">
        <v>500</v>
      </c>
      <c r="J100" s="50"/>
      <c r="K100" s="50"/>
      <c r="L100" s="50"/>
      <c r="M100" s="52"/>
      <c r="N100" s="52"/>
      <c r="O100" s="2"/>
      <c r="P100" s="2"/>
    </row>
  </sheetData>
  <sheetProtection formatCells="0" formatRows="0"/>
  <mergeCells count="1">
    <mergeCell ref="A1:E1"/>
  </mergeCells>
  <hyperlinks>
    <hyperlink ref="A5" location="'FIN-Coût reprise de passif'!A10" display="Personnels de droit public" xr:uid="{2B16FD02-C414-415C-B84E-63DB94755529}"/>
    <hyperlink ref="A6" location="'FIN-Coût reprise de passif'!A77" display="Salariés de droit privé" xr:uid="{C78D27AC-7C40-4886-9FE8-C95690A823DB}"/>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92EF4-6C06-4C54-91B6-57E1F8383319}">
  <sheetPr codeName="Feuil4">
    <tabColor rgb="FF006A6F"/>
  </sheetPr>
  <dimension ref="A1:X17"/>
  <sheetViews>
    <sheetView showGridLines="0" zoomScale="90" zoomScaleNormal="90" workbookViewId="0">
      <pane ySplit="2" topLeftCell="A3" activePane="bottomLeft" state="frozen"/>
      <selection pane="bottomLeft" activeCell="D19" sqref="D19"/>
    </sheetView>
  </sheetViews>
  <sheetFormatPr baseColWidth="10" defaultColWidth="11.54296875" defaultRowHeight="14"/>
  <cols>
    <col min="1" max="1" width="70.81640625" style="1" customWidth="1"/>
    <col min="2" max="3" width="20" style="4" customWidth="1"/>
    <col min="4" max="7" width="20" style="3" customWidth="1"/>
    <col min="8" max="8" width="20" style="2" customWidth="1"/>
    <col min="9" max="14" width="20" style="3" customWidth="1"/>
    <col min="15" max="15" width="50.7265625" style="3" customWidth="1"/>
    <col min="16" max="16" width="50.7265625" style="2" customWidth="1"/>
    <col min="17" max="18" width="11.54296875" style="2"/>
    <col min="19" max="16384" width="11.54296875" style="1"/>
  </cols>
  <sheetData>
    <row r="1" spans="1:24" ht="70.5" customHeight="1" thickBot="1">
      <c r="A1" s="110" t="s">
        <v>135</v>
      </c>
      <c r="B1" s="106"/>
      <c r="C1" s="106"/>
      <c r="D1" s="106"/>
      <c r="E1" s="106"/>
      <c r="F1" s="106"/>
      <c r="G1" s="107"/>
    </row>
    <row r="2" spans="1:24" ht="18">
      <c r="A2" s="13"/>
    </row>
    <row r="5" spans="1:24">
      <c r="B5" s="1"/>
      <c r="C5" s="1"/>
      <c r="I5" s="82" t="s">
        <v>136</v>
      </c>
      <c r="J5" s="83">
        <f>SUM('FIN-Chargements et évolution'!$C$8:$C$10)</f>
        <v>0</v>
      </c>
      <c r="S5" s="2"/>
      <c r="T5" s="2"/>
      <c r="U5" s="2"/>
    </row>
    <row r="6" spans="1:24">
      <c r="B6" s="1"/>
      <c r="C6" s="1"/>
      <c r="I6" s="82" t="s">
        <v>137</v>
      </c>
      <c r="J6" s="84">
        <f>12*'FIN-Chargements et évolution'!C12</f>
        <v>0</v>
      </c>
      <c r="S6" s="2"/>
      <c r="T6" s="2"/>
      <c r="U6" s="2"/>
    </row>
    <row r="7" spans="1:24">
      <c r="B7" s="1"/>
      <c r="C7" s="1"/>
      <c r="S7" s="2"/>
      <c r="T7" s="2"/>
      <c r="U7" s="2"/>
    </row>
    <row r="8" spans="1:24">
      <c r="A8" s="85"/>
      <c r="B8" s="1"/>
      <c r="C8" s="1"/>
      <c r="I8" s="2"/>
      <c r="J8" s="2"/>
      <c r="P8" s="3"/>
      <c r="Q8" s="3"/>
      <c r="S8" s="2"/>
      <c r="T8" s="2"/>
      <c r="U8" s="2"/>
      <c r="V8" s="2"/>
      <c r="W8" s="2"/>
    </row>
    <row r="9" spans="1:24">
      <c r="B9" s="1"/>
      <c r="C9" s="1"/>
      <c r="I9" s="2"/>
      <c r="J9" s="2"/>
      <c r="K9" s="2"/>
      <c r="L9" s="2"/>
      <c r="P9" s="3"/>
      <c r="Q9" s="3"/>
      <c r="R9" s="3"/>
      <c r="S9" s="2"/>
      <c r="T9" s="2"/>
      <c r="U9" s="2"/>
      <c r="V9" s="2"/>
      <c r="W9" s="2"/>
      <c r="X9" s="2"/>
    </row>
    <row r="10" spans="1:24" ht="45" customHeight="1">
      <c r="A10" s="56"/>
      <c r="B10" s="90" t="s">
        <v>138</v>
      </c>
      <c r="C10" s="90" t="s">
        <v>139</v>
      </c>
      <c r="D10" s="90" t="s">
        <v>140</v>
      </c>
      <c r="E10" s="91" t="s">
        <v>141</v>
      </c>
      <c r="F10" s="91" t="s">
        <v>142</v>
      </c>
      <c r="G10" s="91" t="s">
        <v>143</v>
      </c>
      <c r="H10" s="92" t="s">
        <v>144</v>
      </c>
      <c r="I10" s="57" t="s">
        <v>145</v>
      </c>
      <c r="J10" s="57" t="s">
        <v>146</v>
      </c>
      <c r="K10" s="57" t="s">
        <v>147</v>
      </c>
      <c r="L10" s="57" t="s">
        <v>148</v>
      </c>
      <c r="M10" s="58" t="s">
        <v>149</v>
      </c>
      <c r="N10" s="58" t="s">
        <v>150</v>
      </c>
      <c r="P10" s="59" t="s">
        <v>151</v>
      </c>
      <c r="Q10" s="3"/>
      <c r="R10" s="3"/>
      <c r="S10" s="2"/>
      <c r="T10" s="2"/>
      <c r="U10" s="2"/>
      <c r="V10" s="2"/>
      <c r="W10" s="2"/>
      <c r="X10" s="2"/>
    </row>
    <row r="11" spans="1:24">
      <c r="A11" s="60" t="s">
        <v>21</v>
      </c>
      <c r="B11" s="61">
        <f>'FIN-Tarif'!C9</f>
        <v>0</v>
      </c>
      <c r="C11" s="61">
        <f>'FIN-Tarif'!C10</f>
        <v>0</v>
      </c>
      <c r="D11" s="62"/>
      <c r="E11" s="62"/>
      <c r="F11" s="62"/>
      <c r="G11" s="63">
        <f>'FIN-Tarif'!C12</f>
        <v>0</v>
      </c>
      <c r="H11" s="64">
        <f>ROUND($D$15*$E$15*B11+$D$15*$F$15*C11,0)</f>
        <v>0</v>
      </c>
      <c r="I11" s="64">
        <f>IF($H$15=0,0,$I$15*H11/$H$15)</f>
        <v>0</v>
      </c>
      <c r="J11" s="64">
        <f>(H11-I11)/(1+G11)*G11</f>
        <v>0</v>
      </c>
      <c r="K11" s="64">
        <f>(H11-I11-J11)*$J$5</f>
        <v>0</v>
      </c>
      <c r="L11" s="64">
        <f t="shared" ref="L11:L15" si="0">H11-I11-J11-K11</f>
        <v>0</v>
      </c>
      <c r="M11" s="64">
        <f>H11-J11</f>
        <v>0</v>
      </c>
      <c r="N11" s="64">
        <f>I11+K11</f>
        <v>0</v>
      </c>
      <c r="O11" s="65"/>
      <c r="P11" s="66">
        <f t="shared" ref="P11:P15" si="1">H11-SUM(I11:L11)</f>
        <v>0</v>
      </c>
      <c r="Q11" s="65"/>
      <c r="R11" s="3"/>
      <c r="S11" s="2"/>
      <c r="T11" s="2"/>
      <c r="U11" s="2"/>
      <c r="V11" s="2"/>
      <c r="W11" s="2"/>
      <c r="X11" s="2"/>
    </row>
    <row r="12" spans="1:24">
      <c r="A12" s="67" t="s">
        <v>22</v>
      </c>
      <c r="B12" s="68">
        <f>'FIN-Tarif'!D9</f>
        <v>0</v>
      </c>
      <c r="C12" s="68">
        <f>'FIN-Tarif'!D10</f>
        <v>0</v>
      </c>
      <c r="D12" s="69"/>
      <c r="E12" s="69"/>
      <c r="F12" s="69"/>
      <c r="G12" s="70">
        <f>'FIN-Tarif'!D12</f>
        <v>0</v>
      </c>
      <c r="H12" s="71">
        <f t="shared" ref="H12:H14" si="2">ROUND($D$15*$E$15*B12+$D$15*$F$15*C12,0)</f>
        <v>0</v>
      </c>
      <c r="I12" s="71">
        <f>IF($H$15=0,0,$I$15*H12/$H$15)</f>
        <v>0</v>
      </c>
      <c r="J12" s="71">
        <f>(H12-I12)/(1+G12)*G12</f>
        <v>0</v>
      </c>
      <c r="K12" s="71">
        <f t="shared" ref="K12:K15" si="3">(H12-I12-J12)*$J$5</f>
        <v>0</v>
      </c>
      <c r="L12" s="71">
        <f t="shared" si="0"/>
        <v>0</v>
      </c>
      <c r="M12" s="71">
        <f t="shared" ref="M12:M15" si="4">H12-J12</f>
        <v>0</v>
      </c>
      <c r="N12" s="71">
        <f t="shared" ref="N12:N15" si="5">I12+K12</f>
        <v>0</v>
      </c>
      <c r="O12" s="65"/>
      <c r="P12" s="66">
        <f t="shared" si="1"/>
        <v>0</v>
      </c>
      <c r="Q12" s="65"/>
      <c r="R12" s="3"/>
      <c r="S12" s="2"/>
      <c r="T12" s="2"/>
      <c r="U12" s="2"/>
      <c r="V12" s="2"/>
      <c r="W12" s="2"/>
      <c r="X12" s="2"/>
    </row>
    <row r="13" spans="1:24">
      <c r="A13" s="67" t="s">
        <v>152</v>
      </c>
      <c r="B13" s="68">
        <f>'FIN-Tarif'!E9</f>
        <v>0</v>
      </c>
      <c r="C13" s="68">
        <f>'FIN-Tarif'!E10</f>
        <v>0</v>
      </c>
      <c r="D13" s="69"/>
      <c r="E13" s="69"/>
      <c r="F13" s="69"/>
      <c r="G13" s="70">
        <f>'FIN-Tarif'!E12</f>
        <v>0</v>
      </c>
      <c r="H13" s="71">
        <f t="shared" si="2"/>
        <v>0</v>
      </c>
      <c r="I13" s="71">
        <f>IF($H$15=0,0,$I$15*H13/$H$15)</f>
        <v>0</v>
      </c>
      <c r="J13" s="71">
        <f t="shared" ref="J13:J14" si="6">(H13-I13)/(1+G13)*G13</f>
        <v>0</v>
      </c>
      <c r="K13" s="71">
        <f t="shared" si="3"/>
        <v>0</v>
      </c>
      <c r="L13" s="71">
        <f t="shared" si="0"/>
        <v>0</v>
      </c>
      <c r="M13" s="71">
        <f>H13-J13</f>
        <v>0</v>
      </c>
      <c r="N13" s="71">
        <f t="shared" si="5"/>
        <v>0</v>
      </c>
      <c r="O13" s="65"/>
      <c r="P13" s="66">
        <f t="shared" si="1"/>
        <v>0</v>
      </c>
      <c r="Q13" s="65"/>
      <c r="R13" s="3"/>
      <c r="S13" s="2"/>
      <c r="T13" s="2"/>
      <c r="U13" s="2"/>
      <c r="V13" s="2"/>
      <c r="W13" s="2"/>
      <c r="X13" s="2"/>
    </row>
    <row r="14" spans="1:24">
      <c r="A14" s="5" t="s">
        <v>24</v>
      </c>
      <c r="B14" s="68">
        <f>'FIN-Tarif'!F9</f>
        <v>0</v>
      </c>
      <c r="C14" s="68">
        <f>'FIN-Tarif'!F10</f>
        <v>0</v>
      </c>
      <c r="D14" s="72"/>
      <c r="E14" s="72"/>
      <c r="F14" s="72"/>
      <c r="G14" s="73">
        <f>'FIN-Tarif'!F12</f>
        <v>0</v>
      </c>
      <c r="H14" s="74">
        <f t="shared" si="2"/>
        <v>0</v>
      </c>
      <c r="I14" s="74">
        <f>IF($H$15=0,0,$I$15*H14/$H$15)</f>
        <v>0</v>
      </c>
      <c r="J14" s="74">
        <f t="shared" si="6"/>
        <v>0</v>
      </c>
      <c r="K14" s="74">
        <f t="shared" si="3"/>
        <v>0</v>
      </c>
      <c r="L14" s="74">
        <f t="shared" si="0"/>
        <v>0</v>
      </c>
      <c r="M14" s="74">
        <f t="shared" si="4"/>
        <v>0</v>
      </c>
      <c r="N14" s="74">
        <f t="shared" si="5"/>
        <v>0</v>
      </c>
      <c r="O14" s="65"/>
      <c r="P14" s="66">
        <f t="shared" si="1"/>
        <v>0</v>
      </c>
      <c r="Q14" s="65"/>
      <c r="R14" s="3"/>
      <c r="S14" s="2"/>
      <c r="T14" s="2"/>
      <c r="U14" s="2"/>
      <c r="V14" s="2"/>
      <c r="W14" s="2"/>
      <c r="X14" s="2"/>
    </row>
    <row r="15" spans="1:24">
      <c r="A15" s="75" t="s">
        <v>153</v>
      </c>
      <c r="B15" s="76">
        <f>SUM(B11:B14)</f>
        <v>0</v>
      </c>
      <c r="C15" s="76">
        <f>SUM(C11:C14)</f>
        <v>0</v>
      </c>
      <c r="D15" s="77">
        <v>13000</v>
      </c>
      <c r="E15" s="78">
        <v>36500</v>
      </c>
      <c r="F15" s="78">
        <v>3500</v>
      </c>
      <c r="G15" s="79"/>
      <c r="H15" s="80">
        <f>SUM(H11:H14)</f>
        <v>0</v>
      </c>
      <c r="I15" s="80">
        <f>D15*$J$6</f>
        <v>0</v>
      </c>
      <c r="J15" s="80">
        <f>SUM(J11:J14)</f>
        <v>0</v>
      </c>
      <c r="K15" s="80">
        <f t="shared" si="3"/>
        <v>0</v>
      </c>
      <c r="L15" s="80">
        <f t="shared" si="0"/>
        <v>0</v>
      </c>
      <c r="M15" s="80">
        <f t="shared" si="4"/>
        <v>0</v>
      </c>
      <c r="N15" s="80">
        <f t="shared" si="5"/>
        <v>0</v>
      </c>
      <c r="O15" s="65"/>
      <c r="P15" s="66">
        <f t="shared" si="1"/>
        <v>0</v>
      </c>
      <c r="Q15" s="65"/>
      <c r="R15" s="3"/>
      <c r="S15" s="2"/>
      <c r="T15" s="2"/>
      <c r="U15" s="2"/>
      <c r="V15" s="2"/>
      <c r="W15" s="2"/>
      <c r="X15" s="2"/>
    </row>
    <row r="16" spans="1:24">
      <c r="B16" s="1"/>
      <c r="C16" s="1"/>
      <c r="H16" s="10"/>
      <c r="I16" s="10"/>
      <c r="J16" s="10"/>
      <c r="K16" s="10"/>
      <c r="L16" s="10"/>
      <c r="M16" s="10"/>
      <c r="N16" s="10"/>
      <c r="P16" s="3"/>
      <c r="Q16" s="3"/>
      <c r="R16" s="3"/>
      <c r="S16" s="2"/>
      <c r="T16" s="2"/>
      <c r="U16" s="2"/>
      <c r="V16" s="2"/>
      <c r="W16" s="2"/>
      <c r="X16" s="2"/>
    </row>
    <row r="17" spans="2:24">
      <c r="B17" s="1"/>
      <c r="C17" s="1"/>
      <c r="H17" s="59" t="s">
        <v>151</v>
      </c>
      <c r="I17" s="81">
        <f t="shared" ref="I17:N17" si="7">SUM(I11:I14)-I15</f>
        <v>0</v>
      </c>
      <c r="J17" s="81">
        <f t="shared" si="7"/>
        <v>0</v>
      </c>
      <c r="K17" s="81">
        <f t="shared" si="7"/>
        <v>0</v>
      </c>
      <c r="L17" s="81">
        <f t="shared" si="7"/>
        <v>0</v>
      </c>
      <c r="M17" s="81">
        <f t="shared" si="7"/>
        <v>0</v>
      </c>
      <c r="N17" s="81">
        <f t="shared" si="7"/>
        <v>0</v>
      </c>
      <c r="P17" s="3"/>
      <c r="Q17" s="3"/>
      <c r="R17" s="3"/>
      <c r="S17" s="2"/>
      <c r="T17" s="2"/>
      <c r="U17" s="2"/>
      <c r="V17" s="2"/>
      <c r="W17" s="2"/>
      <c r="X17" s="2"/>
    </row>
  </sheetData>
  <sheetProtection formatCells="0" formatRows="0"/>
  <mergeCells count="1">
    <mergeCell ref="A1:G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07cac75-0d03-4307-84db-ab0461927083" xsi:nil="true"/>
    <lcf76f155ced4ddcb4097134ff3c332f xmlns="271c3724-1d30-47c7-b769-8e6e783f040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7988B892FE6FE4C9F35D4D675F412F6" ma:contentTypeVersion="13" ma:contentTypeDescription="Crée un document." ma:contentTypeScope="" ma:versionID="3817b841aea6a5197d9d4be331867303">
  <xsd:schema xmlns:xsd="http://www.w3.org/2001/XMLSchema" xmlns:xs="http://www.w3.org/2001/XMLSchema" xmlns:p="http://schemas.microsoft.com/office/2006/metadata/properties" xmlns:ns2="271c3724-1d30-47c7-b769-8e6e783f0403" xmlns:ns3="c07cac75-0d03-4307-84db-ab0461927083" targetNamespace="http://schemas.microsoft.com/office/2006/metadata/properties" ma:root="true" ma:fieldsID="3c2f1a00f42da482219b60f641493556" ns2:_="" ns3:_="">
    <xsd:import namespace="271c3724-1d30-47c7-b769-8e6e783f0403"/>
    <xsd:import namespace="c07cac75-0d03-4307-84db-ab046192708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1c3724-1d30-47c7-b769-8e6e783f04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4ade44b7-0d44-4731-9b69-b679494f8e9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07cac75-0d03-4307-84db-ab046192708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f31c0-90ab-484c-a2ff-007d5d924692}" ma:internalName="TaxCatchAll" ma:showField="CatchAllData" ma:web="c07cac75-0d03-4307-84db-ab046192708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6FA9A8-E76C-4220-97FC-21C7A96843F9}">
  <ds:schemaRefs>
    <ds:schemaRef ds:uri="http://schemas.microsoft.com/sharepoint/v3/contenttype/forms"/>
  </ds:schemaRefs>
</ds:datastoreItem>
</file>

<file path=customXml/itemProps2.xml><?xml version="1.0" encoding="utf-8"?>
<ds:datastoreItem xmlns:ds="http://schemas.openxmlformats.org/officeDocument/2006/customXml" ds:itemID="{3D150FDB-3FDD-4180-89E9-75EF8A822F10}">
  <ds:schemaRefs>
    <ds:schemaRef ds:uri="http://schemas.microsoft.com/office/2006/metadata/properties"/>
    <ds:schemaRef ds:uri="http://schemas.microsoft.com/office/infopath/2007/PartnerControls"/>
    <ds:schemaRef ds:uri="c07cac75-0d03-4307-84db-ab0461927083"/>
    <ds:schemaRef ds:uri="271c3724-1d30-47c7-b769-8e6e783f0403"/>
  </ds:schemaRefs>
</ds:datastoreItem>
</file>

<file path=customXml/itemProps3.xml><?xml version="1.0" encoding="utf-8"?>
<ds:datastoreItem xmlns:ds="http://schemas.openxmlformats.org/officeDocument/2006/customXml" ds:itemID="{31D6E7C7-7033-48D3-9031-3002A34136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1c3724-1d30-47c7-b769-8e6e783f0403"/>
    <ds:schemaRef ds:uri="c07cac75-0d03-4307-84db-ab04619270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FIN-Chargements et évolution</vt:lpstr>
      <vt:lpstr>FIN-Tarif</vt:lpstr>
      <vt:lpstr>FIN-Coût reprise de passif</vt:lpstr>
      <vt:lpstr>FIN-DQE</vt:lpstr>
      <vt:lpstr>'FIN-Coût reprise de passif'!Zone_d_impression</vt:lpstr>
      <vt:lpstr>'FIN-DQE'!Zone_d_impression</vt:lpstr>
      <vt:lpstr>'FIN-Tarif'!Zone_d_impression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Cécile</dc:creator>
  <cp:keywords/>
  <dc:description/>
  <cp:lastModifiedBy>COUSTEAU Sophie</cp:lastModifiedBy>
  <cp:revision/>
  <dcterms:created xsi:type="dcterms:W3CDTF">2023-06-09T11:34:47Z</dcterms:created>
  <dcterms:modified xsi:type="dcterms:W3CDTF">2025-06-13T07:41:10Z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0x01010097988B892FE6FE4C9F35D4D675F412F6</vt:lpwstr>
  </property>
  <property fmtid="{D5CDD505-2E9C-101B-9397-08002B2CF9AE}" pid="3" name="MediaServiceImageTags">
    <vt:lpwstr/>
  </property>
</Properties>
</file>