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oleemploi-my.sharepoint.com/personal/clarisse_primeon_francetravail_fr/Documents/Downloads/ERASMUS 2024 - PUBLIC EN REMOBILISATION/Nouveau marché Erasmus+ Education des adultes 2025/0 - PREPARATION/"/>
    </mc:Choice>
  </mc:AlternateContent>
  <xr:revisionPtr revIDLastSave="45" documentId="13_ncr:1_{F337D156-FFFD-453B-BB5F-260D849CD294}" xr6:coauthVersionLast="47" xr6:coauthVersionMax="47" xr10:uidLastSave="{1BC6E54B-6AF5-472F-845D-02665FDDC803}"/>
  <bookViews>
    <workbookView xWindow="28680" yWindow="-120" windowWidth="29040" windowHeight="15840" activeTab="2" xr2:uid="{B09F3E65-6FEF-41D3-BD24-047FA12A1C86}"/>
  </bookViews>
  <sheets>
    <sheet name="Groupe de destination 1" sheetId="1" r:id="rId1"/>
    <sheet name="Groupe de destination 2" sheetId="2" r:id="rId2"/>
    <sheet name="Groupe de destination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2" l="1"/>
  <c r="F22" i="2"/>
  <c r="F20" i="2"/>
  <c r="F21" i="3"/>
  <c r="F22" i="3"/>
  <c r="F20" i="3"/>
  <c r="F21" i="1"/>
  <c r="F22" i="1"/>
  <c r="F20" i="1"/>
  <c r="H22" i="3"/>
  <c r="H21" i="3"/>
  <c r="H20" i="3"/>
  <c r="G22" i="3"/>
  <c r="G21" i="3"/>
  <c r="G20" i="3"/>
  <c r="H22" i="2"/>
  <c r="H21" i="2"/>
  <c r="H20" i="2"/>
  <c r="G22" i="2"/>
  <c r="G21" i="2"/>
  <c r="G20" i="2"/>
  <c r="D15" i="3"/>
  <c r="D15" i="2"/>
  <c r="D15" i="1"/>
  <c r="H22" i="1" s="1"/>
  <c r="G22" i="1"/>
  <c r="G21" i="1"/>
  <c r="G20" i="1"/>
  <c r="I22" i="3"/>
  <c r="E22" i="3"/>
  <c r="C22" i="3"/>
  <c r="J22" i="3" s="1"/>
  <c r="I21" i="3"/>
  <c r="E21" i="3"/>
  <c r="C21" i="3"/>
  <c r="J21" i="3" s="1"/>
  <c r="I20" i="3"/>
  <c r="E20" i="3"/>
  <c r="C20" i="3"/>
  <c r="J20" i="3" s="1"/>
  <c r="I22" i="2"/>
  <c r="E22" i="2"/>
  <c r="C22" i="2"/>
  <c r="J22" i="2" s="1"/>
  <c r="I21" i="2"/>
  <c r="E21" i="2"/>
  <c r="C21" i="2"/>
  <c r="J21" i="2" s="1"/>
  <c r="I20" i="2"/>
  <c r="E20" i="2"/>
  <c r="C20" i="2"/>
  <c r="J20" i="2" s="1"/>
  <c r="E20" i="1"/>
  <c r="I22" i="1"/>
  <c r="I21" i="1"/>
  <c r="I20" i="1"/>
  <c r="E22" i="1"/>
  <c r="C22" i="1"/>
  <c r="J22" i="1" s="1"/>
  <c r="E21" i="1"/>
  <c r="C21" i="1"/>
  <c r="J21" i="1" s="1"/>
  <c r="C20" i="1"/>
  <c r="J20" i="1" s="1"/>
  <c r="H20" i="1" l="1"/>
  <c r="H21" i="1"/>
</calcChain>
</file>

<file path=xl/sharedStrings.xml><?xml version="1.0" encoding="utf-8"?>
<sst xmlns="http://schemas.openxmlformats.org/spreadsheetml/2006/main" count="81" uniqueCount="27">
  <si>
    <t>Détail de la proposition financière</t>
  </si>
  <si>
    <t>Taux de TVA</t>
  </si>
  <si>
    <t>Pays de destination</t>
  </si>
  <si>
    <t>Ville de destination</t>
  </si>
  <si>
    <t>Prix Unitaire TTC</t>
  </si>
  <si>
    <t>Unité</t>
  </si>
  <si>
    <t>Montant de l'AIF par stagiaire</t>
  </si>
  <si>
    <t>/ heure</t>
  </si>
  <si>
    <t xml:space="preserve">Mode des transport proposé </t>
  </si>
  <si>
    <t>Nombre de stagiaires</t>
  </si>
  <si>
    <t>Soutien à l'inclusion par stagiaire</t>
  </si>
  <si>
    <t>Tranche kilométrique</t>
  </si>
  <si>
    <t>Coût horaire AIF</t>
  </si>
  <si>
    <t>Nombre d'heures AIF</t>
  </si>
  <si>
    <t>Soutien à l'inclusion</t>
  </si>
  <si>
    <t>Frais de séjour</t>
  </si>
  <si>
    <t>Frais de gestion</t>
  </si>
  <si>
    <t>Frais "classiques"</t>
  </si>
  <si>
    <t>Frais éco responsables</t>
  </si>
  <si>
    <t>100-499</t>
  </si>
  <si>
    <t>500-1999</t>
  </si>
  <si>
    <t>2000-2999</t>
  </si>
  <si>
    <t>Soutien linguistique par stagiaire</t>
  </si>
  <si>
    <t>transport éco responsable</t>
  </si>
  <si>
    <t>Total TTC</t>
  </si>
  <si>
    <t>Frais de voyage DE</t>
  </si>
  <si>
    <r>
      <t xml:space="preserve">LOT N° 2  BPU + DQE - 
</t>
    </r>
    <r>
      <rPr>
        <b/>
        <sz val="14"/>
        <color rgb="FFFFFFFF"/>
        <rFont val="Arial"/>
        <family val="2"/>
      </rPr>
      <t xml:space="preserve">MODALITES INDIVIDUELLES
</t>
    </r>
    <r>
      <rPr>
        <b/>
        <sz val="14"/>
        <color indexed="9"/>
        <rFont val="Arial"/>
        <family val="2"/>
      </rPr>
      <t xml:space="preserve">
MARCHE DE SERVICES SOCIAUX DE MISE EN ŒUVRE DU PROGRAMME EUROPEEN 
ERASMUS+ EDUCATION DES ADULTES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</si>
</sst>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4"/>
      <color rgb="FFFFFFFF"/>
      <name val="Arial"/>
      <family val="2"/>
    </font>
    <font>
      <sz val="10"/>
      <name val="Arial"/>
      <family val="2"/>
    </font>
    <font>
      <b/>
      <sz val="16"/>
      <color indexed="9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  <font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rgb="FF95B3D7"/>
        <bgColor indexed="9"/>
      </patternFill>
    </fill>
    <fill>
      <patternFill patternType="solid">
        <fgColor rgb="FF366092"/>
        <bgColor indexed="9"/>
      </patternFill>
    </fill>
    <fill>
      <patternFill patternType="solid">
        <fgColor rgb="FFE6B8B7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2" fontId="4" fillId="2" borderId="0" xfId="0" applyNumberFormat="1" applyFont="1" applyFill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 applyAlignment="1">
      <alignment horizontal="left"/>
    </xf>
    <xf numFmtId="2" fontId="4" fillId="2" borderId="0" xfId="0" applyNumberFormat="1" applyFont="1" applyFill="1" applyAlignment="1">
      <alignment horizontal="left" vertical="center"/>
    </xf>
    <xf numFmtId="2" fontId="10" fillId="2" borderId="4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vertical="center"/>
    </xf>
    <xf numFmtId="2" fontId="4" fillId="2" borderId="0" xfId="0" applyNumberFormat="1" applyFont="1" applyFill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 wrapText="1"/>
    </xf>
    <xf numFmtId="44" fontId="11" fillId="0" borderId="0" xfId="1" applyFont="1" applyFill="1" applyBorder="1" applyAlignment="1" applyProtection="1">
      <alignment horizontal="center" vertical="center" wrapText="1"/>
      <protection locked="0"/>
    </xf>
    <xf numFmtId="44" fontId="4" fillId="0" borderId="4" xfId="1" applyFont="1" applyFill="1" applyBorder="1" applyAlignment="1" applyProtection="1">
      <alignment horizontal="center" vertical="center" wrapText="1"/>
      <protection locked="0"/>
    </xf>
    <xf numFmtId="44" fontId="11" fillId="0" borderId="4" xfId="1" applyFont="1" applyFill="1" applyBorder="1" applyAlignment="1" applyProtection="1">
      <alignment horizontal="center" vertical="center" wrapText="1"/>
    </xf>
    <xf numFmtId="44" fontId="11" fillId="3" borderId="4" xfId="1" applyFont="1" applyFill="1" applyBorder="1" applyAlignment="1" applyProtection="1">
      <alignment horizontal="center" vertical="center" wrapText="1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4" fillId="0" borderId="0" xfId="0" applyFont="1" applyAlignment="1">
      <alignment horizontal="left" wrapText="1"/>
    </xf>
    <xf numFmtId="44" fontId="4" fillId="0" borderId="0" xfId="1" applyFont="1" applyFill="1" applyBorder="1" applyAlignment="1" applyProtection="1">
      <alignment horizontal="center" vertical="center" wrapText="1"/>
      <protection locked="0"/>
    </xf>
    <xf numFmtId="0" fontId="9" fillId="5" borderId="4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44" fontId="11" fillId="7" borderId="4" xfId="1" applyFont="1" applyFill="1" applyBorder="1" applyAlignment="1" applyProtection="1">
      <alignment horizontal="center" vertical="center" wrapText="1"/>
      <protection locked="0"/>
    </xf>
    <xf numFmtId="2" fontId="12" fillId="2" borderId="0" xfId="0" applyNumberFormat="1" applyFont="1" applyFill="1" applyAlignment="1">
      <alignment horizontal="left" vertical="center"/>
    </xf>
    <xf numFmtId="2" fontId="10" fillId="2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9" fillId="6" borderId="2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2" fontId="10" fillId="4" borderId="4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9" fontId="11" fillId="0" borderId="0" xfId="1" applyNumberFormat="1" applyFont="1" applyFill="1" applyBorder="1" applyAlignment="1" applyProtection="1">
      <alignment horizontal="center" vertical="center" wrapText="1"/>
      <protection locked="0"/>
    </xf>
    <xf numFmtId="9" fontId="13" fillId="0" borderId="0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15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E6B8B7"/>
      <color rgb="FF366092"/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409E4-4331-456F-BF2F-279CA6887D44}">
  <dimension ref="A1:FR27"/>
  <sheetViews>
    <sheetView zoomScale="90" zoomScaleNormal="90" workbookViewId="0">
      <selection activeCell="F15" sqref="F15"/>
    </sheetView>
  </sheetViews>
  <sheetFormatPr baseColWidth="10" defaultColWidth="9.765625" defaultRowHeight="13.5" outlineLevelCol="1" x14ac:dyDescent="0.3"/>
  <cols>
    <col min="1" max="1" width="8.765625" style="11" bestFit="1" customWidth="1"/>
    <col min="2" max="2" width="16.23046875" style="11" customWidth="1"/>
    <col min="3" max="3" width="17.23046875" style="28" customWidth="1"/>
    <col min="4" max="5" width="19.23046875" style="11" customWidth="1" outlineLevel="1"/>
    <col min="6" max="6" width="17.3828125" style="1" customWidth="1"/>
    <col min="7" max="7" width="23" style="1" customWidth="1"/>
    <col min="8" max="8" width="19.765625" style="1" customWidth="1"/>
    <col min="9" max="9" width="17.3828125" style="1" customWidth="1"/>
    <col min="10" max="10" width="24.15234375" style="1" customWidth="1"/>
    <col min="11" max="155" width="36.15234375" style="1" customWidth="1"/>
    <col min="156" max="157" width="17.15234375" customWidth="1"/>
    <col min="160" max="160" width="15.84375" customWidth="1"/>
    <col min="161" max="161" width="22.61328125" customWidth="1"/>
    <col min="162" max="162" width="24.15234375" customWidth="1"/>
    <col min="163" max="166" width="22.61328125" customWidth="1"/>
    <col min="167" max="167" width="12.4609375" customWidth="1"/>
    <col min="168" max="168" width="6.61328125" customWidth="1"/>
    <col min="169" max="169" width="15.84375" customWidth="1"/>
    <col min="170" max="170" width="22.61328125" customWidth="1"/>
    <col min="171" max="171" width="24.15234375" customWidth="1"/>
    <col min="172" max="173" width="22.61328125" customWidth="1"/>
    <col min="174" max="174" width="12.4609375" customWidth="1"/>
  </cols>
  <sheetData>
    <row r="1" spans="1:155" ht="110.5" customHeight="1" x14ac:dyDescent="0.3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</row>
    <row r="2" spans="1:155" ht="20" x14ac:dyDescent="0.3">
      <c r="A2" s="2"/>
      <c r="B2" s="2"/>
      <c r="C2" s="2"/>
      <c r="D2" s="2"/>
      <c r="E2" s="2"/>
      <c r="F2" s="3"/>
      <c r="G2" s="3"/>
      <c r="H2" s="3"/>
      <c r="I2" s="3"/>
      <c r="J2" s="3"/>
    </row>
    <row r="3" spans="1:155" ht="5.5" customHeight="1" x14ac:dyDescent="0.3">
      <c r="A3" s="4"/>
      <c r="B3" s="5"/>
      <c r="C3" s="6"/>
      <c r="D3" s="2"/>
      <c r="E3" s="2"/>
      <c r="F3" s="3"/>
      <c r="G3" s="3"/>
      <c r="H3" s="3"/>
      <c r="I3" s="3"/>
      <c r="J3" s="3"/>
    </row>
    <row r="4" spans="1:155" ht="12.65" hidden="1" customHeight="1" x14ac:dyDescent="0.3">
      <c r="A4" s="2"/>
      <c r="B4" s="2"/>
      <c r="C4" s="2"/>
      <c r="D4" s="2"/>
      <c r="E4" s="2"/>
      <c r="F4" s="3"/>
      <c r="G4" s="3"/>
      <c r="H4" s="3"/>
      <c r="I4" s="3"/>
      <c r="J4" s="3"/>
    </row>
    <row r="5" spans="1:155" hidden="1" x14ac:dyDescent="0.3">
      <c r="A5" s="7"/>
      <c r="B5" s="7"/>
      <c r="C5" s="8"/>
      <c r="D5" s="8"/>
      <c r="E5" s="8"/>
      <c r="F5" s="3"/>
      <c r="G5" s="3"/>
      <c r="H5" s="3"/>
      <c r="I5" s="3"/>
      <c r="J5" s="3"/>
    </row>
    <row r="6" spans="1:155" hidden="1" x14ac:dyDescent="0.3">
      <c r="A6" s="8"/>
      <c r="B6" s="9"/>
      <c r="C6" s="10"/>
      <c r="D6" s="9"/>
      <c r="E6" s="9"/>
      <c r="F6" s="9"/>
      <c r="G6" s="9"/>
      <c r="H6" s="9"/>
      <c r="I6" s="3"/>
      <c r="J6" s="3"/>
    </row>
    <row r="7" spans="1:155" ht="15.5" x14ac:dyDescent="0.3">
      <c r="B7" s="38" t="s">
        <v>0</v>
      </c>
      <c r="C7" s="39"/>
      <c r="D7" s="39"/>
      <c r="E7" s="39"/>
      <c r="F7" s="39"/>
      <c r="G7" s="39"/>
      <c r="H7" s="40"/>
      <c r="I7" s="3"/>
      <c r="J7" s="3"/>
    </row>
    <row r="8" spans="1:155" x14ac:dyDescent="0.3">
      <c r="A8" s="8"/>
      <c r="B8" s="9"/>
      <c r="C8" s="10"/>
      <c r="D8" s="9"/>
      <c r="E8" s="9"/>
      <c r="F8" s="9"/>
      <c r="G8" s="3"/>
      <c r="H8" s="9"/>
      <c r="I8" s="3"/>
      <c r="J8" s="3"/>
    </row>
    <row r="9" spans="1:155" s="15" customFormat="1" ht="15.5" x14ac:dyDescent="0.25">
      <c r="A9" s="12"/>
      <c r="B9" s="12"/>
      <c r="C9" s="46" t="s">
        <v>1</v>
      </c>
      <c r="D9" s="48"/>
      <c r="E9" s="12"/>
      <c r="F9" s="12"/>
      <c r="G9" s="13" t="s">
        <v>2</v>
      </c>
      <c r="H9" s="13" t="s">
        <v>3</v>
      </c>
      <c r="I9" s="3"/>
      <c r="J9" s="3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</row>
    <row r="10" spans="1:155" s="15" customFormat="1" ht="25.5" customHeight="1" x14ac:dyDescent="0.25">
      <c r="A10" s="12"/>
      <c r="B10" s="12"/>
      <c r="C10" s="12"/>
      <c r="D10" s="12"/>
      <c r="E10" s="12"/>
      <c r="F10" s="12"/>
      <c r="G10" s="33"/>
      <c r="H10" s="33"/>
      <c r="I10" s="3"/>
      <c r="J10" s="3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</row>
    <row r="11" spans="1:155" s="15" customFormat="1" ht="15.5" x14ac:dyDescent="0.25">
      <c r="A11" s="12"/>
      <c r="B11" s="12"/>
      <c r="C11" s="32" t="s">
        <v>4</v>
      </c>
      <c r="D11" s="30" t="s">
        <v>5</v>
      </c>
      <c r="E11" s="12"/>
      <c r="F11" s="12"/>
      <c r="G11" s="12"/>
      <c r="H11" s="16"/>
      <c r="I11" s="3"/>
      <c r="J11" s="3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</row>
    <row r="12" spans="1:155" s="15" customFormat="1" ht="31" x14ac:dyDescent="0.25">
      <c r="A12" s="12"/>
      <c r="B12" s="31" t="s">
        <v>6</v>
      </c>
      <c r="C12" s="33"/>
      <c r="D12" s="17" t="s">
        <v>7</v>
      </c>
      <c r="E12" s="18"/>
      <c r="F12" s="12"/>
      <c r="G12" s="19" t="s">
        <v>8</v>
      </c>
      <c r="H12" s="33" t="s">
        <v>23</v>
      </c>
      <c r="I12" s="3"/>
      <c r="J12" s="3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</row>
    <row r="13" spans="1:155" s="15" customFormat="1" ht="15.5" x14ac:dyDescent="0.25">
      <c r="A13" s="20"/>
      <c r="B13" s="21"/>
      <c r="C13" s="22"/>
      <c r="D13" s="18"/>
      <c r="E13" s="18"/>
      <c r="F13" s="20"/>
      <c r="G13" s="20"/>
      <c r="H13" s="14"/>
      <c r="I13" s="1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</row>
    <row r="14" spans="1:155" s="15" customFormat="1" ht="25" x14ac:dyDescent="0.25">
      <c r="A14" s="20"/>
      <c r="B14" s="21"/>
      <c r="C14" s="23" t="s">
        <v>9</v>
      </c>
      <c r="D14" s="17">
        <v>20</v>
      </c>
      <c r="E14" s="18"/>
      <c r="F14" s="20"/>
      <c r="G14" s="23" t="s">
        <v>10</v>
      </c>
      <c r="H14" s="17">
        <v>125</v>
      </c>
      <c r="I14" s="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</row>
    <row r="15" spans="1:155" s="15" customFormat="1" ht="28.5" customHeight="1" x14ac:dyDescent="0.25">
      <c r="A15" s="20"/>
      <c r="B15" s="21"/>
      <c r="C15" s="29"/>
      <c r="D15" s="36">
        <f>D14</f>
        <v>20</v>
      </c>
      <c r="E15" s="18"/>
      <c r="F15" s="20"/>
      <c r="G15" s="23" t="s">
        <v>22</v>
      </c>
      <c r="H15" s="17">
        <v>150</v>
      </c>
      <c r="I15" s="1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</row>
    <row r="16" spans="1:155" s="15" customFormat="1" ht="15.5" x14ac:dyDescent="0.25">
      <c r="A16" s="20"/>
      <c r="B16" s="21"/>
      <c r="C16" s="29"/>
      <c r="D16" s="18"/>
      <c r="E16" s="18"/>
      <c r="F16" s="20"/>
      <c r="G16" s="29"/>
      <c r="H16" s="18"/>
      <c r="I16" s="1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</row>
    <row r="17" spans="1:174" s="15" customFormat="1" x14ac:dyDescent="0.3">
      <c r="A17" s="12"/>
      <c r="B17" s="12"/>
      <c r="C17" s="12"/>
      <c r="D17" s="12"/>
      <c r="E17" s="12"/>
      <c r="F17" s="12"/>
      <c r="G17" s="16"/>
      <c r="H17" s="12"/>
      <c r="I17" s="16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</row>
    <row r="18" spans="1:174" s="15" customFormat="1" ht="45.65" customHeight="1" x14ac:dyDescent="0.3">
      <c r="A18" s="12"/>
      <c r="B18" s="41" t="s">
        <v>11</v>
      </c>
      <c r="C18" s="42" t="s">
        <v>12</v>
      </c>
      <c r="D18" s="42" t="s">
        <v>13</v>
      </c>
      <c r="E18" s="42" t="s">
        <v>14</v>
      </c>
      <c r="F18" s="42" t="s">
        <v>15</v>
      </c>
      <c r="G18" s="44" t="s">
        <v>25</v>
      </c>
      <c r="H18" s="45"/>
      <c r="I18" s="42" t="s">
        <v>16</v>
      </c>
      <c r="J18" s="42" t="s">
        <v>24</v>
      </c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</row>
    <row r="19" spans="1:174" s="15" customFormat="1" ht="31" x14ac:dyDescent="0.3">
      <c r="A19" s="12"/>
      <c r="B19" s="41"/>
      <c r="C19" s="43"/>
      <c r="D19" s="43"/>
      <c r="E19" s="43"/>
      <c r="F19" s="43"/>
      <c r="G19" s="30" t="s">
        <v>17</v>
      </c>
      <c r="H19" s="30" t="s">
        <v>18</v>
      </c>
      <c r="I19" s="43"/>
      <c r="J19" s="43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</row>
    <row r="20" spans="1:174" s="15" customFormat="1" ht="25.5" customHeight="1" x14ac:dyDescent="0.3">
      <c r="A20" s="12"/>
      <c r="B20" s="31" t="s">
        <v>19</v>
      </c>
      <c r="C20" s="24">
        <f>$C$12*(1+$D$9)</f>
        <v>0</v>
      </c>
      <c r="D20" s="17">
        <v>154</v>
      </c>
      <c r="E20" s="17">
        <f>H14*D14</f>
        <v>2500</v>
      </c>
      <c r="F20" s="24">
        <f>$D$14*((14*100)+(18*0.7*100))</f>
        <v>53200</v>
      </c>
      <c r="G20" s="24">
        <f>IF($H$12="transport éco responsable",0,$D$15*211)</f>
        <v>0</v>
      </c>
      <c r="H20" s="24">
        <f>IF($H$12="Transport classique",0,$D$15*285)</f>
        <v>5700</v>
      </c>
      <c r="I20" s="24">
        <f>500*D14</f>
        <v>10000</v>
      </c>
      <c r="J20" s="25" t="str">
        <f>IF(OR(C12="",C12=0),"",(C20*D20*D14)+F20+G20+I20+H20+E20+(H15*D14))</f>
        <v/>
      </c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</row>
    <row r="21" spans="1:174" s="15" customFormat="1" ht="24.65" customHeight="1" x14ac:dyDescent="0.3">
      <c r="A21" s="12"/>
      <c r="B21" s="31" t="s">
        <v>20</v>
      </c>
      <c r="C21" s="24">
        <f>$C$12*(1+$D$9)</f>
        <v>0</v>
      </c>
      <c r="D21" s="17">
        <v>154</v>
      </c>
      <c r="E21" s="17">
        <f>H14*D14</f>
        <v>2500</v>
      </c>
      <c r="F21" s="24">
        <f t="shared" ref="F21:F22" si="0">$D$14*((14*100)+(18*0.7*100))</f>
        <v>53200</v>
      </c>
      <c r="G21" s="24">
        <f>IF($H$12="transport éco responsable",0,$D$15*309)</f>
        <v>0</v>
      </c>
      <c r="H21" s="24">
        <f>IF($H$12="Transport classique",0,$D$15*417)</f>
        <v>8340</v>
      </c>
      <c r="I21" s="24">
        <f>500*D14</f>
        <v>10000</v>
      </c>
      <c r="J21" s="25" t="str">
        <f>IF(OR(C12="",C12=0),"",(C21*D21*D14)+F21+G21+I21+H21+E21+(H15*D14))</f>
        <v/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</row>
    <row r="22" spans="1:174" s="15" customFormat="1" ht="27" customHeight="1" x14ac:dyDescent="0.3">
      <c r="A22" s="12"/>
      <c r="B22" s="31" t="s">
        <v>21</v>
      </c>
      <c r="C22" s="24">
        <f>$C$12*(1+$D$9)</f>
        <v>0</v>
      </c>
      <c r="D22" s="17">
        <v>154</v>
      </c>
      <c r="E22" s="17">
        <f>H14*D14</f>
        <v>2500</v>
      </c>
      <c r="F22" s="24">
        <f t="shared" si="0"/>
        <v>53200</v>
      </c>
      <c r="G22" s="24">
        <f>IF($H$12="transport éco responsable",0,$D$15*395)</f>
        <v>0</v>
      </c>
      <c r="H22" s="24">
        <f>IF($H$12="Transport classique",0,$D$15*535)</f>
        <v>10700</v>
      </c>
      <c r="I22" s="24">
        <f>500*D14</f>
        <v>10000</v>
      </c>
      <c r="J22" s="25" t="str">
        <f>IF(OR(C12="",C12=0),"",(C22*D22*D14)+F22+G22+I22+H22+E22+(H15*D14))</f>
        <v/>
      </c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</row>
    <row r="23" spans="1:174" ht="15.5" x14ac:dyDescent="0.35">
      <c r="A23" s="8"/>
      <c r="B23" s="26"/>
      <c r="C23" s="27"/>
      <c r="D23" s="26"/>
      <c r="E23" s="26"/>
      <c r="F23" s="26"/>
      <c r="G23" s="26"/>
      <c r="H23" s="26"/>
      <c r="I23" s="3"/>
      <c r="J23" s="3"/>
    </row>
    <row r="24" spans="1:174" s="1" customFormat="1" x14ac:dyDescent="0.3">
      <c r="A24" s="12"/>
      <c r="B24" s="34"/>
      <c r="C24" s="12"/>
      <c r="D24" s="12"/>
      <c r="E24" s="12"/>
      <c r="F24" s="12"/>
      <c r="G24" s="12"/>
      <c r="H24" s="12"/>
      <c r="I24" s="12"/>
      <c r="J24" s="3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</row>
    <row r="25" spans="1:174" x14ac:dyDescent="0.3">
      <c r="A25" s="35"/>
      <c r="C25" s="12"/>
      <c r="D25" s="12"/>
      <c r="E25" s="12"/>
      <c r="F25" s="12"/>
      <c r="G25" s="12"/>
      <c r="H25" s="12"/>
      <c r="I25" s="12"/>
      <c r="J25" s="3"/>
    </row>
    <row r="26" spans="1:174" x14ac:dyDescent="0.3">
      <c r="A26" s="12"/>
      <c r="B26" s="12"/>
      <c r="C26" s="12"/>
      <c r="D26" s="12"/>
      <c r="E26" s="12"/>
      <c r="F26" s="12"/>
      <c r="G26" s="12"/>
      <c r="H26" s="12"/>
      <c r="I26" s="12"/>
      <c r="J26" s="3"/>
    </row>
    <row r="27" spans="1:174" x14ac:dyDescent="0.3">
      <c r="A27" s="12"/>
      <c r="B27" s="12"/>
      <c r="C27" s="12"/>
      <c r="D27" s="12"/>
      <c r="E27" s="12"/>
      <c r="F27" s="12"/>
      <c r="G27" s="12"/>
      <c r="H27" s="12"/>
      <c r="I27" s="12"/>
      <c r="J27" s="3"/>
    </row>
  </sheetData>
  <sheetProtection algorithmName="SHA-512" hashValue="IRhWHu8tt6rattHmK60YF4T+iUIwx0yOsRkzhR0SY32qVwoJ55ZJdsoIgGBFa220i3pKxAwA8zDjEmf2nTZgVA==" saltValue="CAD/ACKP9UTH+6C0FdOpyg==" spinCount="100000" sheet="1" objects="1" scenarios="1"/>
  <mergeCells count="10">
    <mergeCell ref="A1:J1"/>
    <mergeCell ref="B7:H7"/>
    <mergeCell ref="B18:B19"/>
    <mergeCell ref="C18:C19"/>
    <mergeCell ref="D18:D19"/>
    <mergeCell ref="E18:E19"/>
    <mergeCell ref="F18:F19"/>
    <mergeCell ref="G18:H18"/>
    <mergeCell ref="I18:I19"/>
    <mergeCell ref="J18:J19"/>
  </mergeCells>
  <conditionalFormatting sqref="C12:C16">
    <cfRule type="cellIs" dxfId="14" priority="5" operator="between">
      <formula>1</formula>
      <formula>1000</formula>
    </cfRule>
  </conditionalFormatting>
  <conditionalFormatting sqref="G14:G16">
    <cfRule type="cellIs" dxfId="13" priority="2" operator="between">
      <formula>1</formula>
      <formula>1000</formula>
    </cfRule>
  </conditionalFormatting>
  <conditionalFormatting sqref="G10:H10">
    <cfRule type="cellIs" dxfId="12" priority="4" operator="between">
      <formula>1</formula>
      <formula>1000</formula>
    </cfRule>
  </conditionalFormatting>
  <conditionalFormatting sqref="H12">
    <cfRule type="cellIs" dxfId="11" priority="3" operator="between">
      <formula>1</formula>
      <formula>1000</formula>
    </cfRule>
  </conditionalFormatting>
  <conditionalFormatting sqref="D9">
    <cfRule type="cellIs" dxfId="2" priority="1" operator="between">
      <formula>1</formula>
      <formula>1000</formula>
    </cfRule>
  </conditionalFormatting>
  <dataValidations count="2">
    <dataValidation type="list" allowBlank="1" showInputMessage="1" showErrorMessage="1" sqref="H12" xr:uid="{12703CC6-653A-487C-86EA-E301B3BAF43B}">
      <formula1>"Transport classique,  transport éco responsable"</formula1>
    </dataValidation>
    <dataValidation type="list" allowBlank="1" showInputMessage="1" showErrorMessage="1" sqref="D9" xr:uid="{9E381E2A-5CF7-45EB-A71C-F977FB63E704}">
      <formula1>"20%,0%"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D96EB-CCC2-4B7F-A8E8-7BFB60E53852}">
  <dimension ref="A1:FR27"/>
  <sheetViews>
    <sheetView zoomScale="90" zoomScaleNormal="90" workbookViewId="0">
      <selection activeCell="F12" sqref="F12"/>
    </sheetView>
  </sheetViews>
  <sheetFormatPr baseColWidth="10" defaultColWidth="9.765625" defaultRowHeight="13.5" outlineLevelCol="1" x14ac:dyDescent="0.3"/>
  <cols>
    <col min="1" max="1" width="8.765625" style="11" bestFit="1" customWidth="1"/>
    <col min="2" max="2" width="16.23046875" style="11" customWidth="1"/>
    <col min="3" max="3" width="17.23046875" style="28" customWidth="1"/>
    <col min="4" max="5" width="19.23046875" style="11" customWidth="1" outlineLevel="1"/>
    <col min="6" max="6" width="17.3828125" style="1" customWidth="1"/>
    <col min="7" max="7" width="23" style="1" customWidth="1"/>
    <col min="8" max="8" width="19.765625" style="1" customWidth="1"/>
    <col min="9" max="9" width="17.3828125" style="1" customWidth="1"/>
    <col min="10" max="10" width="24.15234375" style="1" customWidth="1"/>
    <col min="11" max="155" width="36.15234375" style="1" customWidth="1"/>
    <col min="156" max="157" width="17.15234375" customWidth="1"/>
    <col min="160" max="160" width="15.84375" customWidth="1"/>
    <col min="161" max="161" width="22.61328125" customWidth="1"/>
    <col min="162" max="162" width="24.15234375" customWidth="1"/>
    <col min="163" max="166" width="22.61328125" customWidth="1"/>
    <col min="167" max="167" width="12.4609375" customWidth="1"/>
    <col min="168" max="168" width="6.61328125" customWidth="1"/>
    <col min="169" max="169" width="15.84375" customWidth="1"/>
    <col min="170" max="170" width="22.61328125" customWidth="1"/>
    <col min="171" max="171" width="24.15234375" customWidth="1"/>
    <col min="172" max="173" width="22.61328125" customWidth="1"/>
    <col min="174" max="174" width="12.4609375" customWidth="1"/>
  </cols>
  <sheetData>
    <row r="1" spans="1:155" ht="110.5" customHeight="1" x14ac:dyDescent="0.3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</row>
    <row r="2" spans="1:155" ht="20" x14ac:dyDescent="0.3">
      <c r="A2" s="2"/>
      <c r="B2" s="2"/>
      <c r="C2" s="2"/>
      <c r="D2" s="2"/>
      <c r="E2" s="2"/>
      <c r="F2" s="3"/>
      <c r="G2" s="3"/>
      <c r="H2" s="3"/>
      <c r="I2" s="3"/>
      <c r="J2" s="3"/>
    </row>
    <row r="3" spans="1:155" ht="5.5" customHeight="1" x14ac:dyDescent="0.3">
      <c r="A3" s="4"/>
      <c r="B3" s="5"/>
      <c r="C3" s="6"/>
      <c r="D3" s="2"/>
      <c r="E3" s="2"/>
      <c r="F3" s="3"/>
      <c r="G3" s="3"/>
      <c r="H3" s="3"/>
      <c r="I3" s="3"/>
      <c r="J3" s="3"/>
    </row>
    <row r="4" spans="1:155" ht="12.65" hidden="1" customHeight="1" x14ac:dyDescent="0.3">
      <c r="A4" s="2"/>
      <c r="B4" s="2"/>
      <c r="C4" s="2"/>
      <c r="D4" s="2"/>
      <c r="E4" s="2"/>
      <c r="F4" s="3"/>
      <c r="G4" s="3"/>
      <c r="H4" s="3"/>
      <c r="I4" s="3"/>
      <c r="J4" s="3"/>
    </row>
    <row r="5" spans="1:155" hidden="1" x14ac:dyDescent="0.3">
      <c r="A5" s="7"/>
      <c r="B5" s="7"/>
      <c r="C5" s="8"/>
      <c r="D5" s="8"/>
      <c r="E5" s="8"/>
      <c r="F5" s="3"/>
      <c r="G5" s="3"/>
      <c r="H5" s="3"/>
      <c r="I5" s="3"/>
      <c r="J5" s="3"/>
    </row>
    <row r="6" spans="1:155" hidden="1" x14ac:dyDescent="0.3">
      <c r="A6" s="8"/>
      <c r="B6" s="9"/>
      <c r="C6" s="10"/>
      <c r="D6" s="9"/>
      <c r="E6" s="9"/>
      <c r="F6" s="9"/>
      <c r="G6" s="9"/>
      <c r="H6" s="9"/>
      <c r="I6" s="3"/>
      <c r="J6" s="3"/>
    </row>
    <row r="7" spans="1:155" ht="15.5" x14ac:dyDescent="0.3">
      <c r="B7" s="38" t="s">
        <v>0</v>
      </c>
      <c r="C7" s="39"/>
      <c r="D7" s="39"/>
      <c r="E7" s="39"/>
      <c r="F7" s="39"/>
      <c r="G7" s="39"/>
      <c r="H7" s="40"/>
      <c r="I7" s="3"/>
      <c r="J7" s="3"/>
    </row>
    <row r="8" spans="1:155" x14ac:dyDescent="0.3">
      <c r="A8" s="8"/>
      <c r="B8" s="9"/>
      <c r="C8" s="10"/>
      <c r="D8" s="9"/>
      <c r="E8" s="9"/>
      <c r="F8" s="9"/>
      <c r="G8" s="3"/>
      <c r="H8" s="9"/>
      <c r="I8" s="3"/>
      <c r="J8" s="3"/>
    </row>
    <row r="9" spans="1:155" s="15" customFormat="1" ht="15.5" x14ac:dyDescent="0.25">
      <c r="A9" s="12"/>
      <c r="B9" s="49"/>
      <c r="C9" s="46" t="s">
        <v>1</v>
      </c>
      <c r="D9" s="47"/>
      <c r="E9" s="49"/>
      <c r="F9" s="12"/>
      <c r="G9" s="13" t="s">
        <v>2</v>
      </c>
      <c r="H9" s="13" t="s">
        <v>3</v>
      </c>
      <c r="I9" s="3"/>
      <c r="J9" s="3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</row>
    <row r="10" spans="1:155" s="15" customFormat="1" ht="25.5" customHeight="1" x14ac:dyDescent="0.25">
      <c r="A10" s="12"/>
      <c r="B10" s="12"/>
      <c r="C10" s="12"/>
      <c r="D10" s="12"/>
      <c r="E10" s="12"/>
      <c r="F10" s="12"/>
      <c r="G10" s="33"/>
      <c r="H10" s="33"/>
      <c r="I10" s="3"/>
      <c r="J10" s="3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</row>
    <row r="11" spans="1:155" s="15" customFormat="1" ht="15.5" x14ac:dyDescent="0.25">
      <c r="A11" s="12"/>
      <c r="B11" s="12"/>
      <c r="C11" s="32" t="s">
        <v>4</v>
      </c>
      <c r="D11" s="30" t="s">
        <v>5</v>
      </c>
      <c r="E11" s="12"/>
      <c r="F11" s="12"/>
      <c r="G11" s="12"/>
      <c r="H11" s="16"/>
      <c r="I11" s="3"/>
      <c r="J11" s="3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</row>
    <row r="12" spans="1:155" s="15" customFormat="1" ht="31" x14ac:dyDescent="0.25">
      <c r="A12" s="12"/>
      <c r="B12" s="31" t="s">
        <v>6</v>
      </c>
      <c r="C12" s="33"/>
      <c r="D12" s="17" t="s">
        <v>7</v>
      </c>
      <c r="E12" s="18"/>
      <c r="F12" s="12"/>
      <c r="G12" s="19" t="s">
        <v>8</v>
      </c>
      <c r="H12" s="33" t="s">
        <v>23</v>
      </c>
      <c r="I12" s="3"/>
      <c r="J12" s="3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</row>
    <row r="13" spans="1:155" s="15" customFormat="1" ht="15.5" x14ac:dyDescent="0.25">
      <c r="A13" s="20"/>
      <c r="B13" s="21"/>
      <c r="C13" s="22"/>
      <c r="D13" s="18"/>
      <c r="E13" s="18"/>
      <c r="F13" s="20"/>
      <c r="G13" s="20"/>
      <c r="H13" s="14"/>
      <c r="I13" s="1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</row>
    <row r="14" spans="1:155" s="15" customFormat="1" ht="25" x14ac:dyDescent="0.25">
      <c r="A14" s="20"/>
      <c r="B14" s="21"/>
      <c r="C14" s="23" t="s">
        <v>9</v>
      </c>
      <c r="D14" s="17">
        <v>20</v>
      </c>
      <c r="E14" s="18"/>
      <c r="F14" s="20"/>
      <c r="G14" s="23" t="s">
        <v>10</v>
      </c>
      <c r="H14" s="17">
        <v>125</v>
      </c>
      <c r="I14" s="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</row>
    <row r="15" spans="1:155" s="15" customFormat="1" ht="24" customHeight="1" x14ac:dyDescent="0.25">
      <c r="A15" s="20"/>
      <c r="B15" s="21"/>
      <c r="C15" s="29"/>
      <c r="D15" s="36">
        <f>D14</f>
        <v>20</v>
      </c>
      <c r="E15" s="18"/>
      <c r="F15" s="20"/>
      <c r="G15" s="23" t="s">
        <v>22</v>
      </c>
      <c r="H15" s="17">
        <v>150</v>
      </c>
      <c r="I15" s="1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</row>
    <row r="16" spans="1:155" s="15" customFormat="1" ht="15.5" x14ac:dyDescent="0.25">
      <c r="A16" s="20"/>
      <c r="B16" s="21"/>
      <c r="C16" s="29"/>
      <c r="D16" s="18"/>
      <c r="E16" s="18"/>
      <c r="F16" s="20"/>
      <c r="G16" s="29"/>
      <c r="H16" s="18"/>
      <c r="I16" s="1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</row>
    <row r="17" spans="1:174" s="15" customFormat="1" x14ac:dyDescent="0.3">
      <c r="A17" s="12"/>
      <c r="B17" s="12"/>
      <c r="C17" s="12"/>
      <c r="D17" s="12"/>
      <c r="E17" s="12"/>
      <c r="F17" s="12"/>
      <c r="G17" s="16"/>
      <c r="H17" s="12"/>
      <c r="I17" s="16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</row>
    <row r="18" spans="1:174" s="15" customFormat="1" ht="45.65" customHeight="1" x14ac:dyDescent="0.3">
      <c r="A18" s="12"/>
      <c r="B18" s="41" t="s">
        <v>11</v>
      </c>
      <c r="C18" s="42" t="s">
        <v>12</v>
      </c>
      <c r="D18" s="42" t="s">
        <v>13</v>
      </c>
      <c r="E18" s="42" t="s">
        <v>14</v>
      </c>
      <c r="F18" s="42" t="s">
        <v>15</v>
      </c>
      <c r="G18" s="44" t="s">
        <v>25</v>
      </c>
      <c r="H18" s="45"/>
      <c r="I18" s="42" t="s">
        <v>16</v>
      </c>
      <c r="J18" s="42" t="s">
        <v>24</v>
      </c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</row>
    <row r="19" spans="1:174" s="15" customFormat="1" ht="31" x14ac:dyDescent="0.3">
      <c r="A19" s="12"/>
      <c r="B19" s="41"/>
      <c r="C19" s="43"/>
      <c r="D19" s="43"/>
      <c r="E19" s="43"/>
      <c r="F19" s="43"/>
      <c r="G19" s="30" t="s">
        <v>17</v>
      </c>
      <c r="H19" s="30" t="s">
        <v>18</v>
      </c>
      <c r="I19" s="43"/>
      <c r="J19" s="43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</row>
    <row r="20" spans="1:174" s="15" customFormat="1" ht="25.5" customHeight="1" x14ac:dyDescent="0.3">
      <c r="A20" s="12"/>
      <c r="B20" s="31" t="s">
        <v>19</v>
      </c>
      <c r="C20" s="24">
        <f>$C$12*(1+$D$9)</f>
        <v>0</v>
      </c>
      <c r="D20" s="17">
        <v>154</v>
      </c>
      <c r="E20" s="17">
        <f>H14*D14</f>
        <v>2500</v>
      </c>
      <c r="F20" s="24">
        <f>$D$14*((14*87)+(18*0.7*87))</f>
        <v>46284</v>
      </c>
      <c r="G20" s="24">
        <f>IF($H$12="transport éco responsable",0,$D$15*211)</f>
        <v>0</v>
      </c>
      <c r="H20" s="24">
        <f>IF($H$12="Transport classique",0,$D$15*285)</f>
        <v>5700</v>
      </c>
      <c r="I20" s="24">
        <f>500*D14</f>
        <v>10000</v>
      </c>
      <c r="J20" s="24" t="str">
        <f>IF(OR(C12="",C12=0),"",(C20*D20*D14)+F20+G20+I20+H20+E20+H15*D14)</f>
        <v/>
      </c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</row>
    <row r="21" spans="1:174" s="15" customFormat="1" ht="24.65" customHeight="1" x14ac:dyDescent="0.3">
      <c r="A21" s="12"/>
      <c r="B21" s="31" t="s">
        <v>20</v>
      </c>
      <c r="C21" s="24">
        <f>$C$12*(1+$D$9)</f>
        <v>0</v>
      </c>
      <c r="D21" s="17">
        <v>154</v>
      </c>
      <c r="E21" s="17">
        <f>H14*D14</f>
        <v>2500</v>
      </c>
      <c r="F21" s="24">
        <f t="shared" ref="F21:F22" si="0">$D$14*((14*87)+(18*0.7*87))</f>
        <v>46284</v>
      </c>
      <c r="G21" s="24">
        <f>IF($H$12="transport éco responsable",0,$D$15*309)</f>
        <v>0</v>
      </c>
      <c r="H21" s="24">
        <f>IF($H$12="Transport classique",0,$D$15*417)</f>
        <v>8340</v>
      </c>
      <c r="I21" s="24">
        <f>500*D14</f>
        <v>10000</v>
      </c>
      <c r="J21" s="24" t="str">
        <f>IF(OR(C12="",C12=0),"",(C21*D21*D14)+F21+G21+I21+H21+E21+H15*D14)</f>
        <v/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</row>
    <row r="22" spans="1:174" s="15" customFormat="1" ht="27" customHeight="1" x14ac:dyDescent="0.3">
      <c r="A22" s="12"/>
      <c r="B22" s="31" t="s">
        <v>21</v>
      </c>
      <c r="C22" s="24">
        <f>$C$12*(1+$D$9)</f>
        <v>0</v>
      </c>
      <c r="D22" s="17">
        <v>154</v>
      </c>
      <c r="E22" s="17">
        <f>H14*D14</f>
        <v>2500</v>
      </c>
      <c r="F22" s="24">
        <f t="shared" si="0"/>
        <v>46284</v>
      </c>
      <c r="G22" s="24">
        <f>IF($H$12="transport éco responsable",0,$D$15*395)</f>
        <v>0</v>
      </c>
      <c r="H22" s="24">
        <f>IF($H$12="Transport classique",0,$D$15*535)</f>
        <v>10700</v>
      </c>
      <c r="I22" s="24">
        <f>500*D14</f>
        <v>10000</v>
      </c>
      <c r="J22" s="24" t="str">
        <f>IF(OR(C12="",C12=0),"",(C22*D22*D14)+F22+G22+I22+H22+E22+H15*D14)</f>
        <v/>
      </c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</row>
    <row r="23" spans="1:174" ht="15.5" x14ac:dyDescent="0.35">
      <c r="A23" s="8"/>
      <c r="B23" s="26"/>
      <c r="C23" s="27"/>
      <c r="D23" s="26"/>
      <c r="E23" s="26"/>
      <c r="F23" s="26"/>
      <c r="G23" s="26"/>
      <c r="H23" s="26"/>
      <c r="I23" s="3"/>
      <c r="J23" s="3"/>
    </row>
    <row r="24" spans="1:174" s="1" customFormat="1" x14ac:dyDescent="0.3">
      <c r="A24" s="12"/>
      <c r="B24" s="34"/>
      <c r="C24" s="12"/>
      <c r="D24" s="12"/>
      <c r="E24" s="12"/>
      <c r="F24" s="12"/>
      <c r="G24" s="12"/>
      <c r="H24" s="12"/>
      <c r="I24" s="12"/>
      <c r="J24" s="3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</row>
    <row r="25" spans="1:174" x14ac:dyDescent="0.3">
      <c r="A25" s="35"/>
      <c r="B25" s="12"/>
      <c r="C25" s="12"/>
      <c r="D25" s="12"/>
      <c r="E25" s="12"/>
      <c r="F25" s="12"/>
      <c r="G25" s="12"/>
      <c r="H25" s="12"/>
      <c r="I25" s="12"/>
      <c r="J25" s="3"/>
    </row>
    <row r="26" spans="1:174" x14ac:dyDescent="0.3">
      <c r="A26" s="12"/>
      <c r="B26" s="12"/>
      <c r="C26" s="12"/>
      <c r="D26" s="12"/>
      <c r="E26" s="12"/>
      <c r="F26" s="12"/>
      <c r="G26" s="12"/>
      <c r="H26" s="12"/>
      <c r="I26" s="12"/>
      <c r="J26" s="3"/>
    </row>
    <row r="27" spans="1:174" x14ac:dyDescent="0.3">
      <c r="A27" s="12"/>
      <c r="B27" s="12"/>
      <c r="C27" s="12"/>
      <c r="D27" s="12"/>
      <c r="E27" s="12"/>
      <c r="F27" s="12"/>
      <c r="G27" s="12"/>
      <c r="H27" s="12"/>
      <c r="I27" s="12"/>
      <c r="J27" s="3"/>
    </row>
  </sheetData>
  <sheetProtection algorithmName="SHA-512" hashValue="8KzrSY6P2edmuqhWS35wDh/TnACZX+p9rDkxLThMh9kYjYrLk/skwHyhXZ4/CXHSjUJa/Di6YAlmw4JavsjhHQ==" saltValue="sks/mcIx+lfaVeNLHRcnYA==" spinCount="100000" sheet="1" objects="1" scenarios="1"/>
  <mergeCells count="10">
    <mergeCell ref="A1:J1"/>
    <mergeCell ref="B7:H7"/>
    <mergeCell ref="B18:B19"/>
    <mergeCell ref="C18:C19"/>
    <mergeCell ref="D18:D19"/>
    <mergeCell ref="E18:E19"/>
    <mergeCell ref="F18:F19"/>
    <mergeCell ref="G18:H18"/>
    <mergeCell ref="I18:I19"/>
    <mergeCell ref="J18:J19"/>
  </mergeCells>
  <conditionalFormatting sqref="C12:C16">
    <cfRule type="cellIs" dxfId="10" priority="5" operator="between">
      <formula>1</formula>
      <formula>1000</formula>
    </cfRule>
  </conditionalFormatting>
  <conditionalFormatting sqref="G14:G16">
    <cfRule type="cellIs" dxfId="9" priority="2" operator="between">
      <formula>1</formula>
      <formula>1000</formula>
    </cfRule>
  </conditionalFormatting>
  <conditionalFormatting sqref="G10:H10">
    <cfRule type="cellIs" dxfId="8" priority="4" operator="between">
      <formula>1</formula>
      <formula>1000</formula>
    </cfRule>
  </conditionalFormatting>
  <conditionalFormatting sqref="H12">
    <cfRule type="cellIs" dxfId="7" priority="3" operator="between">
      <formula>1</formula>
      <formula>1000</formula>
    </cfRule>
  </conditionalFormatting>
  <conditionalFormatting sqref="D9">
    <cfRule type="cellIs" dxfId="1" priority="1" operator="between">
      <formula>1</formula>
      <formula>1000</formula>
    </cfRule>
  </conditionalFormatting>
  <dataValidations count="2">
    <dataValidation type="list" allowBlank="1" showInputMessage="1" showErrorMessage="1" sqref="D9" xr:uid="{83E8EBD6-44F6-4B75-8964-87DF3158E2CE}">
      <formula1>"20%,0%"</formula1>
    </dataValidation>
    <dataValidation type="list" allowBlank="1" showInputMessage="1" showErrorMessage="1" sqref="H12" xr:uid="{74354626-58C1-4DAB-881F-232CEBEAEFB8}">
      <formula1>"Transport classique,  transport éco responsable"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CD73E-A705-45CB-B0F2-4F3FDDC6323E}">
  <dimension ref="A1:FR27"/>
  <sheetViews>
    <sheetView tabSelected="1" workbookViewId="0">
      <selection activeCell="F12" sqref="F12"/>
    </sheetView>
  </sheetViews>
  <sheetFormatPr baseColWidth="10" defaultColWidth="9.765625" defaultRowHeight="13.5" outlineLevelCol="1" x14ac:dyDescent="0.3"/>
  <cols>
    <col min="1" max="1" width="8.765625" style="11" bestFit="1" customWidth="1"/>
    <col min="2" max="2" width="16.23046875" style="11" customWidth="1"/>
    <col min="3" max="3" width="17.23046875" style="28" customWidth="1"/>
    <col min="4" max="5" width="19.23046875" style="11" customWidth="1" outlineLevel="1"/>
    <col min="6" max="6" width="17.3828125" style="1" customWidth="1"/>
    <col min="7" max="7" width="23" style="1" customWidth="1"/>
    <col min="8" max="8" width="19.765625" style="1" customWidth="1"/>
    <col min="9" max="9" width="17.3828125" style="1" customWidth="1"/>
    <col min="10" max="10" width="24.15234375" style="1" customWidth="1"/>
    <col min="11" max="155" width="36.15234375" style="1" customWidth="1"/>
    <col min="156" max="157" width="17.15234375" customWidth="1"/>
    <col min="160" max="160" width="15.84375" customWidth="1"/>
    <col min="161" max="161" width="22.61328125" customWidth="1"/>
    <col min="162" max="162" width="24.15234375" customWidth="1"/>
    <col min="163" max="166" width="22.61328125" customWidth="1"/>
    <col min="167" max="167" width="12.4609375" customWidth="1"/>
    <col min="168" max="168" width="6.61328125" customWidth="1"/>
    <col min="169" max="169" width="15.84375" customWidth="1"/>
    <col min="170" max="170" width="22.61328125" customWidth="1"/>
    <col min="171" max="171" width="24.15234375" customWidth="1"/>
    <col min="172" max="173" width="22.61328125" customWidth="1"/>
    <col min="174" max="174" width="12.4609375" customWidth="1"/>
  </cols>
  <sheetData>
    <row r="1" spans="1:155" ht="110.5" customHeight="1" x14ac:dyDescent="0.3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</row>
    <row r="2" spans="1:155" ht="20" x14ac:dyDescent="0.3">
      <c r="A2" s="2"/>
      <c r="B2" s="2"/>
      <c r="C2" s="2"/>
      <c r="D2" s="2"/>
      <c r="E2" s="2"/>
      <c r="F2" s="3"/>
      <c r="G2" s="3"/>
      <c r="H2" s="3"/>
      <c r="I2" s="3"/>
      <c r="J2" s="3"/>
    </row>
    <row r="3" spans="1:155" ht="5.5" customHeight="1" x14ac:dyDescent="0.3">
      <c r="A3" s="4"/>
      <c r="B3" s="5"/>
      <c r="C3" s="6"/>
      <c r="D3" s="2"/>
      <c r="E3" s="2"/>
      <c r="F3" s="3"/>
      <c r="G3" s="3"/>
      <c r="H3" s="3"/>
      <c r="I3" s="3"/>
      <c r="J3" s="3"/>
    </row>
    <row r="4" spans="1:155" ht="12.65" hidden="1" customHeight="1" x14ac:dyDescent="0.3">
      <c r="A4" s="2"/>
      <c r="B4" s="2"/>
      <c r="C4" s="2"/>
      <c r="D4" s="2"/>
      <c r="E4" s="2"/>
      <c r="F4" s="3"/>
      <c r="G4" s="3"/>
      <c r="H4" s="3"/>
      <c r="I4" s="3"/>
      <c r="J4" s="3"/>
    </row>
    <row r="5" spans="1:155" hidden="1" x14ac:dyDescent="0.3">
      <c r="A5" s="7"/>
      <c r="B5" s="7"/>
      <c r="C5" s="8"/>
      <c r="D5" s="8"/>
      <c r="E5" s="8"/>
      <c r="F5" s="3"/>
      <c r="G5" s="3"/>
      <c r="H5" s="3"/>
      <c r="I5" s="3"/>
      <c r="J5" s="3"/>
    </row>
    <row r="6" spans="1:155" hidden="1" x14ac:dyDescent="0.3">
      <c r="A6" s="8"/>
      <c r="B6" s="9"/>
      <c r="C6" s="10"/>
      <c r="D6" s="9"/>
      <c r="E6" s="9"/>
      <c r="F6" s="9"/>
      <c r="G6" s="9"/>
      <c r="H6" s="9"/>
      <c r="I6" s="3"/>
      <c r="J6" s="3"/>
    </row>
    <row r="7" spans="1:155" ht="15.5" x14ac:dyDescent="0.3">
      <c r="B7" s="38" t="s">
        <v>0</v>
      </c>
      <c r="C7" s="39"/>
      <c r="D7" s="39"/>
      <c r="E7" s="39"/>
      <c r="F7" s="39"/>
      <c r="G7" s="39"/>
      <c r="H7" s="40"/>
      <c r="I7" s="3"/>
      <c r="J7" s="3"/>
    </row>
    <row r="8" spans="1:155" x14ac:dyDescent="0.3">
      <c r="A8" s="8"/>
      <c r="B8" s="9"/>
      <c r="C8" s="10"/>
      <c r="D8" s="9"/>
      <c r="E8" s="9"/>
      <c r="F8" s="9"/>
      <c r="G8" s="3"/>
      <c r="H8" s="9"/>
      <c r="I8" s="3"/>
      <c r="J8" s="3"/>
    </row>
    <row r="9" spans="1:155" s="15" customFormat="1" ht="15.5" x14ac:dyDescent="0.25">
      <c r="A9" s="12"/>
      <c r="B9" s="49"/>
      <c r="C9" s="46" t="s">
        <v>1</v>
      </c>
      <c r="D9" s="47"/>
      <c r="E9" s="49"/>
      <c r="F9" s="12"/>
      <c r="G9" s="13" t="s">
        <v>2</v>
      </c>
      <c r="H9" s="13" t="s">
        <v>3</v>
      </c>
      <c r="I9" s="3"/>
      <c r="J9" s="3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</row>
    <row r="10" spans="1:155" s="15" customFormat="1" ht="25.5" customHeight="1" x14ac:dyDescent="0.25">
      <c r="A10" s="12"/>
      <c r="B10" s="12"/>
      <c r="C10" s="12"/>
      <c r="D10" s="12"/>
      <c r="E10" s="12"/>
      <c r="F10" s="12"/>
      <c r="G10" s="33"/>
      <c r="H10" s="33"/>
      <c r="I10" s="3"/>
      <c r="J10" s="3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</row>
    <row r="11" spans="1:155" s="15" customFormat="1" ht="15.5" x14ac:dyDescent="0.25">
      <c r="A11" s="12"/>
      <c r="B11" s="12"/>
      <c r="C11" s="32" t="s">
        <v>4</v>
      </c>
      <c r="D11" s="30" t="s">
        <v>5</v>
      </c>
      <c r="E11" s="12"/>
      <c r="F11" s="12"/>
      <c r="G11" s="12"/>
      <c r="H11" s="16"/>
      <c r="I11" s="3"/>
      <c r="J11" s="3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</row>
    <row r="12" spans="1:155" s="15" customFormat="1" ht="31" x14ac:dyDescent="0.25">
      <c r="A12" s="12"/>
      <c r="B12" s="31" t="s">
        <v>6</v>
      </c>
      <c r="C12" s="33"/>
      <c r="D12" s="17" t="s">
        <v>7</v>
      </c>
      <c r="E12" s="18"/>
      <c r="F12" s="12"/>
      <c r="G12" s="19" t="s">
        <v>8</v>
      </c>
      <c r="H12" s="33" t="s">
        <v>23</v>
      </c>
      <c r="I12" s="3"/>
      <c r="J12" s="3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</row>
    <row r="13" spans="1:155" s="15" customFormat="1" ht="15.5" x14ac:dyDescent="0.25">
      <c r="A13" s="20"/>
      <c r="B13" s="21"/>
      <c r="C13" s="22"/>
      <c r="D13" s="18"/>
      <c r="E13" s="18"/>
      <c r="F13" s="20"/>
      <c r="G13" s="20"/>
      <c r="H13" s="14"/>
      <c r="I13" s="1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</row>
    <row r="14" spans="1:155" s="15" customFormat="1" ht="25" x14ac:dyDescent="0.25">
      <c r="A14" s="20"/>
      <c r="B14" s="21"/>
      <c r="C14" s="23" t="s">
        <v>9</v>
      </c>
      <c r="D14" s="17">
        <v>20</v>
      </c>
      <c r="E14" s="18"/>
      <c r="F14" s="20"/>
      <c r="G14" s="23" t="s">
        <v>10</v>
      </c>
      <c r="H14" s="17">
        <v>125</v>
      </c>
      <c r="I14" s="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</row>
    <row r="15" spans="1:155" s="15" customFormat="1" ht="21.5" customHeight="1" x14ac:dyDescent="0.25">
      <c r="A15" s="20"/>
      <c r="B15" s="21"/>
      <c r="C15" s="29"/>
      <c r="D15" s="36">
        <f>D14</f>
        <v>20</v>
      </c>
      <c r="E15" s="18"/>
      <c r="F15" s="20"/>
      <c r="G15" s="23" t="s">
        <v>22</v>
      </c>
      <c r="H15" s="17">
        <v>150</v>
      </c>
      <c r="I15" s="1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</row>
    <row r="16" spans="1:155" s="15" customFormat="1" ht="15.5" x14ac:dyDescent="0.25">
      <c r="A16" s="20"/>
      <c r="B16" s="21"/>
      <c r="C16" s="29"/>
      <c r="D16" s="18"/>
      <c r="E16" s="18"/>
      <c r="F16" s="20"/>
      <c r="G16" s="29"/>
      <c r="H16" s="18"/>
      <c r="I16" s="1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</row>
    <row r="17" spans="1:174" s="15" customFormat="1" x14ac:dyDescent="0.3">
      <c r="A17" s="12"/>
      <c r="B17" s="12"/>
      <c r="C17" s="12"/>
      <c r="D17" s="12"/>
      <c r="E17" s="12"/>
      <c r="F17" s="12"/>
      <c r="G17" s="16"/>
      <c r="H17" s="12"/>
      <c r="I17" s="16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</row>
    <row r="18" spans="1:174" s="15" customFormat="1" ht="45.65" customHeight="1" x14ac:dyDescent="0.3">
      <c r="A18" s="12"/>
      <c r="B18" s="41" t="s">
        <v>11</v>
      </c>
      <c r="C18" s="42" t="s">
        <v>12</v>
      </c>
      <c r="D18" s="42" t="s">
        <v>13</v>
      </c>
      <c r="E18" s="42" t="s">
        <v>14</v>
      </c>
      <c r="F18" s="42" t="s">
        <v>15</v>
      </c>
      <c r="G18" s="44" t="s">
        <v>25</v>
      </c>
      <c r="H18" s="45"/>
      <c r="I18" s="42" t="s">
        <v>16</v>
      </c>
      <c r="J18" s="42" t="s">
        <v>24</v>
      </c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</row>
    <row r="19" spans="1:174" s="15" customFormat="1" ht="31" x14ac:dyDescent="0.3">
      <c r="A19" s="12"/>
      <c r="B19" s="41"/>
      <c r="C19" s="43"/>
      <c r="D19" s="43"/>
      <c r="E19" s="43"/>
      <c r="F19" s="43"/>
      <c r="G19" s="30" t="s">
        <v>17</v>
      </c>
      <c r="H19" s="30" t="s">
        <v>18</v>
      </c>
      <c r="I19" s="43"/>
      <c r="J19" s="43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</row>
    <row r="20" spans="1:174" s="15" customFormat="1" ht="25.5" customHeight="1" x14ac:dyDescent="0.3">
      <c r="A20" s="12"/>
      <c r="B20" s="31" t="s">
        <v>19</v>
      </c>
      <c r="C20" s="24">
        <f>$C$12*(1+$D$9)</f>
        <v>0</v>
      </c>
      <c r="D20" s="17">
        <v>154</v>
      </c>
      <c r="E20" s="17">
        <f>H14*D14</f>
        <v>2500</v>
      </c>
      <c r="F20" s="24">
        <f>$D$14*((14*73)+(18*0.7*73))</f>
        <v>38836</v>
      </c>
      <c r="G20" s="24">
        <f>IF($H$12="transport éco responsable",0,$D$15*211)</f>
        <v>0</v>
      </c>
      <c r="H20" s="24">
        <f>IF($H$12="Transport classique",0,$D$15*285)</f>
        <v>5700</v>
      </c>
      <c r="I20" s="24">
        <f>500*D14</f>
        <v>10000</v>
      </c>
      <c r="J20" s="25" t="str">
        <f>IF(OR(C12="",C12=0),"",(C20*D20*D14)+F20+G20+I20+H20+E20+H15*D14)</f>
        <v/>
      </c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</row>
    <row r="21" spans="1:174" s="15" customFormat="1" ht="24.65" customHeight="1" x14ac:dyDescent="0.3">
      <c r="A21" s="12"/>
      <c r="B21" s="31" t="s">
        <v>20</v>
      </c>
      <c r="C21" s="24">
        <f>$C$12*(1+$D$9)</f>
        <v>0</v>
      </c>
      <c r="D21" s="17">
        <v>154</v>
      </c>
      <c r="E21" s="17">
        <f>H14*D14</f>
        <v>2500</v>
      </c>
      <c r="F21" s="24">
        <f t="shared" ref="F21:F22" si="0">$D$14*((14*73)+(18*0.7*73))</f>
        <v>38836</v>
      </c>
      <c r="G21" s="24">
        <f>IF($H$12="transport éco responsable",0,$D$15*309)</f>
        <v>0</v>
      </c>
      <c r="H21" s="24">
        <f>IF($H$12="Transport classique",0,$D$15*417)</f>
        <v>8340</v>
      </c>
      <c r="I21" s="24">
        <f>500*D14</f>
        <v>10000</v>
      </c>
      <c r="J21" s="25" t="str">
        <f>IF(OR(C12="",C12=0),"",(C21*D21*D14)+F21+G21+I21+H21+E21+H15*D14)</f>
        <v/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</row>
    <row r="22" spans="1:174" s="15" customFormat="1" ht="27" customHeight="1" x14ac:dyDescent="0.3">
      <c r="A22" s="12"/>
      <c r="B22" s="31" t="s">
        <v>21</v>
      </c>
      <c r="C22" s="24">
        <f>$C$12*(1+$D$9)</f>
        <v>0</v>
      </c>
      <c r="D22" s="17">
        <v>154</v>
      </c>
      <c r="E22" s="17">
        <f>H14*D14</f>
        <v>2500</v>
      </c>
      <c r="F22" s="24">
        <f t="shared" si="0"/>
        <v>38836</v>
      </c>
      <c r="G22" s="24">
        <f>IF($H$12="transport éco responsable",0,$D$15*395)</f>
        <v>0</v>
      </c>
      <c r="H22" s="24">
        <f>IF($H$12="Transport classique",0,$D$15*535)</f>
        <v>10700</v>
      </c>
      <c r="I22" s="24">
        <f>500*D14</f>
        <v>10000</v>
      </c>
      <c r="J22" s="25" t="str">
        <f>IF(OR(C12="",C12=0),"",(C22*D22*D14)+F22+G22+I22+H22+E22+H15*D14)</f>
        <v/>
      </c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</row>
    <row r="23" spans="1:174" ht="15.5" x14ac:dyDescent="0.35">
      <c r="A23" s="8"/>
      <c r="B23" s="26"/>
      <c r="C23" s="27"/>
      <c r="D23" s="26"/>
      <c r="E23" s="26"/>
      <c r="F23" s="26"/>
      <c r="G23" s="26"/>
      <c r="H23" s="26"/>
      <c r="I23" s="3"/>
      <c r="J23" s="3"/>
    </row>
    <row r="24" spans="1:174" s="1" customFormat="1" x14ac:dyDescent="0.3">
      <c r="A24" s="12"/>
      <c r="B24" s="34"/>
      <c r="C24" s="12"/>
      <c r="D24" s="12"/>
      <c r="E24" s="12"/>
      <c r="F24" s="12"/>
      <c r="G24" s="12"/>
      <c r="H24" s="12"/>
      <c r="I24" s="12"/>
      <c r="J24" s="3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</row>
    <row r="25" spans="1:174" x14ac:dyDescent="0.3">
      <c r="A25" s="35"/>
      <c r="B25" s="12"/>
      <c r="C25" s="12"/>
      <c r="D25" s="12"/>
      <c r="E25" s="12"/>
      <c r="F25" s="12"/>
      <c r="G25" s="12"/>
      <c r="H25" s="12"/>
      <c r="I25" s="12"/>
      <c r="J25" s="3"/>
    </row>
    <row r="26" spans="1:174" x14ac:dyDescent="0.3">
      <c r="A26" s="12"/>
      <c r="B26" s="12"/>
      <c r="C26" s="12"/>
      <c r="D26" s="12"/>
      <c r="E26" s="12"/>
      <c r="F26" s="12"/>
      <c r="G26" s="12"/>
      <c r="H26" s="12"/>
      <c r="I26" s="12"/>
      <c r="J26" s="3"/>
    </row>
    <row r="27" spans="1:174" x14ac:dyDescent="0.3">
      <c r="A27" s="12"/>
      <c r="B27" s="12"/>
      <c r="C27" s="12"/>
      <c r="D27" s="12"/>
      <c r="E27" s="12"/>
      <c r="F27" s="12"/>
      <c r="G27" s="12"/>
      <c r="H27" s="12"/>
      <c r="I27" s="12"/>
      <c r="J27" s="3"/>
    </row>
  </sheetData>
  <sheetProtection algorithmName="SHA-512" hashValue="HZ2ihP0njAI9ffbmiZt6kP2Pr99YD3d6+ME7x5QSvDHARMb4/JlpYcF54KjDCxSbWx9IkSatCI41X34Y0FR+7A==" saltValue="/FSG0MVqLycN/5Wstvv+DA==" spinCount="100000" sheet="1" objects="1" scenarios="1"/>
  <mergeCells count="10">
    <mergeCell ref="A1:J1"/>
    <mergeCell ref="B7:H7"/>
    <mergeCell ref="B18:B19"/>
    <mergeCell ref="C18:C19"/>
    <mergeCell ref="D18:D19"/>
    <mergeCell ref="E18:E19"/>
    <mergeCell ref="F18:F19"/>
    <mergeCell ref="G18:H18"/>
    <mergeCell ref="I18:I19"/>
    <mergeCell ref="J18:J19"/>
  </mergeCells>
  <conditionalFormatting sqref="C12:C16">
    <cfRule type="cellIs" dxfId="6" priority="5" operator="between">
      <formula>1</formula>
      <formula>1000</formula>
    </cfRule>
  </conditionalFormatting>
  <conditionalFormatting sqref="G14:G16">
    <cfRule type="cellIs" dxfId="5" priority="2" operator="between">
      <formula>1</formula>
      <formula>1000</formula>
    </cfRule>
  </conditionalFormatting>
  <conditionalFormatting sqref="G10:H10">
    <cfRule type="cellIs" dxfId="4" priority="4" operator="between">
      <formula>1</formula>
      <formula>1000</formula>
    </cfRule>
  </conditionalFormatting>
  <conditionalFormatting sqref="H12">
    <cfRule type="cellIs" dxfId="3" priority="3" operator="between">
      <formula>1</formula>
      <formula>1000</formula>
    </cfRule>
  </conditionalFormatting>
  <conditionalFormatting sqref="D9">
    <cfRule type="cellIs" dxfId="0" priority="1" operator="between">
      <formula>1</formula>
      <formula>1000</formula>
    </cfRule>
  </conditionalFormatting>
  <dataValidations count="2">
    <dataValidation type="list" allowBlank="1" showInputMessage="1" showErrorMessage="1" sqref="D9" xr:uid="{A328CB55-F35D-45CA-BE17-7076DF9AC46C}">
      <formula1>"20%,0%"</formula1>
    </dataValidation>
    <dataValidation type="list" allowBlank="1" showInputMessage="1" showErrorMessage="1" sqref="H12" xr:uid="{E845BA7C-A7BC-4CBA-8FA1-1C54D7B24687}">
      <formula1>"Transport classique,  transport éco responsable"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Groupe de destination 1</vt:lpstr>
      <vt:lpstr>Groupe de destination 2</vt:lpstr>
      <vt:lpstr>Groupe de destination 3</vt:lpstr>
    </vt:vector>
  </TitlesOfParts>
  <Company>France Travail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PRIMEON Clarisse</dc:creator>
  <cp:lastModifiedBy>PRIMEON Clarisse</cp:lastModifiedBy>
  <dcterms:created xsi:type="dcterms:W3CDTF">2025-04-29T08:02:56Z</dcterms:created>
  <dcterms:modified xsi:type="dcterms:W3CDTF">2025-06-10T09:39:03Z</dcterms:modified>
</cp:coreProperties>
</file>