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4332"/>
  <workbookPr defaultThemeVersion="166925"/>
  <mc:AlternateContent xmlns:mc="http://schemas.openxmlformats.org/markup-compatibility/2006">
    <mc:Choice Requires="x15">
      <x15ac:absPath xmlns:x15ac="http://schemas.microsoft.com/office/spreadsheetml/2010/11/ac" url="K:\DAI\DOSSIERS_TRANSVERSAUX\OPERATIONS du DAI\CP BOIS d'ARCY\Travaux agrandissement parking\Travaux d'aménagement parking\2-Etudes\2-PRO-DCE\DCE\DCE Publication\03 - DPGF\Lot 1 - Travaux de VRD\"/>
    </mc:Choice>
  </mc:AlternateContent>
  <xr:revisionPtr revIDLastSave="0" documentId="13_ncr:1_{E36EDA39-8AE9-4C1A-9DE1-50E70C93F80E}" xr6:coauthVersionLast="47" xr6:coauthVersionMax="47" xr10:uidLastSave="{00000000-0000-0000-0000-000000000000}"/>
  <bookViews>
    <workbookView xWindow="-120" yWindow="-120" windowWidth="29040" windowHeight="16440" xr2:uid="{A9F952F7-A2B2-4A49-8B36-8325D71AC966}"/>
  </bookViews>
  <sheets>
    <sheet name="LOT 1" sheetId="1" r:id="rId1"/>
    <sheet name="LOT 1 - option" sheetId="5" r:id="rId2"/>
  </sheets>
  <externalReferences>
    <externalReference r:id="rId3"/>
  </externalReferences>
  <definedNames>
    <definedName name="e">'[1]20 - Etanchéité'!#REF!</definedName>
    <definedName name="kalu">#REF!</definedName>
    <definedName name="ketan">'[1]20 - Etanchéité'!#REF!</definedName>
    <definedName name="kev">#REF!</definedName>
    <definedName name="kfxplaf">'[1]27 - Faux plafonds'!#REF!</definedName>
    <definedName name="kmext">#REF!</definedName>
    <definedName name="ksoup">'[1]24 - Sols souples'!#REF!</definedName>
    <definedName name="kv">#REF!</definedName>
    <definedName name="Repére_MR1">#REF!</definedName>
    <definedName name="Repére_MR2">#REF!</definedName>
    <definedName name="_xlnm.Print_Area" localSheetId="0">'LOT 1'!$A$1:$Q$139</definedName>
    <definedName name="_xlnm.Print_Area" localSheetId="1">'LOT 1 - option'!$A$1:$P$60</definedName>
    <definedName name="Zone_impres_MI">#REF!</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L23" i="1" l="1"/>
  <c r="L22" i="1"/>
  <c r="O47" i="5"/>
  <c r="L15" i="5"/>
  <c r="L41" i="5"/>
  <c r="O41" i="5" s="1"/>
  <c r="L18" i="5"/>
  <c r="O18" i="5" s="1"/>
  <c r="L36" i="5"/>
  <c r="L32" i="5"/>
  <c r="L37" i="5" s="1"/>
  <c r="O37" i="5" s="1"/>
  <c r="P49" i="1"/>
  <c r="P50" i="1"/>
  <c r="O53" i="5"/>
  <c r="O52" i="5"/>
  <c r="O51" i="5"/>
  <c r="O50" i="5"/>
  <c r="O49" i="5"/>
  <c r="O45" i="5"/>
  <c r="L40" i="5"/>
  <c r="O40" i="5" s="1"/>
  <c r="O30" i="5"/>
  <c r="O29" i="5"/>
  <c r="O27" i="5"/>
  <c r="O25" i="5"/>
  <c r="O20" i="5"/>
  <c r="O19" i="5"/>
  <c r="O13" i="5"/>
  <c r="O10" i="5"/>
  <c r="O8" i="5"/>
  <c r="O6" i="5"/>
  <c r="P114" i="1"/>
  <c r="P39" i="1"/>
  <c r="P118" i="1"/>
  <c r="O54" i="5" l="1"/>
  <c r="L17" i="5"/>
  <c r="O17" i="5" s="1"/>
  <c r="O11" i="5"/>
  <c r="O15" i="5"/>
  <c r="O39" i="5"/>
  <c r="O32" i="5"/>
  <c r="O33" i="5" s="1"/>
  <c r="O36" i="5"/>
  <c r="O42" i="5" s="1"/>
  <c r="L70" i="1"/>
  <c r="L62" i="1"/>
  <c r="L101" i="1"/>
  <c r="O22" i="5" l="1"/>
  <c r="O55" i="5"/>
  <c r="O57" i="5" s="1"/>
  <c r="O59" i="5" s="1"/>
  <c r="L63" i="1"/>
  <c r="L69" i="1"/>
  <c r="L73" i="1" l="1"/>
  <c r="L84" i="1" s="1"/>
  <c r="L78" i="1" s="1"/>
  <c r="P122" i="1"/>
  <c r="P112" i="1"/>
  <c r="P121" i="1"/>
  <c r="P44" i="1"/>
  <c r="P42" i="1"/>
  <c r="P41" i="1"/>
  <c r="P18" i="1" l="1"/>
  <c r="P77" i="1"/>
  <c r="P64" i="1"/>
  <c r="P110" i="1"/>
  <c r="L100" i="1"/>
  <c r="L99" i="1"/>
  <c r="L95" i="1"/>
  <c r="L96" i="1"/>
  <c r="L98" i="1"/>
  <c r="P75" i="1" l="1"/>
  <c r="P78" i="1" l="1"/>
  <c r="P81" i="1"/>
  <c r="P79" i="1"/>
  <c r="P56" i="1"/>
  <c r="P25" i="1"/>
  <c r="P15" i="1"/>
  <c r="P120" i="1"/>
  <c r="P93" i="1"/>
  <c r="P37" i="1"/>
  <c r="P24" i="1"/>
  <c r="P119" i="1"/>
  <c r="P27" i="1"/>
  <c r="P26" i="1"/>
  <c r="P16" i="1"/>
  <c r="P85" i="1"/>
  <c r="P76" i="1"/>
  <c r="P53" i="1"/>
  <c r="P55" i="1"/>
  <c r="P102" i="1"/>
  <c r="P101" i="1"/>
  <c r="P100" i="1"/>
  <c r="P99" i="1"/>
  <c r="P98" i="1"/>
  <c r="P97" i="1"/>
  <c r="P96" i="1"/>
  <c r="P95" i="1"/>
  <c r="P91" i="1"/>
  <c r="P89" i="1"/>
  <c r="P103" i="1" l="1"/>
  <c r="P69" i="1"/>
  <c r="P13" i="1"/>
  <c r="P20" i="1"/>
  <c r="P23" i="1" l="1"/>
  <c r="P60" i="1"/>
  <c r="P126" i="1" l="1"/>
  <c r="P131" i="1"/>
  <c r="P63" i="1"/>
  <c r="P8" i="1"/>
  <c r="P10" i="1"/>
  <c r="P6" i="1"/>
  <c r="P82" i="1"/>
  <c r="P11" i="1" l="1"/>
  <c r="P22" i="1"/>
  <c r="P84" i="1"/>
  <c r="P117" i="1"/>
  <c r="P108" i="1"/>
  <c r="P106" i="1"/>
  <c r="P73" i="1"/>
  <c r="P72" i="1"/>
  <c r="P70" i="1"/>
  <c r="P62" i="1"/>
  <c r="P58" i="1"/>
  <c r="P32" i="1"/>
  <c r="P35" i="1"/>
  <c r="P30" i="1"/>
  <c r="P132" i="1"/>
  <c r="P130" i="1"/>
  <c r="P129" i="1"/>
  <c r="P128" i="1"/>
  <c r="P127" i="1"/>
  <c r="P133" i="1" s="1"/>
  <c r="P46" i="1" l="1"/>
  <c r="P124" i="1"/>
  <c r="P51" i="1" l="1"/>
  <c r="P66" i="1" s="1"/>
  <c r="P80" i="1" l="1"/>
  <c r="P86" i="1" l="1"/>
  <c r="P134" i="1" s="1"/>
  <c r="P136" i="1" l="1"/>
  <c r="P138" i="1" s="1"/>
</calcChain>
</file>

<file path=xl/sharedStrings.xml><?xml version="1.0" encoding="utf-8"?>
<sst xmlns="http://schemas.openxmlformats.org/spreadsheetml/2006/main" count="432" uniqueCount="244">
  <si>
    <t>Art. N°</t>
  </si>
  <si>
    <t>DESIGNATION DES OUVRAGES</t>
  </si>
  <si>
    <t>Unit.</t>
  </si>
  <si>
    <t>Quant.</t>
  </si>
  <si>
    <t>Prix Unit</t>
  </si>
  <si>
    <t>Prix Total</t>
  </si>
  <si>
    <t>TRAVAUX PREPARATOIRES</t>
  </si>
  <si>
    <t>Nettoyage du chantier</t>
  </si>
  <si>
    <t>ft</t>
  </si>
  <si>
    <t>m²</t>
  </si>
  <si>
    <t>ml</t>
  </si>
  <si>
    <t>ASSAINISSEMENT</t>
  </si>
  <si>
    <t>C</t>
  </si>
  <si>
    <t>m3</t>
  </si>
  <si>
    <t>u</t>
  </si>
  <si>
    <t>m2</t>
  </si>
  <si>
    <t>Installation de chantier</t>
  </si>
  <si>
    <t>A</t>
  </si>
  <si>
    <t>B</t>
  </si>
  <si>
    <t xml:space="preserve">TOTAL PROJET H.T. </t>
  </si>
  <si>
    <t>TOTAL PROJET TTC</t>
  </si>
  <si>
    <t>TOTAL PROJET TVA (10 %)</t>
  </si>
  <si>
    <t>Terrassement en tranchées réalisées à la main</t>
  </si>
  <si>
    <t>Terrassement en tranchées réalisées à l'engin 
mécanique</t>
  </si>
  <si>
    <t>Remblaiement de tranchée en grave</t>
  </si>
  <si>
    <t>D</t>
  </si>
  <si>
    <t>Remblaiement de tranchée en sablon</t>
  </si>
  <si>
    <t>Fourniture et pose de chambre de tirage LT 50x50</t>
  </si>
  <si>
    <t>E</t>
  </si>
  <si>
    <t>Fourniture et pose de cablette cuivre</t>
  </si>
  <si>
    <t>Signalisation horizontale</t>
  </si>
  <si>
    <t>Fourniture et mise en œuvre du marquage au sol pour les places PMR</t>
  </si>
  <si>
    <t>Signalisation verticale</t>
  </si>
  <si>
    <t>Fourniture et pose de grillage avertisseur</t>
  </si>
  <si>
    <t>A.1</t>
  </si>
  <si>
    <t>A.2</t>
  </si>
  <si>
    <t>A.3</t>
  </si>
  <si>
    <t>B.1</t>
  </si>
  <si>
    <r>
      <t xml:space="preserve">Etude d'éclairement </t>
    </r>
    <r>
      <rPr>
        <sz val="10"/>
        <rFont val="Arial"/>
        <family val="2"/>
      </rPr>
      <t xml:space="preserve">pour la création de nouveaux candélabres </t>
    </r>
    <r>
      <rPr>
        <b/>
        <sz val="10"/>
        <rFont val="Arial"/>
        <family val="2"/>
      </rPr>
      <t xml:space="preserve">                                                                             </t>
    </r>
  </si>
  <si>
    <t>Implantation des ouvrages et dossier de récolement</t>
  </si>
  <si>
    <t>ECLAIRAGE</t>
  </si>
  <si>
    <t>B.2</t>
  </si>
  <si>
    <t>B.3</t>
  </si>
  <si>
    <t>B.4</t>
  </si>
  <si>
    <t>C.1</t>
  </si>
  <si>
    <t>C.2</t>
  </si>
  <si>
    <t>C.3</t>
  </si>
  <si>
    <t>C.4</t>
  </si>
  <si>
    <t>C.5</t>
  </si>
  <si>
    <t xml:space="preserve">Fourniture et pose de bordures T2 en béton                                                                                          </t>
  </si>
  <si>
    <t>C.6</t>
  </si>
  <si>
    <t>C.7</t>
  </si>
  <si>
    <t>C.8</t>
  </si>
  <si>
    <t>D.1</t>
  </si>
  <si>
    <t>D.2</t>
  </si>
  <si>
    <t>D.2.a</t>
  </si>
  <si>
    <t xml:space="preserve">Suppression des auvents moto existants et évacuation en décharge agréée                                                                            </t>
  </si>
  <si>
    <r>
      <t xml:space="preserve">Diamètre </t>
    </r>
    <r>
      <rPr>
        <b/>
        <sz val="10"/>
        <rFont val="Arial"/>
        <family val="2"/>
      </rPr>
      <t>200 mm</t>
    </r>
    <r>
      <rPr>
        <sz val="10"/>
        <rFont val="Arial"/>
        <family val="2"/>
      </rPr>
      <t xml:space="preserve"> en</t>
    </r>
    <r>
      <rPr>
        <b/>
        <sz val="10"/>
        <rFont val="Arial"/>
        <family val="2"/>
      </rPr>
      <t xml:space="preserve"> PP</t>
    </r>
    <r>
      <rPr>
        <sz val="10"/>
        <rFont val="Arial"/>
        <family val="2"/>
      </rPr>
      <t xml:space="preserve"> CR8 en enterré</t>
    </r>
  </si>
  <si>
    <r>
      <t xml:space="preserve">Diamètre </t>
    </r>
    <r>
      <rPr>
        <b/>
        <sz val="10"/>
        <rFont val="Arial"/>
        <family val="2"/>
      </rPr>
      <t>250 mm</t>
    </r>
    <r>
      <rPr>
        <sz val="10"/>
        <rFont val="Arial"/>
        <family val="2"/>
      </rPr>
      <t xml:space="preserve"> en </t>
    </r>
    <r>
      <rPr>
        <b/>
        <sz val="10"/>
        <rFont val="Arial"/>
        <family val="2"/>
      </rPr>
      <t>PP</t>
    </r>
    <r>
      <rPr>
        <sz val="10"/>
        <rFont val="Arial"/>
        <family val="2"/>
      </rPr>
      <t xml:space="preserve"> CR8 en enterré</t>
    </r>
  </si>
  <si>
    <r>
      <t xml:space="preserve">Fourniture et pose de canalisation en PP en enterré </t>
    </r>
    <r>
      <rPr>
        <sz val="10"/>
        <rFont val="Arial"/>
        <family val="2"/>
      </rPr>
      <t xml:space="preserve">y compris coudes et accessoires divers </t>
    </r>
  </si>
  <si>
    <t>D.3</t>
  </si>
  <si>
    <t>Signalisation de chantier</t>
  </si>
  <si>
    <t>B.5</t>
  </si>
  <si>
    <t xml:space="preserve">Fourniture et pose de grillage avertisseur                                                                                     </t>
  </si>
  <si>
    <t xml:space="preserve">Essais de compactage, laboratoire externe                             </t>
  </si>
  <si>
    <t xml:space="preserve">Etudes d'éxecution                                        </t>
  </si>
  <si>
    <t>B.6</t>
  </si>
  <si>
    <t>Y compris la mise fourniture et pose des réhausses en béton maçonnée et la fourniture et la pose de la grille 0,70 m x 0,70 m</t>
  </si>
  <si>
    <t>E.1</t>
  </si>
  <si>
    <t>E.2</t>
  </si>
  <si>
    <t>E.3</t>
  </si>
  <si>
    <r>
      <t xml:space="preserve">Diamètre </t>
    </r>
    <r>
      <rPr>
        <b/>
        <sz val="10"/>
        <rFont val="Arial"/>
        <family val="2"/>
      </rPr>
      <t>160 mm</t>
    </r>
    <r>
      <rPr>
        <sz val="10"/>
        <rFont val="Arial"/>
        <family val="2"/>
      </rPr>
      <t xml:space="preserve"> en</t>
    </r>
    <r>
      <rPr>
        <b/>
        <sz val="10"/>
        <rFont val="Arial"/>
        <family val="2"/>
      </rPr>
      <t xml:space="preserve"> PP</t>
    </r>
    <r>
      <rPr>
        <sz val="10"/>
        <rFont val="Arial"/>
        <family val="2"/>
      </rPr>
      <t xml:space="preserve"> CR8 en enterré</t>
    </r>
  </si>
  <si>
    <t xml:space="preserve">Fourniture et pose de géotextile anti-contaminant                                                                                    </t>
  </si>
  <si>
    <t xml:space="preserve">Suppression des murets en brique et des bancs existants                                             </t>
  </si>
  <si>
    <t xml:space="preserve">Y compris la démolition et l'évacuation des déchets en décharge agréée </t>
  </si>
  <si>
    <t>SOUS TOTAL TRAVAUX PREPARATOIRES H.T</t>
  </si>
  <si>
    <t>DEMOLITION ET TERRASSEMENT</t>
  </si>
  <si>
    <t>SOUS TOTAL ASSAINISSEMENT H.T</t>
  </si>
  <si>
    <t>SOUS TOTAL ECLAIRAGE H.T</t>
  </si>
  <si>
    <t>MOBILIER URBAIN ET SIGNALISATION</t>
  </si>
  <si>
    <t>SOUS TOTAL MOBILIER URBAIN ET SIGNALISATION H.T</t>
  </si>
  <si>
    <t xml:space="preserve">Démolition du revêtement de chaussée et de trottoir existant en enrobé noir                                                                                         </t>
  </si>
  <si>
    <t>SOUS TOTAL DEMOLITION ET TERRASSEMENT H.T</t>
  </si>
  <si>
    <t xml:space="preserve">Y compris la dépose et l'évacuation en décharge agréée </t>
  </si>
  <si>
    <r>
      <t xml:space="preserve">Fourniture et pose de dispositif de raccordement </t>
    </r>
    <r>
      <rPr>
        <sz val="10"/>
        <rFont val="Arial"/>
        <family val="2"/>
      </rPr>
      <t xml:space="preserve">y compris coudes et accessoires divers </t>
    </r>
  </si>
  <si>
    <t xml:space="preserve">Blindage de fouilles                                                                              </t>
  </si>
  <si>
    <t>B.7</t>
  </si>
  <si>
    <t>B.8</t>
  </si>
  <si>
    <t xml:space="preserve">Mise en chômage, déviation, pompage des effluents                      </t>
  </si>
  <si>
    <t>Y compris la mise en place d'une pompe de relevage au besoin lors des travaux d'assainissement sur le réseau EP</t>
  </si>
  <si>
    <t>Pour le raccordement d'une canalisation sur un regard de visite existant</t>
  </si>
  <si>
    <t>REMBLAIEMENT ET REFECTION</t>
  </si>
  <si>
    <t xml:space="preserve">Réfection du revêtement en BB 0/10 noir sur chaussée sur une épaisseur de 6 cm                                                                                                                   </t>
  </si>
  <si>
    <t xml:space="preserve">Réfection du revêtement en BB 0/06 noir sur trottoir sur une épaisseur de 4 cm                                                                                                                   </t>
  </si>
  <si>
    <t>SOUS TOTAL REMBLAIEMENT ET REFECTION H.T</t>
  </si>
  <si>
    <t>F</t>
  </si>
  <si>
    <t>ETUDES, ESSAIS, DOE</t>
  </si>
  <si>
    <t>SOUS TOTAL ETUDES, ESSAIS, DOE H.T.</t>
  </si>
  <si>
    <t>G</t>
  </si>
  <si>
    <t>G.1</t>
  </si>
  <si>
    <t>G.2</t>
  </si>
  <si>
    <t>G.3</t>
  </si>
  <si>
    <t>G.4</t>
  </si>
  <si>
    <t>G.5</t>
  </si>
  <si>
    <t>G.6</t>
  </si>
  <si>
    <t>G.7</t>
  </si>
  <si>
    <t>Fourniture et mise en œuvre du marquage au sol pour les places de stationnement VL</t>
  </si>
  <si>
    <t>F.2</t>
  </si>
  <si>
    <t>B.9</t>
  </si>
  <si>
    <t>B.10</t>
  </si>
  <si>
    <t>B.11</t>
  </si>
  <si>
    <t>B.12</t>
  </si>
  <si>
    <t>B.13</t>
  </si>
  <si>
    <t>C.1.a</t>
  </si>
  <si>
    <t>C.1.b</t>
  </si>
  <si>
    <t>C.1.c</t>
  </si>
  <si>
    <t>C.3.a</t>
  </si>
  <si>
    <t>C.9</t>
  </si>
  <si>
    <t>D.1.a)</t>
  </si>
  <si>
    <t>D.1.b)</t>
  </si>
  <si>
    <t>D.2.b</t>
  </si>
  <si>
    <t>D.4</t>
  </si>
  <si>
    <t>D.5</t>
  </si>
  <si>
    <t>D.6</t>
  </si>
  <si>
    <t>D.7</t>
  </si>
  <si>
    <t>D.8</t>
  </si>
  <si>
    <t>D.9</t>
  </si>
  <si>
    <t>F.1</t>
  </si>
  <si>
    <t>F.1.a</t>
  </si>
  <si>
    <t>F.1.b</t>
  </si>
  <si>
    <t>F.2.a</t>
  </si>
  <si>
    <t>F.3</t>
  </si>
  <si>
    <r>
      <t xml:space="preserve">Terrassement </t>
    </r>
    <r>
      <rPr>
        <b/>
        <sz val="10"/>
        <rFont val="Arial"/>
        <family val="2"/>
      </rPr>
      <t xml:space="preserve">à la main </t>
    </r>
    <r>
      <rPr>
        <sz val="10"/>
        <rFont val="Arial"/>
        <family val="2"/>
      </rPr>
      <t>et l'évacuation des déblais en décharge agréée</t>
    </r>
  </si>
  <si>
    <r>
      <t xml:space="preserve">Terrassement </t>
    </r>
    <r>
      <rPr>
        <b/>
        <sz val="10"/>
        <rFont val="Arial"/>
        <family val="2"/>
      </rPr>
      <t>à l'engin mécanique</t>
    </r>
    <r>
      <rPr>
        <sz val="10"/>
        <rFont val="Arial"/>
        <family val="2"/>
      </rPr>
      <t xml:space="preserve"> et l'évacuation des déblais en décharge agréée</t>
    </r>
  </si>
  <si>
    <t xml:space="preserve">Suppression d'arbuste existant d'une hauteur de 1m                                      </t>
  </si>
  <si>
    <t xml:space="preserve">Suppression d'un arbre existant d'une hauteur de 3m                                          </t>
  </si>
  <si>
    <t>E.4</t>
  </si>
  <si>
    <t>E.4.a</t>
  </si>
  <si>
    <t>E.4.b</t>
  </si>
  <si>
    <t>E.4.c</t>
  </si>
  <si>
    <t>E.4.d</t>
  </si>
  <si>
    <t>E.4.e</t>
  </si>
  <si>
    <t>E.4.f</t>
  </si>
  <si>
    <t>E.4.g</t>
  </si>
  <si>
    <t>Déplacement de candélabres existant d'une hauteur de 6m</t>
  </si>
  <si>
    <t>F.4</t>
  </si>
  <si>
    <t xml:space="preserve">Suppression de bordures béton existante (T2 et P1) et évacuation en décharge agréée                                                                                                       </t>
  </si>
  <si>
    <t xml:space="preserve">Suppression de grille avaloir EP et du regard de visite    </t>
  </si>
  <si>
    <t xml:space="preserve">Fourniture et pose de bordures P1 en béton                                                                                          </t>
  </si>
  <si>
    <r>
      <t>Fourniture et pose d'un auvent motos vélos</t>
    </r>
    <r>
      <rPr>
        <sz val="10"/>
        <rFont val="Arial"/>
        <family val="2"/>
      </rPr>
      <t xml:space="preserve">, de dimensions 15ml de longueur sur 2,5ml de largeur  </t>
    </r>
    <r>
      <rPr>
        <b/>
        <sz val="10"/>
        <rFont val="Arial"/>
        <family val="2"/>
      </rPr>
      <t xml:space="preserve">                   </t>
    </r>
  </si>
  <si>
    <t>Ce prix considère l'absence d'amiante ou d'HAP et comprend l'évacuation des gravats en décharge agréée</t>
  </si>
  <si>
    <t>Ce prix considère l'absence d'amiante et comprend l'évacuation des gravats en décharge agréée</t>
  </si>
  <si>
    <t>Terrassement terrain superficielle existant (formation superficielle, espace vert), y compris pour les travaux d'assainissement</t>
  </si>
  <si>
    <t>Fourniture et pose de fourreaux TPC diamètre 63 mm</t>
  </si>
  <si>
    <t xml:space="preserve">Création de tranchées : terrassement - remblaiement - pose de fourreaux                                                       </t>
  </si>
  <si>
    <r>
      <t xml:space="preserve">Fourniture et pose de panneaux de signalisation </t>
    </r>
    <r>
      <rPr>
        <sz val="10"/>
        <rFont val="Arial"/>
        <family val="2"/>
      </rPr>
      <t>type</t>
    </r>
    <r>
      <rPr>
        <b/>
        <sz val="10"/>
        <rFont val="Arial"/>
        <family val="2"/>
      </rPr>
      <t xml:space="preserve"> </t>
    </r>
    <r>
      <rPr>
        <sz val="10"/>
        <rFont val="Arial"/>
        <family val="2"/>
      </rPr>
      <t>M6h "Sauf handicapé" de dimensions 150 x 500mm et du panneau routier B6d de diamètre 450 mm, y compris le terrassement et la pose du massif pour la pose du poteau et le fixation des deux panneaux de signalisation</t>
    </r>
  </si>
  <si>
    <t>F.1.c</t>
  </si>
  <si>
    <t>Fourniture et mise en œuvre du marquage au sol pour représenter une flèche de circulation</t>
  </si>
  <si>
    <r>
      <t>En GNT 0/31,5</t>
    </r>
    <r>
      <rPr>
        <sz val="10"/>
        <rFont val="Arial"/>
        <family val="2"/>
      </rPr>
      <t>, y compris le compactage des remblais</t>
    </r>
  </si>
  <si>
    <r>
      <t>En sablon</t>
    </r>
    <r>
      <rPr>
        <sz val="10"/>
        <rFont val="Arial"/>
        <family val="2"/>
      </rPr>
      <t>, y compris le compactage des remblais</t>
    </r>
  </si>
  <si>
    <t>Remblaiement de tranchée</t>
  </si>
  <si>
    <r>
      <t>Couche de fondation :</t>
    </r>
    <r>
      <rPr>
        <sz val="10"/>
        <rFont val="Arial"/>
        <family val="2"/>
      </rPr>
      <t xml:space="preserve"> mise en œuvre d'une couche de 20 cm de GNT 0/31,5, y compris le compactage</t>
    </r>
  </si>
  <si>
    <r>
      <t xml:space="preserve">Couche de base : </t>
    </r>
    <r>
      <rPr>
        <sz val="10"/>
        <rFont val="Arial"/>
        <family val="2"/>
      </rPr>
      <t>mise en œuvre d'une couche de 14 cm de grave ciment, y compris le compactage</t>
    </r>
  </si>
  <si>
    <t>D.3.a</t>
  </si>
  <si>
    <t>Mise en œuvre d'une couche de 20 cm de GNT 0/31,5, y compris le compactage</t>
  </si>
  <si>
    <r>
      <t>Mise en œuvre de terre végétale</t>
    </r>
    <r>
      <rPr>
        <sz val="10"/>
        <rFont val="Arial"/>
        <family val="2"/>
      </rPr>
      <t xml:space="preserve">, en utilisant la terre végétale terrassée et stockée sur site </t>
    </r>
    <r>
      <rPr>
        <b/>
        <sz val="10"/>
        <rFont val="Arial"/>
        <family val="2"/>
      </rPr>
      <t xml:space="preserve">                                                                           </t>
    </r>
  </si>
  <si>
    <t>D.10</t>
  </si>
  <si>
    <t>D.11</t>
  </si>
  <si>
    <t>Création de grille EP 0,70×0,70cm de classe de résistance C250</t>
  </si>
  <si>
    <t>Comprenant la fourniture et pose d'un candélabre d'une hauteur de 6m</t>
  </si>
  <si>
    <t>Y compris le terrassement pour le déplacement du massif existant, le terrassement pour la repose du massif et le déplacement du mât/luminaire existant</t>
  </si>
  <si>
    <t>Ce prix comprend : 
•	L’amené et le repliement des installations de chantier, et du matériel. 
•	Les aménagements des terrains et la réalisation des accès de chantier, la mise en place d'une roulotte de chantier
•	Le passage préalable d’un huissier
•	Les frais de raccordement des branchements aux réseaux divers et les consommations d’eau, d’électricité, de téléphone, etc…
•	Tous les équipements nécessaires en vue d’assurer l’hygiène et la sécurité du chantier</t>
  </si>
  <si>
    <t>Ce prix comprend : 
•	De la signalisation provisoire et d’information verticale et horizontale (et lumineuse selon besoins) ; 
•	De la signalisation provisoire verticale et horizontale nécessaire aux alternats et aux déviations ; 
•	Du barriérage nécessaire pour assurer la sécurité des usagers du site et des utilisateurs des voies (barrière de ville, barrière type héras, gba à lester) ; 
•	Du barriérage nécessaire pour assurer la sécurité de la circulation des piétons ; 
•	Le maintien de la circulation et de l’accès aux personnels du site durant toute la période des travaux</t>
  </si>
  <si>
    <t>Ce prix comprend : 
•	Le nettoyage régulier du chantier, de ses abords, des voies d’accès et des installations de chantier durant tous les travaux ; 
•	Le nettoyage général en fin de chantier</t>
  </si>
  <si>
    <r>
      <t>Démolition du corps de trottoir existant sur 40cm</t>
    </r>
    <r>
      <rPr>
        <sz val="10"/>
        <rFont val="Arial"/>
        <family val="2"/>
      </rPr>
      <t xml:space="preserve"> </t>
    </r>
    <r>
      <rPr>
        <b/>
        <sz val="10"/>
        <rFont val="Arial"/>
        <family val="2"/>
      </rPr>
      <t xml:space="preserve">                                                                                                   </t>
    </r>
  </si>
  <si>
    <t>Création de regard de visite en béton DN1000</t>
  </si>
  <si>
    <t>Remplacement de tampon rond en fonte DN800mm</t>
  </si>
  <si>
    <t>Constitution du corps de chaussée</t>
  </si>
  <si>
    <t>Constitution du corps de trottoir</t>
  </si>
  <si>
    <t xml:space="preserve">Mise à niveau des ouvrages existants (comprenant l'ensemble des réseaux)                                                                             </t>
  </si>
  <si>
    <t xml:space="preserve">Fourniture et pose de murs en L préfabriqué en béton               </t>
  </si>
  <si>
    <t>Y compris le terrassement et la pose de l'élément en béton préfabriqué de dimensions : base de 750 mm, hauteur de 900 mm, diamètre des tiges de scellement de 24 mm, entre axe de 300 mm</t>
  </si>
  <si>
    <t xml:space="preserve">Fourniture et pose de massif en béton préfabriqué pour un candélabre d'une hauteur de 6 m  </t>
  </si>
  <si>
    <t>Fourniture et pose de candélabre</t>
  </si>
  <si>
    <t>Passage de caméra ITV sur les tronçons de canalisation d'assainissement créés après travaux</t>
  </si>
  <si>
    <t xml:space="preserve">Frais de préparation et d'installation de chantier (comprenant le passage d'un géomètre) et frais de suivi des travaux                                                          </t>
  </si>
  <si>
    <r>
      <t xml:space="preserve">Etude structure </t>
    </r>
    <r>
      <rPr>
        <sz val="10"/>
        <rFont val="Arial"/>
        <family val="2"/>
      </rPr>
      <t xml:space="preserve">pour la pose de murs en béton préfabriqué en L       </t>
    </r>
    <r>
      <rPr>
        <b/>
        <sz val="10"/>
        <rFont val="Arial"/>
        <family val="2"/>
      </rPr>
      <t xml:space="preserve">                                                                                         </t>
    </r>
  </si>
  <si>
    <t>Y compris la suppression de la grille, du regard de visite et l'évacuation de l'ensemble des déchets en décharge agréée</t>
  </si>
  <si>
    <t>D.12</t>
  </si>
  <si>
    <t xml:space="preserve">Engazonnement sur la terre végétale mise en œuvre                                                                            </t>
  </si>
  <si>
    <t>B.6.a)</t>
  </si>
  <si>
    <t>B.6.b)</t>
  </si>
  <si>
    <t>B.14</t>
  </si>
  <si>
    <t xml:space="preserve">Purge de chaussée existante                                                                        </t>
  </si>
  <si>
    <t xml:space="preserve">Suppression des 5 blocs en béton de dimension 50x50x50cm et des 3 barres métalliques de jonction entre les blocs                                         </t>
  </si>
  <si>
    <t>B.15</t>
  </si>
  <si>
    <r>
      <t>Suppression de rampe existante en béton de 2m²</t>
    </r>
    <r>
      <rPr>
        <sz val="10"/>
        <rFont val="Arial"/>
        <family val="2"/>
      </rPr>
      <t xml:space="preserve">, y compris l'évacuation en décharge agréée des déchets  </t>
    </r>
    <r>
      <rPr>
        <b/>
        <sz val="10"/>
        <rFont val="Arial"/>
        <family val="2"/>
      </rPr>
      <t xml:space="preserve">                                                                             </t>
    </r>
  </si>
  <si>
    <t>B.16</t>
  </si>
  <si>
    <t xml:space="preserve">Déplacement d'une barrière levante                           </t>
  </si>
  <si>
    <t>F.5</t>
  </si>
  <si>
    <t>B.17</t>
  </si>
  <si>
    <t xml:space="preserve">Suppression de panneaux en plastique                                           </t>
  </si>
  <si>
    <t>Y compris la dépose et l'évacuation en décharge agréée de panneaux en plastique de dimensions totales suivantes : une hauteur de 3m et une longueur de 5m</t>
  </si>
  <si>
    <r>
      <t>Fourniture et pose de barrière de ville type "croix de Saint André" d'une longueur de 1,50m</t>
    </r>
    <r>
      <rPr>
        <sz val="10"/>
        <rFont val="Arial"/>
        <family val="2"/>
      </rPr>
      <t xml:space="preserve">, y compris le terrassement et le scellement dans le sol   </t>
    </r>
    <r>
      <rPr>
        <b/>
        <sz val="10"/>
        <rFont val="Arial"/>
        <family val="2"/>
      </rPr>
      <t xml:space="preserve">     </t>
    </r>
  </si>
  <si>
    <t>F.6</t>
  </si>
  <si>
    <t>F.1.d</t>
  </si>
  <si>
    <t>Y compris la fourniture et pose d'un ralentisseur en plastique jaune et noir de dimensions : hauteur 70 mm et longueur de 5m. Y compris la fixation du ralentisseur au revêtement de sol existant</t>
  </si>
  <si>
    <t>Y compris la dépose de la barrière et son évacuation en décharge agréée</t>
  </si>
  <si>
    <t>Ce prix comprend : la fourniture et pose d'un mur préfabriqué en L d'une hauteur de 0,6m et d'une largeur de 0,15m en partie haute du mur en L. Y compris le terrassement complémentaire de terre végétale pour la pose des murs préfabriqués</t>
  </si>
  <si>
    <t>F.2.b</t>
  </si>
  <si>
    <r>
      <t xml:space="preserve">Fourniture et pose de panneaux de signalisation </t>
    </r>
    <r>
      <rPr>
        <sz val="10"/>
        <rFont val="Arial"/>
        <family val="2"/>
      </rPr>
      <t>type</t>
    </r>
    <r>
      <rPr>
        <b/>
        <sz val="10"/>
        <rFont val="Arial"/>
        <family val="2"/>
      </rPr>
      <t xml:space="preserve"> </t>
    </r>
    <r>
      <rPr>
        <sz val="10"/>
        <rFont val="Arial"/>
        <family val="2"/>
      </rPr>
      <t>"roulez au pas" et limitation de vitesse à 10km/h,</t>
    </r>
    <r>
      <rPr>
        <b/>
        <sz val="10"/>
        <rFont val="Arial"/>
        <family val="2"/>
      </rPr>
      <t xml:space="preserve"> </t>
    </r>
    <r>
      <rPr>
        <sz val="10"/>
        <rFont val="Arial"/>
        <family val="2"/>
      </rPr>
      <t>y compris le terrassement et la pose du massif pour la pose du poteau et le fixation des deux panneaux de signalisation</t>
    </r>
  </si>
  <si>
    <t xml:space="preserve">Déplacement d'arbuste existant d'une hauteur de 1m                                      </t>
  </si>
  <si>
    <t>B.18</t>
  </si>
  <si>
    <t xml:space="preserve">Y compris la dépose propre, le stockage sur site, le terrassement nécessaire à sa remise en terre et la remise en terre de l'arbuste  </t>
  </si>
  <si>
    <t>Fourniture et pose de ralentisseur en plastique</t>
  </si>
  <si>
    <t>Y compris la consignation éléctrique, la dépose de la barrière levante, sa repose et les raccordements éléctriques (y compris la mise en place de fourreaux, de la cellule et de la boucle de détection) pour la remise en fonctionnement de la barrière</t>
  </si>
  <si>
    <t xml:space="preserve">Suppression de barrières existantes en acier galvanisé d'une hauteur de 1m                    </t>
  </si>
  <si>
    <r>
      <t>Démolition du revêtement de trottoir existant en dalle gravillonnée</t>
    </r>
    <r>
      <rPr>
        <sz val="10"/>
        <rFont val="Arial"/>
        <family val="2"/>
      </rPr>
      <t xml:space="preserve">, y compris l'évacuation des gravats en décharge agréée    </t>
    </r>
    <r>
      <rPr>
        <b/>
        <sz val="10"/>
        <rFont val="Arial"/>
        <family val="2"/>
      </rPr>
      <t xml:space="preserve">                                                                                  </t>
    </r>
  </si>
  <si>
    <t xml:space="preserve">Démolition de dalle béton existante sur une épaisseur de 20cm à 30cm                                                                                    </t>
  </si>
  <si>
    <t xml:space="preserve">Ce prix comprend la démolition du corps de chaussée et l'évacuation des gravats en décharge agréée. Y compris le remblaiement en grave et le reprofilage </t>
  </si>
  <si>
    <t>Y compris la réalisation de marquage au sol avec un revêtement thermoplastique blanc et rétro-réfléchissant pour marquage d'un passage piéton</t>
  </si>
  <si>
    <t>Y compris la réalisation de marquage au sol avec un revêtement thermoplastique blanc et rétro-réfléchissant pour marquage des places de stationnement</t>
  </si>
  <si>
    <t>Y compris la réalisation de marquage au sol avec un revêtement thermoplastique blanc et rétro-réfléchissant pour marquage des places de stationnement et symbole PMR</t>
  </si>
  <si>
    <t>Y compris la réalisation de marquage au sol avec un revêtement thermoplastique blanc et rétro-réfléchissant pour marquage d'une flèche de circulation</t>
  </si>
  <si>
    <t>Fourniture et mise en œuvre du marquage au sol pour la création d'un passage piéton</t>
  </si>
  <si>
    <r>
      <t>Fourniture et pose d'un potelet PMR</t>
    </r>
    <r>
      <rPr>
        <sz val="10"/>
        <rFont val="Arial"/>
        <family val="2"/>
      </rPr>
      <t xml:space="preserve">, y compris le terrassement et le scellement dans le sol </t>
    </r>
    <r>
      <rPr>
        <b/>
        <sz val="10"/>
        <rFont val="Arial"/>
        <family val="2"/>
      </rPr>
      <t xml:space="preserve">             </t>
    </r>
  </si>
  <si>
    <t>Fourniture et mise en œuvre de dalle podotactile</t>
  </si>
  <si>
    <t>Y compris le terrassement et la pose de l'élément</t>
  </si>
  <si>
    <t xml:space="preserve">Démolition du revêtement de chaussée par rabotage                                                                          </t>
  </si>
  <si>
    <r>
      <t>Démolition du corps de trottoir chaussée existant sur 40cm</t>
    </r>
    <r>
      <rPr>
        <sz val="10"/>
        <rFont val="Arial"/>
        <family val="2"/>
      </rPr>
      <t xml:space="preserve"> </t>
    </r>
    <r>
      <rPr>
        <b/>
        <sz val="10"/>
        <rFont val="Arial"/>
        <family val="2"/>
      </rPr>
      <t xml:space="preserve">                                                                                                   </t>
    </r>
  </si>
  <si>
    <t xml:space="preserve">Dépose et repose de bordure T2 en béton                                                                                                     </t>
  </si>
  <si>
    <t>B.3.a)</t>
  </si>
  <si>
    <t>B.3.b)</t>
  </si>
  <si>
    <t>D.34</t>
  </si>
  <si>
    <t>E.1.a</t>
  </si>
  <si>
    <t>Création de grille EP 0,70×0,70cm de classe de résistance D400</t>
  </si>
  <si>
    <t xml:space="preserve">Y compris la fourniture et pose d'un regard de visite en béton DN1000, y compris la fourniture et pose d'un tampon en fonte D400      </t>
  </si>
  <si>
    <t xml:space="preserve">Création de caniveau à grille D400 d'une largeur de 25cm                                                                                          </t>
  </si>
  <si>
    <t>Y compris l'évacuation en décharge agréée de l'ancien tampon et la fourniture et pose d'un tampon en fonte DN 800mm de classe de résistance D400</t>
  </si>
  <si>
    <t>Maitrise d'ouvrage : Ministère de la Justice, 3 avenue de la Division Leclerc, 94260 Fresnes
Travaux de VRD pour le réaménagement et l'agrandissement des espaces de stationnement
Centre pénitentiaire de Bois d'Arcy, 5 bis rue Alexandre Turpault, 78390 Bois d'Arcy</t>
  </si>
  <si>
    <t>DCE - DPGF - LOT 1 
TRAVAUX DE VRD - EN OPTION</t>
  </si>
  <si>
    <t>DCE - DPGF - LOT 1
TRAVAUX DE VRD</t>
  </si>
  <si>
    <t>Estimation MOE</t>
  </si>
  <si>
    <t xml:space="preserve">Quantité entreprise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</si>
</sst>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44" formatCode="_-* #,##0.00\ &quot;€&quot;_-;\-* #,##0.00\ &quot;€&quot;_-;_-* &quot;-&quot;??\ &quot;€&quot;_-;_-@_-"/>
    <numFmt numFmtId="43" formatCode="_-* #,##0.00_-;\-* #,##0.00_-;_-* &quot;-&quot;??_-;_-@_-"/>
    <numFmt numFmtId="164" formatCode="#,##0.00\ _€"/>
    <numFmt numFmtId="165" formatCode="_-* #,##0.00\ [$€-1]_-;\-* #,##0.00\ [$€-1]_-;_-* &quot;-&quot;??\ [$€-1]_-"/>
    <numFmt numFmtId="166" formatCode="_-* #,##0.00\ _F_-;\-* #,##0.00\ _F_-;_-* &quot;-&quot;??\ _F_-;_-@_-"/>
    <numFmt numFmtId="167" formatCode="#,##0.00\ &quot;€&quot;"/>
  </numFmts>
  <fonts count="14">
    <font>
      <sz val="11"/>
      <color theme="1"/>
      <name val="Calibri"/>
      <family val="2"/>
      <scheme val="minor"/>
    </font>
    <font>
      <sz val="11"/>
      <color theme="1"/>
      <name val="Calibri"/>
      <family val="2"/>
      <scheme val="minor"/>
    </font>
    <font>
      <b/>
      <sz val="10"/>
      <name val="Arial"/>
      <family val="2"/>
    </font>
    <font>
      <b/>
      <sz val="11"/>
      <name val="Calibri"/>
      <family val="2"/>
      <scheme val="minor"/>
    </font>
    <font>
      <b/>
      <sz val="11"/>
      <name val="Arial"/>
      <family val="2"/>
    </font>
    <font>
      <sz val="10"/>
      <name val="Arial"/>
      <family val="2"/>
    </font>
    <font>
      <b/>
      <u/>
      <sz val="11"/>
      <name val="Arial"/>
      <family val="2"/>
    </font>
    <font>
      <b/>
      <u/>
      <sz val="10"/>
      <name val="Arial"/>
      <family val="2"/>
    </font>
    <font>
      <b/>
      <u/>
      <sz val="9"/>
      <name val="Arial"/>
      <family val="2"/>
    </font>
    <font>
      <b/>
      <sz val="14"/>
      <name val="Arial"/>
      <family val="2"/>
    </font>
    <font>
      <sz val="10"/>
      <name val="Helv"/>
      <charset val="204"/>
    </font>
    <font>
      <sz val="8"/>
      <name val="Calibri"/>
      <family val="2"/>
      <scheme val="minor"/>
    </font>
    <font>
      <sz val="11"/>
      <color rgb="FFFF0000"/>
      <name val="Calibri"/>
      <family val="2"/>
      <scheme val="minor"/>
    </font>
    <font>
      <u/>
      <sz val="11"/>
      <color theme="1"/>
      <name val="Calibri"/>
      <family val="2"/>
      <scheme val="minor"/>
    </font>
  </fonts>
  <fills count="5">
    <fill>
      <patternFill patternType="none"/>
    </fill>
    <fill>
      <patternFill patternType="gray125"/>
    </fill>
    <fill>
      <patternFill patternType="solid">
        <fgColor theme="0" tint="-0.14999847407452621"/>
        <bgColor indexed="64"/>
      </patternFill>
    </fill>
    <fill>
      <patternFill patternType="solid">
        <fgColor theme="5" tint="0.59999389629810485"/>
        <bgColor indexed="64"/>
      </patternFill>
    </fill>
    <fill>
      <patternFill patternType="solid">
        <fgColor theme="7" tint="0.79998168889431442"/>
        <bgColor indexed="64"/>
      </patternFill>
    </fill>
  </fills>
  <borders count="22">
    <border>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top/>
      <bottom/>
      <diagonal/>
    </border>
    <border>
      <left/>
      <right style="thin">
        <color indexed="64"/>
      </right>
      <top/>
      <bottom/>
      <diagonal/>
    </border>
    <border>
      <left/>
      <right/>
      <top style="medium">
        <color auto="1"/>
      </top>
      <bottom/>
      <diagonal/>
    </border>
    <border>
      <left/>
      <right style="medium">
        <color auto="1"/>
      </right>
      <top style="medium">
        <color auto="1"/>
      </top>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s>
  <cellStyleXfs count="14">
    <xf numFmtId="0" fontId="0" fillId="0" borderId="0"/>
    <xf numFmtId="43" fontId="1" fillId="0" borderId="0" applyFont="0" applyFill="0" applyBorder="0" applyAlignment="0" applyProtection="0"/>
    <xf numFmtId="44" fontId="1" fillId="0" borderId="0" applyFont="0" applyFill="0" applyBorder="0" applyAlignment="0" applyProtection="0"/>
    <xf numFmtId="0" fontId="1" fillId="0" borderId="0"/>
    <xf numFmtId="0" fontId="5" fillId="0" borderId="0"/>
    <xf numFmtId="165" fontId="5" fillId="0" borderId="0" applyFont="0" applyFill="0" applyBorder="0" applyAlignment="0" applyProtection="0"/>
    <xf numFmtId="165" fontId="5" fillId="0" borderId="0" applyFont="0" applyFill="0" applyBorder="0" applyAlignment="0" applyProtection="0"/>
    <xf numFmtId="165" fontId="5" fillId="0" borderId="0" applyFont="0" applyFill="0" applyBorder="0" applyAlignment="0" applyProtection="0"/>
    <xf numFmtId="0" fontId="5" fillId="0" borderId="0"/>
    <xf numFmtId="0" fontId="5" fillId="0" borderId="0"/>
    <xf numFmtId="0" fontId="5" fillId="0" borderId="0"/>
    <xf numFmtId="9" fontId="5" fillId="0" borderId="0" applyFont="0" applyFill="0" applyBorder="0" applyAlignment="0" applyProtection="0"/>
    <xf numFmtId="0" fontId="10" fillId="0" borderId="0"/>
    <xf numFmtId="166" fontId="5" fillId="0" borderId="0" applyFont="0" applyFill="0" applyBorder="0" applyAlignment="0" applyProtection="0"/>
  </cellStyleXfs>
  <cellXfs count="146">
    <xf numFmtId="0" fontId="0" fillId="0" borderId="0" xfId="0"/>
    <xf numFmtId="0" fontId="2" fillId="2" borderId="10" xfId="0" applyFont="1" applyFill="1" applyBorder="1" applyAlignment="1">
      <alignment horizontal="center" vertical="center"/>
    </xf>
    <xf numFmtId="0" fontId="5" fillId="2" borderId="11" xfId="0" applyFont="1" applyFill="1" applyBorder="1" applyAlignment="1">
      <alignment horizontal="center" vertical="center" wrapText="1"/>
    </xf>
    <xf numFmtId="0" fontId="5" fillId="0" borderId="13" xfId="0" applyFont="1" applyBorder="1" applyAlignment="1">
      <alignment horizontal="center" vertical="center" wrapText="1"/>
    </xf>
    <xf numFmtId="0" fontId="5" fillId="0" borderId="12" xfId="0" applyFont="1" applyBorder="1" applyAlignment="1">
      <alignment horizontal="center" vertical="center" wrapText="1"/>
    </xf>
    <xf numFmtId="0" fontId="6" fillId="2" borderId="10" xfId="0" applyFont="1" applyFill="1" applyBorder="1" applyAlignment="1">
      <alignment horizontal="center" vertical="center" wrapText="1"/>
    </xf>
    <xf numFmtId="164" fontId="2" fillId="3" borderId="7" xfId="0" applyNumberFormat="1" applyFont="1" applyFill="1" applyBorder="1" applyAlignment="1">
      <alignment horizontal="center" vertical="center" wrapText="1"/>
    </xf>
    <xf numFmtId="0" fontId="5" fillId="2" borderId="10" xfId="0" applyFont="1" applyFill="1" applyBorder="1" applyAlignment="1">
      <alignment horizontal="center" vertical="center" wrapText="1"/>
    </xf>
    <xf numFmtId="0" fontId="5" fillId="0" borderId="11" xfId="0" applyFont="1" applyBorder="1" applyAlignment="1">
      <alignment horizontal="center" vertical="center" wrapText="1"/>
    </xf>
    <xf numFmtId="0" fontId="7" fillId="0" borderId="12" xfId="0" applyFont="1" applyBorder="1" applyAlignment="1">
      <alignment horizontal="center" vertical="center" wrapText="1"/>
    </xf>
    <xf numFmtId="0" fontId="7" fillId="0" borderId="13" xfId="0" applyFont="1" applyBorder="1" applyAlignment="1">
      <alignment horizontal="center" vertical="center" wrapText="1"/>
    </xf>
    <xf numFmtId="0" fontId="7" fillId="0" borderId="11" xfId="0" applyFont="1" applyBorder="1" applyAlignment="1">
      <alignment horizontal="center" vertical="center" wrapText="1"/>
    </xf>
    <xf numFmtId="0" fontId="8" fillId="3" borderId="11" xfId="0" applyFont="1" applyFill="1" applyBorder="1" applyAlignment="1">
      <alignment horizontal="center" vertical="center" wrapText="1"/>
    </xf>
    <xf numFmtId="1" fontId="0" fillId="0" borderId="0" xfId="0" applyNumberFormat="1"/>
    <xf numFmtId="0" fontId="6" fillId="3" borderId="12" xfId="0" applyFont="1" applyFill="1" applyBorder="1" applyAlignment="1">
      <alignment horizontal="center" vertical="center" wrapText="1"/>
    </xf>
    <xf numFmtId="164" fontId="2" fillId="3" borderId="1" xfId="0" applyNumberFormat="1" applyFont="1" applyFill="1" applyBorder="1" applyAlignment="1">
      <alignment horizontal="center" vertical="center" wrapText="1"/>
    </xf>
    <xf numFmtId="0" fontId="7" fillId="0" borderId="13" xfId="0" applyFont="1" applyBorder="1" applyAlignment="1">
      <alignment vertical="center" wrapText="1"/>
    </xf>
    <xf numFmtId="2" fontId="0" fillId="0" borderId="0" xfId="0" applyNumberFormat="1"/>
    <xf numFmtId="0" fontId="12" fillId="0" borderId="0" xfId="0" applyFont="1"/>
    <xf numFmtId="1" fontId="2" fillId="2" borderId="10" xfId="1" applyNumberFormat="1" applyFont="1" applyFill="1" applyBorder="1" applyAlignment="1">
      <alignment horizontal="center" vertical="center"/>
    </xf>
    <xf numFmtId="1" fontId="5" fillId="2" borderId="11" xfId="0" applyNumberFormat="1" applyFont="1" applyFill="1" applyBorder="1" applyAlignment="1">
      <alignment horizontal="center" vertical="center" wrapText="1"/>
    </xf>
    <xf numFmtId="1" fontId="5" fillId="0" borderId="13" xfId="0" applyNumberFormat="1" applyFont="1" applyBorder="1" applyAlignment="1">
      <alignment horizontal="center" vertical="center" wrapText="1"/>
    </xf>
    <xf numFmtId="1" fontId="5" fillId="3" borderId="8" xfId="0" applyNumberFormat="1" applyFont="1" applyFill="1" applyBorder="1" applyAlignment="1">
      <alignment vertical="center"/>
    </xf>
    <xf numFmtId="1" fontId="5" fillId="0" borderId="12" xfId="0" applyNumberFormat="1" applyFont="1" applyBorder="1" applyAlignment="1">
      <alignment horizontal="center" vertical="center" wrapText="1"/>
    </xf>
    <xf numFmtId="1" fontId="5" fillId="2" borderId="10" xfId="0" applyNumberFormat="1" applyFont="1" applyFill="1" applyBorder="1" applyAlignment="1">
      <alignment horizontal="center" vertical="center" wrapText="1"/>
    </xf>
    <xf numFmtId="1" fontId="5" fillId="0" borderId="11" xfId="0" applyNumberFormat="1" applyFont="1" applyBorder="1" applyAlignment="1">
      <alignment horizontal="center" vertical="center" wrapText="1"/>
    </xf>
    <xf numFmtId="1" fontId="5" fillId="3" borderId="2" xfId="0" applyNumberFormat="1" applyFont="1" applyFill="1" applyBorder="1" applyAlignment="1">
      <alignment vertical="center"/>
    </xf>
    <xf numFmtId="1" fontId="5" fillId="0" borderId="12" xfId="0" quotePrefix="1" applyNumberFormat="1" applyFont="1" applyBorder="1" applyAlignment="1">
      <alignment horizontal="center" vertical="center" wrapText="1"/>
    </xf>
    <xf numFmtId="49" fontId="7" fillId="2" borderId="10" xfId="0" applyNumberFormat="1" applyFont="1" applyFill="1" applyBorder="1" applyAlignment="1">
      <alignment horizontal="center" vertical="center" wrapText="1"/>
    </xf>
    <xf numFmtId="0" fontId="13" fillId="0" borderId="0" xfId="0" applyFont="1"/>
    <xf numFmtId="167" fontId="2" fillId="2" borderId="7" xfId="2" applyNumberFormat="1" applyFont="1" applyFill="1" applyBorder="1" applyAlignment="1">
      <alignment horizontal="right" vertical="center"/>
    </xf>
    <xf numFmtId="167" fontId="2" fillId="2" borderId="9" xfId="2" applyNumberFormat="1" applyFont="1" applyFill="1" applyBorder="1" applyAlignment="1">
      <alignment horizontal="right" vertical="center"/>
    </xf>
    <xf numFmtId="167" fontId="2" fillId="2" borderId="4" xfId="2" applyNumberFormat="1" applyFont="1" applyFill="1" applyBorder="1" applyAlignment="1">
      <alignment horizontal="right" vertical="center"/>
    </xf>
    <xf numFmtId="167" fontId="2" fillId="2" borderId="6" xfId="2" applyNumberFormat="1" applyFont="1" applyFill="1" applyBorder="1" applyAlignment="1">
      <alignment horizontal="right" vertical="center"/>
    </xf>
    <xf numFmtId="167" fontId="0" fillId="0" borderId="0" xfId="0" applyNumberFormat="1" applyAlignment="1">
      <alignment horizontal="right"/>
    </xf>
    <xf numFmtId="0" fontId="5" fillId="0" borderId="12" xfId="0" applyFont="1" applyBorder="1" applyAlignment="1">
      <alignment vertical="center" wrapText="1"/>
    </xf>
    <xf numFmtId="1" fontId="5" fillId="0" borderId="12" xfId="0" applyNumberFormat="1" applyFont="1" applyBorder="1" applyAlignment="1">
      <alignment vertical="center" wrapText="1"/>
    </xf>
    <xf numFmtId="0" fontId="8" fillId="3" borderId="10" xfId="0" applyFont="1" applyFill="1" applyBorder="1" applyAlignment="1">
      <alignment horizontal="center" vertical="center" wrapText="1"/>
    </xf>
    <xf numFmtId="0" fontId="5" fillId="0" borderId="13" xfId="0" applyFont="1" applyBorder="1" applyAlignment="1">
      <alignment horizontal="center"/>
    </xf>
    <xf numFmtId="0" fontId="5" fillId="0" borderId="11" xfId="0" applyFont="1" applyBorder="1" applyAlignment="1">
      <alignment horizontal="center"/>
    </xf>
    <xf numFmtId="1" fontId="5" fillId="0" borderId="13" xfId="0" applyNumberFormat="1" applyFont="1" applyBorder="1" applyAlignment="1">
      <alignment horizontal="center"/>
    </xf>
    <xf numFmtId="1" fontId="5" fillId="0" borderId="11" xfId="0" applyNumberFormat="1" applyFont="1" applyBorder="1" applyAlignment="1">
      <alignment horizontal="center"/>
    </xf>
    <xf numFmtId="1" fontId="5" fillId="4" borderId="16" xfId="0" applyNumberFormat="1" applyFont="1" applyFill="1" applyBorder="1" applyAlignment="1">
      <alignment horizontal="center" vertical="center"/>
    </xf>
    <xf numFmtId="1" fontId="5" fillId="4" borderId="20" xfId="0" applyNumberFormat="1" applyFont="1" applyFill="1" applyBorder="1" applyAlignment="1">
      <alignment horizontal="center" vertical="center"/>
    </xf>
    <xf numFmtId="167" fontId="2" fillId="0" borderId="14" xfId="2" applyNumberFormat="1" applyFont="1" applyFill="1" applyBorder="1" applyAlignment="1">
      <alignment horizontal="right" vertical="center"/>
    </xf>
    <xf numFmtId="167" fontId="2" fillId="0" borderId="15" xfId="2" applyNumberFormat="1" applyFont="1" applyFill="1" applyBorder="1" applyAlignment="1">
      <alignment horizontal="right" vertical="center"/>
    </xf>
    <xf numFmtId="0" fontId="2" fillId="2" borderId="7" xfId="0" applyFont="1" applyFill="1" applyBorder="1" applyAlignment="1">
      <alignment horizontal="center" vertical="center" wrapText="1"/>
    </xf>
    <xf numFmtId="0" fontId="2" fillId="2" borderId="8" xfId="0" applyFont="1" applyFill="1" applyBorder="1" applyAlignment="1">
      <alignment horizontal="center" vertical="center" wrapText="1"/>
    </xf>
    <xf numFmtId="0" fontId="2" fillId="2" borderId="9" xfId="0" applyFont="1" applyFill="1" applyBorder="1" applyAlignment="1">
      <alignment horizontal="center" vertical="center" wrapText="1"/>
    </xf>
    <xf numFmtId="0" fontId="2" fillId="0" borderId="1" xfId="0" applyFont="1" applyBorder="1" applyAlignment="1">
      <alignment horizontal="left" vertical="center" wrapText="1"/>
    </xf>
    <xf numFmtId="0" fontId="5" fillId="0" borderId="2" xfId="0" applyFont="1" applyBorder="1" applyAlignment="1">
      <alignment horizontal="left" vertical="center" wrapText="1"/>
    </xf>
    <xf numFmtId="0" fontId="5" fillId="0" borderId="3" xfId="0" applyFont="1" applyBorder="1" applyAlignment="1">
      <alignment horizontal="left" vertical="center" wrapText="1"/>
    </xf>
    <xf numFmtId="167" fontId="2" fillId="0" borderId="1" xfId="2" applyNumberFormat="1" applyFont="1" applyFill="1" applyBorder="1" applyAlignment="1">
      <alignment horizontal="right" vertical="center"/>
    </xf>
    <xf numFmtId="167" fontId="2" fillId="0" borderId="3" xfId="2" applyNumberFormat="1" applyFont="1" applyFill="1" applyBorder="1" applyAlignment="1">
      <alignment horizontal="right" vertical="center"/>
    </xf>
    <xf numFmtId="167" fontId="2" fillId="0" borderId="4" xfId="2" applyNumberFormat="1" applyFont="1" applyFill="1" applyBorder="1" applyAlignment="1">
      <alignment horizontal="right"/>
    </xf>
    <xf numFmtId="167" fontId="2" fillId="0" borderId="6" xfId="2" applyNumberFormat="1" applyFont="1" applyFill="1" applyBorder="1" applyAlignment="1">
      <alignment horizontal="right"/>
    </xf>
    <xf numFmtId="0" fontId="2" fillId="0" borderId="2" xfId="0" applyFont="1" applyBorder="1" applyAlignment="1">
      <alignment horizontal="left" vertical="center" wrapText="1"/>
    </xf>
    <xf numFmtId="0" fontId="2" fillId="0" borderId="3" xfId="0" applyFont="1" applyBorder="1" applyAlignment="1">
      <alignment horizontal="left" vertical="center" wrapText="1"/>
    </xf>
    <xf numFmtId="167" fontId="2" fillId="0" borderId="1" xfId="2" applyNumberFormat="1" applyFont="1" applyBorder="1" applyAlignment="1">
      <alignment horizontal="right" vertical="center"/>
    </xf>
    <xf numFmtId="167" fontId="2" fillId="0" borderId="3" xfId="2" applyNumberFormat="1" applyFont="1" applyBorder="1" applyAlignment="1">
      <alignment horizontal="right" vertical="center"/>
    </xf>
    <xf numFmtId="0" fontId="2" fillId="0" borderId="0" xfId="0" applyFont="1" applyAlignment="1">
      <alignment horizontal="left" vertical="center" wrapText="1"/>
    </xf>
    <xf numFmtId="0" fontId="2" fillId="0" borderId="15" xfId="0" applyFont="1" applyBorder="1" applyAlignment="1">
      <alignment horizontal="left" vertical="center" wrapText="1"/>
    </xf>
    <xf numFmtId="0" fontId="5" fillId="0" borderId="13" xfId="0" applyFont="1" applyBorder="1" applyAlignment="1">
      <alignment horizontal="center" vertical="center" wrapText="1"/>
    </xf>
    <xf numFmtId="1" fontId="5" fillId="0" borderId="13" xfId="0" applyNumberFormat="1" applyFont="1" applyBorder="1" applyAlignment="1">
      <alignment horizontal="center" vertical="center" wrapText="1"/>
    </xf>
    <xf numFmtId="167" fontId="2" fillId="0" borderId="14" xfId="2" applyNumberFormat="1" applyFont="1" applyBorder="1" applyAlignment="1">
      <alignment horizontal="right" vertical="center"/>
    </xf>
    <xf numFmtId="167" fontId="2" fillId="0" borderId="15" xfId="2" applyNumberFormat="1" applyFont="1" applyBorder="1" applyAlignment="1">
      <alignment horizontal="right" vertical="center"/>
    </xf>
    <xf numFmtId="0" fontId="5" fillId="0" borderId="14" xfId="0" applyFont="1" applyBorder="1" applyAlignment="1">
      <alignment horizontal="left" vertical="center" wrapText="1"/>
    </xf>
    <xf numFmtId="0" fontId="5" fillId="0" borderId="0" xfId="0" applyFont="1" applyAlignment="1">
      <alignment horizontal="left" vertical="center" wrapText="1"/>
    </xf>
    <xf numFmtId="0" fontId="5" fillId="0" borderId="15" xfId="0" applyFont="1" applyBorder="1" applyAlignment="1">
      <alignment horizontal="left" vertical="center" wrapText="1"/>
    </xf>
    <xf numFmtId="1" fontId="5" fillId="0" borderId="12" xfId="0" applyNumberFormat="1" applyFont="1" applyBorder="1" applyAlignment="1">
      <alignment horizontal="center" vertical="center" wrapText="1"/>
    </xf>
    <xf numFmtId="167" fontId="2" fillId="0" borderId="4" xfId="2" applyNumberFormat="1" applyFont="1" applyBorder="1" applyAlignment="1">
      <alignment horizontal="right" vertical="center"/>
    </xf>
    <xf numFmtId="167" fontId="2" fillId="0" borderId="6" xfId="2" applyNumberFormat="1" applyFont="1" applyBorder="1" applyAlignment="1">
      <alignment horizontal="right" vertical="center"/>
    </xf>
    <xf numFmtId="0" fontId="5" fillId="0" borderId="12" xfId="0" applyFont="1" applyBorder="1" applyAlignment="1">
      <alignment horizontal="center" vertical="center" wrapText="1"/>
    </xf>
    <xf numFmtId="167" fontId="4" fillId="3" borderId="8" xfId="2" applyNumberFormat="1" applyFont="1" applyFill="1" applyBorder="1" applyAlignment="1">
      <alignment horizontal="right" vertical="center" wrapText="1"/>
    </xf>
    <xf numFmtId="0" fontId="5" fillId="0" borderId="4" xfId="0" applyFont="1" applyBorder="1" applyAlignment="1">
      <alignment horizontal="left" vertical="center" wrapText="1"/>
    </xf>
    <xf numFmtId="0" fontId="5" fillId="0" borderId="5" xfId="0" applyFont="1" applyBorder="1" applyAlignment="1">
      <alignment horizontal="left" vertical="center" wrapText="1"/>
    </xf>
    <xf numFmtId="0" fontId="5" fillId="0" borderId="0" xfId="0" applyFont="1" applyAlignment="1">
      <alignment horizontal="left" vertical="center"/>
    </xf>
    <xf numFmtId="167" fontId="2" fillId="0" borderId="14" xfId="2" applyNumberFormat="1" applyFont="1" applyFill="1" applyBorder="1" applyAlignment="1">
      <alignment horizontal="right"/>
    </xf>
    <xf numFmtId="167" fontId="2" fillId="0" borderId="15" xfId="2" applyNumberFormat="1" applyFont="1" applyFill="1" applyBorder="1" applyAlignment="1">
      <alignment horizontal="right"/>
    </xf>
    <xf numFmtId="167" fontId="2" fillId="0" borderId="4" xfId="2" applyNumberFormat="1" applyFont="1" applyFill="1" applyBorder="1" applyAlignment="1">
      <alignment horizontal="right" vertical="center"/>
    </xf>
    <xf numFmtId="167" fontId="2" fillId="0" borderId="6" xfId="2" applyNumberFormat="1" applyFont="1" applyFill="1" applyBorder="1" applyAlignment="1">
      <alignment horizontal="right" vertical="center"/>
    </xf>
    <xf numFmtId="0" fontId="5" fillId="0" borderId="6" xfId="0" applyFont="1" applyBorder="1" applyAlignment="1">
      <alignment horizontal="left" vertical="center" wrapText="1"/>
    </xf>
    <xf numFmtId="0" fontId="2" fillId="0" borderId="4" xfId="0" applyFont="1" applyBorder="1" applyAlignment="1">
      <alignment horizontal="left" vertical="center" wrapText="1"/>
    </xf>
    <xf numFmtId="0" fontId="2" fillId="0" borderId="5" xfId="0" applyFont="1" applyBorder="1" applyAlignment="1">
      <alignment horizontal="left" vertical="center" wrapText="1"/>
    </xf>
    <xf numFmtId="0" fontId="2" fillId="0" borderId="6" xfId="0" applyFont="1" applyBorder="1" applyAlignment="1">
      <alignment horizontal="left" vertical="center" wrapText="1"/>
    </xf>
    <xf numFmtId="0" fontId="3" fillId="0" borderId="1" xfId="0" applyFont="1" applyBorder="1" applyAlignment="1">
      <alignment horizontal="center" vertical="center" wrapText="1"/>
    </xf>
    <xf numFmtId="0" fontId="3" fillId="0" borderId="2" xfId="0" applyFont="1" applyBorder="1" applyAlignment="1">
      <alignment horizontal="center" vertical="center" wrapText="1"/>
    </xf>
    <xf numFmtId="0" fontId="3" fillId="0" borderId="3"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4" fillId="2" borderId="7"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9" xfId="0" applyFont="1" applyFill="1" applyBorder="1" applyAlignment="1">
      <alignment horizontal="center" vertical="center" wrapText="1"/>
    </xf>
    <xf numFmtId="167" fontId="4" fillId="2" borderId="7" xfId="2" applyNumberFormat="1" applyFont="1" applyFill="1" applyBorder="1" applyAlignment="1">
      <alignment horizontal="right" vertical="center" wrapText="1"/>
    </xf>
    <xf numFmtId="167" fontId="4" fillId="2" borderId="9" xfId="2" applyNumberFormat="1" applyFont="1" applyFill="1" applyBorder="1" applyAlignment="1">
      <alignment horizontal="right" vertical="center" wrapText="1"/>
    </xf>
    <xf numFmtId="0" fontId="2" fillId="0" borderId="1" xfId="0" applyFont="1" applyBorder="1" applyAlignment="1">
      <alignment horizontal="left" vertical="center"/>
    </xf>
    <xf numFmtId="0" fontId="2" fillId="0" borderId="2" xfId="0" applyFont="1" applyBorder="1" applyAlignment="1">
      <alignment horizontal="left" vertical="center"/>
    </xf>
    <xf numFmtId="0" fontId="2" fillId="0" borderId="3" xfId="0" applyFont="1" applyBorder="1" applyAlignment="1">
      <alignment horizontal="left" vertical="center"/>
    </xf>
    <xf numFmtId="0" fontId="7" fillId="0" borderId="13" xfId="0" applyFont="1" applyBorder="1" applyAlignment="1">
      <alignment horizontal="center" vertical="center" wrapText="1"/>
    </xf>
    <xf numFmtId="0" fontId="2" fillId="3" borderId="7" xfId="0" applyFont="1" applyFill="1" applyBorder="1" applyAlignment="1">
      <alignment horizontal="right" vertical="center" wrapText="1"/>
    </xf>
    <xf numFmtId="0" fontId="2" fillId="3" borderId="8" xfId="0" applyFont="1" applyFill="1" applyBorder="1" applyAlignment="1">
      <alignment horizontal="right" vertical="center" wrapText="1"/>
    </xf>
    <xf numFmtId="0" fontId="2" fillId="3" borderId="9" xfId="0" applyFont="1" applyFill="1" applyBorder="1" applyAlignment="1">
      <alignment horizontal="right" vertical="center" wrapText="1"/>
    </xf>
    <xf numFmtId="167" fontId="4" fillId="3" borderId="9" xfId="2" applyNumberFormat="1" applyFont="1" applyFill="1" applyBorder="1" applyAlignment="1">
      <alignment horizontal="right" vertical="center" wrapText="1"/>
    </xf>
    <xf numFmtId="0" fontId="9" fillId="4" borderId="18" xfId="0" applyFont="1" applyFill="1" applyBorder="1" applyAlignment="1">
      <alignment horizontal="center" vertical="center" wrapText="1"/>
    </xf>
    <xf numFmtId="0" fontId="9" fillId="4" borderId="16" xfId="0" applyFont="1" applyFill="1" applyBorder="1" applyAlignment="1">
      <alignment horizontal="center" vertical="center" wrapText="1"/>
    </xf>
    <xf numFmtId="0" fontId="9" fillId="4" borderId="17" xfId="0" applyFont="1" applyFill="1" applyBorder="1" applyAlignment="1">
      <alignment horizontal="center" vertical="center" wrapText="1"/>
    </xf>
    <xf numFmtId="0" fontId="9" fillId="4" borderId="19" xfId="0" applyFont="1" applyFill="1" applyBorder="1" applyAlignment="1">
      <alignment horizontal="center" vertical="center" wrapText="1"/>
    </xf>
    <xf numFmtId="0" fontId="9" fillId="4" borderId="20" xfId="0" applyFont="1" applyFill="1" applyBorder="1" applyAlignment="1">
      <alignment horizontal="center" vertical="center" wrapText="1"/>
    </xf>
    <xf numFmtId="0" fontId="9" fillId="4" borderId="21" xfId="0" applyFont="1" applyFill="1" applyBorder="1" applyAlignment="1">
      <alignment horizontal="center" vertical="center" wrapText="1"/>
    </xf>
    <xf numFmtId="0" fontId="2" fillId="3" borderId="1" xfId="0" applyFont="1" applyFill="1" applyBorder="1" applyAlignment="1">
      <alignment horizontal="right" vertical="center" wrapText="1"/>
    </xf>
    <xf numFmtId="0" fontId="2" fillId="3" borderId="2" xfId="0" applyFont="1" applyFill="1" applyBorder="1" applyAlignment="1">
      <alignment horizontal="right" vertical="center" wrapText="1"/>
    </xf>
    <xf numFmtId="0" fontId="2" fillId="3" borderId="3" xfId="0" applyFont="1" applyFill="1" applyBorder="1" applyAlignment="1">
      <alignment horizontal="right" vertical="center" wrapText="1"/>
    </xf>
    <xf numFmtId="167" fontId="4" fillId="3" borderId="2" xfId="2" applyNumberFormat="1" applyFont="1" applyFill="1" applyBorder="1" applyAlignment="1">
      <alignment horizontal="right" vertical="center" wrapText="1"/>
    </xf>
    <xf numFmtId="167" fontId="4" fillId="3" borderId="3" xfId="2" applyNumberFormat="1" applyFont="1" applyFill="1" applyBorder="1" applyAlignment="1">
      <alignment horizontal="right" vertical="center" wrapText="1"/>
    </xf>
    <xf numFmtId="164" fontId="2" fillId="4" borderId="18" xfId="0" applyNumberFormat="1" applyFont="1" applyFill="1" applyBorder="1" applyAlignment="1">
      <alignment horizontal="center" vertical="center" wrapText="1"/>
    </xf>
    <xf numFmtId="164" fontId="2" fillId="4" borderId="19" xfId="0" applyNumberFormat="1" applyFont="1" applyFill="1" applyBorder="1" applyAlignment="1">
      <alignment horizontal="center" vertical="center" wrapText="1"/>
    </xf>
    <xf numFmtId="1" fontId="5" fillId="4" borderId="16" xfId="0" applyNumberFormat="1" applyFont="1" applyFill="1" applyBorder="1" applyAlignment="1">
      <alignment horizontal="center" vertical="center"/>
    </xf>
    <xf numFmtId="1" fontId="5" fillId="4" borderId="20" xfId="0" applyNumberFormat="1" applyFont="1" applyFill="1" applyBorder="1" applyAlignment="1">
      <alignment horizontal="center" vertical="center"/>
    </xf>
    <xf numFmtId="167" fontId="4" fillId="4" borderId="16" xfId="2" applyNumberFormat="1" applyFont="1" applyFill="1" applyBorder="1" applyAlignment="1">
      <alignment horizontal="right" vertical="center" wrapText="1"/>
    </xf>
    <xf numFmtId="167" fontId="4" fillId="4" borderId="20" xfId="2" applyNumberFormat="1" applyFont="1" applyFill="1" applyBorder="1" applyAlignment="1">
      <alignment horizontal="right" vertical="center" wrapText="1"/>
    </xf>
    <xf numFmtId="167" fontId="9" fillId="4" borderId="16" xfId="2" applyNumberFormat="1" applyFont="1" applyFill="1" applyBorder="1" applyAlignment="1">
      <alignment horizontal="right" vertical="center" wrapText="1"/>
    </xf>
    <xf numFmtId="167" fontId="9" fillId="4" borderId="17" xfId="2" applyNumberFormat="1" applyFont="1" applyFill="1" applyBorder="1" applyAlignment="1">
      <alignment horizontal="right" vertical="center" wrapText="1"/>
    </xf>
    <xf numFmtId="167" fontId="9" fillId="4" borderId="20" xfId="2" applyNumberFormat="1" applyFont="1" applyFill="1" applyBorder="1" applyAlignment="1">
      <alignment horizontal="right" vertical="center" wrapText="1"/>
    </xf>
    <xf numFmtId="167" fontId="9" fillId="4" borderId="21" xfId="2" applyNumberFormat="1" applyFont="1" applyFill="1" applyBorder="1" applyAlignment="1">
      <alignment horizontal="right" vertical="center" wrapText="1"/>
    </xf>
    <xf numFmtId="0" fontId="2" fillId="0" borderId="14" xfId="0" applyFont="1" applyBorder="1" applyAlignment="1">
      <alignment horizontal="left" vertical="center" wrapText="1"/>
    </xf>
    <xf numFmtId="167" fontId="2" fillId="0" borderId="7" xfId="2" applyNumberFormat="1" applyFont="1" applyFill="1" applyBorder="1" applyAlignment="1">
      <alignment horizontal="right" vertical="center"/>
    </xf>
    <xf numFmtId="167" fontId="2" fillId="0" borderId="9" xfId="2" applyNumberFormat="1" applyFont="1" applyFill="1" applyBorder="1" applyAlignment="1">
      <alignment horizontal="right" vertical="center"/>
    </xf>
    <xf numFmtId="0" fontId="2" fillId="0" borderId="7" xfId="0" applyFont="1" applyBorder="1" applyAlignment="1">
      <alignment horizontal="left" vertical="center" wrapText="1"/>
    </xf>
    <xf numFmtId="0" fontId="2" fillId="0" borderId="8" xfId="0" applyFont="1" applyBorder="1" applyAlignment="1">
      <alignment horizontal="left" vertical="center" wrapText="1"/>
    </xf>
    <xf numFmtId="0" fontId="2" fillId="0" borderId="9" xfId="0" applyFont="1" applyBorder="1" applyAlignment="1">
      <alignment horizontal="left" vertical="center" wrapText="1"/>
    </xf>
    <xf numFmtId="167" fontId="2" fillId="0" borderId="7" xfId="2" applyNumberFormat="1" applyFont="1" applyBorder="1" applyAlignment="1">
      <alignment horizontal="right" vertical="center"/>
    </xf>
    <xf numFmtId="167" fontId="2" fillId="0" borderId="9" xfId="2" applyNumberFormat="1" applyFont="1" applyBorder="1" applyAlignment="1">
      <alignment horizontal="right" vertical="center"/>
    </xf>
    <xf numFmtId="1" fontId="5" fillId="2" borderId="7" xfId="0" applyNumberFormat="1" applyFont="1" applyFill="1" applyBorder="1" applyAlignment="1">
      <alignment horizontal="center" vertical="center" wrapText="1"/>
    </xf>
    <xf numFmtId="1" fontId="5" fillId="0" borderId="14" xfId="0" applyNumberFormat="1" applyFont="1" applyBorder="1" applyAlignment="1">
      <alignment horizontal="center" vertical="center" wrapText="1"/>
    </xf>
    <xf numFmtId="1" fontId="5" fillId="0" borderId="4" xfId="0" applyNumberFormat="1" applyFont="1" applyBorder="1" applyAlignment="1">
      <alignment horizontal="center" vertical="center" wrapText="1"/>
    </xf>
    <xf numFmtId="1" fontId="5" fillId="0" borderId="1" xfId="0" applyNumberFormat="1" applyFont="1" applyBorder="1" applyAlignment="1">
      <alignment horizontal="center" vertical="center" wrapText="1"/>
    </xf>
    <xf numFmtId="1" fontId="5" fillId="0" borderId="1" xfId="0" quotePrefix="1" applyNumberFormat="1" applyFont="1" applyBorder="1" applyAlignment="1">
      <alignment horizontal="center" vertical="center" wrapText="1"/>
    </xf>
    <xf numFmtId="0" fontId="5" fillId="0" borderId="1" xfId="0" applyFont="1" applyBorder="1" applyAlignment="1">
      <alignment horizontal="center" vertical="center" wrapText="1"/>
    </xf>
    <xf numFmtId="0" fontId="5" fillId="0" borderId="14" xfId="0" applyFont="1" applyBorder="1" applyAlignment="1">
      <alignment horizontal="center" vertical="center" wrapText="1"/>
    </xf>
    <xf numFmtId="1" fontId="5" fillId="0" borderId="14" xfId="0" applyNumberFormat="1" applyFont="1" applyBorder="1" applyAlignment="1">
      <alignment horizontal="center"/>
    </xf>
    <xf numFmtId="1" fontId="5" fillId="0" borderId="4" xfId="0" applyNumberFormat="1" applyFont="1" applyBorder="1" applyAlignment="1">
      <alignment horizontal="center"/>
    </xf>
    <xf numFmtId="1" fontId="5" fillId="2" borderId="4" xfId="0" applyNumberFormat="1" applyFont="1" applyFill="1" applyBorder="1" applyAlignment="1">
      <alignment horizontal="center" vertical="center" wrapText="1"/>
    </xf>
    <xf numFmtId="1" fontId="5" fillId="0" borderId="1" xfId="0" applyNumberFormat="1" applyFont="1" applyBorder="1" applyAlignment="1">
      <alignment vertical="center" wrapText="1"/>
    </xf>
    <xf numFmtId="1" fontId="2" fillId="2" borderId="10" xfId="1" applyNumberFormat="1" applyFont="1" applyFill="1" applyBorder="1" applyAlignment="1">
      <alignment horizontal="center" vertical="center" wrapText="1"/>
    </xf>
    <xf numFmtId="1" fontId="2" fillId="2" borderId="7" xfId="1" applyNumberFormat="1" applyFont="1" applyFill="1" applyBorder="1" applyAlignment="1">
      <alignment horizontal="center" vertical="center" wrapText="1"/>
    </xf>
  </cellXfs>
  <cellStyles count="14">
    <cellStyle name="Euro" xfId="5" xr:uid="{B60C9936-5337-4CF1-8BE8-83F9199045DB}"/>
    <cellStyle name="Euro 2" xfId="6" xr:uid="{BAFCB1E4-CC9D-4AF1-8BB2-4F4C0F8BC15C}"/>
    <cellStyle name="Euro 4" xfId="7" xr:uid="{13E21775-509A-4165-9EAA-8A04E796A9CF}"/>
    <cellStyle name="Milliers" xfId="1" builtinId="3"/>
    <cellStyle name="Milliers 2" xfId="13" xr:uid="{20E963B2-92C9-4890-B870-72CE5B76CD47}"/>
    <cellStyle name="Monétaire" xfId="2" builtinId="4"/>
    <cellStyle name="Normal" xfId="0" builtinId="0"/>
    <cellStyle name="Normal 2" xfId="8" xr:uid="{74684519-ABD3-4D54-8015-CBE8822E5F7D}"/>
    <cellStyle name="Normal 3" xfId="9" xr:uid="{160DC9CD-B090-44E2-B855-839751F293A3}"/>
    <cellStyle name="Normal 3 2 2" xfId="10" xr:uid="{4DE71700-2A48-44AC-9603-58006D4B43F6}"/>
    <cellStyle name="Normal 4" xfId="3" xr:uid="{6FBDCAA3-9E1F-4D39-8DB2-1FDE25C8268C}"/>
    <cellStyle name="Normal 5" xfId="4" xr:uid="{F3FFBA7A-BD4E-481F-91A9-D1E0A1FDD0AF}"/>
    <cellStyle name="Pourcentage 2" xfId="11" xr:uid="{CF62B41B-2BC3-4B04-9CCA-113959CB0400}"/>
    <cellStyle name="Style 1" xfId="12" xr:uid="{19D75866-D7FB-4284-8E34-DE06EA9AABA5}"/>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externalLink" Target="externalLinks/externalLink1.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7</xdr:col>
      <xdr:colOff>728061</xdr:colOff>
      <xdr:row>0</xdr:row>
      <xdr:rowOff>39965</xdr:rowOff>
    </xdr:from>
    <xdr:to>
      <xdr:col>9</xdr:col>
      <xdr:colOff>53382</xdr:colOff>
      <xdr:row>1</xdr:row>
      <xdr:rowOff>400655</xdr:rowOff>
    </xdr:to>
    <xdr:pic>
      <xdr:nvPicPr>
        <xdr:cNvPr id="2" name="Image 1">
          <a:extLst>
            <a:ext uri="{FF2B5EF4-FFF2-40B4-BE49-F238E27FC236}">
              <a16:creationId xmlns:a16="http://schemas.microsoft.com/office/drawing/2014/main" id="{DAD5FEDD-5AE1-457D-91BB-5577C7BBD480}"/>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96119" y="39965"/>
          <a:ext cx="849321" cy="551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2.xml><?xml version="1.0" encoding="utf-8"?>
<xdr:wsDr xmlns:xdr="http://schemas.openxmlformats.org/drawingml/2006/spreadsheetDrawing" xmlns:a="http://schemas.openxmlformats.org/drawingml/2006/main">
  <xdr:twoCellAnchor>
    <xdr:from>
      <xdr:col>7</xdr:col>
      <xdr:colOff>728061</xdr:colOff>
      <xdr:row>0</xdr:row>
      <xdr:rowOff>39965</xdr:rowOff>
    </xdr:from>
    <xdr:to>
      <xdr:col>9</xdr:col>
      <xdr:colOff>53382</xdr:colOff>
      <xdr:row>1</xdr:row>
      <xdr:rowOff>400655</xdr:rowOff>
    </xdr:to>
    <xdr:pic>
      <xdr:nvPicPr>
        <xdr:cNvPr id="2" name="Image 1">
          <a:extLst>
            <a:ext uri="{FF2B5EF4-FFF2-40B4-BE49-F238E27FC236}">
              <a16:creationId xmlns:a16="http://schemas.microsoft.com/office/drawing/2014/main" id="{9F788771-9360-4B21-AA43-B3D89DCB2057}"/>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6191601" y="39965"/>
          <a:ext cx="910281" cy="54357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7</xdr:col>
      <xdr:colOff>728061</xdr:colOff>
      <xdr:row>0</xdr:row>
      <xdr:rowOff>39965</xdr:rowOff>
    </xdr:from>
    <xdr:to>
      <xdr:col>9</xdr:col>
      <xdr:colOff>53382</xdr:colOff>
      <xdr:row>1</xdr:row>
      <xdr:rowOff>400655</xdr:rowOff>
    </xdr:to>
    <xdr:pic>
      <xdr:nvPicPr>
        <xdr:cNvPr id="4" name="Image 3">
          <a:extLst>
            <a:ext uri="{FF2B5EF4-FFF2-40B4-BE49-F238E27FC236}">
              <a16:creationId xmlns:a16="http://schemas.microsoft.com/office/drawing/2014/main" id="{5F3D6212-3D06-41AF-BFA9-E1EDAE1F3509}"/>
            </a:ext>
          </a:extLst>
        </xdr:cNvPr>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5995386" y="39965"/>
          <a:ext cx="849321" cy="55119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d\data1\exaltis\rao\RAO%20lots%20de%20finitions_nov%202003_sans%20prix%20estimation3.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Page de garde"/>
      <sheetName val="recap"/>
      <sheetName val="20 - Etanchéité"/>
      <sheetName val="21 - Cloisons Platrerie"/>
      <sheetName val="22 - Men Int"/>
      <sheetName val="23 - Revêt. durs"/>
      <sheetName val="24 - Sols souples"/>
      <sheetName val="25 - Peinture"/>
      <sheetName val="26 - Metallerie"/>
      <sheetName val="27 - Faux plafonds"/>
      <sheetName val="28 - Planchers surélevés"/>
      <sheetName val="29 - Revêtement Pierre"/>
      <sheetName val="30 - Parquet"/>
      <sheetName val="31 - Espaces verts"/>
    </sheetNames>
    <sheetDataSet>
      <sheetData sheetId="0"/>
      <sheetData sheetId="1"/>
      <sheetData sheetId="2"/>
      <sheetData sheetId="3"/>
      <sheetData sheetId="4"/>
      <sheetData sheetId="5"/>
      <sheetData sheetId="6"/>
      <sheetData sheetId="7"/>
      <sheetData sheetId="8"/>
      <sheetData sheetId="9"/>
      <sheetData sheetId="10"/>
      <sheetData sheetId="11"/>
      <sheetData sheetId="12"/>
      <sheetData sheetId="13"/>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B2AD333-9913-48C5-A2DE-4210AADAB624}">
  <sheetPr>
    <pageSetUpPr fitToPage="1"/>
  </sheetPr>
  <dimension ref="A1:R142"/>
  <sheetViews>
    <sheetView tabSelected="1" view="pageBreakPreview" topLeftCell="A115" zoomScale="115" zoomScaleNormal="115" zoomScaleSheetLayoutView="115" zoomScalePageLayoutView="85" workbookViewId="0">
      <selection activeCell="T6" sqref="T6"/>
    </sheetView>
  </sheetViews>
  <sheetFormatPr baseColWidth="10" defaultRowHeight="15"/>
  <cols>
    <col min="1" max="1" width="11.42578125" style="29"/>
    <col min="6" max="6" width="10.42578125" customWidth="1"/>
    <col min="10" max="10" width="5" customWidth="1"/>
    <col min="11" max="11" width="9.140625" customWidth="1"/>
    <col min="12" max="12" width="10.28515625" style="13" customWidth="1"/>
    <col min="13" max="13" width="13.85546875" style="13" customWidth="1"/>
    <col min="14" max="14" width="6.42578125" style="34" customWidth="1"/>
    <col min="15" max="15" width="8.42578125" style="34" customWidth="1"/>
    <col min="16" max="16" width="7.42578125" style="34" customWidth="1"/>
    <col min="17" max="17" width="13.7109375" style="34" customWidth="1"/>
  </cols>
  <sheetData>
    <row r="1" spans="1:17">
      <c r="A1" s="49" t="s">
        <v>239</v>
      </c>
      <c r="B1" s="56"/>
      <c r="C1" s="56"/>
      <c r="D1" s="56"/>
      <c r="E1" s="56"/>
      <c r="F1" s="56"/>
      <c r="G1" s="56"/>
      <c r="H1" s="56"/>
      <c r="I1" s="56"/>
      <c r="J1" s="57"/>
      <c r="K1" s="85" t="s">
        <v>241</v>
      </c>
      <c r="L1" s="86"/>
      <c r="M1" s="86"/>
      <c r="N1" s="86"/>
      <c r="O1" s="86"/>
      <c r="P1" s="86"/>
      <c r="Q1" s="87"/>
    </row>
    <row r="2" spans="1:17" ht="36" customHeight="1">
      <c r="A2" s="82"/>
      <c r="B2" s="83"/>
      <c r="C2" s="83"/>
      <c r="D2" s="83"/>
      <c r="E2" s="83"/>
      <c r="F2" s="83"/>
      <c r="G2" s="83"/>
      <c r="H2" s="83"/>
      <c r="I2" s="83"/>
      <c r="J2" s="84"/>
      <c r="K2" s="88"/>
      <c r="L2" s="89"/>
      <c r="M2" s="89"/>
      <c r="N2" s="89"/>
      <c r="O2" s="89"/>
      <c r="P2" s="89"/>
      <c r="Q2" s="90"/>
    </row>
    <row r="3" spans="1:17" ht="51">
      <c r="A3" s="28" t="s">
        <v>0</v>
      </c>
      <c r="B3" s="91" t="s">
        <v>1</v>
      </c>
      <c r="C3" s="92"/>
      <c r="D3" s="92"/>
      <c r="E3" s="92"/>
      <c r="F3" s="92"/>
      <c r="G3" s="92"/>
      <c r="H3" s="92"/>
      <c r="I3" s="92"/>
      <c r="J3" s="93"/>
      <c r="K3" s="1" t="s">
        <v>2</v>
      </c>
      <c r="L3" s="144" t="s">
        <v>242</v>
      </c>
      <c r="M3" s="145" t="s">
        <v>243</v>
      </c>
      <c r="N3" s="94" t="s">
        <v>4</v>
      </c>
      <c r="O3" s="95"/>
      <c r="P3" s="94" t="s">
        <v>5</v>
      </c>
      <c r="Q3" s="95"/>
    </row>
    <row r="4" spans="1:17" ht="15" customHeight="1">
      <c r="A4" s="5" t="s">
        <v>17</v>
      </c>
      <c r="B4" s="46" t="s">
        <v>6</v>
      </c>
      <c r="C4" s="47"/>
      <c r="D4" s="47"/>
      <c r="E4" s="47"/>
      <c r="F4" s="47"/>
      <c r="G4" s="47"/>
      <c r="H4" s="47"/>
      <c r="I4" s="47"/>
      <c r="J4" s="48"/>
      <c r="K4" s="7"/>
      <c r="L4" s="24"/>
      <c r="M4" s="133"/>
      <c r="N4" s="30"/>
      <c r="O4" s="31"/>
      <c r="P4" s="30"/>
      <c r="Q4" s="31"/>
    </row>
    <row r="5" spans="1:17" ht="25.5" customHeight="1">
      <c r="A5" s="9" t="s">
        <v>34</v>
      </c>
      <c r="B5" s="96" t="s">
        <v>16</v>
      </c>
      <c r="C5" s="97"/>
      <c r="D5" s="97"/>
      <c r="E5" s="97"/>
      <c r="F5" s="97"/>
      <c r="G5" s="97"/>
      <c r="H5" s="97"/>
      <c r="I5" s="97"/>
      <c r="J5" s="98"/>
      <c r="K5" s="3"/>
      <c r="L5" s="21"/>
      <c r="M5" s="134"/>
      <c r="N5" s="58"/>
      <c r="O5" s="59"/>
      <c r="P5" s="58"/>
      <c r="Q5" s="59"/>
    </row>
    <row r="6" spans="1:17" ht="106.5" customHeight="1">
      <c r="A6" s="11"/>
      <c r="B6" s="74" t="s">
        <v>171</v>
      </c>
      <c r="C6" s="75"/>
      <c r="D6" s="75"/>
      <c r="E6" s="75"/>
      <c r="F6" s="75"/>
      <c r="G6" s="75"/>
      <c r="H6" s="75"/>
      <c r="I6" s="75"/>
      <c r="J6" s="81"/>
      <c r="K6" s="8" t="s">
        <v>8</v>
      </c>
      <c r="L6" s="25">
        <v>1</v>
      </c>
      <c r="M6" s="135"/>
      <c r="N6" s="70"/>
      <c r="O6" s="71"/>
      <c r="P6" s="70">
        <f>N6*L6</f>
        <v>0</v>
      </c>
      <c r="Q6" s="71"/>
    </row>
    <row r="7" spans="1:17" ht="18" customHeight="1">
      <c r="A7" s="9" t="s">
        <v>35</v>
      </c>
      <c r="B7" s="96" t="s">
        <v>61</v>
      </c>
      <c r="C7" s="97"/>
      <c r="D7" s="97"/>
      <c r="E7" s="97"/>
      <c r="F7" s="97"/>
      <c r="G7" s="97"/>
      <c r="H7" s="97"/>
      <c r="I7" s="97"/>
      <c r="J7" s="98"/>
      <c r="K7" s="3"/>
      <c r="L7" s="21"/>
      <c r="M7" s="134"/>
      <c r="N7" s="58"/>
      <c r="O7" s="59"/>
      <c r="P7" s="58"/>
      <c r="Q7" s="59"/>
    </row>
    <row r="8" spans="1:17" ht="97.5" customHeight="1">
      <c r="A8" s="11"/>
      <c r="B8" s="74" t="s">
        <v>172</v>
      </c>
      <c r="C8" s="75"/>
      <c r="D8" s="75"/>
      <c r="E8" s="75"/>
      <c r="F8" s="75"/>
      <c r="G8" s="75"/>
      <c r="H8" s="75"/>
      <c r="I8" s="75"/>
      <c r="J8" s="81"/>
      <c r="K8" s="8" t="s">
        <v>8</v>
      </c>
      <c r="L8" s="25">
        <v>1</v>
      </c>
      <c r="M8" s="135"/>
      <c r="N8" s="70"/>
      <c r="O8" s="71"/>
      <c r="P8" s="70">
        <f>N8*L8</f>
        <v>0</v>
      </c>
      <c r="Q8" s="71"/>
    </row>
    <row r="9" spans="1:17" ht="17.25" customHeight="1">
      <c r="A9" s="9" t="s">
        <v>36</v>
      </c>
      <c r="B9" s="96" t="s">
        <v>7</v>
      </c>
      <c r="C9" s="97"/>
      <c r="D9" s="97"/>
      <c r="E9" s="97"/>
      <c r="F9" s="97"/>
      <c r="G9" s="97"/>
      <c r="H9" s="97"/>
      <c r="I9" s="97"/>
      <c r="J9" s="98"/>
      <c r="K9" s="3"/>
      <c r="L9" s="21"/>
      <c r="M9" s="134"/>
      <c r="N9" s="58"/>
      <c r="O9" s="59"/>
      <c r="P9" s="58"/>
      <c r="Q9" s="59"/>
    </row>
    <row r="10" spans="1:17" ht="57" customHeight="1">
      <c r="A10" s="11"/>
      <c r="B10" s="74" t="s">
        <v>173</v>
      </c>
      <c r="C10" s="75"/>
      <c r="D10" s="75"/>
      <c r="E10" s="75"/>
      <c r="F10" s="75"/>
      <c r="G10" s="75"/>
      <c r="H10" s="75"/>
      <c r="I10" s="75"/>
      <c r="J10" s="81"/>
      <c r="K10" s="8" t="s">
        <v>8</v>
      </c>
      <c r="L10" s="25">
        <v>1</v>
      </c>
      <c r="M10" s="135"/>
      <c r="N10" s="70"/>
      <c r="O10" s="71"/>
      <c r="P10" s="70">
        <f>N10*L10</f>
        <v>0</v>
      </c>
      <c r="Q10" s="71"/>
    </row>
    <row r="11" spans="1:17">
      <c r="A11" s="12"/>
      <c r="B11" s="100" t="s">
        <v>75</v>
      </c>
      <c r="C11" s="101"/>
      <c r="D11" s="101"/>
      <c r="E11" s="101"/>
      <c r="F11" s="101"/>
      <c r="G11" s="101"/>
      <c r="H11" s="101"/>
      <c r="I11" s="101"/>
      <c r="J11" s="102"/>
      <c r="K11" s="6"/>
      <c r="L11" s="22"/>
      <c r="M11" s="22"/>
      <c r="N11" s="73"/>
      <c r="O11" s="73"/>
      <c r="P11" s="73">
        <f>SUM(P5:Q10)</f>
        <v>0</v>
      </c>
      <c r="Q11" s="103"/>
    </row>
    <row r="12" spans="1:17">
      <c r="A12" s="5" t="s">
        <v>18</v>
      </c>
      <c r="B12" s="46" t="s">
        <v>76</v>
      </c>
      <c r="C12" s="47"/>
      <c r="D12" s="47"/>
      <c r="E12" s="47"/>
      <c r="F12" s="47"/>
      <c r="G12" s="47"/>
      <c r="H12" s="47"/>
      <c r="I12" s="47"/>
      <c r="J12" s="48"/>
      <c r="K12" s="7"/>
      <c r="L12" s="24"/>
      <c r="M12" s="133"/>
      <c r="N12" s="30"/>
      <c r="O12" s="31"/>
      <c r="P12" s="30"/>
      <c r="Q12" s="31"/>
    </row>
    <row r="13" spans="1:17" ht="18" customHeight="1">
      <c r="A13" s="9" t="s">
        <v>37</v>
      </c>
      <c r="B13" s="56" t="s">
        <v>81</v>
      </c>
      <c r="C13" s="56"/>
      <c r="D13" s="56"/>
      <c r="E13" s="56"/>
      <c r="F13" s="56"/>
      <c r="G13" s="56"/>
      <c r="H13" s="56"/>
      <c r="I13" s="56"/>
      <c r="J13" s="57"/>
      <c r="K13" s="72" t="s">
        <v>9</v>
      </c>
      <c r="L13" s="69">
        <v>283</v>
      </c>
      <c r="M13" s="136"/>
      <c r="N13" s="58"/>
      <c r="O13" s="59"/>
      <c r="P13" s="58">
        <f>N13*L13</f>
        <v>0</v>
      </c>
      <c r="Q13" s="59"/>
    </row>
    <row r="14" spans="1:17" ht="18" customHeight="1">
      <c r="A14" s="10"/>
      <c r="B14" s="66" t="s">
        <v>150</v>
      </c>
      <c r="C14" s="67"/>
      <c r="D14" s="67"/>
      <c r="E14" s="67"/>
      <c r="F14" s="67"/>
      <c r="G14" s="67"/>
      <c r="H14" s="67"/>
      <c r="I14" s="67"/>
      <c r="J14" s="68"/>
      <c r="K14" s="62"/>
      <c r="L14" s="63"/>
      <c r="M14" s="134"/>
      <c r="N14" s="64"/>
      <c r="O14" s="65"/>
      <c r="P14" s="64"/>
      <c r="Q14" s="65"/>
    </row>
    <row r="15" spans="1:17" ht="26.25" customHeight="1">
      <c r="A15" s="9" t="s">
        <v>41</v>
      </c>
      <c r="B15" s="56" t="s">
        <v>217</v>
      </c>
      <c r="C15" s="56"/>
      <c r="D15" s="56"/>
      <c r="E15" s="56"/>
      <c r="F15" s="56"/>
      <c r="G15" s="56"/>
      <c r="H15" s="56"/>
      <c r="I15" s="56"/>
      <c r="J15" s="57"/>
      <c r="K15" s="4" t="s">
        <v>9</v>
      </c>
      <c r="L15" s="23">
        <v>10</v>
      </c>
      <c r="M15" s="136"/>
      <c r="N15" s="52"/>
      <c r="O15" s="53"/>
      <c r="P15" s="52">
        <f t="shared" ref="P15" si="0">N15*L15</f>
        <v>0</v>
      </c>
      <c r="Q15" s="53"/>
    </row>
    <row r="16" spans="1:17" ht="15.75" customHeight="1">
      <c r="A16" s="9" t="s">
        <v>42</v>
      </c>
      <c r="B16" s="56" t="s">
        <v>218</v>
      </c>
      <c r="C16" s="56"/>
      <c r="D16" s="56"/>
      <c r="E16" s="56"/>
      <c r="F16" s="56"/>
      <c r="G16" s="56"/>
      <c r="H16" s="56"/>
      <c r="I16" s="56"/>
      <c r="J16" s="57"/>
      <c r="K16" s="72" t="s">
        <v>9</v>
      </c>
      <c r="L16" s="69">
        <v>50</v>
      </c>
      <c r="M16" s="136"/>
      <c r="N16" s="58"/>
      <c r="O16" s="59"/>
      <c r="P16" s="58">
        <f>N16*L16</f>
        <v>0</v>
      </c>
      <c r="Q16" s="59"/>
    </row>
    <row r="17" spans="1:17" ht="15" customHeight="1">
      <c r="A17" s="10"/>
      <c r="B17" s="66" t="s">
        <v>151</v>
      </c>
      <c r="C17" s="67"/>
      <c r="D17" s="67"/>
      <c r="E17" s="67"/>
      <c r="F17" s="67"/>
      <c r="G17" s="67"/>
      <c r="H17" s="67"/>
      <c r="I17" s="67"/>
      <c r="J17" s="68"/>
      <c r="K17" s="62"/>
      <c r="L17" s="63"/>
      <c r="M17" s="134"/>
      <c r="N17" s="64"/>
      <c r="O17" s="65"/>
      <c r="P17" s="64"/>
      <c r="Q17" s="65"/>
    </row>
    <row r="18" spans="1:17" ht="15.75" customHeight="1">
      <c r="A18" s="9" t="s">
        <v>43</v>
      </c>
      <c r="B18" s="56" t="s">
        <v>193</v>
      </c>
      <c r="C18" s="56"/>
      <c r="D18" s="56"/>
      <c r="E18" s="56"/>
      <c r="F18" s="56"/>
      <c r="G18" s="56"/>
      <c r="H18" s="56"/>
      <c r="I18" s="56"/>
      <c r="J18" s="57"/>
      <c r="K18" s="72" t="s">
        <v>9</v>
      </c>
      <c r="L18" s="69">
        <v>150</v>
      </c>
      <c r="M18" s="136"/>
      <c r="N18" s="58"/>
      <c r="O18" s="59"/>
      <c r="P18" s="58">
        <f>N18*L18</f>
        <v>0</v>
      </c>
      <c r="Q18" s="59"/>
    </row>
    <row r="19" spans="1:17" ht="27.75" customHeight="1">
      <c r="A19" s="10"/>
      <c r="B19" s="66" t="s">
        <v>219</v>
      </c>
      <c r="C19" s="67"/>
      <c r="D19" s="67"/>
      <c r="E19" s="67"/>
      <c r="F19" s="67"/>
      <c r="G19" s="67"/>
      <c r="H19" s="67"/>
      <c r="I19" s="67"/>
      <c r="J19" s="68"/>
      <c r="K19" s="62"/>
      <c r="L19" s="63"/>
      <c r="M19" s="134"/>
      <c r="N19" s="64"/>
      <c r="O19" s="65"/>
      <c r="P19" s="64"/>
      <c r="Q19" s="65"/>
    </row>
    <row r="20" spans="1:17" ht="16.5" customHeight="1">
      <c r="A20" s="9" t="s">
        <v>62</v>
      </c>
      <c r="B20" s="56" t="s">
        <v>174</v>
      </c>
      <c r="C20" s="56"/>
      <c r="D20" s="56"/>
      <c r="E20" s="56"/>
      <c r="F20" s="56"/>
      <c r="G20" s="56"/>
      <c r="H20" s="56"/>
      <c r="I20" s="56"/>
      <c r="J20" s="57"/>
      <c r="K20" s="4" t="s">
        <v>13</v>
      </c>
      <c r="L20" s="23">
        <v>94</v>
      </c>
      <c r="M20" s="136"/>
      <c r="N20" s="52"/>
      <c r="O20" s="53"/>
      <c r="P20" s="52">
        <f t="shared" ref="P20" si="1">N20*L20</f>
        <v>0</v>
      </c>
      <c r="Q20" s="53"/>
    </row>
    <row r="21" spans="1:17" ht="27.75" customHeight="1">
      <c r="A21" s="9" t="s">
        <v>66</v>
      </c>
      <c r="B21" s="49" t="s">
        <v>152</v>
      </c>
      <c r="C21" s="50"/>
      <c r="D21" s="50"/>
      <c r="E21" s="50"/>
      <c r="F21" s="50"/>
      <c r="G21" s="50"/>
      <c r="H21" s="50"/>
      <c r="I21" s="50"/>
      <c r="J21" s="51"/>
      <c r="K21" s="4"/>
      <c r="L21" s="23"/>
      <c r="M21" s="136"/>
      <c r="N21" s="52"/>
      <c r="O21" s="53"/>
      <c r="P21" s="52"/>
      <c r="Q21" s="53"/>
    </row>
    <row r="22" spans="1:17" ht="21" customHeight="1">
      <c r="A22" s="10" t="s">
        <v>190</v>
      </c>
      <c r="B22" s="66" t="s">
        <v>132</v>
      </c>
      <c r="C22" s="67"/>
      <c r="D22" s="67"/>
      <c r="E22" s="67"/>
      <c r="F22" s="67"/>
      <c r="G22" s="67"/>
      <c r="H22" s="67"/>
      <c r="I22" s="67"/>
      <c r="J22" s="67"/>
      <c r="K22" s="3" t="s">
        <v>13</v>
      </c>
      <c r="L22" s="21">
        <f>ROUNDUP(1/3*(L20+49*1+10*1.5+15*0.6+1),0)</f>
        <v>56</v>
      </c>
      <c r="M22" s="134"/>
      <c r="N22" s="44"/>
      <c r="O22" s="45"/>
      <c r="P22" s="44">
        <f>N22*L22</f>
        <v>0</v>
      </c>
      <c r="Q22" s="45"/>
    </row>
    <row r="23" spans="1:17" ht="15.75" customHeight="1">
      <c r="A23" s="11" t="s">
        <v>191</v>
      </c>
      <c r="B23" s="74" t="s">
        <v>133</v>
      </c>
      <c r="C23" s="75"/>
      <c r="D23" s="75"/>
      <c r="E23" s="75"/>
      <c r="F23" s="75"/>
      <c r="G23" s="75"/>
      <c r="H23" s="75"/>
      <c r="I23" s="75"/>
      <c r="J23" s="75"/>
      <c r="K23" s="8" t="s">
        <v>13</v>
      </c>
      <c r="L23" s="25">
        <f>ROUNDUP(2/3*(L20+49*1+10*1.5+15*0.6+1),0)</f>
        <v>112</v>
      </c>
      <c r="M23" s="135"/>
      <c r="N23" s="79"/>
      <c r="O23" s="80"/>
      <c r="P23" s="79">
        <f>N23*L23</f>
        <v>0</v>
      </c>
      <c r="Q23" s="80"/>
    </row>
    <row r="24" spans="1:17" ht="15" customHeight="1">
      <c r="A24" s="9" t="s">
        <v>86</v>
      </c>
      <c r="B24" s="128" t="s">
        <v>85</v>
      </c>
      <c r="C24" s="129"/>
      <c r="D24" s="129"/>
      <c r="E24" s="129"/>
      <c r="F24" s="129"/>
      <c r="G24" s="129"/>
      <c r="H24" s="129"/>
      <c r="I24" s="129"/>
      <c r="J24" s="130"/>
      <c r="K24" s="4" t="s">
        <v>9</v>
      </c>
      <c r="L24" s="27">
        <v>50</v>
      </c>
      <c r="M24" s="137"/>
      <c r="N24" s="126"/>
      <c r="O24" s="127"/>
      <c r="P24" s="126">
        <f>N24*L24</f>
        <v>0</v>
      </c>
      <c r="Q24" s="127"/>
    </row>
    <row r="25" spans="1:17" ht="15" customHeight="1">
      <c r="A25" s="9" t="s">
        <v>87</v>
      </c>
      <c r="B25" s="56" t="s">
        <v>146</v>
      </c>
      <c r="C25" s="56"/>
      <c r="D25" s="56"/>
      <c r="E25" s="56"/>
      <c r="F25" s="56"/>
      <c r="G25" s="56"/>
      <c r="H25" s="56"/>
      <c r="I25" s="56"/>
      <c r="J25" s="57"/>
      <c r="K25" s="4" t="s">
        <v>10</v>
      </c>
      <c r="L25" s="23">
        <v>385</v>
      </c>
      <c r="M25" s="136"/>
      <c r="N25" s="52"/>
      <c r="O25" s="53"/>
      <c r="P25" s="58">
        <f t="shared" ref="P25:P26" si="2">N25*L25</f>
        <v>0</v>
      </c>
      <c r="Q25" s="59"/>
    </row>
    <row r="26" spans="1:17" ht="15" customHeight="1">
      <c r="A26" s="9" t="s">
        <v>108</v>
      </c>
      <c r="B26" s="56" t="s">
        <v>56</v>
      </c>
      <c r="C26" s="56"/>
      <c r="D26" s="56"/>
      <c r="E26" s="56"/>
      <c r="F26" s="56"/>
      <c r="G26" s="56"/>
      <c r="H26" s="56"/>
      <c r="I26" s="56"/>
      <c r="J26" s="57"/>
      <c r="K26" s="4" t="s">
        <v>8</v>
      </c>
      <c r="L26" s="23">
        <v>1</v>
      </c>
      <c r="M26" s="136"/>
      <c r="N26" s="52"/>
      <c r="O26" s="53"/>
      <c r="P26" s="52">
        <f t="shared" si="2"/>
        <v>0</v>
      </c>
      <c r="Q26" s="53"/>
    </row>
    <row r="27" spans="1:17">
      <c r="A27" s="9" t="s">
        <v>109</v>
      </c>
      <c r="B27" s="56" t="s">
        <v>216</v>
      </c>
      <c r="C27" s="56"/>
      <c r="D27" s="56"/>
      <c r="E27" s="56"/>
      <c r="F27" s="56"/>
      <c r="G27" s="56"/>
      <c r="H27" s="56"/>
      <c r="I27" s="56"/>
      <c r="J27" s="57"/>
      <c r="K27" s="72" t="s">
        <v>10</v>
      </c>
      <c r="L27" s="69">
        <v>35</v>
      </c>
      <c r="M27" s="136"/>
      <c r="N27" s="52"/>
      <c r="O27" s="53"/>
      <c r="P27" s="52">
        <f>N27*L27</f>
        <v>0</v>
      </c>
      <c r="Q27" s="53"/>
    </row>
    <row r="28" spans="1:17" ht="12" customHeight="1">
      <c r="A28" s="99"/>
      <c r="B28" s="66" t="s">
        <v>207</v>
      </c>
      <c r="C28" s="67"/>
      <c r="D28" s="67"/>
      <c r="E28" s="67"/>
      <c r="F28" s="67"/>
      <c r="G28" s="67"/>
      <c r="H28" s="67"/>
      <c r="I28" s="67"/>
      <c r="J28" s="68"/>
      <c r="K28" s="62"/>
      <c r="L28" s="63"/>
      <c r="M28" s="134"/>
      <c r="N28" s="44"/>
      <c r="O28" s="45"/>
      <c r="P28" s="44"/>
      <c r="Q28" s="45"/>
    </row>
    <row r="29" spans="1:17" ht="12" customHeight="1">
      <c r="A29" s="99"/>
      <c r="B29" s="66"/>
      <c r="C29" s="67"/>
      <c r="D29" s="67"/>
      <c r="E29" s="67"/>
      <c r="F29" s="67"/>
      <c r="G29" s="67"/>
      <c r="H29" s="67"/>
      <c r="I29" s="67"/>
      <c r="J29" s="68"/>
      <c r="K29" s="62"/>
      <c r="L29" s="63"/>
      <c r="M29" s="134"/>
      <c r="N29" s="44"/>
      <c r="O29" s="45"/>
      <c r="P29" s="44"/>
      <c r="Q29" s="45"/>
    </row>
    <row r="30" spans="1:17">
      <c r="A30" s="9" t="s">
        <v>110</v>
      </c>
      <c r="B30" s="56" t="s">
        <v>73</v>
      </c>
      <c r="C30" s="56"/>
      <c r="D30" s="56"/>
      <c r="E30" s="56"/>
      <c r="F30" s="56"/>
      <c r="G30" s="56"/>
      <c r="H30" s="56"/>
      <c r="I30" s="56"/>
      <c r="J30" s="57"/>
      <c r="K30" s="72" t="s">
        <v>8</v>
      </c>
      <c r="L30" s="69">
        <v>1</v>
      </c>
      <c r="M30" s="136"/>
      <c r="N30" s="52"/>
      <c r="O30" s="53"/>
      <c r="P30" s="52">
        <f>N30*L30</f>
        <v>0</v>
      </c>
      <c r="Q30" s="53"/>
    </row>
    <row r="31" spans="1:17" ht="17.25" customHeight="1">
      <c r="A31" s="10"/>
      <c r="B31" s="66" t="s">
        <v>74</v>
      </c>
      <c r="C31" s="67"/>
      <c r="D31" s="67"/>
      <c r="E31" s="67"/>
      <c r="F31" s="67"/>
      <c r="G31" s="67"/>
      <c r="H31" s="67"/>
      <c r="I31" s="67"/>
      <c r="J31" s="68"/>
      <c r="K31" s="62"/>
      <c r="L31" s="63"/>
      <c r="M31" s="134"/>
      <c r="N31" s="44"/>
      <c r="O31" s="45"/>
      <c r="P31" s="44"/>
      <c r="Q31" s="45"/>
    </row>
    <row r="32" spans="1:17" ht="27" customHeight="1">
      <c r="A32" s="9" t="s">
        <v>111</v>
      </c>
      <c r="B32" s="56" t="s">
        <v>194</v>
      </c>
      <c r="C32" s="56"/>
      <c r="D32" s="56"/>
      <c r="E32" s="56"/>
      <c r="F32" s="56"/>
      <c r="G32" s="56"/>
      <c r="H32" s="56"/>
      <c r="I32" s="56"/>
      <c r="J32" s="57"/>
      <c r="K32" s="72" t="s">
        <v>8</v>
      </c>
      <c r="L32" s="69">
        <v>1</v>
      </c>
      <c r="M32" s="136"/>
      <c r="N32" s="52"/>
      <c r="O32" s="53"/>
      <c r="P32" s="52">
        <f>N32*L32</f>
        <v>0</v>
      </c>
      <c r="Q32" s="53"/>
    </row>
    <row r="33" spans="1:17" ht="17.25" customHeight="1">
      <c r="A33" s="99"/>
      <c r="B33" s="66" t="s">
        <v>74</v>
      </c>
      <c r="C33" s="67"/>
      <c r="D33" s="67"/>
      <c r="E33" s="67"/>
      <c r="F33" s="67"/>
      <c r="G33" s="67"/>
      <c r="H33" s="67"/>
      <c r="I33" s="67"/>
      <c r="J33" s="68"/>
      <c r="K33" s="62"/>
      <c r="L33" s="63"/>
      <c r="M33" s="134"/>
      <c r="N33" s="44"/>
      <c r="O33" s="45"/>
      <c r="P33" s="44"/>
      <c r="Q33" s="45"/>
    </row>
    <row r="34" spans="1:17" ht="0.75" customHeight="1">
      <c r="A34" s="99"/>
      <c r="B34" s="66"/>
      <c r="C34" s="67"/>
      <c r="D34" s="67"/>
      <c r="E34" s="67"/>
      <c r="F34" s="67"/>
      <c r="G34" s="67"/>
      <c r="H34" s="67"/>
      <c r="I34" s="67"/>
      <c r="J34" s="68"/>
      <c r="K34" s="62"/>
      <c r="L34" s="63"/>
      <c r="M34" s="134"/>
      <c r="N34" s="44"/>
      <c r="O34" s="45"/>
      <c r="P34" s="44"/>
      <c r="Q34" s="45"/>
    </row>
    <row r="35" spans="1:17">
      <c r="A35" s="9" t="s">
        <v>112</v>
      </c>
      <c r="B35" s="56" t="s">
        <v>135</v>
      </c>
      <c r="C35" s="56"/>
      <c r="D35" s="56"/>
      <c r="E35" s="56"/>
      <c r="F35" s="56"/>
      <c r="G35" s="56"/>
      <c r="H35" s="56"/>
      <c r="I35" s="56"/>
      <c r="J35" s="57"/>
      <c r="K35" s="72" t="s">
        <v>8</v>
      </c>
      <c r="L35" s="72">
        <v>2</v>
      </c>
      <c r="M35" s="138"/>
      <c r="N35" s="52"/>
      <c r="O35" s="53"/>
      <c r="P35" s="52">
        <f>N35*L35</f>
        <v>0</v>
      </c>
      <c r="Q35" s="53"/>
    </row>
    <row r="36" spans="1:17" ht="19.5" customHeight="1">
      <c r="A36" s="10"/>
      <c r="B36" s="66" t="s">
        <v>83</v>
      </c>
      <c r="C36" s="67"/>
      <c r="D36" s="67"/>
      <c r="E36" s="67"/>
      <c r="F36" s="67"/>
      <c r="G36" s="67"/>
      <c r="H36" s="67"/>
      <c r="I36" s="67"/>
      <c r="J36" s="68"/>
      <c r="K36" s="62"/>
      <c r="L36" s="62"/>
      <c r="M36" s="139"/>
      <c r="N36" s="44"/>
      <c r="O36" s="45"/>
      <c r="P36" s="44"/>
      <c r="Q36" s="45"/>
    </row>
    <row r="37" spans="1:17">
      <c r="A37" s="9" t="s">
        <v>192</v>
      </c>
      <c r="B37" s="56" t="s">
        <v>134</v>
      </c>
      <c r="C37" s="56"/>
      <c r="D37" s="56"/>
      <c r="E37" s="56"/>
      <c r="F37" s="56"/>
      <c r="G37" s="56"/>
      <c r="H37" s="56"/>
      <c r="I37" s="56"/>
      <c r="J37" s="57"/>
      <c r="K37" s="72" t="s">
        <v>10</v>
      </c>
      <c r="L37" s="69">
        <v>50</v>
      </c>
      <c r="M37" s="136"/>
      <c r="N37" s="52"/>
      <c r="O37" s="53"/>
      <c r="P37" s="52">
        <f>N37*L37</f>
        <v>0</v>
      </c>
      <c r="Q37" s="53"/>
    </row>
    <row r="38" spans="1:17" ht="19.5" customHeight="1">
      <c r="A38" s="10"/>
      <c r="B38" s="66" t="s">
        <v>83</v>
      </c>
      <c r="C38" s="67"/>
      <c r="D38" s="67"/>
      <c r="E38" s="67"/>
      <c r="F38" s="67"/>
      <c r="G38" s="67"/>
      <c r="H38" s="67"/>
      <c r="I38" s="67"/>
      <c r="J38" s="68"/>
      <c r="K38" s="62"/>
      <c r="L38" s="63"/>
      <c r="M38" s="134"/>
      <c r="N38" s="44"/>
      <c r="O38" s="45"/>
      <c r="P38" s="44"/>
      <c r="Q38" s="45"/>
    </row>
    <row r="39" spans="1:17">
      <c r="A39" s="9" t="s">
        <v>195</v>
      </c>
      <c r="B39" s="56" t="s">
        <v>211</v>
      </c>
      <c r="C39" s="56"/>
      <c r="D39" s="56"/>
      <c r="E39" s="56"/>
      <c r="F39" s="56"/>
      <c r="G39" s="56"/>
      <c r="H39" s="56"/>
      <c r="I39" s="56"/>
      <c r="J39" s="57"/>
      <c r="K39" s="72" t="s">
        <v>10</v>
      </c>
      <c r="L39" s="69">
        <v>50</v>
      </c>
      <c r="M39" s="136"/>
      <c r="N39" s="52"/>
      <c r="O39" s="53"/>
      <c r="P39" s="52">
        <f>N39*L39</f>
        <v>0</v>
      </c>
      <c r="Q39" s="53"/>
    </row>
    <row r="40" spans="1:17" ht="29.45" customHeight="1">
      <c r="A40" s="10"/>
      <c r="B40" s="66" t="s">
        <v>213</v>
      </c>
      <c r="C40" s="67"/>
      <c r="D40" s="67"/>
      <c r="E40" s="67"/>
      <c r="F40" s="67"/>
      <c r="G40" s="67"/>
      <c r="H40" s="67"/>
      <c r="I40" s="67"/>
      <c r="J40" s="68"/>
      <c r="K40" s="62"/>
      <c r="L40" s="63"/>
      <c r="M40" s="134"/>
      <c r="N40" s="44"/>
      <c r="O40" s="45"/>
      <c r="P40" s="44"/>
      <c r="Q40" s="45"/>
    </row>
    <row r="41" spans="1:17" ht="15" customHeight="1">
      <c r="A41" s="9" t="s">
        <v>197</v>
      </c>
      <c r="B41" s="56" t="s">
        <v>196</v>
      </c>
      <c r="C41" s="56"/>
      <c r="D41" s="56"/>
      <c r="E41" s="56"/>
      <c r="F41" s="56"/>
      <c r="G41" s="56"/>
      <c r="H41" s="56"/>
      <c r="I41" s="56"/>
      <c r="J41" s="57"/>
      <c r="K41" s="4" t="s">
        <v>14</v>
      </c>
      <c r="L41" s="23">
        <v>2</v>
      </c>
      <c r="M41" s="136"/>
      <c r="N41" s="52"/>
      <c r="O41" s="53"/>
      <c r="P41" s="58">
        <f t="shared" ref="P41" si="3">N41*L41</f>
        <v>0</v>
      </c>
      <c r="Q41" s="59"/>
    </row>
    <row r="42" spans="1:17">
      <c r="A42" s="9" t="s">
        <v>200</v>
      </c>
      <c r="B42" s="56" t="s">
        <v>198</v>
      </c>
      <c r="C42" s="56"/>
      <c r="D42" s="56"/>
      <c r="E42" s="56"/>
      <c r="F42" s="56"/>
      <c r="G42" s="56"/>
      <c r="H42" s="56"/>
      <c r="I42" s="56"/>
      <c r="J42" s="57"/>
      <c r="K42" s="72" t="s">
        <v>8</v>
      </c>
      <c r="L42" s="69">
        <v>1</v>
      </c>
      <c r="M42" s="136"/>
      <c r="N42" s="52"/>
      <c r="O42" s="53"/>
      <c r="P42" s="52">
        <f>N42*L42</f>
        <v>0</v>
      </c>
      <c r="Q42" s="53"/>
    </row>
    <row r="43" spans="1:17" ht="44.45" customHeight="1">
      <c r="A43" s="10"/>
      <c r="B43" s="66" t="s">
        <v>215</v>
      </c>
      <c r="C43" s="67"/>
      <c r="D43" s="67"/>
      <c r="E43" s="67"/>
      <c r="F43" s="67"/>
      <c r="G43" s="67"/>
      <c r="H43" s="67"/>
      <c r="I43" s="67"/>
      <c r="J43" s="68"/>
      <c r="K43" s="62"/>
      <c r="L43" s="63"/>
      <c r="M43" s="134"/>
      <c r="N43" s="44"/>
      <c r="O43" s="45"/>
      <c r="P43" s="44"/>
      <c r="Q43" s="45"/>
    </row>
    <row r="44" spans="1:17">
      <c r="A44" s="9" t="s">
        <v>212</v>
      </c>
      <c r="B44" s="56" t="s">
        <v>201</v>
      </c>
      <c r="C44" s="56"/>
      <c r="D44" s="56"/>
      <c r="E44" s="56"/>
      <c r="F44" s="56"/>
      <c r="G44" s="56"/>
      <c r="H44" s="56"/>
      <c r="I44" s="56"/>
      <c r="J44" s="57"/>
      <c r="K44" s="72" t="s">
        <v>8</v>
      </c>
      <c r="L44" s="69">
        <v>1</v>
      </c>
      <c r="M44" s="136"/>
      <c r="N44" s="52"/>
      <c r="O44" s="53"/>
      <c r="P44" s="52">
        <f>N44*L44</f>
        <v>0</v>
      </c>
      <c r="Q44" s="53"/>
    </row>
    <row r="45" spans="1:17" ht="31.5" customHeight="1">
      <c r="A45" s="10"/>
      <c r="B45" s="66" t="s">
        <v>202</v>
      </c>
      <c r="C45" s="67"/>
      <c r="D45" s="67"/>
      <c r="E45" s="67"/>
      <c r="F45" s="67"/>
      <c r="G45" s="67"/>
      <c r="H45" s="67"/>
      <c r="I45" s="67"/>
      <c r="J45" s="68"/>
      <c r="K45" s="62"/>
      <c r="L45" s="63"/>
      <c r="M45" s="134"/>
      <c r="N45" s="44"/>
      <c r="O45" s="45"/>
      <c r="P45" s="44"/>
      <c r="Q45" s="45"/>
    </row>
    <row r="46" spans="1:17" ht="15" customHeight="1">
      <c r="A46" s="37"/>
      <c r="B46" s="100" t="s">
        <v>82</v>
      </c>
      <c r="C46" s="101"/>
      <c r="D46" s="101"/>
      <c r="E46" s="101"/>
      <c r="F46" s="101"/>
      <c r="G46" s="101"/>
      <c r="H46" s="101"/>
      <c r="I46" s="101"/>
      <c r="J46" s="102"/>
      <c r="K46" s="6"/>
      <c r="L46" s="22"/>
      <c r="M46" s="22"/>
      <c r="N46" s="73"/>
      <c r="O46" s="73"/>
      <c r="P46" s="73">
        <f>SUM(P13:Q45)</f>
        <v>0</v>
      </c>
      <c r="Q46" s="103"/>
    </row>
    <row r="47" spans="1:17" ht="15" customHeight="1">
      <c r="A47" s="5" t="s">
        <v>12</v>
      </c>
      <c r="B47" s="46" t="s">
        <v>11</v>
      </c>
      <c r="C47" s="47"/>
      <c r="D47" s="47"/>
      <c r="E47" s="47"/>
      <c r="F47" s="47"/>
      <c r="G47" s="47"/>
      <c r="H47" s="47"/>
      <c r="I47" s="47"/>
      <c r="J47" s="48"/>
      <c r="K47" s="7"/>
      <c r="L47" s="24"/>
      <c r="M47" s="133"/>
      <c r="N47" s="30"/>
      <c r="O47" s="31"/>
      <c r="P47" s="30"/>
      <c r="Q47" s="31"/>
    </row>
    <row r="48" spans="1:17" ht="17.25" customHeight="1">
      <c r="A48" s="9" t="s">
        <v>44</v>
      </c>
      <c r="B48" s="49" t="s">
        <v>59</v>
      </c>
      <c r="C48" s="50"/>
      <c r="D48" s="50"/>
      <c r="E48" s="50"/>
      <c r="F48" s="50"/>
      <c r="G48" s="50"/>
      <c r="H48" s="50"/>
      <c r="I48" s="50"/>
      <c r="J48" s="51"/>
      <c r="K48" s="4"/>
      <c r="L48" s="23"/>
      <c r="M48" s="136"/>
      <c r="N48" s="52"/>
      <c r="O48" s="53"/>
      <c r="P48" s="52"/>
      <c r="Q48" s="53"/>
    </row>
    <row r="49" spans="1:17" ht="15.75" customHeight="1">
      <c r="A49" s="10" t="s">
        <v>113</v>
      </c>
      <c r="B49" s="66" t="s">
        <v>71</v>
      </c>
      <c r="C49" s="67"/>
      <c r="D49" s="67"/>
      <c r="E49" s="67"/>
      <c r="F49" s="67"/>
      <c r="G49" s="67"/>
      <c r="H49" s="67"/>
      <c r="I49" s="67"/>
      <c r="J49" s="68"/>
      <c r="K49" s="3" t="s">
        <v>10</v>
      </c>
      <c r="L49" s="21">
        <v>25</v>
      </c>
      <c r="M49" s="134"/>
      <c r="N49" s="44"/>
      <c r="O49" s="45"/>
      <c r="P49" s="44">
        <f>N49*L49</f>
        <v>0</v>
      </c>
      <c r="Q49" s="45"/>
    </row>
    <row r="50" spans="1:17" ht="15.75" customHeight="1">
      <c r="A50" s="10" t="s">
        <v>114</v>
      </c>
      <c r="B50" s="66" t="s">
        <v>57</v>
      </c>
      <c r="C50" s="67"/>
      <c r="D50" s="67"/>
      <c r="E50" s="67"/>
      <c r="F50" s="67"/>
      <c r="G50" s="67"/>
      <c r="H50" s="67"/>
      <c r="I50" s="67"/>
      <c r="J50" s="68"/>
      <c r="K50" s="3" t="s">
        <v>10</v>
      </c>
      <c r="L50" s="21">
        <v>11</v>
      </c>
      <c r="M50" s="134"/>
      <c r="N50" s="44"/>
      <c r="O50" s="45"/>
      <c r="P50" s="44">
        <f>N50*L50</f>
        <v>0</v>
      </c>
      <c r="Q50" s="45"/>
    </row>
    <row r="51" spans="1:17" ht="15.75" customHeight="1">
      <c r="A51" s="11" t="s">
        <v>115</v>
      </c>
      <c r="B51" s="74" t="s">
        <v>58</v>
      </c>
      <c r="C51" s="75"/>
      <c r="D51" s="75"/>
      <c r="E51" s="75"/>
      <c r="F51" s="75"/>
      <c r="G51" s="75"/>
      <c r="H51" s="75"/>
      <c r="I51" s="75"/>
      <c r="J51" s="75"/>
      <c r="K51" s="8" t="s">
        <v>10</v>
      </c>
      <c r="L51" s="25">
        <v>38</v>
      </c>
      <c r="M51" s="135"/>
      <c r="N51" s="79"/>
      <c r="O51" s="80"/>
      <c r="P51" s="79">
        <f>N51*L51</f>
        <v>0</v>
      </c>
      <c r="Q51" s="80"/>
    </row>
    <row r="52" spans="1:17" ht="24.6" customHeight="1">
      <c r="A52" s="9" t="s">
        <v>45</v>
      </c>
      <c r="B52" s="49" t="s">
        <v>88</v>
      </c>
      <c r="C52" s="50"/>
      <c r="D52" s="50"/>
      <c r="E52" s="50"/>
      <c r="F52" s="50"/>
      <c r="G52" s="50"/>
      <c r="H52" s="50"/>
      <c r="I52" s="50"/>
      <c r="J52" s="51"/>
      <c r="K52" s="4"/>
      <c r="L52" s="23"/>
      <c r="M52" s="136"/>
      <c r="N52" s="52"/>
      <c r="O52" s="53"/>
      <c r="P52" s="52"/>
      <c r="Q52" s="53"/>
    </row>
    <row r="53" spans="1:17" ht="24.6" customHeight="1">
      <c r="A53" s="10"/>
      <c r="B53" s="66" t="s">
        <v>89</v>
      </c>
      <c r="C53" s="67"/>
      <c r="D53" s="67"/>
      <c r="E53" s="67"/>
      <c r="F53" s="67"/>
      <c r="G53" s="67"/>
      <c r="H53" s="67"/>
      <c r="I53" s="67"/>
      <c r="J53" s="67"/>
      <c r="K53" s="3" t="s">
        <v>8</v>
      </c>
      <c r="L53" s="21">
        <v>1</v>
      </c>
      <c r="M53" s="134"/>
      <c r="N53" s="44"/>
      <c r="O53" s="45"/>
      <c r="P53" s="44">
        <f>N53*L53</f>
        <v>0</v>
      </c>
      <c r="Q53" s="45"/>
    </row>
    <row r="54" spans="1:17" ht="18.75" customHeight="1">
      <c r="A54" s="9" t="s">
        <v>46</v>
      </c>
      <c r="B54" s="49" t="s">
        <v>84</v>
      </c>
      <c r="C54" s="50"/>
      <c r="D54" s="50"/>
      <c r="E54" s="50"/>
      <c r="F54" s="50"/>
      <c r="G54" s="50"/>
      <c r="H54" s="50"/>
      <c r="I54" s="50"/>
      <c r="J54" s="51"/>
      <c r="K54" s="4"/>
      <c r="L54" s="23"/>
      <c r="M54" s="136"/>
      <c r="N54" s="52"/>
      <c r="O54" s="53"/>
      <c r="P54" s="52"/>
      <c r="Q54" s="53"/>
    </row>
    <row r="55" spans="1:17" ht="15.75" customHeight="1">
      <c r="A55" s="10" t="s">
        <v>116</v>
      </c>
      <c r="B55" s="66" t="s">
        <v>90</v>
      </c>
      <c r="C55" s="67"/>
      <c r="D55" s="67"/>
      <c r="E55" s="67"/>
      <c r="F55" s="67"/>
      <c r="G55" s="67"/>
      <c r="H55" s="67"/>
      <c r="I55" s="67"/>
      <c r="J55" s="67"/>
      <c r="K55" s="3" t="s">
        <v>14</v>
      </c>
      <c r="L55" s="21">
        <v>4</v>
      </c>
      <c r="M55" s="134"/>
      <c r="N55" s="44"/>
      <c r="O55" s="45"/>
      <c r="P55" s="44">
        <f>N55*L55</f>
        <v>0</v>
      </c>
      <c r="Q55" s="45"/>
    </row>
    <row r="56" spans="1:17">
      <c r="A56" s="9" t="s">
        <v>47</v>
      </c>
      <c r="B56" s="56" t="s">
        <v>147</v>
      </c>
      <c r="C56" s="56"/>
      <c r="D56" s="56"/>
      <c r="E56" s="56"/>
      <c r="F56" s="56"/>
      <c r="G56" s="56"/>
      <c r="H56" s="56"/>
      <c r="I56" s="56"/>
      <c r="J56" s="57"/>
      <c r="K56" s="72" t="s">
        <v>8</v>
      </c>
      <c r="L56" s="69">
        <v>3</v>
      </c>
      <c r="M56" s="136"/>
      <c r="N56" s="52"/>
      <c r="O56" s="53"/>
      <c r="P56" s="52">
        <f>N56*L56</f>
        <v>0</v>
      </c>
      <c r="Q56" s="53"/>
    </row>
    <row r="57" spans="1:17" ht="27.75" customHeight="1">
      <c r="A57" s="10"/>
      <c r="B57" s="66" t="s">
        <v>187</v>
      </c>
      <c r="C57" s="67"/>
      <c r="D57" s="67"/>
      <c r="E57" s="67"/>
      <c r="F57" s="67"/>
      <c r="G57" s="67"/>
      <c r="H57" s="67"/>
      <c r="I57" s="67"/>
      <c r="J57" s="68"/>
      <c r="K57" s="62"/>
      <c r="L57" s="63"/>
      <c r="M57" s="134"/>
      <c r="N57" s="44"/>
      <c r="O57" s="45"/>
      <c r="P57" s="44"/>
      <c r="Q57" s="45"/>
    </row>
    <row r="58" spans="1:17">
      <c r="A58" s="9" t="s">
        <v>48</v>
      </c>
      <c r="B58" s="49" t="s">
        <v>235</v>
      </c>
      <c r="C58" s="56"/>
      <c r="D58" s="56"/>
      <c r="E58" s="56"/>
      <c r="F58" s="56"/>
      <c r="G58" s="56"/>
      <c r="H58" s="56"/>
      <c r="I58" s="56"/>
      <c r="J58" s="56"/>
      <c r="K58" s="72" t="s">
        <v>14</v>
      </c>
      <c r="L58" s="69">
        <v>5</v>
      </c>
      <c r="M58" s="136"/>
      <c r="N58" s="58"/>
      <c r="O58" s="59"/>
      <c r="P58" s="58">
        <f>N58*L58</f>
        <v>0</v>
      </c>
      <c r="Q58" s="59"/>
    </row>
    <row r="59" spans="1:17" ht="31.5" customHeight="1">
      <c r="A59" s="10"/>
      <c r="B59" s="74" t="s">
        <v>67</v>
      </c>
      <c r="C59" s="75"/>
      <c r="D59" s="75"/>
      <c r="E59" s="75"/>
      <c r="F59" s="75"/>
      <c r="G59" s="75"/>
      <c r="H59" s="75"/>
      <c r="I59" s="75"/>
      <c r="J59" s="75"/>
      <c r="K59" s="62"/>
      <c r="L59" s="63"/>
      <c r="M59" s="134"/>
      <c r="N59" s="64"/>
      <c r="O59" s="65"/>
      <c r="P59" s="64"/>
      <c r="Q59" s="65"/>
    </row>
    <row r="60" spans="1:17">
      <c r="A60" s="9" t="s">
        <v>50</v>
      </c>
      <c r="B60" s="49" t="s">
        <v>175</v>
      </c>
      <c r="C60" s="56"/>
      <c r="D60" s="56"/>
      <c r="E60" s="56"/>
      <c r="F60" s="56"/>
      <c r="G60" s="56"/>
      <c r="H60" s="56"/>
      <c r="I60" s="56"/>
      <c r="J60" s="56"/>
      <c r="K60" s="72" t="s">
        <v>14</v>
      </c>
      <c r="L60" s="69">
        <v>1</v>
      </c>
      <c r="M60" s="136"/>
      <c r="N60" s="58"/>
      <c r="O60" s="59"/>
      <c r="P60" s="58">
        <f>N60*L60</f>
        <v>0</v>
      </c>
      <c r="Q60" s="59"/>
    </row>
    <row r="61" spans="1:17" ht="31.5" customHeight="1">
      <c r="A61" s="10"/>
      <c r="B61" s="74" t="s">
        <v>236</v>
      </c>
      <c r="C61" s="75"/>
      <c r="D61" s="75"/>
      <c r="E61" s="75"/>
      <c r="F61" s="75"/>
      <c r="G61" s="75"/>
      <c r="H61" s="75"/>
      <c r="I61" s="75"/>
      <c r="J61" s="75"/>
      <c r="K61" s="62"/>
      <c r="L61" s="63"/>
      <c r="M61" s="134"/>
      <c r="N61" s="64"/>
      <c r="O61" s="65"/>
      <c r="P61" s="64"/>
      <c r="Q61" s="65"/>
    </row>
    <row r="62" spans="1:17" ht="12.75" customHeight="1">
      <c r="A62" s="9" t="s">
        <v>51</v>
      </c>
      <c r="B62" s="128" t="s">
        <v>237</v>
      </c>
      <c r="C62" s="129"/>
      <c r="D62" s="129"/>
      <c r="E62" s="129"/>
      <c r="F62" s="129"/>
      <c r="G62" s="129"/>
      <c r="H62" s="129"/>
      <c r="I62" s="129"/>
      <c r="J62" s="130"/>
      <c r="K62" s="4" t="s">
        <v>10</v>
      </c>
      <c r="L62" s="27">
        <f>5+8+10</f>
        <v>23</v>
      </c>
      <c r="M62" s="137"/>
      <c r="N62" s="126"/>
      <c r="O62" s="127"/>
      <c r="P62" s="126">
        <f>N62*L62</f>
        <v>0</v>
      </c>
      <c r="Q62" s="127"/>
    </row>
    <row r="63" spans="1:17" ht="15" customHeight="1">
      <c r="A63" s="9" t="s">
        <v>52</v>
      </c>
      <c r="B63" s="128" t="s">
        <v>63</v>
      </c>
      <c r="C63" s="129"/>
      <c r="D63" s="129"/>
      <c r="E63" s="129"/>
      <c r="F63" s="129"/>
      <c r="G63" s="129"/>
      <c r="H63" s="129"/>
      <c r="I63" s="129"/>
      <c r="J63" s="130"/>
      <c r="K63" s="4" t="s">
        <v>10</v>
      </c>
      <c r="L63" s="27">
        <f>L49+L50+L51</f>
        <v>74</v>
      </c>
      <c r="M63" s="137"/>
      <c r="N63" s="126"/>
      <c r="O63" s="127"/>
      <c r="P63" s="126">
        <f>N63*L63</f>
        <v>0</v>
      </c>
      <c r="Q63" s="127"/>
    </row>
    <row r="64" spans="1:17" ht="15" customHeight="1">
      <c r="A64" s="9" t="s">
        <v>117</v>
      </c>
      <c r="B64" s="56" t="s">
        <v>176</v>
      </c>
      <c r="C64" s="56"/>
      <c r="D64" s="56"/>
      <c r="E64" s="56"/>
      <c r="F64" s="56"/>
      <c r="G64" s="56"/>
      <c r="H64" s="56"/>
      <c r="I64" s="56"/>
      <c r="J64" s="57"/>
      <c r="K64" s="72" t="s">
        <v>14</v>
      </c>
      <c r="L64" s="69">
        <v>2</v>
      </c>
      <c r="M64" s="136"/>
      <c r="N64" s="52"/>
      <c r="O64" s="53"/>
      <c r="P64" s="52">
        <f>N64*L64</f>
        <v>0</v>
      </c>
      <c r="Q64" s="53"/>
    </row>
    <row r="65" spans="1:17" ht="29.25" customHeight="1">
      <c r="A65" s="10"/>
      <c r="B65" s="66" t="s">
        <v>238</v>
      </c>
      <c r="C65" s="67"/>
      <c r="D65" s="67"/>
      <c r="E65" s="67"/>
      <c r="F65" s="67"/>
      <c r="G65" s="67"/>
      <c r="H65" s="67"/>
      <c r="I65" s="67"/>
      <c r="J65" s="68"/>
      <c r="K65" s="62"/>
      <c r="L65" s="63"/>
      <c r="M65" s="134"/>
      <c r="N65" s="44"/>
      <c r="O65" s="45"/>
      <c r="P65" s="44"/>
      <c r="Q65" s="45"/>
    </row>
    <row r="66" spans="1:17" ht="15" customHeight="1">
      <c r="A66" s="37"/>
      <c r="B66" s="100" t="s">
        <v>77</v>
      </c>
      <c r="C66" s="101"/>
      <c r="D66" s="101"/>
      <c r="E66" s="101"/>
      <c r="F66" s="101"/>
      <c r="G66" s="101"/>
      <c r="H66" s="101"/>
      <c r="I66" s="101"/>
      <c r="J66" s="102"/>
      <c r="K66" s="6"/>
      <c r="L66" s="22"/>
      <c r="M66" s="22"/>
      <c r="N66" s="73"/>
      <c r="O66" s="73"/>
      <c r="P66" s="73">
        <f>SUM(P48:Q65)</f>
        <v>0</v>
      </c>
      <c r="Q66" s="103"/>
    </row>
    <row r="67" spans="1:17" ht="15" customHeight="1">
      <c r="A67" s="5" t="s">
        <v>25</v>
      </c>
      <c r="B67" s="46" t="s">
        <v>91</v>
      </c>
      <c r="C67" s="47"/>
      <c r="D67" s="47"/>
      <c r="E67" s="47"/>
      <c r="F67" s="47"/>
      <c r="G67" s="47"/>
      <c r="H67" s="47"/>
      <c r="I67" s="47"/>
      <c r="J67" s="48"/>
      <c r="K67" s="7"/>
      <c r="L67" s="24"/>
      <c r="M67" s="133"/>
      <c r="N67" s="30"/>
      <c r="O67" s="31"/>
      <c r="P67" s="30"/>
      <c r="Q67" s="31"/>
    </row>
    <row r="68" spans="1:17" ht="14.25" customHeight="1">
      <c r="A68" s="9" t="s">
        <v>53</v>
      </c>
      <c r="B68" s="49" t="s">
        <v>160</v>
      </c>
      <c r="C68" s="50"/>
      <c r="D68" s="50"/>
      <c r="E68" s="50"/>
      <c r="F68" s="50"/>
      <c r="G68" s="50"/>
      <c r="H68" s="50"/>
      <c r="I68" s="50"/>
      <c r="J68" s="51"/>
      <c r="K68" s="4"/>
      <c r="L68" s="23"/>
      <c r="M68" s="136"/>
      <c r="N68" s="52"/>
      <c r="O68" s="53"/>
      <c r="P68" s="52"/>
      <c r="Q68" s="53"/>
    </row>
    <row r="69" spans="1:17" ht="15.75" customHeight="1">
      <c r="A69" s="10" t="s">
        <v>118</v>
      </c>
      <c r="B69" s="125" t="s">
        <v>159</v>
      </c>
      <c r="C69" s="67"/>
      <c r="D69" s="67"/>
      <c r="E69" s="67"/>
      <c r="F69" s="67"/>
      <c r="G69" s="67"/>
      <c r="H69" s="67"/>
      <c r="I69" s="67"/>
      <c r="J69" s="67"/>
      <c r="K69" s="3" t="s">
        <v>13</v>
      </c>
      <c r="L69" s="21">
        <f>(L49+L50+L51)*0.2</f>
        <v>14.8</v>
      </c>
      <c r="M69" s="134"/>
      <c r="N69" s="44"/>
      <c r="O69" s="45"/>
      <c r="P69" s="44">
        <f>N69*L69</f>
        <v>0</v>
      </c>
      <c r="Q69" s="45"/>
    </row>
    <row r="70" spans="1:17" ht="15.75" customHeight="1">
      <c r="A70" s="10" t="s">
        <v>119</v>
      </c>
      <c r="B70" s="82" t="s">
        <v>158</v>
      </c>
      <c r="C70" s="75"/>
      <c r="D70" s="75"/>
      <c r="E70" s="75"/>
      <c r="F70" s="75"/>
      <c r="G70" s="75"/>
      <c r="H70" s="75"/>
      <c r="I70" s="75"/>
      <c r="J70" s="75"/>
      <c r="K70" s="8" t="s">
        <v>13</v>
      </c>
      <c r="L70" s="25">
        <f>49*0.4+10*0.9+15*0.4</f>
        <v>34.6</v>
      </c>
      <c r="M70" s="135"/>
      <c r="N70" s="79"/>
      <c r="O70" s="80"/>
      <c r="P70" s="79">
        <f>N70*L70</f>
        <v>0</v>
      </c>
      <c r="Q70" s="80"/>
    </row>
    <row r="71" spans="1:17" ht="18.75" customHeight="1">
      <c r="A71" s="9" t="s">
        <v>54</v>
      </c>
      <c r="B71" s="49" t="s">
        <v>177</v>
      </c>
      <c r="C71" s="50"/>
      <c r="D71" s="50"/>
      <c r="E71" s="50"/>
      <c r="F71" s="50"/>
      <c r="G71" s="50"/>
      <c r="H71" s="50"/>
      <c r="I71" s="50"/>
      <c r="J71" s="51"/>
      <c r="K71" s="4"/>
      <c r="L71" s="23"/>
      <c r="M71" s="136"/>
      <c r="N71" s="52"/>
      <c r="O71" s="53"/>
      <c r="P71" s="52"/>
      <c r="Q71" s="53"/>
    </row>
    <row r="72" spans="1:17" ht="15.75" customHeight="1">
      <c r="A72" s="10" t="s">
        <v>55</v>
      </c>
      <c r="B72" s="125" t="s">
        <v>161</v>
      </c>
      <c r="C72" s="67"/>
      <c r="D72" s="67"/>
      <c r="E72" s="67"/>
      <c r="F72" s="67"/>
      <c r="G72" s="67"/>
      <c r="H72" s="67"/>
      <c r="I72" s="67"/>
      <c r="J72" s="67"/>
      <c r="K72" s="3" t="s">
        <v>9</v>
      </c>
      <c r="L72" s="21">
        <v>862</v>
      </c>
      <c r="M72" s="134"/>
      <c r="N72" s="44"/>
      <c r="O72" s="45"/>
      <c r="P72" s="44">
        <f>N72*L72</f>
        <v>0</v>
      </c>
      <c r="Q72" s="45"/>
    </row>
    <row r="73" spans="1:17" ht="15.75" customHeight="1">
      <c r="A73" s="11" t="s">
        <v>120</v>
      </c>
      <c r="B73" s="82" t="s">
        <v>162</v>
      </c>
      <c r="C73" s="75"/>
      <c r="D73" s="75"/>
      <c r="E73" s="75"/>
      <c r="F73" s="75"/>
      <c r="G73" s="75"/>
      <c r="H73" s="75"/>
      <c r="I73" s="75"/>
      <c r="J73" s="75"/>
      <c r="K73" s="8" t="s">
        <v>9</v>
      </c>
      <c r="L73" s="25">
        <f>L72</f>
        <v>862</v>
      </c>
      <c r="M73" s="135"/>
      <c r="N73" s="79"/>
      <c r="O73" s="80"/>
      <c r="P73" s="79">
        <f>N73*L73</f>
        <v>0</v>
      </c>
      <c r="Q73" s="80"/>
    </row>
    <row r="74" spans="1:17" ht="19.5" customHeight="1">
      <c r="A74" s="9" t="s">
        <v>60</v>
      </c>
      <c r="B74" s="49" t="s">
        <v>178</v>
      </c>
      <c r="C74" s="50"/>
      <c r="D74" s="50"/>
      <c r="E74" s="50"/>
      <c r="F74" s="50"/>
      <c r="G74" s="50"/>
      <c r="H74" s="50"/>
      <c r="I74" s="50"/>
      <c r="J74" s="51"/>
      <c r="K74" s="4"/>
      <c r="L74" s="23"/>
      <c r="M74" s="136"/>
      <c r="N74" s="52"/>
      <c r="O74" s="53"/>
      <c r="P74" s="52"/>
      <c r="Q74" s="53"/>
    </row>
    <row r="75" spans="1:17" ht="15.75" customHeight="1">
      <c r="A75" s="10" t="s">
        <v>163</v>
      </c>
      <c r="B75" s="66" t="s">
        <v>164</v>
      </c>
      <c r="C75" s="67"/>
      <c r="D75" s="67"/>
      <c r="E75" s="67"/>
      <c r="F75" s="67"/>
      <c r="G75" s="67"/>
      <c r="H75" s="67"/>
      <c r="I75" s="67"/>
      <c r="J75" s="67"/>
      <c r="K75" s="3" t="s">
        <v>9</v>
      </c>
      <c r="L75" s="21">
        <v>174</v>
      </c>
      <c r="M75" s="134"/>
      <c r="N75" s="44"/>
      <c r="O75" s="45"/>
      <c r="P75" s="44">
        <f>N75*L75</f>
        <v>0</v>
      </c>
      <c r="Q75" s="45"/>
    </row>
    <row r="76" spans="1:17">
      <c r="A76" s="9" t="s">
        <v>121</v>
      </c>
      <c r="B76" s="56" t="s">
        <v>165</v>
      </c>
      <c r="C76" s="56"/>
      <c r="D76" s="56"/>
      <c r="E76" s="56"/>
      <c r="F76" s="56"/>
      <c r="G76" s="56"/>
      <c r="H76" s="56"/>
      <c r="I76" s="56"/>
      <c r="J76" s="57"/>
      <c r="K76" s="4" t="s">
        <v>13</v>
      </c>
      <c r="L76" s="23">
        <v>15</v>
      </c>
      <c r="M76" s="136"/>
      <c r="N76" s="52"/>
      <c r="O76" s="53"/>
      <c r="P76" s="58">
        <f t="shared" ref="P76" si="4">N76*L76</f>
        <v>0</v>
      </c>
      <c r="Q76" s="59"/>
    </row>
    <row r="77" spans="1:17">
      <c r="A77" s="9" t="s">
        <v>122</v>
      </c>
      <c r="B77" s="56" t="s">
        <v>189</v>
      </c>
      <c r="C77" s="56"/>
      <c r="D77" s="56"/>
      <c r="E77" s="56"/>
      <c r="F77" s="56"/>
      <c r="G77" s="56"/>
      <c r="H77" s="56"/>
      <c r="I77" s="56"/>
      <c r="J77" s="57"/>
      <c r="K77" s="4" t="s">
        <v>9</v>
      </c>
      <c r="L77" s="23">
        <v>100</v>
      </c>
      <c r="M77" s="136"/>
      <c r="N77" s="52"/>
      <c r="O77" s="53"/>
      <c r="P77" s="58">
        <f t="shared" ref="P77" si="5">N77*L77</f>
        <v>0</v>
      </c>
      <c r="Q77" s="59"/>
    </row>
    <row r="78" spans="1:17">
      <c r="A78" s="9" t="s">
        <v>123</v>
      </c>
      <c r="B78" s="56" t="s">
        <v>72</v>
      </c>
      <c r="C78" s="56"/>
      <c r="D78" s="56"/>
      <c r="E78" s="56"/>
      <c r="F78" s="56"/>
      <c r="G78" s="56"/>
      <c r="H78" s="56"/>
      <c r="I78" s="56"/>
      <c r="J78" s="57"/>
      <c r="K78" s="4" t="s">
        <v>15</v>
      </c>
      <c r="L78" s="23">
        <f>L84</f>
        <v>1012</v>
      </c>
      <c r="M78" s="136"/>
      <c r="N78" s="52"/>
      <c r="O78" s="53"/>
      <c r="P78" s="58">
        <f t="shared" ref="P78:P79" si="6">N78*L78</f>
        <v>0</v>
      </c>
      <c r="Q78" s="59"/>
    </row>
    <row r="79" spans="1:17">
      <c r="A79" s="9" t="s">
        <v>124</v>
      </c>
      <c r="B79" s="56" t="s">
        <v>179</v>
      </c>
      <c r="C79" s="56"/>
      <c r="D79" s="56"/>
      <c r="E79" s="56"/>
      <c r="F79" s="56"/>
      <c r="G79" s="56"/>
      <c r="H79" s="56"/>
      <c r="I79" s="56"/>
      <c r="J79" s="57"/>
      <c r="K79" s="4" t="s">
        <v>14</v>
      </c>
      <c r="L79" s="23">
        <v>2</v>
      </c>
      <c r="M79" s="136"/>
      <c r="N79" s="52"/>
      <c r="O79" s="53"/>
      <c r="P79" s="58">
        <f t="shared" si="6"/>
        <v>0</v>
      </c>
      <c r="Q79" s="59"/>
    </row>
    <row r="80" spans="1:17">
      <c r="A80" s="9" t="s">
        <v>125</v>
      </c>
      <c r="B80" s="56" t="s">
        <v>49</v>
      </c>
      <c r="C80" s="56"/>
      <c r="D80" s="56"/>
      <c r="E80" s="56"/>
      <c r="F80" s="56"/>
      <c r="G80" s="56"/>
      <c r="H80" s="56"/>
      <c r="I80" s="56"/>
      <c r="J80" s="57"/>
      <c r="K80" s="4" t="s">
        <v>10</v>
      </c>
      <c r="L80" s="23">
        <v>356</v>
      </c>
      <c r="M80" s="136"/>
      <c r="N80" s="52"/>
      <c r="O80" s="53"/>
      <c r="P80" s="58">
        <f t="shared" ref="P80" si="7">N80*L80</f>
        <v>0</v>
      </c>
      <c r="Q80" s="59"/>
    </row>
    <row r="81" spans="1:18" ht="15.75" customHeight="1">
      <c r="A81" s="9" t="s">
        <v>126</v>
      </c>
      <c r="B81" s="56" t="s">
        <v>148</v>
      </c>
      <c r="C81" s="56"/>
      <c r="D81" s="56"/>
      <c r="E81" s="56"/>
      <c r="F81" s="56"/>
      <c r="G81" s="56"/>
      <c r="H81" s="56"/>
      <c r="I81" s="56"/>
      <c r="J81" s="57"/>
      <c r="K81" s="4" t="s">
        <v>10</v>
      </c>
      <c r="L81" s="23">
        <v>162</v>
      </c>
      <c r="M81" s="136"/>
      <c r="N81" s="52"/>
      <c r="O81" s="53"/>
      <c r="P81" s="58">
        <f t="shared" ref="P81" si="8">N81*L81</f>
        <v>0</v>
      </c>
      <c r="Q81" s="59"/>
    </row>
    <row r="82" spans="1:18" ht="12.75" customHeight="1">
      <c r="A82" s="9" t="s">
        <v>166</v>
      </c>
      <c r="B82" s="56" t="s">
        <v>180</v>
      </c>
      <c r="C82" s="56"/>
      <c r="D82" s="56"/>
      <c r="E82" s="56"/>
      <c r="F82" s="56"/>
      <c r="G82" s="56"/>
      <c r="H82" s="56"/>
      <c r="I82" s="56"/>
      <c r="J82" s="57"/>
      <c r="K82" s="72" t="s">
        <v>10</v>
      </c>
      <c r="L82" s="69">
        <v>38</v>
      </c>
      <c r="M82" s="136"/>
      <c r="N82" s="52"/>
      <c r="O82" s="53"/>
      <c r="P82" s="58">
        <f>L82*N82</f>
        <v>0</v>
      </c>
      <c r="Q82" s="59"/>
    </row>
    <row r="83" spans="1:18" ht="44.25" customHeight="1">
      <c r="A83" s="16"/>
      <c r="B83" s="66" t="s">
        <v>208</v>
      </c>
      <c r="C83" s="67"/>
      <c r="D83" s="67"/>
      <c r="E83" s="67"/>
      <c r="F83" s="67"/>
      <c r="G83" s="67"/>
      <c r="H83" s="67"/>
      <c r="I83" s="67"/>
      <c r="J83" s="68"/>
      <c r="K83" s="62"/>
      <c r="L83" s="63"/>
      <c r="M83" s="134"/>
      <c r="N83" s="44"/>
      <c r="O83" s="45"/>
      <c r="P83" s="70"/>
      <c r="Q83" s="71"/>
    </row>
    <row r="84" spans="1:18" ht="20.45" customHeight="1">
      <c r="A84" s="9" t="s">
        <v>167</v>
      </c>
      <c r="B84" s="128" t="s">
        <v>92</v>
      </c>
      <c r="C84" s="129"/>
      <c r="D84" s="129"/>
      <c r="E84" s="129"/>
      <c r="F84" s="129"/>
      <c r="G84" s="129"/>
      <c r="H84" s="129"/>
      <c r="I84" s="129"/>
      <c r="J84" s="130"/>
      <c r="K84" s="4" t="s">
        <v>9</v>
      </c>
      <c r="L84" s="23">
        <f>L73+L18</f>
        <v>1012</v>
      </c>
      <c r="M84" s="136"/>
      <c r="N84" s="126"/>
      <c r="O84" s="127"/>
      <c r="P84" s="131">
        <f>N84*L84</f>
        <v>0</v>
      </c>
      <c r="Q84" s="132"/>
      <c r="R84" s="18"/>
    </row>
    <row r="85" spans="1:18" ht="16.5" customHeight="1">
      <c r="A85" s="9" t="s">
        <v>188</v>
      </c>
      <c r="B85" s="128" t="s">
        <v>93</v>
      </c>
      <c r="C85" s="129"/>
      <c r="D85" s="129"/>
      <c r="E85" s="129"/>
      <c r="F85" s="129"/>
      <c r="G85" s="129"/>
      <c r="H85" s="129"/>
      <c r="I85" s="129"/>
      <c r="J85" s="130"/>
      <c r="K85" s="4" t="s">
        <v>9</v>
      </c>
      <c r="L85" s="23">
        <v>258</v>
      </c>
      <c r="M85" s="136"/>
      <c r="N85" s="126"/>
      <c r="O85" s="127"/>
      <c r="P85" s="131">
        <f>N85*L85</f>
        <v>0</v>
      </c>
      <c r="Q85" s="132"/>
      <c r="R85" s="18"/>
    </row>
    <row r="86" spans="1:18" ht="15" customHeight="1">
      <c r="A86" s="37"/>
      <c r="B86" s="100" t="s">
        <v>94</v>
      </c>
      <c r="C86" s="101"/>
      <c r="D86" s="101"/>
      <c r="E86" s="101"/>
      <c r="F86" s="101"/>
      <c r="G86" s="101"/>
      <c r="H86" s="101"/>
      <c r="I86" s="101"/>
      <c r="J86" s="102"/>
      <c r="K86" s="6"/>
      <c r="L86" s="22"/>
      <c r="M86" s="22"/>
      <c r="N86" s="73"/>
      <c r="O86" s="73"/>
      <c r="P86" s="73">
        <f>SUM(P68:Q85)</f>
        <v>0</v>
      </c>
      <c r="Q86" s="103"/>
    </row>
    <row r="87" spans="1:18" ht="15" customHeight="1">
      <c r="A87" s="5" t="s">
        <v>28</v>
      </c>
      <c r="B87" s="46" t="s">
        <v>40</v>
      </c>
      <c r="C87" s="47"/>
      <c r="D87" s="47"/>
      <c r="E87" s="47"/>
      <c r="F87" s="47"/>
      <c r="G87" s="47"/>
      <c r="H87" s="47"/>
      <c r="I87" s="47"/>
      <c r="J87" s="48"/>
      <c r="K87" s="7"/>
      <c r="L87" s="24"/>
      <c r="M87" s="133"/>
      <c r="N87" s="30"/>
      <c r="O87" s="31"/>
      <c r="P87" s="30"/>
      <c r="Q87" s="31"/>
    </row>
    <row r="88" spans="1:18" ht="14.25" customHeight="1">
      <c r="A88" s="9" t="s">
        <v>68</v>
      </c>
      <c r="B88" s="49" t="s">
        <v>183</v>
      </c>
      <c r="C88" s="50"/>
      <c r="D88" s="50"/>
      <c r="E88" s="50"/>
      <c r="F88" s="50"/>
      <c r="G88" s="50"/>
      <c r="H88" s="50"/>
      <c r="I88" s="50"/>
      <c r="J88" s="51"/>
      <c r="K88" s="4"/>
      <c r="L88" s="23"/>
      <c r="M88" s="136"/>
      <c r="N88" s="52"/>
      <c r="O88" s="53"/>
      <c r="P88" s="52"/>
      <c r="Q88" s="53"/>
    </row>
    <row r="89" spans="1:18" ht="15.75" customHeight="1">
      <c r="A89" s="10"/>
      <c r="B89" s="66" t="s">
        <v>169</v>
      </c>
      <c r="C89" s="67"/>
      <c r="D89" s="67"/>
      <c r="E89" s="67"/>
      <c r="F89" s="67"/>
      <c r="G89" s="67"/>
      <c r="H89" s="67"/>
      <c r="I89" s="67"/>
      <c r="J89" s="67"/>
      <c r="K89" s="3" t="s">
        <v>14</v>
      </c>
      <c r="L89" s="21">
        <v>5</v>
      </c>
      <c r="M89" s="134"/>
      <c r="N89" s="44"/>
      <c r="O89" s="45"/>
      <c r="P89" s="44">
        <f>N89*L89</f>
        <v>0</v>
      </c>
      <c r="Q89" s="45"/>
    </row>
    <row r="90" spans="1:18" ht="17.25" customHeight="1">
      <c r="A90" s="9" t="s">
        <v>69</v>
      </c>
      <c r="B90" s="49" t="s">
        <v>182</v>
      </c>
      <c r="C90" s="50"/>
      <c r="D90" s="50"/>
      <c r="E90" s="50"/>
      <c r="F90" s="50"/>
      <c r="G90" s="50"/>
      <c r="H90" s="50"/>
      <c r="I90" s="50"/>
      <c r="J90" s="51"/>
      <c r="K90" s="4"/>
      <c r="L90" s="23"/>
      <c r="M90" s="136"/>
      <c r="N90" s="52"/>
      <c r="O90" s="53"/>
      <c r="P90" s="52"/>
      <c r="Q90" s="53"/>
    </row>
    <row r="91" spans="1:18" ht="30.75" customHeight="1">
      <c r="A91" s="10"/>
      <c r="B91" s="66" t="s">
        <v>181</v>
      </c>
      <c r="C91" s="67"/>
      <c r="D91" s="67"/>
      <c r="E91" s="67"/>
      <c r="F91" s="67"/>
      <c r="G91" s="67"/>
      <c r="H91" s="67"/>
      <c r="I91" s="67"/>
      <c r="J91" s="67"/>
      <c r="K91" s="3" t="s">
        <v>14</v>
      </c>
      <c r="L91" s="21">
        <v>5</v>
      </c>
      <c r="M91" s="134"/>
      <c r="N91" s="44"/>
      <c r="O91" s="45"/>
      <c r="P91" s="44">
        <f>N91*L91</f>
        <v>0</v>
      </c>
      <c r="Q91" s="45"/>
    </row>
    <row r="92" spans="1:18" ht="18.75" customHeight="1">
      <c r="A92" s="9" t="s">
        <v>70</v>
      </c>
      <c r="B92" s="49" t="s">
        <v>144</v>
      </c>
      <c r="C92" s="50"/>
      <c r="D92" s="50"/>
      <c r="E92" s="50"/>
      <c r="F92" s="50"/>
      <c r="G92" s="50"/>
      <c r="H92" s="50"/>
      <c r="I92" s="50"/>
      <c r="J92" s="51"/>
      <c r="K92" s="4"/>
      <c r="L92" s="23"/>
      <c r="M92" s="136"/>
      <c r="N92" s="52"/>
      <c r="O92" s="53"/>
      <c r="P92" s="52"/>
      <c r="Q92" s="53"/>
    </row>
    <row r="93" spans="1:18" ht="29.25" customHeight="1">
      <c r="A93" s="10"/>
      <c r="B93" s="66" t="s">
        <v>170</v>
      </c>
      <c r="C93" s="67"/>
      <c r="D93" s="67"/>
      <c r="E93" s="67"/>
      <c r="F93" s="67"/>
      <c r="G93" s="67"/>
      <c r="H93" s="67"/>
      <c r="I93" s="67"/>
      <c r="J93" s="67"/>
      <c r="K93" s="3" t="s">
        <v>8</v>
      </c>
      <c r="L93" s="21">
        <v>2</v>
      </c>
      <c r="M93" s="134"/>
      <c r="N93" s="44"/>
      <c r="O93" s="45"/>
      <c r="P93" s="44">
        <f>N93*L93</f>
        <v>0</v>
      </c>
      <c r="Q93" s="45"/>
    </row>
    <row r="94" spans="1:18" ht="15" customHeight="1">
      <c r="A94" s="9" t="s">
        <v>136</v>
      </c>
      <c r="B94" s="56" t="s">
        <v>154</v>
      </c>
      <c r="C94" s="56"/>
      <c r="D94" s="56"/>
      <c r="E94" s="56"/>
      <c r="F94" s="56"/>
      <c r="G94" s="56"/>
      <c r="H94" s="56"/>
      <c r="I94" s="56"/>
      <c r="J94" s="56"/>
      <c r="K94" s="4"/>
      <c r="L94" s="23"/>
      <c r="M94" s="136"/>
      <c r="N94" s="52"/>
      <c r="O94" s="53"/>
      <c r="P94" s="52"/>
      <c r="Q94" s="53"/>
    </row>
    <row r="95" spans="1:18">
      <c r="A95" s="10" t="s">
        <v>137</v>
      </c>
      <c r="B95" s="76" t="s">
        <v>22</v>
      </c>
      <c r="C95" s="76"/>
      <c r="D95" s="76"/>
      <c r="E95" s="76"/>
      <c r="F95" s="76"/>
      <c r="G95" s="76"/>
      <c r="H95" s="76"/>
      <c r="I95" s="76"/>
      <c r="J95" s="76"/>
      <c r="K95" s="38" t="s">
        <v>13</v>
      </c>
      <c r="L95" s="40">
        <f>ROUNDUP(1/3*(L97*0.5*0.6+L102),0)</f>
        <v>11</v>
      </c>
      <c r="M95" s="140"/>
      <c r="N95" s="77"/>
      <c r="O95" s="78"/>
      <c r="P95" s="77">
        <f t="shared" ref="P95:P99" si="9">ROUND(L95*N95,-1)</f>
        <v>0</v>
      </c>
      <c r="Q95" s="78"/>
    </row>
    <row r="96" spans="1:18" ht="18.75" customHeight="1">
      <c r="A96" s="10" t="s">
        <v>138</v>
      </c>
      <c r="B96" s="76" t="s">
        <v>23</v>
      </c>
      <c r="C96" s="76"/>
      <c r="D96" s="76"/>
      <c r="E96" s="76"/>
      <c r="F96" s="76"/>
      <c r="G96" s="76"/>
      <c r="H96" s="76"/>
      <c r="I96" s="76"/>
      <c r="J96" s="76"/>
      <c r="K96" s="38" t="s">
        <v>13</v>
      </c>
      <c r="L96" s="40">
        <f>ROUNDUP(2/3*(L97*0.5*0.6+L102),0)</f>
        <v>22</v>
      </c>
      <c r="M96" s="140"/>
      <c r="N96" s="77"/>
      <c r="O96" s="78"/>
      <c r="P96" s="77">
        <f t="shared" si="9"/>
        <v>0</v>
      </c>
      <c r="Q96" s="78"/>
    </row>
    <row r="97" spans="1:17" ht="18.75" customHeight="1">
      <c r="A97" s="10" t="s">
        <v>139</v>
      </c>
      <c r="B97" s="67" t="s">
        <v>153</v>
      </c>
      <c r="C97" s="67"/>
      <c r="D97" s="67"/>
      <c r="E97" s="67"/>
      <c r="F97" s="67"/>
      <c r="G97" s="67"/>
      <c r="H97" s="67"/>
      <c r="I97" s="67"/>
      <c r="J97" s="67"/>
      <c r="K97" s="38" t="s">
        <v>10</v>
      </c>
      <c r="L97" s="40">
        <v>100</v>
      </c>
      <c r="M97" s="140"/>
      <c r="N97" s="77"/>
      <c r="O97" s="78"/>
      <c r="P97" s="77">
        <f t="shared" si="9"/>
        <v>0</v>
      </c>
      <c r="Q97" s="78"/>
    </row>
    <row r="98" spans="1:17" ht="17.25" customHeight="1">
      <c r="A98" s="10" t="s">
        <v>140</v>
      </c>
      <c r="B98" s="67" t="s">
        <v>29</v>
      </c>
      <c r="C98" s="67"/>
      <c r="D98" s="67"/>
      <c r="E98" s="67"/>
      <c r="F98" s="67"/>
      <c r="G98" s="67"/>
      <c r="H98" s="67"/>
      <c r="I98" s="67"/>
      <c r="J98" s="67"/>
      <c r="K98" s="38" t="s">
        <v>10</v>
      </c>
      <c r="L98" s="40">
        <f>L97</f>
        <v>100</v>
      </c>
      <c r="M98" s="140"/>
      <c r="N98" s="77"/>
      <c r="O98" s="78"/>
      <c r="P98" s="77">
        <f t="shared" si="9"/>
        <v>0</v>
      </c>
      <c r="Q98" s="78"/>
    </row>
    <row r="99" spans="1:17" ht="18" customHeight="1">
      <c r="A99" s="10" t="s">
        <v>140</v>
      </c>
      <c r="B99" s="67" t="s">
        <v>26</v>
      </c>
      <c r="C99" s="67"/>
      <c r="D99" s="67"/>
      <c r="E99" s="67"/>
      <c r="F99" s="67"/>
      <c r="G99" s="67"/>
      <c r="H99" s="67"/>
      <c r="I99" s="67"/>
      <c r="J99" s="67"/>
      <c r="K99" s="38" t="s">
        <v>13</v>
      </c>
      <c r="L99" s="40">
        <f>0.1*L97*0.5</f>
        <v>5</v>
      </c>
      <c r="M99" s="140"/>
      <c r="N99" s="77"/>
      <c r="O99" s="78"/>
      <c r="P99" s="77">
        <f t="shared" si="9"/>
        <v>0</v>
      </c>
      <c r="Q99" s="78"/>
    </row>
    <row r="100" spans="1:17" ht="15.75" customHeight="1">
      <c r="A100" s="10" t="s">
        <v>141</v>
      </c>
      <c r="B100" s="67" t="s">
        <v>24</v>
      </c>
      <c r="C100" s="67"/>
      <c r="D100" s="67"/>
      <c r="E100" s="67"/>
      <c r="F100" s="67"/>
      <c r="G100" s="67"/>
      <c r="H100" s="67"/>
      <c r="I100" s="67"/>
      <c r="J100" s="67"/>
      <c r="K100" s="38" t="s">
        <v>13</v>
      </c>
      <c r="L100" s="40">
        <f>0.3*L97*0.5</f>
        <v>15</v>
      </c>
      <c r="M100" s="140"/>
      <c r="N100" s="77"/>
      <c r="O100" s="78"/>
      <c r="P100" s="77">
        <f>ROUND(L100*N100,-1)</f>
        <v>0</v>
      </c>
      <c r="Q100" s="78"/>
    </row>
    <row r="101" spans="1:17" ht="15.75" customHeight="1">
      <c r="A101" s="10" t="s">
        <v>142</v>
      </c>
      <c r="B101" s="67" t="s">
        <v>33</v>
      </c>
      <c r="C101" s="67"/>
      <c r="D101" s="67"/>
      <c r="E101" s="67"/>
      <c r="F101" s="67"/>
      <c r="G101" s="67"/>
      <c r="H101" s="67"/>
      <c r="I101" s="67"/>
      <c r="J101" s="67"/>
      <c r="K101" s="38" t="s">
        <v>10</v>
      </c>
      <c r="L101" s="40">
        <f>L97</f>
        <v>100</v>
      </c>
      <c r="M101" s="140"/>
      <c r="N101" s="77"/>
      <c r="O101" s="78"/>
      <c r="P101" s="77">
        <f>ROUND(L101*N101,-1)</f>
        <v>0</v>
      </c>
      <c r="Q101" s="78"/>
    </row>
    <row r="102" spans="1:17" ht="14.25" customHeight="1">
      <c r="A102" s="11" t="s">
        <v>143</v>
      </c>
      <c r="B102" s="75" t="s">
        <v>27</v>
      </c>
      <c r="C102" s="75"/>
      <c r="D102" s="75"/>
      <c r="E102" s="75"/>
      <c r="F102" s="75"/>
      <c r="G102" s="75"/>
      <c r="H102" s="75"/>
      <c r="I102" s="75"/>
      <c r="J102" s="75"/>
      <c r="K102" s="39" t="s">
        <v>14</v>
      </c>
      <c r="L102" s="41">
        <v>2</v>
      </c>
      <c r="M102" s="141"/>
      <c r="N102" s="54"/>
      <c r="O102" s="55"/>
      <c r="P102" s="54">
        <f>ROUND(L102*N102,-1)</f>
        <v>0</v>
      </c>
      <c r="Q102" s="55"/>
    </row>
    <row r="103" spans="1:17" ht="15" customHeight="1">
      <c r="A103" s="37"/>
      <c r="B103" s="100" t="s">
        <v>78</v>
      </c>
      <c r="C103" s="101"/>
      <c r="D103" s="101"/>
      <c r="E103" s="101"/>
      <c r="F103" s="101"/>
      <c r="G103" s="101"/>
      <c r="H103" s="101"/>
      <c r="I103" s="101"/>
      <c r="J103" s="102"/>
      <c r="K103" s="6"/>
      <c r="L103" s="22"/>
      <c r="M103" s="22"/>
      <c r="N103" s="73"/>
      <c r="O103" s="73"/>
      <c r="P103" s="73">
        <f>SUM(P88:Q102)</f>
        <v>0</v>
      </c>
      <c r="Q103" s="103"/>
    </row>
    <row r="104" spans="1:17" ht="15" customHeight="1">
      <c r="A104" s="5" t="s">
        <v>95</v>
      </c>
      <c r="B104" s="46" t="s">
        <v>79</v>
      </c>
      <c r="C104" s="47"/>
      <c r="D104" s="47"/>
      <c r="E104" s="47"/>
      <c r="F104" s="47"/>
      <c r="G104" s="47"/>
      <c r="H104" s="47"/>
      <c r="I104" s="47"/>
      <c r="J104" s="48"/>
      <c r="K104" s="2"/>
      <c r="L104" s="20"/>
      <c r="M104" s="142"/>
      <c r="N104" s="32"/>
      <c r="O104" s="33"/>
      <c r="P104" s="32"/>
      <c r="Q104" s="33"/>
    </row>
    <row r="105" spans="1:17" ht="17.25" customHeight="1">
      <c r="A105" s="9" t="s">
        <v>127</v>
      </c>
      <c r="B105" s="49" t="s">
        <v>30</v>
      </c>
      <c r="C105" s="56"/>
      <c r="D105" s="56"/>
      <c r="E105" s="56"/>
      <c r="F105" s="56"/>
      <c r="G105" s="56"/>
      <c r="H105" s="56"/>
      <c r="I105" s="56"/>
      <c r="J105" s="57"/>
      <c r="K105" s="35"/>
      <c r="L105" s="36"/>
      <c r="M105" s="143"/>
      <c r="N105" s="52"/>
      <c r="O105" s="53"/>
      <c r="P105" s="58"/>
      <c r="Q105" s="59"/>
    </row>
    <row r="106" spans="1:17" ht="15.75" customHeight="1">
      <c r="A106" s="10" t="s">
        <v>128</v>
      </c>
      <c r="B106" s="60" t="s">
        <v>106</v>
      </c>
      <c r="C106" s="60"/>
      <c r="D106" s="60"/>
      <c r="E106" s="60"/>
      <c r="F106" s="60"/>
      <c r="G106" s="60"/>
      <c r="H106" s="60"/>
      <c r="I106" s="60"/>
      <c r="J106" s="61"/>
      <c r="K106" s="62" t="s">
        <v>10</v>
      </c>
      <c r="L106" s="63">
        <v>75</v>
      </c>
      <c r="M106" s="134"/>
      <c r="N106" s="44"/>
      <c r="O106" s="45"/>
      <c r="P106" s="64">
        <f>L106*N106</f>
        <v>0</v>
      </c>
      <c r="Q106" s="65"/>
    </row>
    <row r="107" spans="1:17" ht="38.450000000000003" customHeight="1">
      <c r="A107" s="16"/>
      <c r="B107" s="66" t="s">
        <v>221</v>
      </c>
      <c r="C107" s="67"/>
      <c r="D107" s="67"/>
      <c r="E107" s="67"/>
      <c r="F107" s="67"/>
      <c r="G107" s="67"/>
      <c r="H107" s="67"/>
      <c r="I107" s="67"/>
      <c r="J107" s="68"/>
      <c r="K107" s="62"/>
      <c r="L107" s="63"/>
      <c r="M107" s="134"/>
      <c r="N107" s="44"/>
      <c r="O107" s="45"/>
      <c r="P107" s="64"/>
      <c r="Q107" s="65"/>
    </row>
    <row r="108" spans="1:17" ht="24" customHeight="1">
      <c r="A108" s="9" t="s">
        <v>129</v>
      </c>
      <c r="B108" s="56" t="s">
        <v>31</v>
      </c>
      <c r="C108" s="56"/>
      <c r="D108" s="56"/>
      <c r="E108" s="56"/>
      <c r="F108" s="56"/>
      <c r="G108" s="56"/>
      <c r="H108" s="56"/>
      <c r="I108" s="56"/>
      <c r="J108" s="57"/>
      <c r="K108" s="72" t="s">
        <v>14</v>
      </c>
      <c r="L108" s="69">
        <v>5</v>
      </c>
      <c r="M108" s="136"/>
      <c r="N108" s="52"/>
      <c r="O108" s="53"/>
      <c r="P108" s="58">
        <f>L108*N108</f>
        <v>0</v>
      </c>
      <c r="Q108" s="59"/>
    </row>
    <row r="109" spans="1:17" ht="33" customHeight="1">
      <c r="A109" s="16"/>
      <c r="B109" s="66" t="s">
        <v>222</v>
      </c>
      <c r="C109" s="67"/>
      <c r="D109" s="67"/>
      <c r="E109" s="67"/>
      <c r="F109" s="67"/>
      <c r="G109" s="67"/>
      <c r="H109" s="67"/>
      <c r="I109" s="67"/>
      <c r="J109" s="68"/>
      <c r="K109" s="62"/>
      <c r="L109" s="63"/>
      <c r="M109" s="134"/>
      <c r="N109" s="44"/>
      <c r="O109" s="45"/>
      <c r="P109" s="70"/>
      <c r="Q109" s="71"/>
    </row>
    <row r="110" spans="1:17" ht="18" customHeight="1">
      <c r="A110" s="9" t="s">
        <v>156</v>
      </c>
      <c r="B110" s="56" t="s">
        <v>157</v>
      </c>
      <c r="C110" s="56"/>
      <c r="D110" s="56"/>
      <c r="E110" s="56"/>
      <c r="F110" s="56"/>
      <c r="G110" s="56"/>
      <c r="H110" s="56"/>
      <c r="I110" s="56"/>
      <c r="J110" s="57"/>
      <c r="K110" s="72" t="s">
        <v>14</v>
      </c>
      <c r="L110" s="69">
        <v>25</v>
      </c>
      <c r="M110" s="136"/>
      <c r="N110" s="52"/>
      <c r="O110" s="53"/>
      <c r="P110" s="58">
        <f>L110*N110</f>
        <v>0</v>
      </c>
      <c r="Q110" s="59"/>
    </row>
    <row r="111" spans="1:17" ht="31.15" customHeight="1">
      <c r="A111" s="16"/>
      <c r="B111" s="66" t="s">
        <v>223</v>
      </c>
      <c r="C111" s="67"/>
      <c r="D111" s="67"/>
      <c r="E111" s="67"/>
      <c r="F111" s="67"/>
      <c r="G111" s="67"/>
      <c r="H111" s="67"/>
      <c r="I111" s="67"/>
      <c r="J111" s="68"/>
      <c r="K111" s="62"/>
      <c r="L111" s="63"/>
      <c r="M111" s="134"/>
      <c r="N111" s="44"/>
      <c r="O111" s="45"/>
      <c r="P111" s="70"/>
      <c r="Q111" s="71"/>
    </row>
    <row r="112" spans="1:17" ht="18" customHeight="1">
      <c r="A112" s="9" t="s">
        <v>205</v>
      </c>
      <c r="B112" s="56" t="s">
        <v>224</v>
      </c>
      <c r="C112" s="56"/>
      <c r="D112" s="56"/>
      <c r="E112" s="56"/>
      <c r="F112" s="56"/>
      <c r="G112" s="56"/>
      <c r="H112" s="56"/>
      <c r="I112" s="56"/>
      <c r="J112" s="57"/>
      <c r="K112" s="72" t="s">
        <v>10</v>
      </c>
      <c r="L112" s="69">
        <v>20</v>
      </c>
      <c r="M112" s="136"/>
      <c r="N112" s="52"/>
      <c r="O112" s="53"/>
      <c r="P112" s="52">
        <f>L112*N112</f>
        <v>0</v>
      </c>
      <c r="Q112" s="53"/>
    </row>
    <row r="113" spans="1:17" ht="33" customHeight="1">
      <c r="A113" s="16"/>
      <c r="B113" s="66" t="s">
        <v>220</v>
      </c>
      <c r="C113" s="67"/>
      <c r="D113" s="67"/>
      <c r="E113" s="67"/>
      <c r="F113" s="67"/>
      <c r="G113" s="67"/>
      <c r="H113" s="67"/>
      <c r="I113" s="67"/>
      <c r="J113" s="68"/>
      <c r="K113" s="62"/>
      <c r="L113" s="63"/>
      <c r="M113" s="134"/>
      <c r="N113" s="44"/>
      <c r="O113" s="45"/>
      <c r="P113" s="79"/>
      <c r="Q113" s="80"/>
    </row>
    <row r="114" spans="1:17" ht="18" customHeight="1">
      <c r="A114" s="9" t="s">
        <v>205</v>
      </c>
      <c r="B114" s="56" t="s">
        <v>226</v>
      </c>
      <c r="C114" s="56"/>
      <c r="D114" s="56"/>
      <c r="E114" s="56"/>
      <c r="F114" s="56"/>
      <c r="G114" s="56"/>
      <c r="H114" s="56"/>
      <c r="I114" s="56"/>
      <c r="J114" s="57"/>
      <c r="K114" s="72" t="s">
        <v>10</v>
      </c>
      <c r="L114" s="69">
        <v>15</v>
      </c>
      <c r="M114" s="136"/>
      <c r="N114" s="52"/>
      <c r="O114" s="53"/>
      <c r="P114" s="52">
        <f>L114*N114</f>
        <v>0</v>
      </c>
      <c r="Q114" s="53"/>
    </row>
    <row r="115" spans="1:17" ht="21.6" customHeight="1">
      <c r="A115" s="16"/>
      <c r="B115" s="66" t="s">
        <v>227</v>
      </c>
      <c r="C115" s="67"/>
      <c r="D115" s="67"/>
      <c r="E115" s="67"/>
      <c r="F115" s="67"/>
      <c r="G115" s="67"/>
      <c r="H115" s="67"/>
      <c r="I115" s="67"/>
      <c r="J115" s="68"/>
      <c r="K115" s="62"/>
      <c r="L115" s="63"/>
      <c r="M115" s="134"/>
      <c r="N115" s="44"/>
      <c r="O115" s="45"/>
      <c r="P115" s="79"/>
      <c r="Q115" s="80"/>
    </row>
    <row r="116" spans="1:17" ht="17.25" customHeight="1">
      <c r="A116" s="9" t="s">
        <v>107</v>
      </c>
      <c r="B116" s="49" t="s">
        <v>32</v>
      </c>
      <c r="C116" s="56"/>
      <c r="D116" s="56"/>
      <c r="E116" s="56"/>
      <c r="F116" s="56"/>
      <c r="G116" s="56"/>
      <c r="H116" s="56"/>
      <c r="I116" s="56"/>
      <c r="J116" s="57"/>
      <c r="K116" s="35"/>
      <c r="L116" s="36"/>
      <c r="M116" s="143"/>
      <c r="N116" s="52"/>
      <c r="O116" s="53"/>
      <c r="P116" s="58"/>
      <c r="Q116" s="59"/>
    </row>
    <row r="117" spans="1:17" ht="41.25" customHeight="1">
      <c r="A117" s="10" t="s">
        <v>130</v>
      </c>
      <c r="B117" s="60" t="s">
        <v>155</v>
      </c>
      <c r="C117" s="60"/>
      <c r="D117" s="60"/>
      <c r="E117" s="60"/>
      <c r="F117" s="60"/>
      <c r="G117" s="60"/>
      <c r="H117" s="60"/>
      <c r="I117" s="60"/>
      <c r="J117" s="61"/>
      <c r="K117" s="3" t="s">
        <v>14</v>
      </c>
      <c r="L117" s="21">
        <v>5</v>
      </c>
      <c r="M117" s="134"/>
      <c r="N117" s="44"/>
      <c r="O117" s="45"/>
      <c r="P117" s="64">
        <f>L117*N117</f>
        <v>0</v>
      </c>
      <c r="Q117" s="65"/>
    </row>
    <row r="118" spans="1:17" ht="41.25" customHeight="1">
      <c r="A118" s="10" t="s">
        <v>209</v>
      </c>
      <c r="B118" s="60" t="s">
        <v>210</v>
      </c>
      <c r="C118" s="60"/>
      <c r="D118" s="60"/>
      <c r="E118" s="60"/>
      <c r="F118" s="60"/>
      <c r="G118" s="60"/>
      <c r="H118" s="60"/>
      <c r="I118" s="60"/>
      <c r="J118" s="61"/>
      <c r="K118" s="3" t="s">
        <v>14</v>
      </c>
      <c r="L118" s="21">
        <v>3</v>
      </c>
      <c r="M118" s="134"/>
      <c r="N118" s="44"/>
      <c r="O118" s="45"/>
      <c r="P118" s="64">
        <f>L118*N118</f>
        <v>0</v>
      </c>
      <c r="Q118" s="65"/>
    </row>
    <row r="119" spans="1:17" ht="15" customHeight="1">
      <c r="A119" s="9" t="s">
        <v>131</v>
      </c>
      <c r="B119" s="56" t="s">
        <v>149</v>
      </c>
      <c r="C119" s="56"/>
      <c r="D119" s="56"/>
      <c r="E119" s="56"/>
      <c r="F119" s="56"/>
      <c r="G119" s="56"/>
      <c r="H119" s="56"/>
      <c r="I119" s="56"/>
      <c r="J119" s="57"/>
      <c r="K119" s="4" t="s">
        <v>8</v>
      </c>
      <c r="L119" s="23">
        <v>1</v>
      </c>
      <c r="M119" s="136"/>
      <c r="N119" s="52"/>
      <c r="O119" s="53"/>
      <c r="P119" s="52">
        <f t="shared" ref="P119" si="10">N119*L119</f>
        <v>0</v>
      </c>
      <c r="Q119" s="53"/>
    </row>
    <row r="120" spans="1:17" ht="15" customHeight="1">
      <c r="A120" s="9" t="s">
        <v>145</v>
      </c>
      <c r="B120" s="56" t="s">
        <v>225</v>
      </c>
      <c r="C120" s="56"/>
      <c r="D120" s="56"/>
      <c r="E120" s="56"/>
      <c r="F120" s="56"/>
      <c r="G120" s="56"/>
      <c r="H120" s="56"/>
      <c r="I120" s="56"/>
      <c r="J120" s="57"/>
      <c r="K120" s="4" t="s">
        <v>14</v>
      </c>
      <c r="L120" s="23">
        <v>9</v>
      </c>
      <c r="M120" s="136"/>
      <c r="N120" s="52"/>
      <c r="O120" s="53"/>
      <c r="P120" s="52">
        <f t="shared" ref="P120" si="11">N120*L120</f>
        <v>0</v>
      </c>
      <c r="Q120" s="53"/>
    </row>
    <row r="121" spans="1:17" ht="28.5" customHeight="1">
      <c r="A121" s="9" t="s">
        <v>199</v>
      </c>
      <c r="B121" s="56" t="s">
        <v>203</v>
      </c>
      <c r="C121" s="56"/>
      <c r="D121" s="56"/>
      <c r="E121" s="56"/>
      <c r="F121" s="56"/>
      <c r="G121" s="56"/>
      <c r="H121" s="56"/>
      <c r="I121" s="56"/>
      <c r="J121" s="57"/>
      <c r="K121" s="4" t="s">
        <v>14</v>
      </c>
      <c r="L121" s="23">
        <v>14</v>
      </c>
      <c r="M121" s="136"/>
      <c r="N121" s="52"/>
      <c r="O121" s="53"/>
      <c r="P121" s="52">
        <f t="shared" ref="P121" si="12">N121*L121</f>
        <v>0</v>
      </c>
      <c r="Q121" s="53"/>
    </row>
    <row r="122" spans="1:17" ht="18" customHeight="1">
      <c r="A122" s="9" t="s">
        <v>204</v>
      </c>
      <c r="B122" s="56" t="s">
        <v>214</v>
      </c>
      <c r="C122" s="56"/>
      <c r="D122" s="56"/>
      <c r="E122" s="56"/>
      <c r="F122" s="56"/>
      <c r="G122" s="56"/>
      <c r="H122" s="56"/>
      <c r="I122" s="56"/>
      <c r="J122" s="57"/>
      <c r="K122" s="72" t="s">
        <v>8</v>
      </c>
      <c r="L122" s="69">
        <v>11</v>
      </c>
      <c r="M122" s="136"/>
      <c r="N122" s="52"/>
      <c r="O122" s="53"/>
      <c r="P122" s="52">
        <f>L122*N122</f>
        <v>0</v>
      </c>
      <c r="Q122" s="53"/>
    </row>
    <row r="123" spans="1:17" ht="28.5" customHeight="1">
      <c r="A123" s="16"/>
      <c r="B123" s="66" t="s">
        <v>206</v>
      </c>
      <c r="C123" s="67"/>
      <c r="D123" s="67"/>
      <c r="E123" s="67"/>
      <c r="F123" s="67"/>
      <c r="G123" s="67"/>
      <c r="H123" s="67"/>
      <c r="I123" s="67"/>
      <c r="J123" s="68"/>
      <c r="K123" s="62"/>
      <c r="L123" s="63"/>
      <c r="M123" s="134"/>
      <c r="N123" s="44"/>
      <c r="O123" s="45"/>
      <c r="P123" s="79"/>
      <c r="Q123" s="80"/>
    </row>
    <row r="124" spans="1:17" ht="15" customHeight="1">
      <c r="A124" s="37"/>
      <c r="B124" s="100" t="s">
        <v>80</v>
      </c>
      <c r="C124" s="101"/>
      <c r="D124" s="101"/>
      <c r="E124" s="101"/>
      <c r="F124" s="101"/>
      <c r="G124" s="101"/>
      <c r="H124" s="101"/>
      <c r="I124" s="101"/>
      <c r="J124" s="102"/>
      <c r="K124" s="6"/>
      <c r="L124" s="22"/>
      <c r="M124" s="22"/>
      <c r="N124" s="73"/>
      <c r="O124" s="73"/>
      <c r="P124" s="73">
        <f>SUM(P105:Q123)</f>
        <v>0</v>
      </c>
      <c r="Q124" s="103"/>
    </row>
    <row r="125" spans="1:17" ht="15" customHeight="1">
      <c r="A125" s="5" t="s">
        <v>98</v>
      </c>
      <c r="B125" s="46" t="s">
        <v>96</v>
      </c>
      <c r="C125" s="47"/>
      <c r="D125" s="47"/>
      <c r="E125" s="47"/>
      <c r="F125" s="47"/>
      <c r="G125" s="47"/>
      <c r="H125" s="47"/>
      <c r="I125" s="47"/>
      <c r="J125" s="48"/>
      <c r="K125" s="2"/>
      <c r="L125" s="20"/>
      <c r="M125" s="142"/>
      <c r="N125" s="32"/>
      <c r="O125" s="33"/>
      <c r="P125" s="32"/>
      <c r="Q125" s="33"/>
    </row>
    <row r="126" spans="1:17" ht="27.75" customHeight="1">
      <c r="A126" s="9" t="s">
        <v>99</v>
      </c>
      <c r="B126" s="56" t="s">
        <v>185</v>
      </c>
      <c r="C126" s="56"/>
      <c r="D126" s="56"/>
      <c r="E126" s="56"/>
      <c r="F126" s="56"/>
      <c r="G126" s="56"/>
      <c r="H126" s="56"/>
      <c r="I126" s="56"/>
      <c r="J126" s="57"/>
      <c r="K126" s="4" t="s">
        <v>8</v>
      </c>
      <c r="L126" s="23">
        <v>1</v>
      </c>
      <c r="M126" s="136"/>
      <c r="N126" s="58"/>
      <c r="O126" s="59"/>
      <c r="P126" s="58">
        <f t="shared" ref="P126" si="13">N126*L126</f>
        <v>0</v>
      </c>
      <c r="Q126" s="59"/>
    </row>
    <row r="127" spans="1:17" ht="15" customHeight="1">
      <c r="A127" s="9" t="s">
        <v>100</v>
      </c>
      <c r="B127" s="56" t="s">
        <v>186</v>
      </c>
      <c r="C127" s="56"/>
      <c r="D127" s="56"/>
      <c r="E127" s="56"/>
      <c r="F127" s="56"/>
      <c r="G127" s="56"/>
      <c r="H127" s="56"/>
      <c r="I127" s="56"/>
      <c r="J127" s="57"/>
      <c r="K127" s="4" t="s">
        <v>8</v>
      </c>
      <c r="L127" s="23">
        <v>1</v>
      </c>
      <c r="M127" s="136"/>
      <c r="N127" s="58"/>
      <c r="O127" s="59"/>
      <c r="P127" s="58">
        <f t="shared" ref="P127" si="14">N127*L127</f>
        <v>0</v>
      </c>
      <c r="Q127" s="59"/>
    </row>
    <row r="128" spans="1:17" ht="15" customHeight="1">
      <c r="A128" s="9" t="s">
        <v>101</v>
      </c>
      <c r="B128" s="56" t="s">
        <v>38</v>
      </c>
      <c r="C128" s="56"/>
      <c r="D128" s="56"/>
      <c r="E128" s="56"/>
      <c r="F128" s="56"/>
      <c r="G128" s="56"/>
      <c r="H128" s="56"/>
      <c r="I128" s="56"/>
      <c r="J128" s="57"/>
      <c r="K128" s="4" t="s">
        <v>8</v>
      </c>
      <c r="L128" s="23">
        <v>1</v>
      </c>
      <c r="M128" s="136"/>
      <c r="N128" s="58"/>
      <c r="O128" s="59"/>
      <c r="P128" s="58">
        <f t="shared" ref="P128" si="15">N128*L128</f>
        <v>0</v>
      </c>
      <c r="Q128" s="59"/>
    </row>
    <row r="129" spans="1:17" ht="15" customHeight="1">
      <c r="A129" s="9" t="s">
        <v>102</v>
      </c>
      <c r="B129" s="56" t="s">
        <v>65</v>
      </c>
      <c r="C129" s="56"/>
      <c r="D129" s="56"/>
      <c r="E129" s="56"/>
      <c r="F129" s="56"/>
      <c r="G129" s="56"/>
      <c r="H129" s="56"/>
      <c r="I129" s="56"/>
      <c r="J129" s="57"/>
      <c r="K129" s="4" t="s">
        <v>8</v>
      </c>
      <c r="L129" s="23">
        <v>1</v>
      </c>
      <c r="M129" s="136"/>
      <c r="N129" s="58"/>
      <c r="O129" s="59"/>
      <c r="P129" s="58">
        <f t="shared" ref="P129" si="16">N129*L129</f>
        <v>0</v>
      </c>
      <c r="Q129" s="59"/>
    </row>
    <row r="130" spans="1:17" ht="15" customHeight="1">
      <c r="A130" s="9" t="s">
        <v>103</v>
      </c>
      <c r="B130" s="56" t="s">
        <v>64</v>
      </c>
      <c r="C130" s="56"/>
      <c r="D130" s="56"/>
      <c r="E130" s="56"/>
      <c r="F130" s="56"/>
      <c r="G130" s="56"/>
      <c r="H130" s="56"/>
      <c r="I130" s="56"/>
      <c r="J130" s="57"/>
      <c r="K130" s="4" t="s">
        <v>8</v>
      </c>
      <c r="L130" s="23">
        <v>1</v>
      </c>
      <c r="M130" s="136"/>
      <c r="N130" s="58"/>
      <c r="O130" s="59"/>
      <c r="P130" s="58">
        <f t="shared" ref="P130:P131" si="17">N130*L130</f>
        <v>0</v>
      </c>
      <c r="Q130" s="59"/>
    </row>
    <row r="131" spans="1:17" ht="15" customHeight="1">
      <c r="A131" s="9" t="s">
        <v>104</v>
      </c>
      <c r="B131" s="56" t="s">
        <v>184</v>
      </c>
      <c r="C131" s="56"/>
      <c r="D131" s="56"/>
      <c r="E131" s="56"/>
      <c r="F131" s="56"/>
      <c r="G131" s="56"/>
      <c r="H131" s="56"/>
      <c r="I131" s="56"/>
      <c r="J131" s="57"/>
      <c r="K131" s="4" t="s">
        <v>8</v>
      </c>
      <c r="L131" s="23">
        <v>1</v>
      </c>
      <c r="M131" s="136"/>
      <c r="N131" s="58"/>
      <c r="O131" s="59"/>
      <c r="P131" s="58">
        <f t="shared" si="17"/>
        <v>0</v>
      </c>
      <c r="Q131" s="59"/>
    </row>
    <row r="132" spans="1:17" ht="15" customHeight="1">
      <c r="A132" s="9" t="s">
        <v>105</v>
      </c>
      <c r="B132" s="56" t="s">
        <v>39</v>
      </c>
      <c r="C132" s="56"/>
      <c r="D132" s="56"/>
      <c r="E132" s="56"/>
      <c r="F132" s="56"/>
      <c r="G132" s="56"/>
      <c r="H132" s="56"/>
      <c r="I132" s="56"/>
      <c r="J132" s="57"/>
      <c r="K132" s="4" t="s">
        <v>8</v>
      </c>
      <c r="L132" s="23">
        <v>1</v>
      </c>
      <c r="M132" s="136"/>
      <c r="N132" s="58"/>
      <c r="O132" s="59"/>
      <c r="P132" s="58">
        <f t="shared" ref="P132" si="18">N132*L132</f>
        <v>0</v>
      </c>
      <c r="Q132" s="59"/>
    </row>
    <row r="133" spans="1:17" ht="15.75" thickBot="1">
      <c r="A133" s="14"/>
      <c r="B133" s="110" t="s">
        <v>97</v>
      </c>
      <c r="C133" s="111"/>
      <c r="D133" s="111"/>
      <c r="E133" s="111"/>
      <c r="F133" s="111"/>
      <c r="G133" s="111"/>
      <c r="H133" s="111"/>
      <c r="I133" s="111"/>
      <c r="J133" s="112"/>
      <c r="K133" s="15"/>
      <c r="L133" s="26"/>
      <c r="M133" s="26"/>
      <c r="N133" s="113"/>
      <c r="O133" s="113"/>
      <c r="P133" s="113">
        <f>SUM(P126:Q132)</f>
        <v>0</v>
      </c>
      <c r="Q133" s="114"/>
    </row>
    <row r="134" spans="1:17" ht="14.25" customHeight="1">
      <c r="A134" s="104" t="s">
        <v>19</v>
      </c>
      <c r="B134" s="105"/>
      <c r="C134" s="105"/>
      <c r="D134" s="105"/>
      <c r="E134" s="105"/>
      <c r="F134" s="105"/>
      <c r="G134" s="105"/>
      <c r="H134" s="105"/>
      <c r="I134" s="105"/>
      <c r="J134" s="106"/>
      <c r="K134" s="115"/>
      <c r="L134" s="117"/>
      <c r="M134" s="42"/>
      <c r="N134" s="119"/>
      <c r="O134" s="119"/>
      <c r="P134" s="121">
        <f>SUM(P11+P46+P66+P86+P103+P124+P133)</f>
        <v>0</v>
      </c>
      <c r="Q134" s="122"/>
    </row>
    <row r="135" spans="1:17" ht="15.75" thickBot="1">
      <c r="A135" s="107"/>
      <c r="B135" s="108"/>
      <c r="C135" s="108"/>
      <c r="D135" s="108"/>
      <c r="E135" s="108"/>
      <c r="F135" s="108"/>
      <c r="G135" s="108"/>
      <c r="H135" s="108"/>
      <c r="I135" s="108"/>
      <c r="J135" s="109"/>
      <c r="K135" s="116"/>
      <c r="L135" s="118"/>
      <c r="M135" s="43"/>
      <c r="N135" s="120"/>
      <c r="O135" s="120"/>
      <c r="P135" s="123"/>
      <c r="Q135" s="124"/>
    </row>
    <row r="136" spans="1:17">
      <c r="A136" s="104" t="s">
        <v>21</v>
      </c>
      <c r="B136" s="105"/>
      <c r="C136" s="105"/>
      <c r="D136" s="105"/>
      <c r="E136" s="105"/>
      <c r="F136" s="105"/>
      <c r="G136" s="105"/>
      <c r="H136" s="105"/>
      <c r="I136" s="105"/>
      <c r="J136" s="106"/>
      <c r="K136" s="115"/>
      <c r="L136" s="117"/>
      <c r="M136" s="42"/>
      <c r="N136" s="119"/>
      <c r="O136" s="119"/>
      <c r="P136" s="121">
        <f>0.1*P134</f>
        <v>0</v>
      </c>
      <c r="Q136" s="122"/>
    </row>
    <row r="137" spans="1:17" ht="15.75" thickBot="1">
      <c r="A137" s="107"/>
      <c r="B137" s="108"/>
      <c r="C137" s="108"/>
      <c r="D137" s="108"/>
      <c r="E137" s="108"/>
      <c r="F137" s="108"/>
      <c r="G137" s="108"/>
      <c r="H137" s="108"/>
      <c r="I137" s="108"/>
      <c r="J137" s="109"/>
      <c r="K137" s="116"/>
      <c r="L137" s="118"/>
      <c r="M137" s="43"/>
      <c r="N137" s="120"/>
      <c r="O137" s="120"/>
      <c r="P137" s="123"/>
      <c r="Q137" s="124"/>
    </row>
    <row r="138" spans="1:17" ht="15" customHeight="1">
      <c r="A138" s="104" t="s">
        <v>20</v>
      </c>
      <c r="B138" s="105"/>
      <c r="C138" s="105"/>
      <c r="D138" s="105"/>
      <c r="E138" s="105"/>
      <c r="F138" s="105"/>
      <c r="G138" s="105"/>
      <c r="H138" s="105"/>
      <c r="I138" s="105"/>
      <c r="J138" s="106"/>
      <c r="K138" s="115"/>
      <c r="L138" s="117"/>
      <c r="M138" s="42"/>
      <c r="N138" s="119"/>
      <c r="O138" s="119"/>
      <c r="P138" s="121">
        <f>P134+P136</f>
        <v>0</v>
      </c>
      <c r="Q138" s="122"/>
    </row>
    <row r="139" spans="1:17" ht="15.75" customHeight="1" thickBot="1">
      <c r="A139" s="107"/>
      <c r="B139" s="108"/>
      <c r="C139" s="108"/>
      <c r="D139" s="108"/>
      <c r="E139" s="108"/>
      <c r="F139" s="108"/>
      <c r="G139" s="108"/>
      <c r="H139" s="108"/>
      <c r="I139" s="108"/>
      <c r="J139" s="109"/>
      <c r="K139" s="116"/>
      <c r="L139" s="118"/>
      <c r="M139" s="43"/>
      <c r="N139" s="120"/>
      <c r="O139" s="120"/>
      <c r="P139" s="123"/>
      <c r="Q139" s="124"/>
    </row>
    <row r="141" spans="1:17">
      <c r="G141" s="17"/>
    </row>
    <row r="142" spans="1:17">
      <c r="F142" s="13"/>
    </row>
  </sheetData>
  <mergeCells count="395">
    <mergeCell ref="P122:Q123"/>
    <mergeCell ref="B123:J123"/>
    <mergeCell ref="B118:J118"/>
    <mergeCell ref="N118:O118"/>
    <mergeCell ref="P118:Q118"/>
    <mergeCell ref="B121:J121"/>
    <mergeCell ref="N121:O121"/>
    <mergeCell ref="P121:Q121"/>
    <mergeCell ref="P52:Q52"/>
    <mergeCell ref="B77:J77"/>
    <mergeCell ref="N77:O77"/>
    <mergeCell ref="P77:Q77"/>
    <mergeCell ref="B53:J53"/>
    <mergeCell ref="P62:Q62"/>
    <mergeCell ref="B63:J63"/>
    <mergeCell ref="N63:O63"/>
    <mergeCell ref="P63:Q63"/>
    <mergeCell ref="L58:L59"/>
    <mergeCell ref="N58:O59"/>
    <mergeCell ref="P58:Q59"/>
    <mergeCell ref="B59:J59"/>
    <mergeCell ref="B62:J62"/>
    <mergeCell ref="N62:O62"/>
    <mergeCell ref="B73:J73"/>
    <mergeCell ref="P86:Q86"/>
    <mergeCell ref="B84:J84"/>
    <mergeCell ref="N84:O84"/>
    <mergeCell ref="N80:O80"/>
    <mergeCell ref="P80:Q80"/>
    <mergeCell ref="N98:O98"/>
    <mergeCell ref="P98:Q98"/>
    <mergeCell ref="B99:J99"/>
    <mergeCell ref="N99:O99"/>
    <mergeCell ref="P99:Q99"/>
    <mergeCell ref="P93:Q93"/>
    <mergeCell ref="N94:O94"/>
    <mergeCell ref="P79:Q79"/>
    <mergeCell ref="B52:J52"/>
    <mergeCell ref="N52:O52"/>
    <mergeCell ref="P49:Q49"/>
    <mergeCell ref="N46:O46"/>
    <mergeCell ref="N27:O29"/>
    <mergeCell ref="P27:Q29"/>
    <mergeCell ref="N53:O53"/>
    <mergeCell ref="P53:Q53"/>
    <mergeCell ref="B56:J56"/>
    <mergeCell ref="K56:K57"/>
    <mergeCell ref="L56:L57"/>
    <mergeCell ref="B55:J55"/>
    <mergeCell ref="N55:O55"/>
    <mergeCell ref="P55:Q55"/>
    <mergeCell ref="P66:Q66"/>
    <mergeCell ref="N56:O57"/>
    <mergeCell ref="P56:Q57"/>
    <mergeCell ref="B76:J76"/>
    <mergeCell ref="P75:Q75"/>
    <mergeCell ref="P44:Q45"/>
    <mergeCell ref="B45:J45"/>
    <mergeCell ref="P69:Q69"/>
    <mergeCell ref="P64:Q65"/>
    <mergeCell ref="P76:Q76"/>
    <mergeCell ref="P78:Q78"/>
    <mergeCell ref="B58:J58"/>
    <mergeCell ref="K58:K59"/>
    <mergeCell ref="B44:J44"/>
    <mergeCell ref="K44:K45"/>
    <mergeCell ref="L44:L45"/>
    <mergeCell ref="A28:A29"/>
    <mergeCell ref="B28:J29"/>
    <mergeCell ref="B65:J65"/>
    <mergeCell ref="B54:J54"/>
    <mergeCell ref="N54:O54"/>
    <mergeCell ref="P54:Q54"/>
    <mergeCell ref="L64:L65"/>
    <mergeCell ref="P85:Q85"/>
    <mergeCell ref="B101:J101"/>
    <mergeCell ref="N101:O101"/>
    <mergeCell ref="P101:Q101"/>
    <mergeCell ref="K39:K40"/>
    <mergeCell ref="L39:L40"/>
    <mergeCell ref="N39:O40"/>
    <mergeCell ref="P39:Q40"/>
    <mergeCell ref="B40:J40"/>
    <mergeCell ref="P95:Q95"/>
    <mergeCell ref="B39:J39"/>
    <mergeCell ref="L42:L43"/>
    <mergeCell ref="N42:O43"/>
    <mergeCell ref="P42:Q43"/>
    <mergeCell ref="B43:J43"/>
    <mergeCell ref="B51:J51"/>
    <mergeCell ref="P81:Q81"/>
    <mergeCell ref="P73:Q73"/>
    <mergeCell ref="N86:O86"/>
    <mergeCell ref="B81:J81"/>
    <mergeCell ref="P84:Q84"/>
    <mergeCell ref="B74:J74"/>
    <mergeCell ref="N74:O74"/>
    <mergeCell ref="P74:Q74"/>
    <mergeCell ref="B78:J78"/>
    <mergeCell ref="N78:O78"/>
    <mergeCell ref="B67:J67"/>
    <mergeCell ref="B93:J93"/>
    <mergeCell ref="N93:O93"/>
    <mergeCell ref="K42:K43"/>
    <mergeCell ref="N44:O45"/>
    <mergeCell ref="N64:O65"/>
    <mergeCell ref="B57:J57"/>
    <mergeCell ref="N81:O81"/>
    <mergeCell ref="N69:O69"/>
    <mergeCell ref="B85:J85"/>
    <mergeCell ref="N85:O85"/>
    <mergeCell ref="B75:J75"/>
    <mergeCell ref="N75:O75"/>
    <mergeCell ref="N76:O76"/>
    <mergeCell ref="B79:J79"/>
    <mergeCell ref="N79:O79"/>
    <mergeCell ref="N24:O24"/>
    <mergeCell ref="P24:Q24"/>
    <mergeCell ref="B32:J32"/>
    <mergeCell ref="K32:K34"/>
    <mergeCell ref="N37:O38"/>
    <mergeCell ref="P37:Q38"/>
    <mergeCell ref="B38:J38"/>
    <mergeCell ref="B26:J26"/>
    <mergeCell ref="N26:O26"/>
    <mergeCell ref="P26:Q26"/>
    <mergeCell ref="B25:J25"/>
    <mergeCell ref="N25:O25"/>
    <mergeCell ref="P25:Q25"/>
    <mergeCell ref="N32:O34"/>
    <mergeCell ref="P32:Q34"/>
    <mergeCell ref="K27:K29"/>
    <mergeCell ref="L27:L29"/>
    <mergeCell ref="B24:J24"/>
    <mergeCell ref="B27:J27"/>
    <mergeCell ref="N127:O127"/>
    <mergeCell ref="P127:Q127"/>
    <mergeCell ref="N128:O128"/>
    <mergeCell ref="P128:Q128"/>
    <mergeCell ref="B125:J125"/>
    <mergeCell ref="B127:J127"/>
    <mergeCell ref="B103:J103"/>
    <mergeCell ref="B49:J49"/>
    <mergeCell ref="N49:O49"/>
    <mergeCell ref="B66:J66"/>
    <mergeCell ref="N66:O66"/>
    <mergeCell ref="B112:J112"/>
    <mergeCell ref="K112:K113"/>
    <mergeCell ref="L112:L113"/>
    <mergeCell ref="N112:O113"/>
    <mergeCell ref="P112:Q113"/>
    <mergeCell ref="B113:J113"/>
    <mergeCell ref="B114:J114"/>
    <mergeCell ref="K114:K115"/>
    <mergeCell ref="L114:L115"/>
    <mergeCell ref="N114:O115"/>
    <mergeCell ref="P114:Q115"/>
    <mergeCell ref="B115:J115"/>
    <mergeCell ref="N103:O103"/>
    <mergeCell ref="B126:J126"/>
    <mergeCell ref="N126:O126"/>
    <mergeCell ref="P126:Q126"/>
    <mergeCell ref="B82:J82"/>
    <mergeCell ref="K82:K83"/>
    <mergeCell ref="L82:L83"/>
    <mergeCell ref="N82:O83"/>
    <mergeCell ref="P82:Q83"/>
    <mergeCell ref="B83:J83"/>
    <mergeCell ref="B89:J89"/>
    <mergeCell ref="N89:O89"/>
    <mergeCell ref="P89:Q89"/>
    <mergeCell ref="B90:J90"/>
    <mergeCell ref="N90:O90"/>
    <mergeCell ref="P90:Q90"/>
    <mergeCell ref="B91:J91"/>
    <mergeCell ref="N91:O91"/>
    <mergeCell ref="P91:Q91"/>
    <mergeCell ref="P103:Q103"/>
    <mergeCell ref="B98:J98"/>
    <mergeCell ref="B94:J94"/>
    <mergeCell ref="B86:J86"/>
    <mergeCell ref="B122:J122"/>
    <mergeCell ref="K122:K123"/>
    <mergeCell ref="P124:Q124"/>
    <mergeCell ref="B68:J68"/>
    <mergeCell ref="N68:O68"/>
    <mergeCell ref="P68:Q68"/>
    <mergeCell ref="B70:J70"/>
    <mergeCell ref="N70:O70"/>
    <mergeCell ref="P70:Q70"/>
    <mergeCell ref="B71:J71"/>
    <mergeCell ref="N71:O71"/>
    <mergeCell ref="P71:Q71"/>
    <mergeCell ref="B72:J72"/>
    <mergeCell ref="N72:O72"/>
    <mergeCell ref="P72:Q72"/>
    <mergeCell ref="N73:O73"/>
    <mergeCell ref="B96:J96"/>
    <mergeCell ref="N96:O96"/>
    <mergeCell ref="P96:Q96"/>
    <mergeCell ref="B97:J97"/>
    <mergeCell ref="N97:O97"/>
    <mergeCell ref="P97:Q97"/>
    <mergeCell ref="B124:J124"/>
    <mergeCell ref="B69:J69"/>
    <mergeCell ref="L122:L123"/>
    <mergeCell ref="N122:O123"/>
    <mergeCell ref="A138:J139"/>
    <mergeCell ref="B133:J133"/>
    <mergeCell ref="N133:O133"/>
    <mergeCell ref="P133:Q133"/>
    <mergeCell ref="K138:K139"/>
    <mergeCell ref="L138:L139"/>
    <mergeCell ref="N138:N139"/>
    <mergeCell ref="O138:O139"/>
    <mergeCell ref="P138:Q139"/>
    <mergeCell ref="P134:Q135"/>
    <mergeCell ref="N134:N135"/>
    <mergeCell ref="O134:O135"/>
    <mergeCell ref="A136:J137"/>
    <mergeCell ref="K136:K137"/>
    <mergeCell ref="L136:L137"/>
    <mergeCell ref="N136:N137"/>
    <mergeCell ref="O136:O137"/>
    <mergeCell ref="P136:Q137"/>
    <mergeCell ref="A134:J135"/>
    <mergeCell ref="K134:K135"/>
    <mergeCell ref="L134:L135"/>
    <mergeCell ref="B129:J129"/>
    <mergeCell ref="N129:O129"/>
    <mergeCell ref="P129:Q129"/>
    <mergeCell ref="B130:J130"/>
    <mergeCell ref="N130:O130"/>
    <mergeCell ref="P130:Q130"/>
    <mergeCell ref="B132:J132"/>
    <mergeCell ref="N132:O132"/>
    <mergeCell ref="P132:Q132"/>
    <mergeCell ref="N131:O131"/>
    <mergeCell ref="P131:Q131"/>
    <mergeCell ref="B128:J128"/>
    <mergeCell ref="B131:J131"/>
    <mergeCell ref="P22:Q22"/>
    <mergeCell ref="N23:O23"/>
    <mergeCell ref="P23:Q23"/>
    <mergeCell ref="L18:L19"/>
    <mergeCell ref="N18:O19"/>
    <mergeCell ref="B6:J6"/>
    <mergeCell ref="N6:O6"/>
    <mergeCell ref="P6:Q6"/>
    <mergeCell ref="B9:J9"/>
    <mergeCell ref="N9:O9"/>
    <mergeCell ref="P9:Q9"/>
    <mergeCell ref="B7:J7"/>
    <mergeCell ref="N7:O7"/>
    <mergeCell ref="P7:Q7"/>
    <mergeCell ref="P8:Q8"/>
    <mergeCell ref="B8:J8"/>
    <mergeCell ref="N8:O8"/>
    <mergeCell ref="B11:J11"/>
    <mergeCell ref="N11:O11"/>
    <mergeCell ref="P11:Q11"/>
    <mergeCell ref="B13:J13"/>
    <mergeCell ref="K13:K14"/>
    <mergeCell ref="A33:A34"/>
    <mergeCell ref="B33:J34"/>
    <mergeCell ref="B46:J46"/>
    <mergeCell ref="P46:Q46"/>
    <mergeCell ref="B30:J30"/>
    <mergeCell ref="K30:K31"/>
    <mergeCell ref="L30:L31"/>
    <mergeCell ref="B35:J35"/>
    <mergeCell ref="K35:K36"/>
    <mergeCell ref="B31:J31"/>
    <mergeCell ref="B36:J36"/>
    <mergeCell ref="N30:O31"/>
    <mergeCell ref="P35:Q36"/>
    <mergeCell ref="L35:L36"/>
    <mergeCell ref="N35:O36"/>
    <mergeCell ref="B37:J37"/>
    <mergeCell ref="K37:K38"/>
    <mergeCell ref="L37:L38"/>
    <mergeCell ref="P30:Q31"/>
    <mergeCell ref="L32:L34"/>
    <mergeCell ref="B41:J41"/>
    <mergeCell ref="N41:O41"/>
    <mergeCell ref="P41:Q41"/>
    <mergeCell ref="B42:J42"/>
    <mergeCell ref="A1:J2"/>
    <mergeCell ref="K1:Q2"/>
    <mergeCell ref="B3:J3"/>
    <mergeCell ref="N3:O3"/>
    <mergeCell ref="P3:Q3"/>
    <mergeCell ref="B4:J4"/>
    <mergeCell ref="B5:J5"/>
    <mergeCell ref="N5:O5"/>
    <mergeCell ref="P5:Q5"/>
    <mergeCell ref="B12:J12"/>
    <mergeCell ref="B10:J10"/>
    <mergeCell ref="N10:O10"/>
    <mergeCell ref="B16:J16"/>
    <mergeCell ref="K16:K17"/>
    <mergeCell ref="L16:L17"/>
    <mergeCell ref="P10:Q10"/>
    <mergeCell ref="P18:Q19"/>
    <mergeCell ref="B19:J19"/>
    <mergeCell ref="L13:L14"/>
    <mergeCell ref="N13:O14"/>
    <mergeCell ref="P13:Q14"/>
    <mergeCell ref="B14:J14"/>
    <mergeCell ref="B23:J23"/>
    <mergeCell ref="B15:J15"/>
    <mergeCell ref="N15:O15"/>
    <mergeCell ref="B21:J21"/>
    <mergeCell ref="N21:O21"/>
    <mergeCell ref="P21:Q21"/>
    <mergeCell ref="B22:J22"/>
    <mergeCell ref="N22:O22"/>
    <mergeCell ref="N16:O17"/>
    <mergeCell ref="P16:Q17"/>
    <mergeCell ref="B17:J17"/>
    <mergeCell ref="B18:J18"/>
    <mergeCell ref="K18:K19"/>
    <mergeCell ref="P15:Q15"/>
    <mergeCell ref="B20:J20"/>
    <mergeCell ref="N20:O20"/>
    <mergeCell ref="P20:Q20"/>
    <mergeCell ref="N124:O124"/>
    <mergeCell ref="N117:O117"/>
    <mergeCell ref="P117:Q117"/>
    <mergeCell ref="B47:J47"/>
    <mergeCell ref="B48:J48"/>
    <mergeCell ref="N48:O48"/>
    <mergeCell ref="P48:Q48"/>
    <mergeCell ref="B80:J80"/>
    <mergeCell ref="B60:J60"/>
    <mergeCell ref="K60:K61"/>
    <mergeCell ref="L60:L61"/>
    <mergeCell ref="N60:O61"/>
    <mergeCell ref="P60:Q61"/>
    <mergeCell ref="B61:J61"/>
    <mergeCell ref="B50:J50"/>
    <mergeCell ref="N50:O50"/>
    <mergeCell ref="P50:Q50"/>
    <mergeCell ref="P94:Q94"/>
    <mergeCell ref="B95:J95"/>
    <mergeCell ref="N95:O95"/>
    <mergeCell ref="N51:O51"/>
    <mergeCell ref="P51:Q51"/>
    <mergeCell ref="B64:J64"/>
    <mergeCell ref="K64:K65"/>
    <mergeCell ref="B120:J120"/>
    <mergeCell ref="N120:O120"/>
    <mergeCell ref="P120:Q120"/>
    <mergeCell ref="P106:Q107"/>
    <mergeCell ref="B107:J107"/>
    <mergeCell ref="L108:L109"/>
    <mergeCell ref="N108:O109"/>
    <mergeCell ref="P108:Q109"/>
    <mergeCell ref="B109:J109"/>
    <mergeCell ref="B116:J116"/>
    <mergeCell ref="N116:O116"/>
    <mergeCell ref="P116:Q116"/>
    <mergeCell ref="B110:J110"/>
    <mergeCell ref="K110:K111"/>
    <mergeCell ref="L110:L111"/>
    <mergeCell ref="N110:O111"/>
    <mergeCell ref="P110:Q111"/>
    <mergeCell ref="B111:J111"/>
    <mergeCell ref="B117:J117"/>
    <mergeCell ref="B119:J119"/>
    <mergeCell ref="N119:O119"/>
    <mergeCell ref="P119:Q119"/>
    <mergeCell ref="B108:J108"/>
    <mergeCell ref="K108:K109"/>
    <mergeCell ref="N106:O107"/>
    <mergeCell ref="B87:J87"/>
    <mergeCell ref="B88:J88"/>
    <mergeCell ref="N88:O88"/>
    <mergeCell ref="P88:Q88"/>
    <mergeCell ref="P102:Q102"/>
    <mergeCell ref="B105:J105"/>
    <mergeCell ref="N105:O105"/>
    <mergeCell ref="P105:Q105"/>
    <mergeCell ref="B106:J106"/>
    <mergeCell ref="K106:K107"/>
    <mergeCell ref="L106:L107"/>
    <mergeCell ref="B92:J92"/>
    <mergeCell ref="N92:O92"/>
    <mergeCell ref="P92:Q92"/>
    <mergeCell ref="B102:J102"/>
    <mergeCell ref="N102:O102"/>
    <mergeCell ref="B104:J104"/>
    <mergeCell ref="B100:J100"/>
    <mergeCell ref="N100:O100"/>
    <mergeCell ref="P100:Q100"/>
  </mergeCells>
  <phoneticPr fontId="11" type="noConversion"/>
  <pageMargins left="0.25" right="0.25" top="0.75" bottom="0.75" header="0.3" footer="0.3"/>
  <pageSetup paperSize="9" scale="56" fitToHeight="0" orientation="portrait" horizontalDpi="4294967293" verticalDpi="4294967293" r:id="rId1"/>
  <headerFooter>
    <oddHeader>&amp;C&amp;"-,Gras"&amp;18DPGF Travaux de voirie &amp;"-,Normal"&amp;11
&amp;R&amp;"-,Gras"&amp;12BET VRD 
AVERCE</oddHeader>
    <oddFooter xml:space="preserve">&amp;R&amp;"-,Gras"&amp;P&amp;"-,Normal"
</oddFooter>
  </headerFooter>
  <colBreaks count="1" manualBreakCount="1">
    <brk id="17" max="1048575" man="1"/>
  </colBreak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0A48CCA-DD60-4116-8836-2DDEF4183F4A}">
  <sheetPr>
    <pageSetUpPr fitToPage="1"/>
  </sheetPr>
  <dimension ref="A1:Q62"/>
  <sheetViews>
    <sheetView view="pageBreakPreview" topLeftCell="A50" zoomScale="115" zoomScaleNormal="115" zoomScaleSheetLayoutView="115" zoomScalePageLayoutView="85" workbookViewId="0">
      <selection activeCell="K3" sqref="K3"/>
    </sheetView>
  </sheetViews>
  <sheetFormatPr baseColWidth="10" defaultRowHeight="15"/>
  <cols>
    <col min="1" max="1" width="11.5703125" style="29"/>
    <col min="6" max="6" width="10.42578125" customWidth="1"/>
    <col min="10" max="10" width="5" customWidth="1"/>
    <col min="11" max="11" width="9.140625" customWidth="1"/>
    <col min="12" max="12" width="7.7109375" style="13" customWidth="1"/>
    <col min="13" max="13" width="6.42578125" style="34" customWidth="1"/>
    <col min="14" max="14" width="8.42578125" style="34" customWidth="1"/>
    <col min="15" max="15" width="7.42578125" style="34" customWidth="1"/>
    <col min="16" max="16" width="13.7109375" style="34" customWidth="1"/>
  </cols>
  <sheetData>
    <row r="1" spans="1:16" ht="15" customHeight="1">
      <c r="A1" s="49" t="s">
        <v>239</v>
      </c>
      <c r="B1" s="56"/>
      <c r="C1" s="56"/>
      <c r="D1" s="56"/>
      <c r="E1" s="56"/>
      <c r="F1" s="56"/>
      <c r="G1" s="56"/>
      <c r="H1" s="56"/>
      <c r="I1" s="56"/>
      <c r="J1" s="57"/>
      <c r="K1" s="85" t="s">
        <v>240</v>
      </c>
      <c r="L1" s="86"/>
      <c r="M1" s="86"/>
      <c r="N1" s="86"/>
      <c r="O1" s="86"/>
      <c r="P1" s="87"/>
    </row>
    <row r="2" spans="1:16" ht="36" customHeight="1">
      <c r="A2" s="82"/>
      <c r="B2" s="83"/>
      <c r="C2" s="83"/>
      <c r="D2" s="83"/>
      <c r="E2" s="83"/>
      <c r="F2" s="83"/>
      <c r="G2" s="83"/>
      <c r="H2" s="83"/>
      <c r="I2" s="83"/>
      <c r="J2" s="84"/>
      <c r="K2" s="88"/>
      <c r="L2" s="89"/>
      <c r="M2" s="89"/>
      <c r="N2" s="89"/>
      <c r="O2" s="89"/>
      <c r="P2" s="90"/>
    </row>
    <row r="3" spans="1:16">
      <c r="A3" s="28" t="s">
        <v>0</v>
      </c>
      <c r="B3" s="91" t="s">
        <v>1</v>
      </c>
      <c r="C3" s="92"/>
      <c r="D3" s="92"/>
      <c r="E3" s="92"/>
      <c r="F3" s="92"/>
      <c r="G3" s="92"/>
      <c r="H3" s="92"/>
      <c r="I3" s="92"/>
      <c r="J3" s="93"/>
      <c r="K3" s="1" t="s">
        <v>2</v>
      </c>
      <c r="L3" s="19" t="s">
        <v>3</v>
      </c>
      <c r="M3" s="94" t="s">
        <v>4</v>
      </c>
      <c r="N3" s="95"/>
      <c r="O3" s="94" t="s">
        <v>5</v>
      </c>
      <c r="P3" s="95"/>
    </row>
    <row r="4" spans="1:16" ht="15" customHeight="1">
      <c r="A4" s="5" t="s">
        <v>17</v>
      </c>
      <c r="B4" s="46" t="s">
        <v>6</v>
      </c>
      <c r="C4" s="47"/>
      <c r="D4" s="47"/>
      <c r="E4" s="47"/>
      <c r="F4" s="47"/>
      <c r="G4" s="47"/>
      <c r="H4" s="47"/>
      <c r="I4" s="47"/>
      <c r="J4" s="48"/>
      <c r="K4" s="7"/>
      <c r="L4" s="24"/>
      <c r="M4" s="30"/>
      <c r="N4" s="31"/>
      <c r="O4" s="30"/>
      <c r="P4" s="31"/>
    </row>
    <row r="5" spans="1:16" ht="25.5" customHeight="1">
      <c r="A5" s="9" t="s">
        <v>34</v>
      </c>
      <c r="B5" s="96" t="s">
        <v>16</v>
      </c>
      <c r="C5" s="97"/>
      <c r="D5" s="97"/>
      <c r="E5" s="97"/>
      <c r="F5" s="97"/>
      <c r="G5" s="97"/>
      <c r="H5" s="97"/>
      <c r="I5" s="97"/>
      <c r="J5" s="98"/>
      <c r="K5" s="3"/>
      <c r="L5" s="21"/>
      <c r="M5" s="58"/>
      <c r="N5" s="59"/>
      <c r="O5" s="58"/>
      <c r="P5" s="59"/>
    </row>
    <row r="6" spans="1:16" ht="106.5" customHeight="1">
      <c r="A6" s="11"/>
      <c r="B6" s="74" t="s">
        <v>171</v>
      </c>
      <c r="C6" s="75"/>
      <c r="D6" s="75"/>
      <c r="E6" s="75"/>
      <c r="F6" s="75"/>
      <c r="G6" s="75"/>
      <c r="H6" s="75"/>
      <c r="I6" s="75"/>
      <c r="J6" s="81"/>
      <c r="K6" s="8" t="s">
        <v>8</v>
      </c>
      <c r="L6" s="25">
        <v>1</v>
      </c>
      <c r="M6" s="70"/>
      <c r="N6" s="71"/>
      <c r="O6" s="70">
        <f>M6*L6</f>
        <v>0</v>
      </c>
      <c r="P6" s="71"/>
    </row>
    <row r="7" spans="1:16" ht="18" customHeight="1">
      <c r="A7" s="9" t="s">
        <v>35</v>
      </c>
      <c r="B7" s="96" t="s">
        <v>61</v>
      </c>
      <c r="C7" s="97"/>
      <c r="D7" s="97"/>
      <c r="E7" s="97"/>
      <c r="F7" s="97"/>
      <c r="G7" s="97"/>
      <c r="H7" s="97"/>
      <c r="I7" s="97"/>
      <c r="J7" s="98"/>
      <c r="K7" s="3"/>
      <c r="L7" s="21"/>
      <c r="M7" s="58"/>
      <c r="N7" s="59"/>
      <c r="O7" s="58"/>
      <c r="P7" s="59"/>
    </row>
    <row r="8" spans="1:16" ht="97.5" customHeight="1">
      <c r="A8" s="11"/>
      <c r="B8" s="74" t="s">
        <v>172</v>
      </c>
      <c r="C8" s="75"/>
      <c r="D8" s="75"/>
      <c r="E8" s="75"/>
      <c r="F8" s="75"/>
      <c r="G8" s="75"/>
      <c r="H8" s="75"/>
      <c r="I8" s="75"/>
      <c r="J8" s="81"/>
      <c r="K8" s="8" t="s">
        <v>8</v>
      </c>
      <c r="L8" s="25">
        <v>1</v>
      </c>
      <c r="M8" s="70"/>
      <c r="N8" s="71"/>
      <c r="O8" s="70">
        <f>M8*L8</f>
        <v>0</v>
      </c>
      <c r="P8" s="71"/>
    </row>
    <row r="9" spans="1:16" ht="17.25" customHeight="1">
      <c r="A9" s="9" t="s">
        <v>36</v>
      </c>
      <c r="B9" s="96" t="s">
        <v>7</v>
      </c>
      <c r="C9" s="97"/>
      <c r="D9" s="97"/>
      <c r="E9" s="97"/>
      <c r="F9" s="97"/>
      <c r="G9" s="97"/>
      <c r="H9" s="97"/>
      <c r="I9" s="97"/>
      <c r="J9" s="98"/>
      <c r="K9" s="3"/>
      <c r="L9" s="21"/>
      <c r="M9" s="58"/>
      <c r="N9" s="59"/>
      <c r="O9" s="58"/>
      <c r="P9" s="59"/>
    </row>
    <row r="10" spans="1:16" ht="57" customHeight="1">
      <c r="A10" s="11"/>
      <c r="B10" s="74" t="s">
        <v>173</v>
      </c>
      <c r="C10" s="75"/>
      <c r="D10" s="75"/>
      <c r="E10" s="75"/>
      <c r="F10" s="75"/>
      <c r="G10" s="75"/>
      <c r="H10" s="75"/>
      <c r="I10" s="75"/>
      <c r="J10" s="81"/>
      <c r="K10" s="8" t="s">
        <v>8</v>
      </c>
      <c r="L10" s="25">
        <v>1</v>
      </c>
      <c r="M10" s="70"/>
      <c r="N10" s="71"/>
      <c r="O10" s="70">
        <f>M10*L10</f>
        <v>0</v>
      </c>
      <c r="P10" s="71"/>
    </row>
    <row r="11" spans="1:16">
      <c r="A11" s="12"/>
      <c r="B11" s="100" t="s">
        <v>75</v>
      </c>
      <c r="C11" s="101"/>
      <c r="D11" s="101"/>
      <c r="E11" s="101"/>
      <c r="F11" s="101"/>
      <c r="G11" s="101"/>
      <c r="H11" s="101"/>
      <c r="I11" s="101"/>
      <c r="J11" s="102"/>
      <c r="K11" s="6"/>
      <c r="L11" s="22"/>
      <c r="M11" s="73"/>
      <c r="N11" s="73"/>
      <c r="O11" s="73">
        <f>SUM(O5:P10)</f>
        <v>0</v>
      </c>
      <c r="P11" s="103"/>
    </row>
    <row r="12" spans="1:16">
      <c r="A12" s="5" t="s">
        <v>18</v>
      </c>
      <c r="B12" s="46" t="s">
        <v>76</v>
      </c>
      <c r="C12" s="47"/>
      <c r="D12" s="47"/>
      <c r="E12" s="47"/>
      <c r="F12" s="47"/>
      <c r="G12" s="47"/>
      <c r="H12" s="47"/>
      <c r="I12" s="47"/>
      <c r="J12" s="48"/>
      <c r="K12" s="7"/>
      <c r="L12" s="24"/>
      <c r="M12" s="30"/>
      <c r="N12" s="31"/>
      <c r="O12" s="30"/>
      <c r="P12" s="31"/>
    </row>
    <row r="13" spans="1:16" ht="18" customHeight="1">
      <c r="A13" s="9" t="s">
        <v>37</v>
      </c>
      <c r="B13" s="56" t="s">
        <v>228</v>
      </c>
      <c r="C13" s="56"/>
      <c r="D13" s="56"/>
      <c r="E13" s="56"/>
      <c r="F13" s="56"/>
      <c r="G13" s="56"/>
      <c r="H13" s="56"/>
      <c r="I13" s="56"/>
      <c r="J13" s="57"/>
      <c r="K13" s="72" t="s">
        <v>9</v>
      </c>
      <c r="L13" s="69">
        <v>4000</v>
      </c>
      <c r="M13" s="58"/>
      <c r="N13" s="59"/>
      <c r="O13" s="58">
        <f>M13*L13</f>
        <v>0</v>
      </c>
      <c r="P13" s="59"/>
    </row>
    <row r="14" spans="1:16" ht="18" customHeight="1">
      <c r="A14" s="10"/>
      <c r="B14" s="66" t="s">
        <v>150</v>
      </c>
      <c r="C14" s="67"/>
      <c r="D14" s="67"/>
      <c r="E14" s="67"/>
      <c r="F14" s="67"/>
      <c r="G14" s="67"/>
      <c r="H14" s="67"/>
      <c r="I14" s="67"/>
      <c r="J14" s="68"/>
      <c r="K14" s="62"/>
      <c r="L14" s="63"/>
      <c r="M14" s="64"/>
      <c r="N14" s="65"/>
      <c r="O14" s="64"/>
      <c r="P14" s="65"/>
    </row>
    <row r="15" spans="1:16" ht="16.5" customHeight="1">
      <c r="A15" s="9" t="s">
        <v>41</v>
      </c>
      <c r="B15" s="56" t="s">
        <v>229</v>
      </c>
      <c r="C15" s="56"/>
      <c r="D15" s="56"/>
      <c r="E15" s="56"/>
      <c r="F15" s="56"/>
      <c r="G15" s="56"/>
      <c r="H15" s="56"/>
      <c r="I15" s="56"/>
      <c r="J15" s="57"/>
      <c r="K15" s="4" t="s">
        <v>13</v>
      </c>
      <c r="L15" s="23">
        <f>(90)*0.4</f>
        <v>36</v>
      </c>
      <c r="M15" s="52"/>
      <c r="N15" s="53"/>
      <c r="O15" s="52">
        <f t="shared" ref="O15" si="0">M15*L15</f>
        <v>0</v>
      </c>
      <c r="P15" s="53"/>
    </row>
    <row r="16" spans="1:16" ht="27.75" customHeight="1">
      <c r="A16" s="9" t="s">
        <v>42</v>
      </c>
      <c r="B16" s="49" t="s">
        <v>152</v>
      </c>
      <c r="C16" s="50"/>
      <c r="D16" s="50"/>
      <c r="E16" s="50"/>
      <c r="F16" s="50"/>
      <c r="G16" s="50"/>
      <c r="H16" s="50"/>
      <c r="I16" s="50"/>
      <c r="J16" s="51"/>
      <c r="K16" s="4"/>
      <c r="L16" s="23"/>
      <c r="M16" s="52"/>
      <c r="N16" s="53"/>
      <c r="O16" s="52"/>
      <c r="P16" s="53"/>
    </row>
    <row r="17" spans="1:16" ht="21" customHeight="1">
      <c r="A17" s="10" t="s">
        <v>231</v>
      </c>
      <c r="B17" s="66" t="s">
        <v>132</v>
      </c>
      <c r="C17" s="67"/>
      <c r="D17" s="67"/>
      <c r="E17" s="67"/>
      <c r="F17" s="67"/>
      <c r="G17" s="67"/>
      <c r="H17" s="67"/>
      <c r="I17" s="67"/>
      <c r="J17" s="67"/>
      <c r="K17" s="3" t="s">
        <v>13</v>
      </c>
      <c r="L17" s="21">
        <f>ROUNDUP(1/3*(L15+15*1),0)</f>
        <v>17</v>
      </c>
      <c r="M17" s="44"/>
      <c r="N17" s="45"/>
      <c r="O17" s="44">
        <f>M17*L17</f>
        <v>0</v>
      </c>
      <c r="P17" s="45"/>
    </row>
    <row r="18" spans="1:16" ht="15.75" customHeight="1">
      <c r="A18" s="11" t="s">
        <v>232</v>
      </c>
      <c r="B18" s="74" t="s">
        <v>133</v>
      </c>
      <c r="C18" s="75"/>
      <c r="D18" s="75"/>
      <c r="E18" s="75"/>
      <c r="F18" s="75"/>
      <c r="G18" s="75"/>
      <c r="H18" s="75"/>
      <c r="I18" s="75"/>
      <c r="J18" s="75"/>
      <c r="K18" s="8" t="s">
        <v>13</v>
      </c>
      <c r="L18" s="25">
        <f>ROUNDUP(2/3*(L15+15*1),0)</f>
        <v>34</v>
      </c>
      <c r="M18" s="79"/>
      <c r="N18" s="80"/>
      <c r="O18" s="79">
        <f>M18*L18</f>
        <v>0</v>
      </c>
      <c r="P18" s="80"/>
    </row>
    <row r="19" spans="1:16" ht="15" customHeight="1">
      <c r="A19" s="9" t="s">
        <v>43</v>
      </c>
      <c r="B19" s="56" t="s">
        <v>230</v>
      </c>
      <c r="C19" s="56"/>
      <c r="D19" s="56"/>
      <c r="E19" s="56"/>
      <c r="F19" s="56"/>
      <c r="G19" s="56"/>
      <c r="H19" s="56"/>
      <c r="I19" s="56"/>
      <c r="J19" s="57"/>
      <c r="K19" s="4" t="s">
        <v>10</v>
      </c>
      <c r="L19" s="23">
        <v>30</v>
      </c>
      <c r="M19" s="52"/>
      <c r="N19" s="53"/>
      <c r="O19" s="58">
        <f t="shared" ref="O19" si="1">M19*L19</f>
        <v>0</v>
      </c>
      <c r="P19" s="59"/>
    </row>
    <row r="20" spans="1:16">
      <c r="A20" s="9" t="s">
        <v>62</v>
      </c>
      <c r="B20" s="56" t="s">
        <v>211</v>
      </c>
      <c r="C20" s="56"/>
      <c r="D20" s="56"/>
      <c r="E20" s="56"/>
      <c r="F20" s="56"/>
      <c r="G20" s="56"/>
      <c r="H20" s="56"/>
      <c r="I20" s="56"/>
      <c r="J20" s="57"/>
      <c r="K20" s="72" t="s">
        <v>10</v>
      </c>
      <c r="L20" s="69">
        <v>10</v>
      </c>
      <c r="M20" s="52"/>
      <c r="N20" s="53"/>
      <c r="O20" s="52">
        <f>M20*L20</f>
        <v>0</v>
      </c>
      <c r="P20" s="53"/>
    </row>
    <row r="21" spans="1:16" ht="29.45" customHeight="1">
      <c r="A21" s="10"/>
      <c r="B21" s="66" t="s">
        <v>213</v>
      </c>
      <c r="C21" s="67"/>
      <c r="D21" s="67"/>
      <c r="E21" s="67"/>
      <c r="F21" s="67"/>
      <c r="G21" s="67"/>
      <c r="H21" s="67"/>
      <c r="I21" s="67"/>
      <c r="J21" s="68"/>
      <c r="K21" s="62"/>
      <c r="L21" s="63"/>
      <c r="M21" s="44"/>
      <c r="N21" s="45"/>
      <c r="O21" s="44"/>
      <c r="P21" s="45"/>
    </row>
    <row r="22" spans="1:16" ht="15" customHeight="1">
      <c r="A22" s="37"/>
      <c r="B22" s="100" t="s">
        <v>82</v>
      </c>
      <c r="C22" s="101"/>
      <c r="D22" s="101"/>
      <c r="E22" s="101"/>
      <c r="F22" s="101"/>
      <c r="G22" s="101"/>
      <c r="H22" s="101"/>
      <c r="I22" s="101"/>
      <c r="J22" s="102"/>
      <c r="K22" s="6"/>
      <c r="L22" s="22"/>
      <c r="M22" s="73"/>
      <c r="N22" s="73"/>
      <c r="O22" s="73">
        <f>SUM(O13:P21)</f>
        <v>0</v>
      </c>
      <c r="P22" s="103"/>
    </row>
    <row r="23" spans="1:16" ht="15" customHeight="1">
      <c r="A23" s="5" t="s">
        <v>12</v>
      </c>
      <c r="B23" s="46" t="s">
        <v>11</v>
      </c>
      <c r="C23" s="47"/>
      <c r="D23" s="47"/>
      <c r="E23" s="47"/>
      <c r="F23" s="47"/>
      <c r="G23" s="47"/>
      <c r="H23" s="47"/>
      <c r="I23" s="47"/>
      <c r="J23" s="48"/>
      <c r="K23" s="7"/>
      <c r="L23" s="24"/>
      <c r="M23" s="30"/>
      <c r="N23" s="31"/>
      <c r="O23" s="30"/>
      <c r="P23" s="31"/>
    </row>
    <row r="24" spans="1:16" ht="17.25" customHeight="1">
      <c r="A24" s="9" t="s">
        <v>44</v>
      </c>
      <c r="B24" s="49" t="s">
        <v>59</v>
      </c>
      <c r="C24" s="50"/>
      <c r="D24" s="50"/>
      <c r="E24" s="50"/>
      <c r="F24" s="50"/>
      <c r="G24" s="50"/>
      <c r="H24" s="50"/>
      <c r="I24" s="50"/>
      <c r="J24" s="51"/>
      <c r="K24" s="4"/>
      <c r="L24" s="23"/>
      <c r="M24" s="52"/>
      <c r="N24" s="53"/>
      <c r="O24" s="52"/>
      <c r="P24" s="53"/>
    </row>
    <row r="25" spans="1:16" ht="15.75" customHeight="1">
      <c r="A25" s="11" t="s">
        <v>113</v>
      </c>
      <c r="B25" s="74" t="s">
        <v>58</v>
      </c>
      <c r="C25" s="75"/>
      <c r="D25" s="75"/>
      <c r="E25" s="75"/>
      <c r="F25" s="75"/>
      <c r="G25" s="75"/>
      <c r="H25" s="75"/>
      <c r="I25" s="75"/>
      <c r="J25" s="75"/>
      <c r="K25" s="8" t="s">
        <v>10</v>
      </c>
      <c r="L25" s="25">
        <v>105</v>
      </c>
      <c r="M25" s="79"/>
      <c r="N25" s="80"/>
      <c r="O25" s="79">
        <f>M25*L25</f>
        <v>0</v>
      </c>
      <c r="P25" s="80"/>
    </row>
    <row r="26" spans="1:16" ht="24.6" customHeight="1">
      <c r="A26" s="9" t="s">
        <v>45</v>
      </c>
      <c r="B26" s="49" t="s">
        <v>88</v>
      </c>
      <c r="C26" s="50"/>
      <c r="D26" s="50"/>
      <c r="E26" s="50"/>
      <c r="F26" s="50"/>
      <c r="G26" s="50"/>
      <c r="H26" s="50"/>
      <c r="I26" s="50"/>
      <c r="J26" s="51"/>
      <c r="K26" s="4"/>
      <c r="L26" s="23"/>
      <c r="M26" s="52"/>
      <c r="N26" s="53"/>
      <c r="O26" s="52"/>
      <c r="P26" s="53"/>
    </row>
    <row r="27" spans="1:16" ht="24.6" customHeight="1">
      <c r="A27" s="10"/>
      <c r="B27" s="66" t="s">
        <v>89</v>
      </c>
      <c r="C27" s="67"/>
      <c r="D27" s="67"/>
      <c r="E27" s="67"/>
      <c r="F27" s="67"/>
      <c r="G27" s="67"/>
      <c r="H27" s="67"/>
      <c r="I27" s="67"/>
      <c r="J27" s="67"/>
      <c r="K27" s="3" t="s">
        <v>8</v>
      </c>
      <c r="L27" s="21">
        <v>1</v>
      </c>
      <c r="M27" s="44"/>
      <c r="N27" s="45"/>
      <c r="O27" s="44">
        <f>M27*L27</f>
        <v>0</v>
      </c>
      <c r="P27" s="45"/>
    </row>
    <row r="28" spans="1:16" ht="18.75" customHeight="1">
      <c r="A28" s="9" t="s">
        <v>46</v>
      </c>
      <c r="B28" s="49" t="s">
        <v>84</v>
      </c>
      <c r="C28" s="50"/>
      <c r="D28" s="50"/>
      <c r="E28" s="50"/>
      <c r="F28" s="50"/>
      <c r="G28" s="50"/>
      <c r="H28" s="50"/>
      <c r="I28" s="50"/>
      <c r="J28" s="51"/>
      <c r="K28" s="4"/>
      <c r="L28" s="23"/>
      <c r="M28" s="52"/>
      <c r="N28" s="53"/>
      <c r="O28" s="52"/>
      <c r="P28" s="53"/>
    </row>
    <row r="29" spans="1:16" ht="15.75" customHeight="1">
      <c r="A29" s="10" t="s">
        <v>116</v>
      </c>
      <c r="B29" s="66" t="s">
        <v>90</v>
      </c>
      <c r="C29" s="67"/>
      <c r="D29" s="67"/>
      <c r="E29" s="67"/>
      <c r="F29" s="67"/>
      <c r="G29" s="67"/>
      <c r="H29" s="67"/>
      <c r="I29" s="67"/>
      <c r="J29" s="67"/>
      <c r="K29" s="3" t="s">
        <v>14</v>
      </c>
      <c r="L29" s="21">
        <v>4</v>
      </c>
      <c r="M29" s="44"/>
      <c r="N29" s="45"/>
      <c r="O29" s="44">
        <f>M29*L29</f>
        <v>0</v>
      </c>
      <c r="P29" s="45"/>
    </row>
    <row r="30" spans="1:16">
      <c r="A30" s="9" t="s">
        <v>47</v>
      </c>
      <c r="B30" s="49" t="s">
        <v>168</v>
      </c>
      <c r="C30" s="56"/>
      <c r="D30" s="56"/>
      <c r="E30" s="56"/>
      <c r="F30" s="56"/>
      <c r="G30" s="56"/>
      <c r="H30" s="56"/>
      <c r="I30" s="56"/>
      <c r="J30" s="56"/>
      <c r="K30" s="72" t="s">
        <v>14</v>
      </c>
      <c r="L30" s="69">
        <v>8</v>
      </c>
      <c r="M30" s="58"/>
      <c r="N30" s="59"/>
      <c r="O30" s="58">
        <f>M30*L30</f>
        <v>0</v>
      </c>
      <c r="P30" s="59"/>
    </row>
    <row r="31" spans="1:16" ht="31.5" customHeight="1">
      <c r="A31" s="10"/>
      <c r="B31" s="74" t="s">
        <v>67</v>
      </c>
      <c r="C31" s="75"/>
      <c r="D31" s="75"/>
      <c r="E31" s="75"/>
      <c r="F31" s="75"/>
      <c r="G31" s="75"/>
      <c r="H31" s="75"/>
      <c r="I31" s="75"/>
      <c r="J31" s="75"/>
      <c r="K31" s="62"/>
      <c r="L31" s="63"/>
      <c r="M31" s="64"/>
      <c r="N31" s="65"/>
      <c r="O31" s="64"/>
      <c r="P31" s="65"/>
    </row>
    <row r="32" spans="1:16" ht="15" customHeight="1">
      <c r="A32" s="9" t="s">
        <v>48</v>
      </c>
      <c r="B32" s="128" t="s">
        <v>63</v>
      </c>
      <c r="C32" s="129"/>
      <c r="D32" s="129"/>
      <c r="E32" s="129"/>
      <c r="F32" s="129"/>
      <c r="G32" s="129"/>
      <c r="H32" s="129"/>
      <c r="I32" s="129"/>
      <c r="J32" s="130"/>
      <c r="K32" s="4" t="s">
        <v>10</v>
      </c>
      <c r="L32" s="27">
        <f>L25</f>
        <v>105</v>
      </c>
      <c r="M32" s="126"/>
      <c r="N32" s="127"/>
      <c r="O32" s="126">
        <f>M32*L32</f>
        <v>0</v>
      </c>
      <c r="P32" s="127"/>
    </row>
    <row r="33" spans="1:17" ht="15" customHeight="1">
      <c r="A33" s="37"/>
      <c r="B33" s="100" t="s">
        <v>77</v>
      </c>
      <c r="C33" s="101"/>
      <c r="D33" s="101"/>
      <c r="E33" s="101"/>
      <c r="F33" s="101"/>
      <c r="G33" s="101"/>
      <c r="H33" s="101"/>
      <c r="I33" s="101"/>
      <c r="J33" s="102"/>
      <c r="K33" s="6"/>
      <c r="L33" s="22"/>
      <c r="M33" s="73"/>
      <c r="N33" s="73"/>
      <c r="O33" s="73">
        <f>SUM(O24:P32)</f>
        <v>0</v>
      </c>
      <c r="P33" s="103"/>
    </row>
    <row r="34" spans="1:17" ht="15" customHeight="1">
      <c r="A34" s="5" t="s">
        <v>25</v>
      </c>
      <c r="B34" s="46" t="s">
        <v>91</v>
      </c>
      <c r="C34" s="47"/>
      <c r="D34" s="47"/>
      <c r="E34" s="47"/>
      <c r="F34" s="47"/>
      <c r="G34" s="47"/>
      <c r="H34" s="47"/>
      <c r="I34" s="47"/>
      <c r="J34" s="48"/>
      <c r="K34" s="7"/>
      <c r="L34" s="24"/>
      <c r="M34" s="30"/>
      <c r="N34" s="31"/>
      <c r="O34" s="30"/>
      <c r="P34" s="31"/>
    </row>
    <row r="35" spans="1:17" ht="14.25" customHeight="1">
      <c r="A35" s="9" t="s">
        <v>53</v>
      </c>
      <c r="B35" s="49" t="s">
        <v>160</v>
      </c>
      <c r="C35" s="50"/>
      <c r="D35" s="50"/>
      <c r="E35" s="50"/>
      <c r="F35" s="50"/>
      <c r="G35" s="50"/>
      <c r="H35" s="50"/>
      <c r="I35" s="50"/>
      <c r="J35" s="51"/>
      <c r="K35" s="4"/>
      <c r="L35" s="23"/>
      <c r="M35" s="52"/>
      <c r="N35" s="53"/>
      <c r="O35" s="52"/>
      <c r="P35" s="53"/>
    </row>
    <row r="36" spans="1:17" ht="15.75" customHeight="1">
      <c r="A36" s="10" t="s">
        <v>118</v>
      </c>
      <c r="B36" s="125" t="s">
        <v>159</v>
      </c>
      <c r="C36" s="67"/>
      <c r="D36" s="67"/>
      <c r="E36" s="67"/>
      <c r="F36" s="67"/>
      <c r="G36" s="67"/>
      <c r="H36" s="67"/>
      <c r="I36" s="67"/>
      <c r="J36" s="67"/>
      <c r="K36" s="3" t="s">
        <v>13</v>
      </c>
      <c r="L36" s="21">
        <f>(L25)*0.2</f>
        <v>21</v>
      </c>
      <c r="M36" s="44"/>
      <c r="N36" s="45"/>
      <c r="O36" s="44">
        <f>M36*L36</f>
        <v>0</v>
      </c>
      <c r="P36" s="45"/>
    </row>
    <row r="37" spans="1:17" ht="15.75" customHeight="1">
      <c r="A37" s="10" t="s">
        <v>119</v>
      </c>
      <c r="B37" s="82" t="s">
        <v>158</v>
      </c>
      <c r="C37" s="75"/>
      <c r="D37" s="75"/>
      <c r="E37" s="75"/>
      <c r="F37" s="75"/>
      <c r="G37" s="75"/>
      <c r="H37" s="75"/>
      <c r="I37" s="75"/>
      <c r="J37" s="75"/>
      <c r="K37" s="8" t="s">
        <v>13</v>
      </c>
      <c r="L37" s="25">
        <f>L32*0.4</f>
        <v>42</v>
      </c>
      <c r="M37" s="79"/>
      <c r="N37" s="80"/>
      <c r="O37" s="79">
        <f>M37*L37</f>
        <v>0</v>
      </c>
      <c r="P37" s="80"/>
    </row>
    <row r="38" spans="1:17" ht="18.75" customHeight="1">
      <c r="A38" s="9" t="s">
        <v>54</v>
      </c>
      <c r="B38" s="49" t="s">
        <v>177</v>
      </c>
      <c r="C38" s="50"/>
      <c r="D38" s="50"/>
      <c r="E38" s="50"/>
      <c r="F38" s="50"/>
      <c r="G38" s="50"/>
      <c r="H38" s="50"/>
      <c r="I38" s="50"/>
      <c r="J38" s="51"/>
      <c r="K38" s="4"/>
      <c r="L38" s="23"/>
      <c r="M38" s="52"/>
      <c r="N38" s="53"/>
      <c r="O38" s="52"/>
      <c r="P38" s="53"/>
    </row>
    <row r="39" spans="1:17" ht="15.75" customHeight="1">
      <c r="A39" s="10" t="s">
        <v>55</v>
      </c>
      <c r="B39" s="125" t="s">
        <v>161</v>
      </c>
      <c r="C39" s="67"/>
      <c r="D39" s="67"/>
      <c r="E39" s="67"/>
      <c r="F39" s="67"/>
      <c r="G39" s="67"/>
      <c r="H39" s="67"/>
      <c r="I39" s="67"/>
      <c r="J39" s="67"/>
      <c r="K39" s="3" t="s">
        <v>9</v>
      </c>
      <c r="L39" s="21">
        <v>90</v>
      </c>
      <c r="M39" s="44"/>
      <c r="N39" s="45"/>
      <c r="O39" s="44">
        <f>M39*L39</f>
        <v>0</v>
      </c>
      <c r="P39" s="45"/>
    </row>
    <row r="40" spans="1:17" ht="15.75" customHeight="1">
      <c r="A40" s="11" t="s">
        <v>120</v>
      </c>
      <c r="B40" s="82" t="s">
        <v>162</v>
      </c>
      <c r="C40" s="75"/>
      <c r="D40" s="75"/>
      <c r="E40" s="75"/>
      <c r="F40" s="75"/>
      <c r="G40" s="75"/>
      <c r="H40" s="75"/>
      <c r="I40" s="75"/>
      <c r="J40" s="75"/>
      <c r="K40" s="8" t="s">
        <v>9</v>
      </c>
      <c r="L40" s="25">
        <f>L39</f>
        <v>90</v>
      </c>
      <c r="M40" s="79"/>
      <c r="N40" s="80"/>
      <c r="O40" s="79">
        <f>M40*L40</f>
        <v>0</v>
      </c>
      <c r="P40" s="80"/>
    </row>
    <row r="41" spans="1:17" ht="20.45" customHeight="1">
      <c r="A41" s="9" t="s">
        <v>233</v>
      </c>
      <c r="B41" s="128" t="s">
        <v>92</v>
      </c>
      <c r="C41" s="129"/>
      <c r="D41" s="129"/>
      <c r="E41" s="129"/>
      <c r="F41" s="129"/>
      <c r="G41" s="129"/>
      <c r="H41" s="129"/>
      <c r="I41" s="129"/>
      <c r="J41" s="130"/>
      <c r="K41" s="4" t="s">
        <v>9</v>
      </c>
      <c r="L41" s="23">
        <f>L13</f>
        <v>4000</v>
      </c>
      <c r="M41" s="126"/>
      <c r="N41" s="127"/>
      <c r="O41" s="131">
        <f>M41*L41</f>
        <v>0</v>
      </c>
      <c r="P41" s="132"/>
      <c r="Q41" s="18"/>
    </row>
    <row r="42" spans="1:17" ht="15" customHeight="1">
      <c r="A42" s="37"/>
      <c r="B42" s="100" t="s">
        <v>94</v>
      </c>
      <c r="C42" s="101"/>
      <c r="D42" s="101"/>
      <c r="E42" s="101"/>
      <c r="F42" s="101"/>
      <c r="G42" s="101"/>
      <c r="H42" s="101"/>
      <c r="I42" s="101"/>
      <c r="J42" s="102"/>
      <c r="K42" s="6"/>
      <c r="L42" s="22"/>
      <c r="M42" s="73"/>
      <c r="N42" s="73"/>
      <c r="O42" s="73">
        <f>SUM(O35:P41)</f>
        <v>0</v>
      </c>
      <c r="P42" s="103"/>
    </row>
    <row r="43" spans="1:17" ht="15" customHeight="1">
      <c r="A43" s="5" t="s">
        <v>28</v>
      </c>
      <c r="B43" s="46" t="s">
        <v>79</v>
      </c>
      <c r="C43" s="47"/>
      <c r="D43" s="47"/>
      <c r="E43" s="47"/>
      <c r="F43" s="47"/>
      <c r="G43" s="47"/>
      <c r="H43" s="47"/>
      <c r="I43" s="47"/>
      <c r="J43" s="48"/>
      <c r="K43" s="2"/>
      <c r="L43" s="20"/>
      <c r="M43" s="32"/>
      <c r="N43" s="33"/>
      <c r="O43" s="32"/>
      <c r="P43" s="33"/>
    </row>
    <row r="44" spans="1:17" ht="17.25" customHeight="1">
      <c r="A44" s="9" t="s">
        <v>68</v>
      </c>
      <c r="B44" s="49" t="s">
        <v>30</v>
      </c>
      <c r="C44" s="56"/>
      <c r="D44" s="56"/>
      <c r="E44" s="56"/>
      <c r="F44" s="56"/>
      <c r="G44" s="56"/>
      <c r="H44" s="56"/>
      <c r="I44" s="56"/>
      <c r="J44" s="57"/>
      <c r="K44" s="35"/>
      <c r="L44" s="36"/>
      <c r="M44" s="52"/>
      <c r="N44" s="53"/>
      <c r="O44" s="58"/>
      <c r="P44" s="59"/>
    </row>
    <row r="45" spans="1:17" ht="15.75" customHeight="1">
      <c r="A45" s="10" t="s">
        <v>234</v>
      </c>
      <c r="B45" s="60" t="s">
        <v>106</v>
      </c>
      <c r="C45" s="60"/>
      <c r="D45" s="60"/>
      <c r="E45" s="60"/>
      <c r="F45" s="60"/>
      <c r="G45" s="60"/>
      <c r="H45" s="60"/>
      <c r="I45" s="60"/>
      <c r="J45" s="61"/>
      <c r="K45" s="62" t="s">
        <v>14</v>
      </c>
      <c r="L45" s="63">
        <v>150</v>
      </c>
      <c r="M45" s="44"/>
      <c r="N45" s="45"/>
      <c r="O45" s="64">
        <f>L45*M45</f>
        <v>0</v>
      </c>
      <c r="P45" s="65"/>
    </row>
    <row r="46" spans="1:17" ht="38.450000000000003" customHeight="1">
      <c r="A46" s="16"/>
      <c r="B46" s="66" t="s">
        <v>221</v>
      </c>
      <c r="C46" s="67"/>
      <c r="D46" s="67"/>
      <c r="E46" s="67"/>
      <c r="F46" s="67"/>
      <c r="G46" s="67"/>
      <c r="H46" s="67"/>
      <c r="I46" s="67"/>
      <c r="J46" s="68"/>
      <c r="K46" s="62"/>
      <c r="L46" s="63"/>
      <c r="M46" s="44"/>
      <c r="N46" s="45"/>
      <c r="O46" s="64"/>
      <c r="P46" s="65"/>
    </row>
    <row r="47" spans="1:17" ht="15" customHeight="1">
      <c r="A47" s="37"/>
      <c r="B47" s="100" t="s">
        <v>80</v>
      </c>
      <c r="C47" s="101"/>
      <c r="D47" s="101"/>
      <c r="E47" s="101"/>
      <c r="F47" s="101"/>
      <c r="G47" s="101"/>
      <c r="H47" s="101"/>
      <c r="I47" s="101"/>
      <c r="J47" s="102"/>
      <c r="K47" s="6"/>
      <c r="L47" s="22"/>
      <c r="M47" s="73"/>
      <c r="N47" s="73"/>
      <c r="O47" s="73">
        <f>SUM(O44:P46)</f>
        <v>0</v>
      </c>
      <c r="P47" s="103"/>
    </row>
    <row r="48" spans="1:17" ht="15" customHeight="1">
      <c r="A48" s="5" t="s">
        <v>95</v>
      </c>
      <c r="B48" s="46" t="s">
        <v>96</v>
      </c>
      <c r="C48" s="47"/>
      <c r="D48" s="47"/>
      <c r="E48" s="47"/>
      <c r="F48" s="47"/>
      <c r="G48" s="47"/>
      <c r="H48" s="47"/>
      <c r="I48" s="47"/>
      <c r="J48" s="48"/>
      <c r="K48" s="2"/>
      <c r="L48" s="20"/>
      <c r="M48" s="32"/>
      <c r="N48" s="33"/>
      <c r="O48" s="32"/>
      <c r="P48" s="33"/>
    </row>
    <row r="49" spans="1:16" ht="27.75" customHeight="1">
      <c r="A49" s="9" t="s">
        <v>127</v>
      </c>
      <c r="B49" s="56" t="s">
        <v>185</v>
      </c>
      <c r="C49" s="56"/>
      <c r="D49" s="56"/>
      <c r="E49" s="56"/>
      <c r="F49" s="56"/>
      <c r="G49" s="56"/>
      <c r="H49" s="56"/>
      <c r="I49" s="56"/>
      <c r="J49" s="57"/>
      <c r="K49" s="4" t="s">
        <v>8</v>
      </c>
      <c r="L49" s="23">
        <v>1</v>
      </c>
      <c r="M49" s="58"/>
      <c r="N49" s="59"/>
      <c r="O49" s="58">
        <f t="shared" ref="O49:O53" si="2">M49*L49</f>
        <v>0</v>
      </c>
      <c r="P49" s="59"/>
    </row>
    <row r="50" spans="1:16" ht="15" customHeight="1">
      <c r="A50" s="9" t="s">
        <v>107</v>
      </c>
      <c r="B50" s="56" t="s">
        <v>65</v>
      </c>
      <c r="C50" s="56"/>
      <c r="D50" s="56"/>
      <c r="E50" s="56"/>
      <c r="F50" s="56"/>
      <c r="G50" s="56"/>
      <c r="H50" s="56"/>
      <c r="I50" s="56"/>
      <c r="J50" s="57"/>
      <c r="K50" s="4" t="s">
        <v>8</v>
      </c>
      <c r="L50" s="23">
        <v>1</v>
      </c>
      <c r="M50" s="58"/>
      <c r="N50" s="59"/>
      <c r="O50" s="58">
        <f t="shared" si="2"/>
        <v>0</v>
      </c>
      <c r="P50" s="59"/>
    </row>
    <row r="51" spans="1:16" ht="15" customHeight="1">
      <c r="A51" s="9" t="s">
        <v>131</v>
      </c>
      <c r="B51" s="56" t="s">
        <v>64</v>
      </c>
      <c r="C51" s="56"/>
      <c r="D51" s="56"/>
      <c r="E51" s="56"/>
      <c r="F51" s="56"/>
      <c r="G51" s="56"/>
      <c r="H51" s="56"/>
      <c r="I51" s="56"/>
      <c r="J51" s="57"/>
      <c r="K51" s="4" t="s">
        <v>8</v>
      </c>
      <c r="L51" s="23">
        <v>1</v>
      </c>
      <c r="M51" s="58"/>
      <c r="N51" s="59"/>
      <c r="O51" s="58">
        <f t="shared" si="2"/>
        <v>0</v>
      </c>
      <c r="P51" s="59"/>
    </row>
    <row r="52" spans="1:16" ht="15" customHeight="1">
      <c r="A52" s="9" t="s">
        <v>145</v>
      </c>
      <c r="B52" s="56" t="s">
        <v>184</v>
      </c>
      <c r="C52" s="56"/>
      <c r="D52" s="56"/>
      <c r="E52" s="56"/>
      <c r="F52" s="56"/>
      <c r="G52" s="56"/>
      <c r="H52" s="56"/>
      <c r="I52" s="56"/>
      <c r="J52" s="57"/>
      <c r="K52" s="4" t="s">
        <v>8</v>
      </c>
      <c r="L52" s="23">
        <v>1</v>
      </c>
      <c r="M52" s="58"/>
      <c r="N52" s="59"/>
      <c r="O52" s="58">
        <f t="shared" si="2"/>
        <v>0</v>
      </c>
      <c r="P52" s="59"/>
    </row>
    <row r="53" spans="1:16" ht="15" customHeight="1">
      <c r="A53" s="9" t="s">
        <v>199</v>
      </c>
      <c r="B53" s="56" t="s">
        <v>39</v>
      </c>
      <c r="C53" s="56"/>
      <c r="D53" s="56"/>
      <c r="E53" s="56"/>
      <c r="F53" s="56"/>
      <c r="G53" s="56"/>
      <c r="H53" s="56"/>
      <c r="I53" s="56"/>
      <c r="J53" s="57"/>
      <c r="K53" s="4" t="s">
        <v>8</v>
      </c>
      <c r="L53" s="23">
        <v>1</v>
      </c>
      <c r="M53" s="58"/>
      <c r="N53" s="59"/>
      <c r="O53" s="58">
        <f t="shared" si="2"/>
        <v>0</v>
      </c>
      <c r="P53" s="59"/>
    </row>
    <row r="54" spans="1:16" ht="15.75" thickBot="1">
      <c r="A54" s="14"/>
      <c r="B54" s="110" t="s">
        <v>97</v>
      </c>
      <c r="C54" s="111"/>
      <c r="D54" s="111"/>
      <c r="E54" s="111"/>
      <c r="F54" s="111"/>
      <c r="G54" s="111"/>
      <c r="H54" s="111"/>
      <c r="I54" s="111"/>
      <c r="J54" s="112"/>
      <c r="K54" s="15"/>
      <c r="L54" s="26"/>
      <c r="M54" s="113"/>
      <c r="N54" s="113"/>
      <c r="O54" s="113">
        <f>SUM(O49:P53)</f>
        <v>0</v>
      </c>
      <c r="P54" s="114"/>
    </row>
    <row r="55" spans="1:16" ht="14.25" customHeight="1">
      <c r="A55" s="104" t="s">
        <v>19</v>
      </c>
      <c r="B55" s="105"/>
      <c r="C55" s="105"/>
      <c r="D55" s="105"/>
      <c r="E55" s="105"/>
      <c r="F55" s="105"/>
      <c r="G55" s="105"/>
      <c r="H55" s="105"/>
      <c r="I55" s="105"/>
      <c r="J55" s="106"/>
      <c r="K55" s="115"/>
      <c r="L55" s="117"/>
      <c r="M55" s="119"/>
      <c r="N55" s="119"/>
      <c r="O55" s="121">
        <f>SUM(O11+O22+O33+O42+O47+O54)</f>
        <v>0</v>
      </c>
      <c r="P55" s="122"/>
    </row>
    <row r="56" spans="1:16" ht="15.75" thickBot="1">
      <c r="A56" s="107"/>
      <c r="B56" s="108"/>
      <c r="C56" s="108"/>
      <c r="D56" s="108"/>
      <c r="E56" s="108"/>
      <c r="F56" s="108"/>
      <c r="G56" s="108"/>
      <c r="H56" s="108"/>
      <c r="I56" s="108"/>
      <c r="J56" s="109"/>
      <c r="K56" s="116"/>
      <c r="L56" s="118"/>
      <c r="M56" s="120"/>
      <c r="N56" s="120"/>
      <c r="O56" s="123"/>
      <c r="P56" s="124"/>
    </row>
    <row r="57" spans="1:16">
      <c r="A57" s="104" t="s">
        <v>21</v>
      </c>
      <c r="B57" s="105"/>
      <c r="C57" s="105"/>
      <c r="D57" s="105"/>
      <c r="E57" s="105"/>
      <c r="F57" s="105"/>
      <c r="G57" s="105"/>
      <c r="H57" s="105"/>
      <c r="I57" s="105"/>
      <c r="J57" s="106"/>
      <c r="K57" s="115"/>
      <c r="L57" s="117"/>
      <c r="M57" s="119"/>
      <c r="N57" s="119"/>
      <c r="O57" s="121">
        <f>0.1*O55</f>
        <v>0</v>
      </c>
      <c r="P57" s="122"/>
    </row>
    <row r="58" spans="1:16" ht="15.75" thickBot="1">
      <c r="A58" s="107"/>
      <c r="B58" s="108"/>
      <c r="C58" s="108"/>
      <c r="D58" s="108"/>
      <c r="E58" s="108"/>
      <c r="F58" s="108"/>
      <c r="G58" s="108"/>
      <c r="H58" s="108"/>
      <c r="I58" s="108"/>
      <c r="J58" s="109"/>
      <c r="K58" s="116"/>
      <c r="L58" s="118"/>
      <c r="M58" s="120"/>
      <c r="N58" s="120"/>
      <c r="O58" s="123"/>
      <c r="P58" s="124"/>
    </row>
    <row r="59" spans="1:16" ht="15" customHeight="1">
      <c r="A59" s="104" t="s">
        <v>20</v>
      </c>
      <c r="B59" s="105"/>
      <c r="C59" s="105"/>
      <c r="D59" s="105"/>
      <c r="E59" s="105"/>
      <c r="F59" s="105"/>
      <c r="G59" s="105"/>
      <c r="H59" s="105"/>
      <c r="I59" s="105"/>
      <c r="J59" s="106"/>
      <c r="K59" s="115"/>
      <c r="L59" s="117"/>
      <c r="M59" s="119"/>
      <c r="N59" s="119"/>
      <c r="O59" s="121">
        <f>O55+O57</f>
        <v>0</v>
      </c>
      <c r="P59" s="122"/>
    </row>
    <row r="60" spans="1:16" ht="15.75" customHeight="1" thickBot="1">
      <c r="A60" s="107"/>
      <c r="B60" s="108"/>
      <c r="C60" s="108"/>
      <c r="D60" s="108"/>
      <c r="E60" s="108"/>
      <c r="F60" s="108"/>
      <c r="G60" s="108"/>
      <c r="H60" s="108"/>
      <c r="I60" s="108"/>
      <c r="J60" s="109"/>
      <c r="K60" s="116"/>
      <c r="L60" s="118"/>
      <c r="M60" s="120"/>
      <c r="N60" s="120"/>
      <c r="O60" s="123"/>
      <c r="P60" s="124"/>
    </row>
    <row r="62" spans="1:16">
      <c r="F62" s="13"/>
    </row>
  </sheetData>
  <mergeCells count="164">
    <mergeCell ref="A59:J60"/>
    <mergeCell ref="K59:K60"/>
    <mergeCell ref="L59:L60"/>
    <mergeCell ref="M59:M60"/>
    <mergeCell ref="N59:N60"/>
    <mergeCell ref="O59:P60"/>
    <mergeCell ref="A57:J58"/>
    <mergeCell ref="K57:K58"/>
    <mergeCell ref="L57:L58"/>
    <mergeCell ref="M57:M58"/>
    <mergeCell ref="N57:N58"/>
    <mergeCell ref="O57:P58"/>
    <mergeCell ref="B54:J54"/>
    <mergeCell ref="M54:N54"/>
    <mergeCell ref="O54:P54"/>
    <mergeCell ref="A55:J56"/>
    <mergeCell ref="K55:K56"/>
    <mergeCell ref="L55:L56"/>
    <mergeCell ref="M55:M56"/>
    <mergeCell ref="N55:N56"/>
    <mergeCell ref="O55:P56"/>
    <mergeCell ref="B52:J52"/>
    <mergeCell ref="M52:N52"/>
    <mergeCell ref="O52:P52"/>
    <mergeCell ref="B53:J53"/>
    <mergeCell ref="M53:N53"/>
    <mergeCell ref="O53:P53"/>
    <mergeCell ref="B50:J50"/>
    <mergeCell ref="M50:N50"/>
    <mergeCell ref="O50:P50"/>
    <mergeCell ref="B51:J51"/>
    <mergeCell ref="M51:N51"/>
    <mergeCell ref="O51:P51"/>
    <mergeCell ref="B47:J47"/>
    <mergeCell ref="M47:N47"/>
    <mergeCell ref="O47:P47"/>
    <mergeCell ref="B48:J48"/>
    <mergeCell ref="B49:J49"/>
    <mergeCell ref="M49:N49"/>
    <mergeCell ref="O49:P49"/>
    <mergeCell ref="B45:J45"/>
    <mergeCell ref="K45:K46"/>
    <mergeCell ref="L45:L46"/>
    <mergeCell ref="M45:N46"/>
    <mergeCell ref="O45:P46"/>
    <mergeCell ref="B46:J46"/>
    <mergeCell ref="B43:J43"/>
    <mergeCell ref="B44:J44"/>
    <mergeCell ref="M44:N44"/>
    <mergeCell ref="O44:P44"/>
    <mergeCell ref="B42:J42"/>
    <mergeCell ref="M42:N42"/>
    <mergeCell ref="O42:P42"/>
    <mergeCell ref="B41:J41"/>
    <mergeCell ref="M41:N41"/>
    <mergeCell ref="O41:P41"/>
    <mergeCell ref="B40:J40"/>
    <mergeCell ref="M40:N40"/>
    <mergeCell ref="O40:P40"/>
    <mergeCell ref="B38:J38"/>
    <mergeCell ref="M38:N38"/>
    <mergeCell ref="O38:P38"/>
    <mergeCell ref="B39:J39"/>
    <mergeCell ref="M39:N39"/>
    <mergeCell ref="O39:P39"/>
    <mergeCell ref="B36:J36"/>
    <mergeCell ref="M36:N36"/>
    <mergeCell ref="O36:P36"/>
    <mergeCell ref="B37:J37"/>
    <mergeCell ref="M37:N37"/>
    <mergeCell ref="O37:P37"/>
    <mergeCell ref="B33:J33"/>
    <mergeCell ref="M33:N33"/>
    <mergeCell ref="O33:P33"/>
    <mergeCell ref="B34:J34"/>
    <mergeCell ref="B35:J35"/>
    <mergeCell ref="M35:N35"/>
    <mergeCell ref="O35:P35"/>
    <mergeCell ref="B32:J32"/>
    <mergeCell ref="M32:N32"/>
    <mergeCell ref="O32:P32"/>
    <mergeCell ref="B30:J30"/>
    <mergeCell ref="K30:K31"/>
    <mergeCell ref="L30:L31"/>
    <mergeCell ref="M30:N31"/>
    <mergeCell ref="O30:P31"/>
    <mergeCell ref="B31:J31"/>
    <mergeCell ref="B29:J29"/>
    <mergeCell ref="M29:N29"/>
    <mergeCell ref="O29:P29"/>
    <mergeCell ref="B27:J27"/>
    <mergeCell ref="M27:N27"/>
    <mergeCell ref="O27:P27"/>
    <mergeCell ref="B28:J28"/>
    <mergeCell ref="M28:N28"/>
    <mergeCell ref="O28:P28"/>
    <mergeCell ref="B25:J25"/>
    <mergeCell ref="M25:N25"/>
    <mergeCell ref="O25:P25"/>
    <mergeCell ref="B26:J26"/>
    <mergeCell ref="M26:N26"/>
    <mergeCell ref="O26:P26"/>
    <mergeCell ref="B22:J22"/>
    <mergeCell ref="M22:N22"/>
    <mergeCell ref="O22:P22"/>
    <mergeCell ref="B23:J23"/>
    <mergeCell ref="B24:J24"/>
    <mergeCell ref="M24:N24"/>
    <mergeCell ref="O24:P24"/>
    <mergeCell ref="B20:J20"/>
    <mergeCell ref="K20:K21"/>
    <mergeCell ref="L20:L21"/>
    <mergeCell ref="M20:N21"/>
    <mergeCell ref="O20:P21"/>
    <mergeCell ref="B21:J21"/>
    <mergeCell ref="B19:J19"/>
    <mergeCell ref="M19:N19"/>
    <mergeCell ref="O19:P19"/>
    <mergeCell ref="B17:J17"/>
    <mergeCell ref="M17:N17"/>
    <mergeCell ref="O17:P17"/>
    <mergeCell ref="B18:J18"/>
    <mergeCell ref="M18:N18"/>
    <mergeCell ref="O18:P18"/>
    <mergeCell ref="B15:J15"/>
    <mergeCell ref="M15:N15"/>
    <mergeCell ref="O15:P15"/>
    <mergeCell ref="B16:J16"/>
    <mergeCell ref="M16:N16"/>
    <mergeCell ref="O16:P16"/>
    <mergeCell ref="B11:J11"/>
    <mergeCell ref="M11:N11"/>
    <mergeCell ref="O11:P11"/>
    <mergeCell ref="B12:J12"/>
    <mergeCell ref="B13:J13"/>
    <mergeCell ref="K13:K14"/>
    <mergeCell ref="L13:L14"/>
    <mergeCell ref="M13:N14"/>
    <mergeCell ref="O13:P14"/>
    <mergeCell ref="B14:J14"/>
    <mergeCell ref="B9:J9"/>
    <mergeCell ref="M9:N9"/>
    <mergeCell ref="O9:P9"/>
    <mergeCell ref="B10:J10"/>
    <mergeCell ref="M10:N10"/>
    <mergeCell ref="O10:P10"/>
    <mergeCell ref="B7:J7"/>
    <mergeCell ref="M7:N7"/>
    <mergeCell ref="O7:P7"/>
    <mergeCell ref="B8:J8"/>
    <mergeCell ref="M8:N8"/>
    <mergeCell ref="O8:P8"/>
    <mergeCell ref="B5:J5"/>
    <mergeCell ref="M5:N5"/>
    <mergeCell ref="O5:P5"/>
    <mergeCell ref="B6:J6"/>
    <mergeCell ref="M6:N6"/>
    <mergeCell ref="O6:P6"/>
    <mergeCell ref="A1:J2"/>
    <mergeCell ref="K1:P2"/>
    <mergeCell ref="B3:J3"/>
    <mergeCell ref="M3:N3"/>
    <mergeCell ref="O3:P3"/>
    <mergeCell ref="B4:J4"/>
  </mergeCells>
  <phoneticPr fontId="11" type="noConversion"/>
  <pageMargins left="0.25" right="0.25" top="0.75" bottom="0.75" header="0.3" footer="0.3"/>
  <pageSetup paperSize="9" scale="61" fitToHeight="0" orientation="portrait" horizontalDpi="4294967293" verticalDpi="4294967293" r:id="rId1"/>
  <headerFooter>
    <oddHeader>&amp;C&amp;"-,Gras"&amp;18DPGF Travaux de voirie &amp;"-,Normal"&amp;11
&amp;R&amp;"-,Gras"&amp;12BET VRD 
AVERCE</oddHeader>
    <oddFooter xml:space="preserve">&amp;R&amp;"-,Gras"&amp;P&amp;"-,Normal"
</oddFooter>
  </headerFooter>
  <colBreaks count="1" manualBreakCount="1">
    <brk id="16" max="1048575" man="1"/>
  </col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2</vt:i4>
      </vt:variant>
      <vt:variant>
        <vt:lpstr>Plages nommées</vt:lpstr>
      </vt:variant>
      <vt:variant>
        <vt:i4>2</vt:i4>
      </vt:variant>
    </vt:vector>
  </HeadingPairs>
  <TitlesOfParts>
    <vt:vector size="4" baseType="lpstr">
      <vt:lpstr>LOT 1</vt:lpstr>
      <vt:lpstr>LOT 1 - option</vt:lpstr>
      <vt:lpstr>'LOT 1'!Zone_d_impression</vt:lpstr>
      <vt:lpstr>'LOT 1 - option'!Zone_d_impression</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Adrien L</dc:creator>
  <cp:lastModifiedBy>FRIGUI Oussama</cp:lastModifiedBy>
  <cp:lastPrinted>2025-05-19T12:40:24Z</cp:lastPrinted>
  <dcterms:created xsi:type="dcterms:W3CDTF">2022-01-04T10:48:48Z</dcterms:created>
  <dcterms:modified xsi:type="dcterms:W3CDTF">2025-06-11T13:58:10Z</dcterms:modified>
</cp:coreProperties>
</file>