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SOINS-AUSCULTATIONS-MESURES\2025 - MNSAM - 2025PHIE0030\03 - DOCUMENTS DE MARCHE\"/>
    </mc:Choice>
  </mc:AlternateContent>
  <workbookProtection workbookAlgorithmName="SHA-512" workbookHashValue="eEvfvRH7KGXF7CEye06Q/X2e9DD11yMLBqd+pL6lB6hRPZiVYcG88kWDhZvPWKuXxjtLosy6wmHN1G1JH2Ftfw==" workbookSaltValue="VBw2E7M8SNitx8ps2FcEzg==" workbookSpinCount="100000" lockStructure="1"/>
  <bookViews>
    <workbookView xWindow="0" yWindow="0" windowWidth="25200" windowHeight="11985" firstSheet="1" activeTab="1"/>
  </bookViews>
  <sheets>
    <sheet name="MACRO" sheetId="7" state="hidden" r:id="rId1"/>
    <sheet name="QUANTITES" sheetId="1" r:id="rId2"/>
    <sheet name="SPECIMENS-ECHANTILLONS" sheetId="6" r:id="rId3"/>
    <sheet name="LOTS" sheetId="4" r:id="rId4"/>
  </sheets>
  <definedNames>
    <definedName name="_xlnm._FilterDatabase" localSheetId="3" hidden="1">LOTS!$A$7:$E$7</definedName>
    <definedName name="_xlnm._FilterDatabase" localSheetId="1" hidden="1">QUANTITES!$A$9:$M$78</definedName>
    <definedName name="_xlnm._FilterDatabase" localSheetId="2" hidden="1">'SPECIMENS-ECHANTILLONS'!$A$8:$G$77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4" l="1"/>
  <c r="E14" i="4" s="1"/>
  <c r="D15" i="4"/>
  <c r="D16" i="4"/>
  <c r="D17" i="4"/>
  <c r="E17" i="4" s="1"/>
  <c r="D18" i="4"/>
  <c r="D19" i="4"/>
  <c r="D20" i="4"/>
  <c r="D21" i="4"/>
  <c r="E21" i="4" s="1"/>
  <c r="D22" i="4"/>
  <c r="D23" i="4"/>
  <c r="D24" i="4"/>
  <c r="E24" i="4" s="1"/>
  <c r="D25" i="4"/>
  <c r="E25" i="4" s="1"/>
  <c r="D26" i="4"/>
  <c r="D27" i="4"/>
  <c r="D28" i="4"/>
  <c r="D29" i="4"/>
  <c r="E29" i="4" s="1"/>
  <c r="D30" i="4"/>
  <c r="E30" i="4" s="1"/>
  <c r="D31" i="4"/>
  <c r="D32" i="4"/>
  <c r="E32" i="4" s="1"/>
  <c r="D33" i="4"/>
  <c r="E33" i="4" s="1"/>
  <c r="D34" i="4"/>
  <c r="D35" i="4"/>
  <c r="E35" i="4" s="1"/>
  <c r="D36" i="4"/>
  <c r="E36" i="4" s="1"/>
  <c r="D37" i="4"/>
  <c r="E37" i="4" s="1"/>
  <c r="D38" i="4"/>
  <c r="D39" i="4"/>
  <c r="E39" i="4" s="1"/>
  <c r="D40" i="4"/>
  <c r="E40" i="4" s="1"/>
  <c r="D41" i="4"/>
  <c r="E41" i="4" s="1"/>
  <c r="D42" i="4"/>
  <c r="E42" i="4" s="1"/>
  <c r="E15" i="4"/>
  <c r="E16" i="4"/>
  <c r="E18" i="4"/>
  <c r="E19" i="4"/>
  <c r="E20" i="4"/>
  <c r="E22" i="4"/>
  <c r="E23" i="4"/>
  <c r="E26" i="4"/>
  <c r="E27" i="4"/>
  <c r="E28" i="4"/>
  <c r="E31" i="4"/>
  <c r="E34" i="4"/>
  <c r="E38" i="4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H79" i="1" l="1"/>
  <c r="I79" i="1"/>
  <c r="J79" i="1"/>
  <c r="K79" i="1"/>
  <c r="L79" i="1"/>
  <c r="M79" i="1"/>
  <c r="G78" i="6" l="1"/>
  <c r="F10" i="6" l="1"/>
  <c r="F11" i="6"/>
  <c r="F12" i="6"/>
  <c r="F13" i="6"/>
  <c r="F14" i="6"/>
  <c r="F9" i="6"/>
  <c r="F78" i="6" l="1"/>
  <c r="D8" i="4"/>
  <c r="D9" i="4"/>
  <c r="E9" i="4" s="1"/>
  <c r="D10" i="4"/>
  <c r="E10" i="4" s="1"/>
  <c r="D11" i="4"/>
  <c r="E11" i="4" s="1"/>
  <c r="D12" i="4"/>
  <c r="E12" i="4" s="1"/>
  <c r="D13" i="4"/>
  <c r="E13" i="4" s="1"/>
  <c r="D43" i="4" l="1"/>
  <c r="E8" i="4"/>
  <c r="E43" i="4" s="1"/>
  <c r="G10" i="1"/>
  <c r="G79" i="1" s="1"/>
</calcChain>
</file>

<file path=xl/sharedStrings.xml><?xml version="1.0" encoding="utf-8"?>
<sst xmlns="http://schemas.openxmlformats.org/spreadsheetml/2006/main" count="542" uniqueCount="129">
  <si>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</si>
  <si>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</si>
  <si>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</si>
  <si>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</si>
  <si>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</si>
  <si>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</si>
  <si>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</si>
  <si>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</si>
  <si>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</si>
  <si>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 xml:space="preserve"> C.H. DE LANMEUR</t>
  </si>
  <si>
    <t>UNION HOSPITALIERE DE CORNOUAILLE (29)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</si>
  <si>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</si>
  <si>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</si>
  <si>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</si>
  <si>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</si>
  <si>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PROTEGER TOUTES LES FEUILLES</t>
  </si>
  <si>
    <t>DE-PROTEGER TOUTES LES FEUILLES</t>
  </si>
  <si>
    <t>ALT + F11 (ouvrir les macros)</t>
  </si>
  <si>
    <t>Insertion &gt; Module</t>
  </si>
  <si>
    <t>Copier-coller :</t>
  </si>
  <si>
    <t>F5 (pour valider la macro)</t>
  </si>
  <si>
    <t>mot de passe : QUANTITES</t>
  </si>
  <si>
    <t>Sub OterProtection()
    Dim Sh As Worksheet
    For Each Sh In Sheets
        Sh.Unprotect "QUANTITES"
    Next Sh
End Sub</t>
  </si>
  <si>
    <t>SUPPRIMER CETTE FEUILLE ET PROTEGER LE CLASSEUR (mot de passe : QUANTITES)</t>
  </si>
  <si>
    <t>SPECIMENS/ECHANTILLONS PAR ETABLISSEMENTS</t>
  </si>
  <si>
    <t>TOTAL
SPECIMENS/ECHANTILLONS</t>
  </si>
  <si>
    <t xml:space="preserve"> C.H. DE LA PRESQU'ÎLE
DE CROZON</t>
  </si>
  <si>
    <t>C.H. DES PAYS
DE MORLAIX</t>
  </si>
  <si>
    <t xml:space="preserve"> C.H.I. DE CORNOUAILLE
(QUIMPER-CONCARNEAU)</t>
  </si>
  <si>
    <t>Sub Probtention()
    Dim Sh As Worksheet
    For Each Sh In Sheets
        Sh.Protect Password:="QUANTITES", AllowSorting:=True, AllowFiltering:=True, AllowFormattingCells:=True, AllowFormattingColumns:=True, AllowFormattingRows:=True
    Next Sh
End Sub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</si>
  <si>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</si>
  <si>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</si>
  <si>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</si>
  <si>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Marché public n°2025PHIE0030</t>
  </si>
  <si>
    <t>La numérotation des lots du marché négocié reprend celle de l'appel d'offre n°2024PHIE0008.</t>
  </si>
  <si>
    <t>X</t>
  </si>
  <si>
    <t>BRASSARD PNI POUR TEMPUS PRO</t>
  </si>
  <si>
    <t>TOUTES TAILLES - REUTILISABLE</t>
  </si>
  <si>
    <t>BRASSARD REUTILISABLE POUR PNI</t>
  </si>
  <si>
    <t>BRAS ADULTE GRANDE TAILLE CONNECTIQUE DINACLICK</t>
  </si>
  <si>
    <t>BRAS ADULTE STANDARD CONNECTIQUE DINACLICK</t>
  </si>
  <si>
    <t>BRAS BEBE CONNECTIQUE DINACLICK</t>
  </si>
  <si>
    <t>BRAS ENFANT CONNECTIQUE DINACLICK</t>
  </si>
  <si>
    <t>BRAS NOURRISSON CONNECTIQUE DINACLICK</t>
  </si>
  <si>
    <t>CUISSE ADULTE CONNECTIQUE DINACLICK</t>
  </si>
  <si>
    <t>CACHE SONDE POUR SONDE COUVEUSE MEDIPREMA ET TABLE CHAUFFANTE</t>
  </si>
  <si>
    <t>CACHE SONDE POUR SONDE COUVEUSE MEDIPREMA</t>
  </si>
  <si>
    <t>CAPTEUR SPO2 - TECHNOLOGIE OXIMAX - PATIENT UNIQUE</t>
  </si>
  <si>
    <t>TAILLE ADULTE &gt;30KG - DIGITAL</t>
  </si>
  <si>
    <t>TAILLE ADULTE FRONTAL</t>
  </si>
  <si>
    <t>TAILLE ENFANT 03 A 20KG - DIGITAL</t>
  </si>
  <si>
    <t>TAILLE NOUVEAU-NE &lt;03KG - DIGITAL</t>
  </si>
  <si>
    <t>CAPTEUR SPO2 COMPATIBLE MONITEUR PHILIPS</t>
  </si>
  <si>
    <t>CAPTEUR SPO2 ADULTE FRONTAL</t>
  </si>
  <si>
    <t>CAPTEUR SPO2 COMPATIBLE VENTILATEUR HAMILTON</t>
  </si>
  <si>
    <t>CAPTEUR MULTI-SITES ADULTE / ENFANT</t>
  </si>
  <si>
    <t>REUTILISABLE - DOIGT ADULTE</t>
  </si>
  <si>
    <t>CEINTURE REUTILISABLE MONITEUR FOETAL</t>
  </si>
  <si>
    <t>COUVERTURE ISOTHERMIQUE</t>
  </si>
  <si>
    <t>TAILLE ADULTE</t>
  </si>
  <si>
    <t>TAILLE PEDIATRIQUE</t>
  </si>
  <si>
    <t>ELECTRODE DE MONITORAGE DE LA PROFONDEUR D'ANESTHESIE POUR MONITEUR BIS</t>
  </si>
  <si>
    <t>ADULTE</t>
  </si>
  <si>
    <t>PEDIATRIQUE</t>
  </si>
  <si>
    <t>ELECTRODE ECG 12 DERIVATIONS</t>
  </si>
  <si>
    <t>ELECTRODE ECG 12 DERIVATIONS PRECABLE</t>
  </si>
  <si>
    <t>ELECTRODE ECG AMAGNETIQUE POUR SCOPE PHILIPS MR400 - TYPE QUATRODE</t>
  </si>
  <si>
    <t>ADULTE / PEDIATRIQUE</t>
  </si>
  <si>
    <t>NEONAT</t>
  </si>
  <si>
    <t>ELECTRODE ECG POUR SYSTEME PAR ASPIRATION KISS</t>
  </si>
  <si>
    <t>ELECTRODE ECG PREGELIFIEE REPOSITIONNABLE PEDIATRIQUE</t>
  </si>
  <si>
    <t>SUPPORT A HAUTE TOLERANCE CUTANEE</t>
  </si>
  <si>
    <t>ELECTRODE HOLTER RADIOTRANSPARENTE</t>
  </si>
  <si>
    <t>ELECTRODE POUR DEFIBRILLATEUR EXTERNE NON AUTOMATIQUE</t>
  </si>
  <si>
    <t>ELECTRODE ADULTE, ENFANTS ET NOURRISSONS &lt;10KG</t>
  </si>
  <si>
    <t>EMBOUT BUCCAL AVEC VALVE / ETHYLOTEST</t>
  </si>
  <si>
    <t>USAGE UNIQUE</t>
  </si>
  <si>
    <t>EMBOUT POUR DETECTEUR MONOXYDE CARBONE BEDFONT</t>
  </si>
  <si>
    <t>EMBOUT POUR DETECTEUR MONOXYDE CARBONE</t>
  </si>
  <si>
    <t>MICROPOINTES POUR PRICKTEST</t>
  </si>
  <si>
    <t>SONDE TEMPERATURE CUTANEE ISIS POUR COUVEUSE MEDIPREMA</t>
  </si>
  <si>
    <t>SONDE TEMPERATURE CUTANEE ISIS COUVEUSE MEDIPREMA</t>
  </si>
  <si>
    <t>SONDE TEMPERATURE CUTANEE POUR INCUBATEUR CALEO</t>
  </si>
  <si>
    <t>SONDE TEMPERATURE CUTANEE POUR TUNNEL PHOTOTHERAPIE O'BLOO / COUVEUSE SATIS</t>
  </si>
  <si>
    <t>SONDE CUTANEE POUR TUNNEL PHOTOTHERAPIE</t>
  </si>
  <si>
    <t>SPECULUM LONG AURICULAIRE DE LE MEE A USAGE UNIQUE D 05MM</t>
  </si>
  <si>
    <t>SPECULUM LONG D 05MM</t>
  </si>
  <si>
    <t>SPECULUM NASAL</t>
  </si>
  <si>
    <t>COUVRE-SONDE THERMOMETRE SURETEMP PLUS</t>
  </si>
  <si>
    <t>ACCESSOIRES DE MESURE VO2MAX POUR EPREUVES D'EFFORT</t>
  </si>
  <si>
    <t>ATTACHES PLASTIQUES POUR MASQUES</t>
  </si>
  <si>
    <t>MASQUES REUTILISABLES (TYPE HANS RUDOLPH)</t>
  </si>
  <si>
    <t>ACCESSOIRES POUR MESURE p02/pc02- TCM4</t>
  </si>
  <si>
    <t>ANNEAUX DE FIXATION MESURE TCP02 TCM4</t>
  </si>
  <si>
    <t>ANNEAUX DE FIXATION MESURE TCPO2 TCM4</t>
  </si>
  <si>
    <t>CLIPS OREILLE MESURE TCP02 CAPTEUR TC54</t>
  </si>
  <si>
    <t>GEL CONTACT CAPTEUR TINA</t>
  </si>
  <si>
    <t>KIT FIXATION CLIP CAPTEUR TC84</t>
  </si>
  <si>
    <t>LIQUIDE CONTACT CAPTEUR TCM4 - FL 20ML</t>
  </si>
  <si>
    <t>MEMBRANE CAPTEUR TC84</t>
  </si>
  <si>
    <t>MEMBRANE MESURE TCP02 CAPTEUR COMBI M92</t>
  </si>
  <si>
    <t>MEMBRANE MESURE TCPO2 - CAPTEUR TC54</t>
  </si>
  <si>
    <t>MEMBRANE TCPO2 CAPTEUR TINA</t>
  </si>
  <si>
    <t>ACCESSOIRES POUR POLYSOMNOGRAPHE CID</t>
  </si>
  <si>
    <t>BANDE ACHESIVE CAPTEUR SON/POSITION</t>
  </si>
  <si>
    <t>BANDELETTE ADHESIF MULTI-EXTENSIBLE</t>
  </si>
  <si>
    <t>CABLE SANGLES CID-LX</t>
  </si>
  <si>
    <t>CAPTEUR SON/POSITION CID-LX</t>
  </si>
  <si>
    <t>CAPTEUR SPO2 LANGUETTE PEDIATRIQUE</t>
  </si>
  <si>
    <t>CAPTEUR SPO2 NONIN MOUFLE POUR CID-LX</t>
  </si>
  <si>
    <t>RACCORD EN Y TRICONIQUE</t>
  </si>
  <si>
    <t>RACCORD POUR LUNETTE NASALE</t>
  </si>
  <si>
    <t>RONDELLES ADHESIVES DOUBLE FACE</t>
  </si>
  <si>
    <t>SANGLES THORACO-ABDOMINALES A INDUCTANCE</t>
  </si>
  <si>
    <t>TUYAU RACCORDEMENT 02 M</t>
  </si>
  <si>
    <t>ADAPTATEUR NASAL POUR EFR</t>
  </si>
  <si>
    <t>TOUTES TAILLES</t>
  </si>
  <si>
    <t>DEBIMETRE DE POINTE</t>
  </si>
  <si>
    <t>EMBOUT JETABLE TAILLE ADULTE</t>
  </si>
  <si>
    <t>EMBOUT JETABLE TAILLE PEDIATRIQUE</t>
  </si>
  <si>
    <t>EMBOUT NASAL POUR MANOMETRE RESPIRATOIRE MICRORPM</t>
  </si>
  <si>
    <t>FILTRE SPIROMETRIE EMBOUT OVALE</t>
  </si>
  <si>
    <t>FILTRE SPIROMETRIE</t>
  </si>
  <si>
    <t>KIT SPIROMETRIE</t>
  </si>
  <si>
    <t>FILTRE + EMBOUT + PINCE-NEZ</t>
  </si>
  <si>
    <t>PINCE-NEZ PLASTIQUE</t>
  </si>
  <si>
    <t>SPIROMETRE INCITATIF</t>
  </si>
  <si>
    <t>EQUIVALENT A INSPIRON INSPIR'X 2000</t>
  </si>
  <si>
    <t>TURBINE POUR SPIROMETRE FLOW-MIR USAGE UNIQUE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</si>
</sst>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3" fontId="10" fillId="4" borderId="2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3" fontId="0" fillId="0" borderId="0" xfId="0" applyNumberFormat="1" applyFill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3" fontId="15" fillId="4" borderId="1" xfId="0" applyNumberFormat="1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5" fillId="0" borderId="0" xfId="0" applyFont="1" applyFill="1" applyAlignment="1">
      <alignment horizontal="center" vertical="center"/>
    </xf>
  </cellXfs>
  <cellStyles count="1">
    <cellStyle name="Normal" xfId="0" builtinId="0"/>
  </cellStyles>
  <dxfs count="31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9:M78" totalsRowShown="0" headerRowDxfId="30" tableBorderDxfId="29">
  <autoFilter ref="A9:M78"/>
  <tableColumns count="13">
    <tableColumn id="1" name="CLASSE" dataDxfId="28"/>
    <tableColumn id="2" name="LOT" dataDxfId="27"/>
    <tableColumn id="3" name="LIBELLE DU LOT" dataDxfId="26"/>
    <tableColumn id="4" name="SOUS-LOT" dataDxfId="25"/>
    <tableColumn id="5" name="LIBELLE DU SOUS-LOT" dataDxfId="24"/>
    <tableColumn id="6" name="QUANTITE TOTALE_x000a_ESTIMATIVE" dataDxfId="23"/>
    <tableColumn id="7" name="QUANTITE TOTALE_x000a_MAXIMALE_x000a_(coefficient 4)" dataDxfId="22">
      <calculatedColumnFormula>F10*4</calculatedColumnFormula>
    </tableColumn>
    <tableColumn id="8" name="C.H.U. DE BREST" dataDxfId="21"/>
    <tableColumn id="9" name="C.H. DES PAYS_x000a_DE MORLAIX" dataDxfId="20"/>
    <tableColumn id="10" name="C.H. FERDINAND GRALL_x000a_(LANDERNEAU)" dataDxfId="19"/>
    <tableColumn id="12" name=" C.H. DE LANMEUR" dataDxfId="18"/>
    <tableColumn id="13" name=" C.H. DE LA PRESQU'ÎLE_x000a_DE CROZON" dataDxfId="17"/>
    <tableColumn id="14" name=" C.H.I. DE CORNOUAILLE_x000a_(QUIMPER-CONCARNEAU)" dataDxfId="1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77" totalsRowShown="0" headerRowDxfId="15" tableBorderDxfId="14">
  <autoFilter ref="A8:G77"/>
  <tableColumns count="7">
    <tableColumn id="1" name="CLASSE" dataDxfId="13"/>
    <tableColumn id="2" name="LOT" dataDxfId="12"/>
    <tableColumn id="3" name="LIBELLE DU LOT" dataDxfId="11"/>
    <tableColumn id="4" name="SOUS-LOT" dataDxfId="10"/>
    <tableColumn id="5" name="LIBELLE DU SOUS-LOT" dataDxfId="9"/>
    <tableColumn id="6" name="TOTAL_x000a_SPECIMENS/ECHANTILLONS" dataDxfId="8">
      <calculatedColumnFormula>+SUM(G9:G9)</calculatedColumnFormula>
    </tableColumn>
    <tableColumn id="7" name="C.H.U. DE BREST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42" totalsRowShown="0" headerRowDxfId="6" tableBorderDxfId="5">
  <autoFilter ref="A7:E42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FF0000"/>
  </sheetPr>
  <dimension ref="A1:C14"/>
  <sheetViews>
    <sheetView showGridLines="0" workbookViewId="0">
      <selection activeCell="A9" sqref="A9"/>
    </sheetView>
  </sheetViews>
  <sheetFormatPr baseColWidth="10" defaultRowHeight="15" x14ac:dyDescent="0.25"/>
  <cols>
    <col min="1" max="1" width="31" customWidth="1"/>
    <col min="3" max="3" width="32.5703125" bestFit="1" customWidth="1"/>
  </cols>
  <sheetData>
    <row r="1" spans="1:3" s="26" customFormat="1" x14ac:dyDescent="0.25">
      <c r="A1" s="25" t="s">
        <v>15</v>
      </c>
      <c r="C1" s="25" t="s">
        <v>16</v>
      </c>
    </row>
    <row r="2" spans="1:3" s="26" customFormat="1" x14ac:dyDescent="0.25">
      <c r="A2" s="27" t="s">
        <v>21</v>
      </c>
      <c r="C2" s="27" t="s">
        <v>21</v>
      </c>
    </row>
    <row r="3" spans="1:3" x14ac:dyDescent="0.25">
      <c r="A3" s="28"/>
    </row>
    <row r="4" spans="1:3" x14ac:dyDescent="0.25">
      <c r="A4" t="s">
        <v>17</v>
      </c>
      <c r="C4" t="s">
        <v>17</v>
      </c>
    </row>
    <row r="6" spans="1:3" x14ac:dyDescent="0.25">
      <c r="A6" t="s">
        <v>18</v>
      </c>
      <c r="C6" t="s">
        <v>18</v>
      </c>
    </row>
    <row r="8" spans="1:3" x14ac:dyDescent="0.25">
      <c r="A8" t="s">
        <v>19</v>
      </c>
      <c r="C8" t="s">
        <v>19</v>
      </c>
    </row>
    <row r="9" spans="1:3" ht="180" x14ac:dyDescent="0.25">
      <c r="A9" s="29" t="s">
        <v>29</v>
      </c>
      <c r="C9" s="30" t="s">
        <v>22</v>
      </c>
    </row>
    <row r="11" spans="1:3" x14ac:dyDescent="0.25">
      <c r="A11" t="s">
        <v>20</v>
      </c>
      <c r="C11" t="s">
        <v>20</v>
      </c>
    </row>
    <row r="14" spans="1:3" x14ac:dyDescent="0.25">
      <c r="A14" s="53" t="s">
        <v>23</v>
      </c>
      <c r="B14" s="53"/>
      <c r="C14" s="53"/>
    </row>
  </sheetData>
  <sheetProtection formatCells="0" formatColumns="0" formatRows="0" sort="0" autoFilter="0"/>
  <mergeCells count="1"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M79"/>
  <sheetViews>
    <sheetView showGridLines="0" tabSelected="1" zoomScale="85" zoomScaleNormal="85" workbookViewId="0">
      <pane xSplit="7" ySplit="9" topLeftCell="H10" activePane="bottomRight" state="frozen"/>
      <selection pane="topRight" activeCell="H1" sqref="H1"/>
      <selection pane="bottomLeft" activeCell="A9" sqref="A9"/>
      <selection pane="bottomRight" activeCell="B10" sqref="B10"/>
    </sheetView>
  </sheetViews>
  <sheetFormatPr baseColWidth="10" defaultRowHeight="15" outlineLevelCol="1" x14ac:dyDescent="0.25"/>
  <cols>
    <col min="1" max="1" width="12.5703125" style="40" hidden="1" customWidth="1" outlineLevel="1"/>
    <col min="2" max="2" width="9.7109375" style="1" bestFit="1" customWidth="1" collapsed="1"/>
    <col min="3" max="3" width="82.28515625" style="40" bestFit="1" customWidth="1"/>
    <col min="4" max="4" width="15.140625" style="1" bestFit="1" customWidth="1"/>
    <col min="5" max="5" width="56.85546875" style="40" bestFit="1" customWidth="1"/>
    <col min="6" max="7" width="22.28515625" style="5" bestFit="1" customWidth="1"/>
    <col min="8" max="13" width="28.7109375" style="5" customWidth="1"/>
    <col min="14" max="16384" width="11.42578125" style="1"/>
  </cols>
  <sheetData>
    <row r="1" spans="1:13" ht="26.25" x14ac:dyDescent="0.25">
      <c r="A1" s="54" t="s">
        <v>31</v>
      </c>
      <c r="B1" s="54"/>
      <c r="C1" s="54"/>
      <c r="D1" s="54"/>
      <c r="E1" s="54"/>
      <c r="F1" s="54"/>
      <c r="G1" s="54"/>
      <c r="H1" s="13"/>
      <c r="I1" s="13"/>
      <c r="J1" s="13"/>
      <c r="K1" s="13"/>
      <c r="L1" s="13"/>
      <c r="M1" s="13"/>
    </row>
    <row r="2" spans="1:13" ht="23.25" x14ac:dyDescent="0.25">
      <c r="A2" s="55" t="s">
        <v>11</v>
      </c>
      <c r="B2" s="55"/>
      <c r="C2" s="55"/>
      <c r="D2" s="55"/>
      <c r="E2" s="55"/>
      <c r="F2" s="55"/>
      <c r="G2" s="55"/>
      <c r="H2" s="14"/>
      <c r="I2" s="14"/>
      <c r="J2" s="14"/>
      <c r="K2" s="14"/>
      <c r="L2" s="14"/>
      <c r="M2" s="14"/>
    </row>
    <row r="3" spans="1:13" ht="23.25" x14ac:dyDescent="0.25">
      <c r="A3" s="57" t="s">
        <v>33</v>
      </c>
      <c r="B3" s="57"/>
      <c r="C3" s="57"/>
      <c r="D3" s="57"/>
      <c r="E3" s="57"/>
      <c r="F3" s="57"/>
      <c r="G3" s="57"/>
      <c r="H3" s="14"/>
      <c r="I3" s="14"/>
      <c r="J3" s="14"/>
      <c r="K3" s="14"/>
      <c r="L3" s="14"/>
      <c r="M3" s="14"/>
    </row>
    <row r="5" spans="1:13" s="16" customFormat="1" ht="15.75" x14ac:dyDescent="0.25">
      <c r="A5" s="56" t="s">
        <v>30</v>
      </c>
      <c r="B5" s="56"/>
      <c r="C5" s="56"/>
      <c r="D5" s="56"/>
      <c r="E5" s="56"/>
      <c r="F5" s="56"/>
      <c r="G5" s="56"/>
      <c r="H5" s="15"/>
      <c r="I5" s="15"/>
      <c r="J5" s="15"/>
      <c r="K5" s="15"/>
      <c r="L5" s="15"/>
      <c r="M5" s="15"/>
    </row>
    <row r="6" spans="1:13" s="16" customFormat="1" ht="15.75" x14ac:dyDescent="0.25">
      <c r="A6" s="60" t="s">
        <v>34</v>
      </c>
      <c r="B6" s="60"/>
      <c r="C6" s="60"/>
      <c r="D6" s="60"/>
      <c r="E6" s="60"/>
      <c r="F6" s="60"/>
      <c r="G6" s="60"/>
      <c r="H6" s="15"/>
      <c r="I6" s="15"/>
      <c r="J6" s="15"/>
      <c r="K6" s="15"/>
      <c r="L6" s="15"/>
      <c r="M6" s="15"/>
    </row>
    <row r="8" spans="1:13" s="24" customFormat="1" ht="63" x14ac:dyDescent="0.35">
      <c r="A8" s="59" t="s">
        <v>7</v>
      </c>
      <c r="B8" s="59"/>
      <c r="C8" s="59"/>
      <c r="D8" s="59"/>
      <c r="E8" s="59"/>
      <c r="F8" s="59"/>
      <c r="G8" s="59"/>
      <c r="H8" s="58" t="s">
        <v>6</v>
      </c>
      <c r="I8" s="58"/>
      <c r="J8" s="58"/>
      <c r="K8" s="58"/>
      <c r="L8" s="58"/>
      <c r="M8" s="46" t="s">
        <v>10</v>
      </c>
    </row>
    <row r="9" spans="1:13" s="4" customFormat="1" ht="45" x14ac:dyDescent="0.25">
      <c r="A9" s="41" t="s">
        <v>5</v>
      </c>
      <c r="B9" s="23" t="s">
        <v>0</v>
      </c>
      <c r="C9" s="22" t="s">
        <v>1</v>
      </c>
      <c r="D9" s="23" t="s">
        <v>2</v>
      </c>
      <c r="E9" s="22" t="s">
        <v>3</v>
      </c>
      <c r="F9" s="21" t="s">
        <v>4</v>
      </c>
      <c r="G9" s="21" t="s">
        <v>12</v>
      </c>
      <c r="H9" s="9" t="s">
        <v>8</v>
      </c>
      <c r="I9" s="9" t="s">
        <v>27</v>
      </c>
      <c r="J9" s="9" t="s">
        <v>13</v>
      </c>
      <c r="K9" s="9" t="s">
        <v>9</v>
      </c>
      <c r="L9" s="9" t="s">
        <v>26</v>
      </c>
      <c r="M9" s="10" t="s">
        <v>28</v>
      </c>
    </row>
    <row r="10" spans="1:13" x14ac:dyDescent="0.25">
      <c r="A10" s="42" t="s">
        <v>35</v>
      </c>
      <c r="B10" s="3">
        <v>6</v>
      </c>
      <c r="C10" s="39" t="s">
        <v>36</v>
      </c>
      <c r="D10" s="2">
        <v>1</v>
      </c>
      <c r="E10" s="2" t="s">
        <v>37</v>
      </c>
      <c r="F10" s="8">
        <v>11</v>
      </c>
      <c r="G10" s="31">
        <f>F10*4</f>
        <v>44</v>
      </c>
      <c r="H10" s="7">
        <v>10</v>
      </c>
      <c r="I10" s="7"/>
      <c r="J10" s="7"/>
      <c r="K10" s="7">
        <v>1</v>
      </c>
      <c r="L10" s="7"/>
      <c r="M10" s="6"/>
    </row>
    <row r="11" spans="1:13" x14ac:dyDescent="0.25">
      <c r="A11" s="42" t="s">
        <v>35</v>
      </c>
      <c r="B11" s="3">
        <v>9</v>
      </c>
      <c r="C11" s="2" t="s">
        <v>38</v>
      </c>
      <c r="D11" s="2">
        <v>1</v>
      </c>
      <c r="E11" s="2" t="s">
        <v>39</v>
      </c>
      <c r="F11" s="8">
        <v>45</v>
      </c>
      <c r="G11" s="31">
        <f t="shared" ref="G11:G74" si="0">F11*4</f>
        <v>180</v>
      </c>
      <c r="H11" s="7">
        <v>45</v>
      </c>
      <c r="I11" s="7"/>
      <c r="J11" s="7"/>
      <c r="K11" s="7"/>
      <c r="L11" s="7"/>
      <c r="M11" s="6"/>
    </row>
    <row r="12" spans="1:13" x14ac:dyDescent="0.25">
      <c r="A12" s="42" t="s">
        <v>35</v>
      </c>
      <c r="B12" s="3">
        <v>9</v>
      </c>
      <c r="C12" s="2" t="s">
        <v>38</v>
      </c>
      <c r="D12" s="2">
        <v>2</v>
      </c>
      <c r="E12" s="2" t="s">
        <v>40</v>
      </c>
      <c r="F12" s="8">
        <v>160</v>
      </c>
      <c r="G12" s="31">
        <f t="shared" si="0"/>
        <v>640</v>
      </c>
      <c r="H12" s="7">
        <v>160</v>
      </c>
      <c r="I12" s="7"/>
      <c r="J12" s="7"/>
      <c r="K12" s="7"/>
      <c r="L12" s="7"/>
      <c r="M12" s="6"/>
    </row>
    <row r="13" spans="1:13" x14ac:dyDescent="0.25">
      <c r="A13" s="42" t="s">
        <v>35</v>
      </c>
      <c r="B13" s="3">
        <v>9</v>
      </c>
      <c r="C13" s="2" t="s">
        <v>38</v>
      </c>
      <c r="D13" s="2">
        <v>3</v>
      </c>
      <c r="E13" s="2" t="s">
        <v>41</v>
      </c>
      <c r="F13" s="8">
        <v>12</v>
      </c>
      <c r="G13" s="31">
        <f t="shared" si="0"/>
        <v>48</v>
      </c>
      <c r="H13" s="7">
        <v>12</v>
      </c>
      <c r="I13" s="7"/>
      <c r="J13" s="7"/>
      <c r="K13" s="7"/>
      <c r="L13" s="7"/>
      <c r="M13" s="6"/>
    </row>
    <row r="14" spans="1:13" x14ac:dyDescent="0.25">
      <c r="A14" s="42" t="s">
        <v>35</v>
      </c>
      <c r="B14" s="3">
        <v>9</v>
      </c>
      <c r="C14" s="2" t="s">
        <v>38</v>
      </c>
      <c r="D14" s="2">
        <v>4</v>
      </c>
      <c r="E14" s="2" t="s">
        <v>42</v>
      </c>
      <c r="F14" s="8">
        <v>20</v>
      </c>
      <c r="G14" s="31">
        <f t="shared" si="0"/>
        <v>80</v>
      </c>
      <c r="H14" s="7">
        <v>20</v>
      </c>
      <c r="I14" s="7"/>
      <c r="J14" s="7"/>
      <c r="K14" s="7"/>
      <c r="L14" s="7"/>
      <c r="M14" s="6"/>
    </row>
    <row r="15" spans="1:13" x14ac:dyDescent="0.25">
      <c r="A15" s="42" t="s">
        <v>35</v>
      </c>
      <c r="B15" s="48">
        <v>9</v>
      </c>
      <c r="C15" s="2" t="s">
        <v>38</v>
      </c>
      <c r="D15" s="2">
        <v>5</v>
      </c>
      <c r="E15" s="2" t="s">
        <v>43</v>
      </c>
      <c r="F15" s="8">
        <v>5</v>
      </c>
      <c r="G15" s="31">
        <f t="shared" si="0"/>
        <v>20</v>
      </c>
      <c r="H15" s="7">
        <v>5</v>
      </c>
      <c r="I15" s="7"/>
      <c r="J15" s="7"/>
      <c r="K15" s="7"/>
      <c r="L15" s="7"/>
      <c r="M15" s="6"/>
    </row>
    <row r="16" spans="1:13" x14ac:dyDescent="0.25">
      <c r="A16" s="42" t="s">
        <v>35</v>
      </c>
      <c r="B16" s="48">
        <v>9</v>
      </c>
      <c r="C16" s="2" t="s">
        <v>38</v>
      </c>
      <c r="D16" s="2">
        <v>6</v>
      </c>
      <c r="E16" s="2" t="s">
        <v>44</v>
      </c>
      <c r="F16" s="8">
        <v>15</v>
      </c>
      <c r="G16" s="31">
        <f t="shared" si="0"/>
        <v>60</v>
      </c>
      <c r="H16" s="7">
        <v>15</v>
      </c>
      <c r="I16" s="7"/>
      <c r="J16" s="7"/>
      <c r="K16" s="7"/>
      <c r="L16" s="7"/>
      <c r="M16" s="6"/>
    </row>
    <row r="17" spans="1:13" x14ac:dyDescent="0.25">
      <c r="A17" s="42" t="s">
        <v>35</v>
      </c>
      <c r="B17" s="48">
        <v>12</v>
      </c>
      <c r="C17" s="2" t="s">
        <v>45</v>
      </c>
      <c r="D17" s="2">
        <v>1</v>
      </c>
      <c r="E17" s="2" t="s">
        <v>46</v>
      </c>
      <c r="F17" s="8">
        <v>3700</v>
      </c>
      <c r="G17" s="31">
        <f t="shared" si="0"/>
        <v>14800</v>
      </c>
      <c r="H17" s="7">
        <v>3200</v>
      </c>
      <c r="I17" s="7">
        <v>500</v>
      </c>
      <c r="J17" s="7"/>
      <c r="K17" s="7"/>
      <c r="L17" s="7"/>
      <c r="M17" s="6"/>
    </row>
    <row r="18" spans="1:13" x14ac:dyDescent="0.25">
      <c r="A18" s="42" t="s">
        <v>35</v>
      </c>
      <c r="B18" s="48">
        <v>16</v>
      </c>
      <c r="C18" s="2" t="s">
        <v>47</v>
      </c>
      <c r="D18" s="2">
        <v>1</v>
      </c>
      <c r="E18" s="2" t="s">
        <v>48</v>
      </c>
      <c r="F18" s="8">
        <v>3775</v>
      </c>
      <c r="G18" s="31">
        <f t="shared" si="0"/>
        <v>15100</v>
      </c>
      <c r="H18" s="7">
        <v>2700</v>
      </c>
      <c r="I18" s="7">
        <v>960</v>
      </c>
      <c r="J18" s="7">
        <v>30</v>
      </c>
      <c r="K18" s="7"/>
      <c r="L18" s="7"/>
      <c r="M18" s="6">
        <v>85</v>
      </c>
    </row>
    <row r="19" spans="1:13" x14ac:dyDescent="0.25">
      <c r="A19" s="42" t="s">
        <v>35</v>
      </c>
      <c r="B19" s="48">
        <v>16</v>
      </c>
      <c r="C19" s="2" t="s">
        <v>47</v>
      </c>
      <c r="D19" s="2">
        <v>2</v>
      </c>
      <c r="E19" s="2" t="s">
        <v>49</v>
      </c>
      <c r="F19" s="8">
        <v>294</v>
      </c>
      <c r="G19" s="31">
        <f t="shared" si="0"/>
        <v>1176</v>
      </c>
      <c r="H19" s="7">
        <v>24</v>
      </c>
      <c r="I19" s="7">
        <v>120</v>
      </c>
      <c r="J19" s="7"/>
      <c r="K19" s="7"/>
      <c r="L19" s="7"/>
      <c r="M19" s="6">
        <v>150</v>
      </c>
    </row>
    <row r="20" spans="1:13" x14ac:dyDescent="0.25">
      <c r="A20" s="42" t="s">
        <v>35</v>
      </c>
      <c r="B20" s="48">
        <v>16</v>
      </c>
      <c r="C20" s="2" t="s">
        <v>47</v>
      </c>
      <c r="D20" s="2">
        <v>3</v>
      </c>
      <c r="E20" s="2" t="s">
        <v>50</v>
      </c>
      <c r="F20" s="8">
        <v>15619</v>
      </c>
      <c r="G20" s="31">
        <f t="shared" si="0"/>
        <v>62476</v>
      </c>
      <c r="H20" s="7">
        <v>15000</v>
      </c>
      <c r="I20" s="7">
        <v>265</v>
      </c>
      <c r="J20" s="7">
        <v>54</v>
      </c>
      <c r="K20" s="7"/>
      <c r="L20" s="7"/>
      <c r="M20" s="6">
        <v>300</v>
      </c>
    </row>
    <row r="21" spans="1:13" x14ac:dyDescent="0.25">
      <c r="A21" s="42" t="s">
        <v>35</v>
      </c>
      <c r="B21" s="48">
        <v>16</v>
      </c>
      <c r="C21" s="2" t="s">
        <v>47</v>
      </c>
      <c r="D21" s="2">
        <v>4</v>
      </c>
      <c r="E21" s="2" t="s">
        <v>51</v>
      </c>
      <c r="F21" s="8">
        <v>11140</v>
      </c>
      <c r="G21" s="31">
        <f t="shared" si="0"/>
        <v>44560</v>
      </c>
      <c r="H21" s="7">
        <v>10000</v>
      </c>
      <c r="I21" s="7">
        <v>1100</v>
      </c>
      <c r="J21" s="7">
        <v>30</v>
      </c>
      <c r="K21" s="7"/>
      <c r="L21" s="7"/>
      <c r="M21" s="6">
        <v>10</v>
      </c>
    </row>
    <row r="22" spans="1:13" x14ac:dyDescent="0.25">
      <c r="A22" s="42" t="s">
        <v>35</v>
      </c>
      <c r="B22" s="48">
        <v>18</v>
      </c>
      <c r="C22" s="2" t="s">
        <v>52</v>
      </c>
      <c r="D22" s="2">
        <v>1</v>
      </c>
      <c r="E22" s="2" t="s">
        <v>53</v>
      </c>
      <c r="F22" s="8">
        <v>12</v>
      </c>
      <c r="G22" s="31">
        <f t="shared" si="0"/>
        <v>48</v>
      </c>
      <c r="H22" s="7">
        <v>12</v>
      </c>
      <c r="I22" s="7"/>
      <c r="J22" s="7"/>
      <c r="K22" s="7"/>
      <c r="L22" s="7"/>
      <c r="M22" s="6"/>
    </row>
    <row r="23" spans="1:13" x14ac:dyDescent="0.25">
      <c r="A23" s="42" t="s">
        <v>35</v>
      </c>
      <c r="B23" s="48">
        <v>19</v>
      </c>
      <c r="C23" s="2" t="s">
        <v>54</v>
      </c>
      <c r="D23" s="2">
        <v>1</v>
      </c>
      <c r="E23" s="2" t="s">
        <v>55</v>
      </c>
      <c r="F23" s="8">
        <v>35</v>
      </c>
      <c r="G23" s="31">
        <f t="shared" si="0"/>
        <v>140</v>
      </c>
      <c r="H23" s="7">
        <v>35</v>
      </c>
      <c r="I23" s="7"/>
      <c r="J23" s="7"/>
      <c r="K23" s="7"/>
      <c r="L23" s="7"/>
      <c r="M23" s="6"/>
    </row>
    <row r="24" spans="1:13" x14ac:dyDescent="0.25">
      <c r="A24" s="42" t="s">
        <v>35</v>
      </c>
      <c r="B24" s="48">
        <v>19</v>
      </c>
      <c r="C24" s="2" t="s">
        <v>54</v>
      </c>
      <c r="D24" s="2">
        <v>2</v>
      </c>
      <c r="E24" s="2" t="s">
        <v>56</v>
      </c>
      <c r="F24" s="8">
        <v>2</v>
      </c>
      <c r="G24" s="31">
        <f t="shared" si="0"/>
        <v>8</v>
      </c>
      <c r="H24" s="7">
        <v>2</v>
      </c>
      <c r="I24" s="7"/>
      <c r="J24" s="7"/>
      <c r="K24" s="7"/>
      <c r="L24" s="7"/>
      <c r="M24" s="6"/>
    </row>
    <row r="25" spans="1:13" x14ac:dyDescent="0.25">
      <c r="A25" s="42" t="s">
        <v>35</v>
      </c>
      <c r="B25" s="48">
        <v>24</v>
      </c>
      <c r="C25" s="2" t="s">
        <v>57</v>
      </c>
      <c r="D25" s="2">
        <v>1</v>
      </c>
      <c r="E25" s="2" t="s">
        <v>57</v>
      </c>
      <c r="F25" s="8">
        <v>160</v>
      </c>
      <c r="G25" s="31">
        <f t="shared" si="0"/>
        <v>640</v>
      </c>
      <c r="H25" s="7">
        <v>120</v>
      </c>
      <c r="I25" s="7">
        <v>40</v>
      </c>
      <c r="J25" s="7"/>
      <c r="K25" s="7"/>
      <c r="L25" s="7"/>
      <c r="M25" s="6"/>
    </row>
    <row r="26" spans="1:13" x14ac:dyDescent="0.25">
      <c r="A26" s="42" t="s">
        <v>35</v>
      </c>
      <c r="B26" s="48">
        <v>26</v>
      </c>
      <c r="C26" s="2" t="s">
        <v>58</v>
      </c>
      <c r="D26" s="2">
        <v>1</v>
      </c>
      <c r="E26" s="2" t="s">
        <v>59</v>
      </c>
      <c r="F26" s="8">
        <v>28</v>
      </c>
      <c r="G26" s="31">
        <f t="shared" si="0"/>
        <v>112</v>
      </c>
      <c r="H26" s="7"/>
      <c r="I26" s="7">
        <v>20</v>
      </c>
      <c r="J26" s="7"/>
      <c r="K26" s="7"/>
      <c r="L26" s="7">
        <v>8</v>
      </c>
      <c r="M26" s="6"/>
    </row>
    <row r="27" spans="1:13" x14ac:dyDescent="0.25">
      <c r="A27" s="42" t="s">
        <v>35</v>
      </c>
      <c r="B27" s="48">
        <v>26</v>
      </c>
      <c r="C27" s="2" t="s">
        <v>58</v>
      </c>
      <c r="D27" s="2">
        <v>2</v>
      </c>
      <c r="E27" s="2" t="s">
        <v>60</v>
      </c>
      <c r="F27" s="8">
        <v>50</v>
      </c>
      <c r="G27" s="31">
        <f t="shared" si="0"/>
        <v>200</v>
      </c>
      <c r="H27" s="7"/>
      <c r="I27" s="7">
        <v>50</v>
      </c>
      <c r="J27" s="7"/>
      <c r="K27" s="7"/>
      <c r="L27" s="7"/>
      <c r="M27" s="6"/>
    </row>
    <row r="28" spans="1:13" x14ac:dyDescent="0.25">
      <c r="A28" s="42" t="s">
        <v>35</v>
      </c>
      <c r="B28" s="48">
        <v>32</v>
      </c>
      <c r="C28" s="2" t="s">
        <v>61</v>
      </c>
      <c r="D28" s="2">
        <v>1</v>
      </c>
      <c r="E28" s="2" t="s">
        <v>62</v>
      </c>
      <c r="F28" s="8">
        <v>7160</v>
      </c>
      <c r="G28" s="31">
        <f t="shared" si="0"/>
        <v>28640</v>
      </c>
      <c r="H28" s="7">
        <v>6000</v>
      </c>
      <c r="I28" s="7">
        <v>800</v>
      </c>
      <c r="J28" s="7"/>
      <c r="K28" s="7"/>
      <c r="L28" s="7"/>
      <c r="M28" s="6">
        <v>360</v>
      </c>
    </row>
    <row r="29" spans="1:13" x14ac:dyDescent="0.25">
      <c r="A29" s="42" t="s">
        <v>35</v>
      </c>
      <c r="B29" s="48">
        <v>32</v>
      </c>
      <c r="C29" s="2" t="s">
        <v>61</v>
      </c>
      <c r="D29" s="2">
        <v>2</v>
      </c>
      <c r="E29" s="2" t="s">
        <v>63</v>
      </c>
      <c r="F29" s="8">
        <v>85</v>
      </c>
      <c r="G29" s="31">
        <f t="shared" si="0"/>
        <v>340</v>
      </c>
      <c r="H29" s="7">
        <v>75</v>
      </c>
      <c r="I29" s="7">
        <v>10</v>
      </c>
      <c r="J29" s="7"/>
      <c r="K29" s="7"/>
      <c r="L29" s="7"/>
      <c r="M29" s="6">
        <v>0</v>
      </c>
    </row>
    <row r="30" spans="1:13" x14ac:dyDescent="0.25">
      <c r="A30" s="42" t="s">
        <v>35</v>
      </c>
      <c r="B30" s="48">
        <v>33</v>
      </c>
      <c r="C30" s="2" t="s">
        <v>64</v>
      </c>
      <c r="D30" s="2">
        <v>1</v>
      </c>
      <c r="E30" s="2" t="s">
        <v>65</v>
      </c>
      <c r="F30" s="8">
        <v>1000</v>
      </c>
      <c r="G30" s="31">
        <f t="shared" si="0"/>
        <v>4000</v>
      </c>
      <c r="H30" s="7">
        <v>1000</v>
      </c>
      <c r="I30" s="7"/>
      <c r="J30" s="7"/>
      <c r="K30" s="7"/>
      <c r="L30" s="7"/>
      <c r="M30" s="6"/>
    </row>
    <row r="31" spans="1:13" x14ac:dyDescent="0.25">
      <c r="A31" s="42" t="s">
        <v>35</v>
      </c>
      <c r="B31" s="48">
        <v>34</v>
      </c>
      <c r="C31" s="2" t="s">
        <v>66</v>
      </c>
      <c r="D31" s="2">
        <v>1</v>
      </c>
      <c r="E31" s="2" t="s">
        <v>67</v>
      </c>
      <c r="F31" s="8">
        <v>200</v>
      </c>
      <c r="G31" s="31">
        <f t="shared" si="0"/>
        <v>800</v>
      </c>
      <c r="H31" s="7">
        <v>100</v>
      </c>
      <c r="I31" s="7">
        <v>100</v>
      </c>
      <c r="J31" s="7"/>
      <c r="K31" s="7"/>
      <c r="L31" s="7"/>
      <c r="M31" s="6"/>
    </row>
    <row r="32" spans="1:13" x14ac:dyDescent="0.25">
      <c r="A32" s="42" t="s">
        <v>35</v>
      </c>
      <c r="B32" s="48">
        <v>34</v>
      </c>
      <c r="C32" s="2" t="s">
        <v>66</v>
      </c>
      <c r="D32" s="2">
        <v>2</v>
      </c>
      <c r="E32" s="2" t="s">
        <v>68</v>
      </c>
      <c r="F32" s="8">
        <v>350</v>
      </c>
      <c r="G32" s="31">
        <f t="shared" si="0"/>
        <v>1400</v>
      </c>
      <c r="H32" s="7">
        <v>350</v>
      </c>
      <c r="I32" s="7"/>
      <c r="J32" s="7"/>
      <c r="K32" s="7"/>
      <c r="L32" s="7"/>
      <c r="M32" s="6"/>
    </row>
    <row r="33" spans="1:13" x14ac:dyDescent="0.25">
      <c r="A33" s="42" t="s">
        <v>35</v>
      </c>
      <c r="B33" s="48">
        <v>37</v>
      </c>
      <c r="C33" s="2" t="s">
        <v>69</v>
      </c>
      <c r="D33" s="2">
        <v>1</v>
      </c>
      <c r="E33" s="2" t="s">
        <v>69</v>
      </c>
      <c r="F33" s="8">
        <v>100</v>
      </c>
      <c r="G33" s="31">
        <f t="shared" si="0"/>
        <v>400</v>
      </c>
      <c r="H33" s="7">
        <v>100</v>
      </c>
      <c r="I33" s="7"/>
      <c r="J33" s="7"/>
      <c r="K33" s="7"/>
      <c r="L33" s="7"/>
      <c r="M33" s="6"/>
    </row>
    <row r="34" spans="1:13" x14ac:dyDescent="0.25">
      <c r="A34" s="42" t="s">
        <v>35</v>
      </c>
      <c r="B34" s="48">
        <v>39</v>
      </c>
      <c r="C34" s="2" t="s">
        <v>70</v>
      </c>
      <c r="D34" s="2">
        <v>1</v>
      </c>
      <c r="E34" s="2" t="s">
        <v>71</v>
      </c>
      <c r="F34" s="8">
        <v>51000</v>
      </c>
      <c r="G34" s="31">
        <f t="shared" si="0"/>
        <v>204000</v>
      </c>
      <c r="H34" s="7">
        <v>50000</v>
      </c>
      <c r="I34" s="7">
        <v>1000</v>
      </c>
      <c r="J34" s="7"/>
      <c r="K34" s="7"/>
      <c r="L34" s="7"/>
      <c r="M34" s="6"/>
    </row>
    <row r="35" spans="1:13" x14ac:dyDescent="0.25">
      <c r="A35" s="42" t="s">
        <v>35</v>
      </c>
      <c r="B35" s="48">
        <v>40</v>
      </c>
      <c r="C35" s="2" t="s">
        <v>72</v>
      </c>
      <c r="D35" s="2">
        <v>1</v>
      </c>
      <c r="E35" s="2" t="s">
        <v>72</v>
      </c>
      <c r="F35" s="8">
        <v>1000</v>
      </c>
      <c r="G35" s="31">
        <f t="shared" si="0"/>
        <v>4000</v>
      </c>
      <c r="H35" s="7">
        <v>1000</v>
      </c>
      <c r="I35" s="7"/>
      <c r="J35" s="7"/>
      <c r="K35" s="7"/>
      <c r="L35" s="7"/>
      <c r="M35" s="6"/>
    </row>
    <row r="36" spans="1:13" x14ac:dyDescent="0.25">
      <c r="A36" s="42" t="s">
        <v>35</v>
      </c>
      <c r="B36" s="48">
        <v>47</v>
      </c>
      <c r="C36" s="2" t="s">
        <v>73</v>
      </c>
      <c r="D36" s="2">
        <v>1</v>
      </c>
      <c r="E36" s="2" t="s">
        <v>74</v>
      </c>
      <c r="F36" s="8">
        <v>5</v>
      </c>
      <c r="G36" s="31">
        <f t="shared" si="0"/>
        <v>20</v>
      </c>
      <c r="H36" s="7">
        <v>5</v>
      </c>
      <c r="I36" s="7"/>
      <c r="J36" s="7"/>
      <c r="K36" s="7"/>
      <c r="L36" s="7"/>
      <c r="M36" s="6"/>
    </row>
    <row r="37" spans="1:13" x14ac:dyDescent="0.25">
      <c r="A37" s="42" t="s">
        <v>35</v>
      </c>
      <c r="B37" s="48">
        <v>49</v>
      </c>
      <c r="C37" s="2" t="s">
        <v>75</v>
      </c>
      <c r="D37" s="2">
        <v>1</v>
      </c>
      <c r="E37" s="2" t="s">
        <v>76</v>
      </c>
      <c r="F37" s="8">
        <v>8500</v>
      </c>
      <c r="G37" s="31">
        <f t="shared" si="0"/>
        <v>34000</v>
      </c>
      <c r="H37" s="7">
        <v>6000</v>
      </c>
      <c r="I37" s="7">
        <v>2500</v>
      </c>
      <c r="J37" s="7"/>
      <c r="K37" s="7"/>
      <c r="L37" s="7"/>
      <c r="M37" s="6"/>
    </row>
    <row r="38" spans="1:13" x14ac:dyDescent="0.25">
      <c r="A38" s="42" t="s">
        <v>35</v>
      </c>
      <c r="B38" s="48">
        <v>51</v>
      </c>
      <c r="C38" s="2" t="s">
        <v>77</v>
      </c>
      <c r="D38" s="2">
        <v>1</v>
      </c>
      <c r="E38" s="2" t="s">
        <v>78</v>
      </c>
      <c r="F38" s="8">
        <v>1000</v>
      </c>
      <c r="G38" s="31">
        <f t="shared" si="0"/>
        <v>4000</v>
      </c>
      <c r="H38" s="7">
        <v>1000</v>
      </c>
      <c r="I38" s="7"/>
      <c r="J38" s="7"/>
      <c r="K38" s="7"/>
      <c r="L38" s="7"/>
      <c r="M38" s="6"/>
    </row>
    <row r="39" spans="1:13" x14ac:dyDescent="0.25">
      <c r="A39" s="42" t="s">
        <v>35</v>
      </c>
      <c r="B39" s="48">
        <v>60</v>
      </c>
      <c r="C39" s="2" t="s">
        <v>79</v>
      </c>
      <c r="D39" s="2">
        <v>1</v>
      </c>
      <c r="E39" s="2" t="s">
        <v>79</v>
      </c>
      <c r="F39" s="8">
        <v>1600</v>
      </c>
      <c r="G39" s="31">
        <f t="shared" si="0"/>
        <v>6400</v>
      </c>
      <c r="H39" s="7">
        <v>1000</v>
      </c>
      <c r="I39" s="7">
        <v>600</v>
      </c>
      <c r="J39" s="7"/>
      <c r="K39" s="7"/>
      <c r="L39" s="7"/>
      <c r="M39" s="6"/>
    </row>
    <row r="40" spans="1:13" x14ac:dyDescent="0.25">
      <c r="A40" s="42" t="s">
        <v>35</v>
      </c>
      <c r="B40" s="48">
        <v>67</v>
      </c>
      <c r="C40" s="2" t="s">
        <v>80</v>
      </c>
      <c r="D40" s="2">
        <v>1</v>
      </c>
      <c r="E40" s="2" t="s">
        <v>81</v>
      </c>
      <c r="F40" s="8">
        <v>105</v>
      </c>
      <c r="G40" s="31">
        <f t="shared" si="0"/>
        <v>420</v>
      </c>
      <c r="H40" s="7">
        <v>5</v>
      </c>
      <c r="I40" s="7">
        <v>100</v>
      </c>
      <c r="J40" s="7"/>
      <c r="K40" s="7"/>
      <c r="L40" s="7"/>
      <c r="M40" s="6"/>
    </row>
    <row r="41" spans="1:13" x14ac:dyDescent="0.25">
      <c r="A41" s="42" t="s">
        <v>35</v>
      </c>
      <c r="B41" s="48">
        <v>69</v>
      </c>
      <c r="C41" s="2" t="s">
        <v>82</v>
      </c>
      <c r="D41" s="2">
        <v>1</v>
      </c>
      <c r="E41" s="2" t="s">
        <v>82</v>
      </c>
      <c r="F41" s="8">
        <v>400</v>
      </c>
      <c r="G41" s="31">
        <f t="shared" si="0"/>
        <v>1600</v>
      </c>
      <c r="H41" s="7">
        <v>400</v>
      </c>
      <c r="I41" s="7"/>
      <c r="J41" s="7"/>
      <c r="K41" s="7"/>
      <c r="L41" s="7"/>
      <c r="M41" s="6"/>
    </row>
    <row r="42" spans="1:13" x14ac:dyDescent="0.25">
      <c r="A42" s="42" t="s">
        <v>35</v>
      </c>
      <c r="B42" s="48">
        <v>70</v>
      </c>
      <c r="C42" s="2" t="s">
        <v>83</v>
      </c>
      <c r="D42" s="2">
        <v>1</v>
      </c>
      <c r="E42" s="2" t="s">
        <v>84</v>
      </c>
      <c r="F42" s="8">
        <v>5</v>
      </c>
      <c r="G42" s="31">
        <f t="shared" si="0"/>
        <v>20</v>
      </c>
      <c r="H42" s="7">
        <v>5</v>
      </c>
      <c r="I42" s="7"/>
      <c r="J42" s="7"/>
      <c r="K42" s="7"/>
      <c r="L42" s="7"/>
      <c r="M42" s="6"/>
    </row>
    <row r="43" spans="1:13" x14ac:dyDescent="0.25">
      <c r="A43" s="42" t="s">
        <v>35</v>
      </c>
      <c r="B43" s="48">
        <v>73</v>
      </c>
      <c r="C43" s="2" t="s">
        <v>85</v>
      </c>
      <c r="D43" s="2">
        <v>1</v>
      </c>
      <c r="E43" s="2" t="s">
        <v>86</v>
      </c>
      <c r="F43" s="8">
        <v>4000</v>
      </c>
      <c r="G43" s="31">
        <f t="shared" si="0"/>
        <v>16000</v>
      </c>
      <c r="H43" s="7">
        <v>2000</v>
      </c>
      <c r="I43" s="7">
        <v>2000</v>
      </c>
      <c r="J43" s="7"/>
      <c r="K43" s="7"/>
      <c r="L43" s="7"/>
      <c r="M43" s="6"/>
    </row>
    <row r="44" spans="1:13" x14ac:dyDescent="0.25">
      <c r="A44" s="42" t="s">
        <v>35</v>
      </c>
      <c r="B44" s="48">
        <v>74</v>
      </c>
      <c r="C44" s="2" t="s">
        <v>87</v>
      </c>
      <c r="D44" s="2">
        <v>1</v>
      </c>
      <c r="E44" s="2" t="s">
        <v>76</v>
      </c>
      <c r="F44" s="8">
        <v>1300</v>
      </c>
      <c r="G44" s="31">
        <f t="shared" si="0"/>
        <v>5200</v>
      </c>
      <c r="H44" s="7">
        <v>1200</v>
      </c>
      <c r="I44" s="7">
        <v>100</v>
      </c>
      <c r="J44" s="7"/>
      <c r="K44" s="7"/>
      <c r="L44" s="7"/>
      <c r="M44" s="6"/>
    </row>
    <row r="45" spans="1:13" x14ac:dyDescent="0.25">
      <c r="A45" s="42" t="s">
        <v>35</v>
      </c>
      <c r="B45" s="48">
        <v>83</v>
      </c>
      <c r="C45" s="2" t="s">
        <v>88</v>
      </c>
      <c r="D45" s="2">
        <v>1</v>
      </c>
      <c r="E45" s="2" t="s">
        <v>88</v>
      </c>
      <c r="F45" s="8">
        <v>9000</v>
      </c>
      <c r="G45" s="31">
        <f t="shared" si="0"/>
        <v>36000</v>
      </c>
      <c r="H45" s="7">
        <v>9000</v>
      </c>
      <c r="I45" s="7"/>
      <c r="J45" s="7"/>
      <c r="K45" s="7"/>
      <c r="L45" s="7"/>
      <c r="M45" s="6"/>
    </row>
    <row r="46" spans="1:13" x14ac:dyDescent="0.25">
      <c r="A46" s="42" t="s">
        <v>35</v>
      </c>
      <c r="B46" s="48">
        <v>84</v>
      </c>
      <c r="C46" s="2" t="s">
        <v>89</v>
      </c>
      <c r="D46" s="2">
        <v>1</v>
      </c>
      <c r="E46" s="2" t="s">
        <v>90</v>
      </c>
      <c r="F46" s="8">
        <v>10</v>
      </c>
      <c r="G46" s="31">
        <f t="shared" si="0"/>
        <v>40</v>
      </c>
      <c r="H46" s="7">
        <v>10</v>
      </c>
      <c r="I46" s="7"/>
      <c r="J46" s="7"/>
      <c r="K46" s="7"/>
      <c r="L46" s="7"/>
      <c r="M46" s="6"/>
    </row>
    <row r="47" spans="1:13" x14ac:dyDescent="0.25">
      <c r="A47" s="42" t="s">
        <v>35</v>
      </c>
      <c r="B47" s="48">
        <v>84</v>
      </c>
      <c r="C47" s="2" t="s">
        <v>89</v>
      </c>
      <c r="D47" s="2">
        <v>2</v>
      </c>
      <c r="E47" s="2" t="s">
        <v>91</v>
      </c>
      <c r="F47" s="8">
        <v>5</v>
      </c>
      <c r="G47" s="31">
        <f t="shared" si="0"/>
        <v>20</v>
      </c>
      <c r="H47" s="7">
        <v>5</v>
      </c>
      <c r="I47" s="7"/>
      <c r="J47" s="7"/>
      <c r="K47" s="7"/>
      <c r="L47" s="7"/>
      <c r="M47" s="6"/>
    </row>
    <row r="48" spans="1:13" x14ac:dyDescent="0.25">
      <c r="A48" s="42" t="s">
        <v>35</v>
      </c>
      <c r="B48" s="48">
        <v>85</v>
      </c>
      <c r="C48" s="2" t="s">
        <v>92</v>
      </c>
      <c r="D48" s="2">
        <v>1</v>
      </c>
      <c r="E48" s="2" t="s">
        <v>93</v>
      </c>
      <c r="F48" s="8">
        <v>7</v>
      </c>
      <c r="G48" s="31">
        <f t="shared" si="0"/>
        <v>28</v>
      </c>
      <c r="H48" s="7">
        <v>5</v>
      </c>
      <c r="I48" s="7">
        <v>2</v>
      </c>
      <c r="J48" s="7"/>
      <c r="K48" s="7"/>
      <c r="L48" s="7"/>
      <c r="M48" s="6"/>
    </row>
    <row r="49" spans="1:13" x14ac:dyDescent="0.25">
      <c r="A49" s="42" t="s">
        <v>35</v>
      </c>
      <c r="B49" s="48">
        <v>85</v>
      </c>
      <c r="C49" s="2" t="s">
        <v>92</v>
      </c>
      <c r="D49" s="2">
        <v>2</v>
      </c>
      <c r="E49" s="2" t="s">
        <v>94</v>
      </c>
      <c r="F49" s="8">
        <v>3</v>
      </c>
      <c r="G49" s="31">
        <f t="shared" si="0"/>
        <v>12</v>
      </c>
      <c r="H49" s="7">
        <v>2</v>
      </c>
      <c r="I49" s="7">
        <v>1</v>
      </c>
      <c r="J49" s="7"/>
      <c r="K49" s="7"/>
      <c r="L49" s="7"/>
      <c r="M49" s="6"/>
    </row>
    <row r="50" spans="1:13" x14ac:dyDescent="0.25">
      <c r="A50" s="42" t="s">
        <v>35</v>
      </c>
      <c r="B50" s="48">
        <v>85</v>
      </c>
      <c r="C50" s="2" t="s">
        <v>92</v>
      </c>
      <c r="D50" s="2">
        <v>3</v>
      </c>
      <c r="E50" s="2" t="s">
        <v>95</v>
      </c>
      <c r="F50" s="8">
        <v>25</v>
      </c>
      <c r="G50" s="31">
        <f t="shared" si="0"/>
        <v>100</v>
      </c>
      <c r="H50" s="7">
        <v>15</v>
      </c>
      <c r="I50" s="7">
        <v>10</v>
      </c>
      <c r="J50" s="7"/>
      <c r="K50" s="7"/>
      <c r="L50" s="7"/>
      <c r="M50" s="6"/>
    </row>
    <row r="51" spans="1:13" x14ac:dyDescent="0.25">
      <c r="A51" s="42" t="s">
        <v>35</v>
      </c>
      <c r="B51" s="48">
        <v>85</v>
      </c>
      <c r="C51" s="2" t="s">
        <v>92</v>
      </c>
      <c r="D51" s="2">
        <v>4</v>
      </c>
      <c r="E51" s="2" t="s">
        <v>96</v>
      </c>
      <c r="F51" s="8">
        <v>15</v>
      </c>
      <c r="G51" s="31">
        <f t="shared" si="0"/>
        <v>60</v>
      </c>
      <c r="H51" s="7">
        <v>10</v>
      </c>
      <c r="I51" s="7">
        <v>5</v>
      </c>
      <c r="J51" s="7"/>
      <c r="K51" s="7"/>
      <c r="L51" s="7"/>
      <c r="M51" s="6"/>
    </row>
    <row r="52" spans="1:13" x14ac:dyDescent="0.25">
      <c r="A52" s="42" t="s">
        <v>35</v>
      </c>
      <c r="B52" s="48">
        <v>85</v>
      </c>
      <c r="C52" s="2" t="s">
        <v>92</v>
      </c>
      <c r="D52" s="2">
        <v>5</v>
      </c>
      <c r="E52" s="2" t="s">
        <v>97</v>
      </c>
      <c r="F52" s="8">
        <v>25</v>
      </c>
      <c r="G52" s="31">
        <f t="shared" si="0"/>
        <v>100</v>
      </c>
      <c r="H52" s="7">
        <v>20</v>
      </c>
      <c r="I52" s="7">
        <v>5</v>
      </c>
      <c r="J52" s="7"/>
      <c r="K52" s="7"/>
      <c r="L52" s="7"/>
      <c r="M52" s="6"/>
    </row>
    <row r="53" spans="1:13" x14ac:dyDescent="0.25">
      <c r="A53" s="42" t="s">
        <v>35</v>
      </c>
      <c r="B53" s="48">
        <v>85</v>
      </c>
      <c r="C53" s="2" t="s">
        <v>92</v>
      </c>
      <c r="D53" s="2">
        <v>6</v>
      </c>
      <c r="E53" s="2" t="s">
        <v>98</v>
      </c>
      <c r="F53" s="8">
        <v>7</v>
      </c>
      <c r="G53" s="31">
        <f t="shared" si="0"/>
        <v>28</v>
      </c>
      <c r="H53" s="7">
        <v>5</v>
      </c>
      <c r="I53" s="7">
        <v>2</v>
      </c>
      <c r="J53" s="7"/>
      <c r="K53" s="7"/>
      <c r="L53" s="7"/>
      <c r="M53" s="6"/>
    </row>
    <row r="54" spans="1:13" x14ac:dyDescent="0.25">
      <c r="A54" s="42" t="s">
        <v>35</v>
      </c>
      <c r="B54" s="48">
        <v>85</v>
      </c>
      <c r="C54" s="2" t="s">
        <v>92</v>
      </c>
      <c r="D54" s="2">
        <v>7</v>
      </c>
      <c r="E54" s="2" t="s">
        <v>99</v>
      </c>
      <c r="F54" s="8">
        <v>5</v>
      </c>
      <c r="G54" s="31">
        <f t="shared" si="0"/>
        <v>20</v>
      </c>
      <c r="H54" s="7">
        <v>3</v>
      </c>
      <c r="I54" s="7">
        <v>2</v>
      </c>
      <c r="J54" s="7"/>
      <c r="K54" s="7"/>
      <c r="L54" s="7"/>
      <c r="M54" s="6"/>
    </row>
    <row r="55" spans="1:13" x14ac:dyDescent="0.25">
      <c r="A55" s="42" t="s">
        <v>35</v>
      </c>
      <c r="B55" s="48">
        <v>85</v>
      </c>
      <c r="C55" s="2" t="s">
        <v>92</v>
      </c>
      <c r="D55" s="2">
        <v>8</v>
      </c>
      <c r="E55" s="2" t="s">
        <v>100</v>
      </c>
      <c r="F55" s="8">
        <v>7</v>
      </c>
      <c r="G55" s="31">
        <f t="shared" si="0"/>
        <v>28</v>
      </c>
      <c r="H55" s="7">
        <v>5</v>
      </c>
      <c r="I55" s="7">
        <v>2</v>
      </c>
      <c r="J55" s="7"/>
      <c r="K55" s="7"/>
      <c r="L55" s="7"/>
      <c r="M55" s="6"/>
    </row>
    <row r="56" spans="1:13" x14ac:dyDescent="0.25">
      <c r="A56" s="42" t="s">
        <v>35</v>
      </c>
      <c r="B56" s="48">
        <v>85</v>
      </c>
      <c r="C56" s="2" t="s">
        <v>92</v>
      </c>
      <c r="D56" s="2">
        <v>9</v>
      </c>
      <c r="E56" s="2" t="s">
        <v>101</v>
      </c>
      <c r="F56" s="8">
        <v>3</v>
      </c>
      <c r="G56" s="31">
        <f t="shared" si="0"/>
        <v>12</v>
      </c>
      <c r="H56" s="7">
        <v>2</v>
      </c>
      <c r="I56" s="7">
        <v>1</v>
      </c>
      <c r="J56" s="7"/>
      <c r="K56" s="7"/>
      <c r="L56" s="7"/>
      <c r="M56" s="6"/>
    </row>
    <row r="57" spans="1:13" x14ac:dyDescent="0.25">
      <c r="A57" s="42" t="s">
        <v>35</v>
      </c>
      <c r="B57" s="48">
        <v>85</v>
      </c>
      <c r="C57" s="2" t="s">
        <v>92</v>
      </c>
      <c r="D57" s="2">
        <v>10</v>
      </c>
      <c r="E57" s="2" t="s">
        <v>102</v>
      </c>
      <c r="F57" s="8">
        <v>3</v>
      </c>
      <c r="G57" s="31">
        <f t="shared" si="0"/>
        <v>12</v>
      </c>
      <c r="H57" s="7">
        <v>2</v>
      </c>
      <c r="I57" s="7">
        <v>1</v>
      </c>
      <c r="J57" s="7"/>
      <c r="K57" s="7"/>
      <c r="L57" s="7"/>
      <c r="M57" s="6"/>
    </row>
    <row r="58" spans="1:13" x14ac:dyDescent="0.25">
      <c r="A58" s="42" t="s">
        <v>35</v>
      </c>
      <c r="B58" s="48">
        <v>86</v>
      </c>
      <c r="C58" s="2" t="s">
        <v>103</v>
      </c>
      <c r="D58" s="2">
        <v>1</v>
      </c>
      <c r="E58" s="2" t="s">
        <v>104</v>
      </c>
      <c r="F58" s="8">
        <v>600</v>
      </c>
      <c r="G58" s="31">
        <f t="shared" si="0"/>
        <v>2400</v>
      </c>
      <c r="H58" s="7">
        <v>500</v>
      </c>
      <c r="I58" s="7">
        <v>100</v>
      </c>
      <c r="J58" s="7"/>
      <c r="K58" s="7"/>
      <c r="L58" s="7"/>
      <c r="M58" s="6"/>
    </row>
    <row r="59" spans="1:13" x14ac:dyDescent="0.25">
      <c r="A59" s="42" t="s">
        <v>35</v>
      </c>
      <c r="B59" s="48">
        <v>86</v>
      </c>
      <c r="C59" s="2" t="s">
        <v>103</v>
      </c>
      <c r="D59" s="2">
        <v>2</v>
      </c>
      <c r="E59" s="2" t="s">
        <v>105</v>
      </c>
      <c r="F59" s="8">
        <v>650</v>
      </c>
      <c r="G59" s="31">
        <f t="shared" si="0"/>
        <v>2600</v>
      </c>
      <c r="H59" s="7">
        <v>500</v>
      </c>
      <c r="I59" s="7">
        <v>150</v>
      </c>
      <c r="J59" s="7"/>
      <c r="K59" s="7"/>
      <c r="L59" s="7"/>
      <c r="M59" s="6"/>
    </row>
    <row r="60" spans="1:13" x14ac:dyDescent="0.25">
      <c r="A60" s="42" t="s">
        <v>35</v>
      </c>
      <c r="B60" s="48">
        <v>86</v>
      </c>
      <c r="C60" s="2" t="s">
        <v>103</v>
      </c>
      <c r="D60" s="2">
        <v>3</v>
      </c>
      <c r="E60" s="2" t="s">
        <v>106</v>
      </c>
      <c r="F60" s="8">
        <v>15</v>
      </c>
      <c r="G60" s="31">
        <f t="shared" si="0"/>
        <v>60</v>
      </c>
      <c r="H60" s="7">
        <v>10</v>
      </c>
      <c r="I60" s="7">
        <v>5</v>
      </c>
      <c r="J60" s="7"/>
      <c r="K60" s="7"/>
      <c r="L60" s="7"/>
      <c r="M60" s="6"/>
    </row>
    <row r="61" spans="1:13" x14ac:dyDescent="0.25">
      <c r="A61" s="42" t="s">
        <v>35</v>
      </c>
      <c r="B61" s="48">
        <v>86</v>
      </c>
      <c r="C61" s="2" t="s">
        <v>103</v>
      </c>
      <c r="D61" s="2">
        <v>4</v>
      </c>
      <c r="E61" s="2" t="s">
        <v>107</v>
      </c>
      <c r="F61" s="8">
        <v>3</v>
      </c>
      <c r="G61" s="31">
        <f t="shared" si="0"/>
        <v>12</v>
      </c>
      <c r="H61" s="7">
        <v>2</v>
      </c>
      <c r="I61" s="7">
        <v>1</v>
      </c>
      <c r="J61" s="7"/>
      <c r="K61" s="7"/>
      <c r="L61" s="7"/>
      <c r="M61" s="6"/>
    </row>
    <row r="62" spans="1:13" x14ac:dyDescent="0.25">
      <c r="A62" s="42" t="s">
        <v>35</v>
      </c>
      <c r="B62" s="48">
        <v>86</v>
      </c>
      <c r="C62" s="2" t="s">
        <v>103</v>
      </c>
      <c r="D62" s="2">
        <v>5</v>
      </c>
      <c r="E62" s="2" t="s">
        <v>108</v>
      </c>
      <c r="F62" s="8">
        <v>4</v>
      </c>
      <c r="G62" s="31">
        <f t="shared" si="0"/>
        <v>16</v>
      </c>
      <c r="H62" s="7">
        <v>3</v>
      </c>
      <c r="I62" s="7">
        <v>1</v>
      </c>
      <c r="J62" s="7"/>
      <c r="K62" s="7"/>
      <c r="L62" s="7"/>
      <c r="M62" s="6"/>
    </row>
    <row r="63" spans="1:13" x14ac:dyDescent="0.25">
      <c r="A63" s="42" t="s">
        <v>35</v>
      </c>
      <c r="B63" s="48">
        <v>86</v>
      </c>
      <c r="C63" s="2" t="s">
        <v>103</v>
      </c>
      <c r="D63" s="2">
        <v>6</v>
      </c>
      <c r="E63" s="2" t="s">
        <v>109</v>
      </c>
      <c r="F63" s="8">
        <v>3</v>
      </c>
      <c r="G63" s="31">
        <f t="shared" si="0"/>
        <v>12</v>
      </c>
      <c r="H63" s="7">
        <v>2</v>
      </c>
      <c r="I63" s="7">
        <v>1</v>
      </c>
      <c r="J63" s="7"/>
      <c r="K63" s="7"/>
      <c r="L63" s="7"/>
      <c r="M63" s="6"/>
    </row>
    <row r="64" spans="1:13" x14ac:dyDescent="0.25">
      <c r="A64" s="42" t="s">
        <v>35</v>
      </c>
      <c r="B64" s="48">
        <v>86</v>
      </c>
      <c r="C64" s="2" t="s">
        <v>103</v>
      </c>
      <c r="D64" s="2">
        <v>7</v>
      </c>
      <c r="E64" s="2" t="s">
        <v>110</v>
      </c>
      <c r="F64" s="8">
        <v>6</v>
      </c>
      <c r="G64" s="31">
        <f t="shared" si="0"/>
        <v>24</v>
      </c>
      <c r="H64" s="7">
        <v>5</v>
      </c>
      <c r="I64" s="7">
        <v>1</v>
      </c>
      <c r="J64" s="7"/>
      <c r="K64" s="7"/>
      <c r="L64" s="7"/>
      <c r="M64" s="6"/>
    </row>
    <row r="65" spans="1:13" x14ac:dyDescent="0.25">
      <c r="A65" s="42" t="s">
        <v>35</v>
      </c>
      <c r="B65" s="48">
        <v>86</v>
      </c>
      <c r="C65" s="2" t="s">
        <v>103</v>
      </c>
      <c r="D65" s="2">
        <v>8</v>
      </c>
      <c r="E65" s="2" t="s">
        <v>111</v>
      </c>
      <c r="F65" s="8">
        <v>25</v>
      </c>
      <c r="G65" s="31">
        <f t="shared" si="0"/>
        <v>100</v>
      </c>
      <c r="H65" s="7">
        <v>20</v>
      </c>
      <c r="I65" s="7">
        <v>5</v>
      </c>
      <c r="J65" s="7"/>
      <c r="K65" s="7"/>
      <c r="L65" s="7"/>
      <c r="M65" s="6"/>
    </row>
    <row r="66" spans="1:13" x14ac:dyDescent="0.25">
      <c r="A66" s="42" t="s">
        <v>35</v>
      </c>
      <c r="B66" s="48">
        <v>86</v>
      </c>
      <c r="C66" s="2" t="s">
        <v>103</v>
      </c>
      <c r="D66" s="2">
        <v>9</v>
      </c>
      <c r="E66" s="2" t="s">
        <v>112</v>
      </c>
      <c r="F66" s="8">
        <v>800</v>
      </c>
      <c r="G66" s="31">
        <f t="shared" si="0"/>
        <v>3200</v>
      </c>
      <c r="H66" s="7">
        <v>500</v>
      </c>
      <c r="I66" s="7">
        <v>300</v>
      </c>
      <c r="J66" s="7"/>
      <c r="K66" s="7"/>
      <c r="L66" s="7"/>
      <c r="M66" s="6"/>
    </row>
    <row r="67" spans="1:13" x14ac:dyDescent="0.25">
      <c r="A67" s="42" t="s">
        <v>35</v>
      </c>
      <c r="B67" s="48">
        <v>86</v>
      </c>
      <c r="C67" s="2" t="s">
        <v>103</v>
      </c>
      <c r="D67" s="2">
        <v>10</v>
      </c>
      <c r="E67" s="2" t="s">
        <v>113</v>
      </c>
      <c r="F67" s="8">
        <v>50</v>
      </c>
      <c r="G67" s="31">
        <f t="shared" si="0"/>
        <v>200</v>
      </c>
      <c r="H67" s="7">
        <v>40</v>
      </c>
      <c r="I67" s="7">
        <v>10</v>
      </c>
      <c r="J67" s="7"/>
      <c r="K67" s="7"/>
      <c r="L67" s="7"/>
      <c r="M67" s="6"/>
    </row>
    <row r="68" spans="1:13" x14ac:dyDescent="0.25">
      <c r="A68" s="42" t="s">
        <v>35</v>
      </c>
      <c r="B68" s="48">
        <v>86</v>
      </c>
      <c r="C68" s="2" t="s">
        <v>103</v>
      </c>
      <c r="D68" s="2">
        <v>11</v>
      </c>
      <c r="E68" s="2" t="s">
        <v>114</v>
      </c>
      <c r="F68" s="8">
        <v>21</v>
      </c>
      <c r="G68" s="31">
        <f t="shared" si="0"/>
        <v>84</v>
      </c>
      <c r="H68" s="7">
        <v>20</v>
      </c>
      <c r="I68" s="7">
        <v>1</v>
      </c>
      <c r="J68" s="7"/>
      <c r="K68" s="7"/>
      <c r="L68" s="7"/>
      <c r="M68" s="6"/>
    </row>
    <row r="69" spans="1:13" x14ac:dyDescent="0.25">
      <c r="A69" s="42" t="s">
        <v>35</v>
      </c>
      <c r="B69" s="48">
        <v>87</v>
      </c>
      <c r="C69" s="2" t="s">
        <v>115</v>
      </c>
      <c r="D69" s="2">
        <v>1</v>
      </c>
      <c r="E69" s="2" t="s">
        <v>116</v>
      </c>
      <c r="F69" s="8">
        <v>600</v>
      </c>
      <c r="G69" s="31">
        <f t="shared" si="0"/>
        <v>2400</v>
      </c>
      <c r="H69" s="7">
        <v>600</v>
      </c>
      <c r="I69" s="7"/>
      <c r="J69" s="7"/>
      <c r="K69" s="7"/>
      <c r="L69" s="7"/>
      <c r="M69" s="6"/>
    </row>
    <row r="70" spans="1:13" x14ac:dyDescent="0.25">
      <c r="A70" s="42" t="s">
        <v>35</v>
      </c>
      <c r="B70" s="48">
        <v>88</v>
      </c>
      <c r="C70" s="2" t="s">
        <v>117</v>
      </c>
      <c r="D70" s="2">
        <v>1</v>
      </c>
      <c r="E70" s="2" t="s">
        <v>117</v>
      </c>
      <c r="F70" s="8">
        <v>60</v>
      </c>
      <c r="G70" s="31">
        <f t="shared" si="0"/>
        <v>240</v>
      </c>
      <c r="H70" s="7">
        <v>50</v>
      </c>
      <c r="I70" s="7">
        <v>10</v>
      </c>
      <c r="J70" s="7"/>
      <c r="K70" s="7"/>
      <c r="L70" s="7"/>
      <c r="M70" s="6"/>
    </row>
    <row r="71" spans="1:13" x14ac:dyDescent="0.25">
      <c r="A71" s="42" t="s">
        <v>35</v>
      </c>
      <c r="B71" s="48">
        <v>88</v>
      </c>
      <c r="C71" s="2" t="s">
        <v>117</v>
      </c>
      <c r="D71" s="2">
        <v>2</v>
      </c>
      <c r="E71" s="2" t="s">
        <v>118</v>
      </c>
      <c r="F71" s="8">
        <v>2500</v>
      </c>
      <c r="G71" s="31">
        <f t="shared" si="0"/>
        <v>10000</v>
      </c>
      <c r="H71" s="7">
        <v>2000</v>
      </c>
      <c r="I71" s="7">
        <v>500</v>
      </c>
      <c r="J71" s="7"/>
      <c r="K71" s="7"/>
      <c r="L71" s="7"/>
      <c r="M71" s="6"/>
    </row>
    <row r="72" spans="1:13" x14ac:dyDescent="0.25">
      <c r="A72" s="42" t="s">
        <v>35</v>
      </c>
      <c r="B72" s="48">
        <v>88</v>
      </c>
      <c r="C72" s="2" t="s">
        <v>117</v>
      </c>
      <c r="D72" s="2">
        <v>3</v>
      </c>
      <c r="E72" s="2" t="s">
        <v>119</v>
      </c>
      <c r="F72" s="8">
        <v>2000</v>
      </c>
      <c r="G72" s="31">
        <f t="shared" si="0"/>
        <v>8000</v>
      </c>
      <c r="H72" s="7">
        <v>2000</v>
      </c>
      <c r="I72" s="7"/>
      <c r="J72" s="7"/>
      <c r="K72" s="7"/>
      <c r="L72" s="7"/>
      <c r="M72" s="6"/>
    </row>
    <row r="73" spans="1:13" x14ac:dyDescent="0.25">
      <c r="A73" s="42" t="s">
        <v>35</v>
      </c>
      <c r="B73" s="48">
        <v>89</v>
      </c>
      <c r="C73" s="2" t="s">
        <v>120</v>
      </c>
      <c r="D73" s="2">
        <v>1</v>
      </c>
      <c r="E73" s="2" t="s">
        <v>120</v>
      </c>
      <c r="F73" s="8">
        <v>40</v>
      </c>
      <c r="G73" s="31">
        <f t="shared" si="0"/>
        <v>160</v>
      </c>
      <c r="H73" s="7">
        <v>40</v>
      </c>
      <c r="I73" s="7"/>
      <c r="J73" s="7"/>
      <c r="K73" s="7"/>
      <c r="L73" s="7"/>
      <c r="M73" s="6"/>
    </row>
    <row r="74" spans="1:13" x14ac:dyDescent="0.25">
      <c r="A74" s="42" t="s">
        <v>35</v>
      </c>
      <c r="B74" s="48">
        <v>90</v>
      </c>
      <c r="C74" s="2" t="s">
        <v>121</v>
      </c>
      <c r="D74" s="2">
        <v>1</v>
      </c>
      <c r="E74" s="2" t="s">
        <v>122</v>
      </c>
      <c r="F74" s="8">
        <v>600</v>
      </c>
      <c r="G74" s="31">
        <f t="shared" si="0"/>
        <v>2400</v>
      </c>
      <c r="H74" s="7">
        <v>500</v>
      </c>
      <c r="I74" s="7">
        <v>100</v>
      </c>
      <c r="J74" s="7"/>
      <c r="K74" s="7"/>
      <c r="L74" s="7"/>
      <c r="M74" s="6"/>
    </row>
    <row r="75" spans="1:13" x14ac:dyDescent="0.25">
      <c r="A75" s="42" t="s">
        <v>35</v>
      </c>
      <c r="B75" s="48">
        <v>91</v>
      </c>
      <c r="C75" s="2" t="s">
        <v>123</v>
      </c>
      <c r="D75" s="2">
        <v>1</v>
      </c>
      <c r="E75" s="2" t="s">
        <v>124</v>
      </c>
      <c r="F75" s="8">
        <v>8000</v>
      </c>
      <c r="G75" s="31">
        <f t="shared" ref="G75:G78" si="1">F75*4</f>
        <v>32000</v>
      </c>
      <c r="H75" s="7">
        <v>7000</v>
      </c>
      <c r="I75" s="7">
        <v>1000</v>
      </c>
      <c r="J75" s="7"/>
      <c r="K75" s="7"/>
      <c r="L75" s="7"/>
      <c r="M75" s="6"/>
    </row>
    <row r="76" spans="1:13" x14ac:dyDescent="0.25">
      <c r="A76" s="42" t="s">
        <v>35</v>
      </c>
      <c r="B76" s="48">
        <v>92</v>
      </c>
      <c r="C76" s="2" t="s">
        <v>125</v>
      </c>
      <c r="D76" s="2">
        <v>1</v>
      </c>
      <c r="E76" s="2" t="s">
        <v>125</v>
      </c>
      <c r="F76" s="8">
        <v>1100</v>
      </c>
      <c r="G76" s="31">
        <f t="shared" si="1"/>
        <v>4400</v>
      </c>
      <c r="H76" s="7">
        <v>600</v>
      </c>
      <c r="I76" s="7">
        <v>500</v>
      </c>
      <c r="J76" s="7"/>
      <c r="K76" s="7"/>
      <c r="L76" s="7"/>
      <c r="M76" s="6"/>
    </row>
    <row r="77" spans="1:13" x14ac:dyDescent="0.25">
      <c r="A77" s="42" t="s">
        <v>35</v>
      </c>
      <c r="B77" s="48">
        <v>93</v>
      </c>
      <c r="C77" s="2" t="s">
        <v>126</v>
      </c>
      <c r="D77" s="2">
        <v>1</v>
      </c>
      <c r="E77" s="2" t="s">
        <v>127</v>
      </c>
      <c r="F77" s="8">
        <v>1750</v>
      </c>
      <c r="G77" s="31">
        <f t="shared" si="1"/>
        <v>7000</v>
      </c>
      <c r="H77" s="7">
        <v>1500</v>
      </c>
      <c r="I77" s="7">
        <v>250</v>
      </c>
      <c r="J77" s="7"/>
      <c r="K77" s="7"/>
      <c r="L77" s="7"/>
      <c r="M77" s="6"/>
    </row>
    <row r="78" spans="1:13" x14ac:dyDescent="0.25">
      <c r="A78" s="42" t="s">
        <v>35</v>
      </c>
      <c r="B78" s="48">
        <v>94</v>
      </c>
      <c r="C78" s="2" t="s">
        <v>128</v>
      </c>
      <c r="D78" s="2">
        <v>1</v>
      </c>
      <c r="E78" s="2" t="s">
        <v>128</v>
      </c>
      <c r="F78" s="8">
        <v>1080</v>
      </c>
      <c r="G78" s="31">
        <f t="shared" si="1"/>
        <v>4320</v>
      </c>
      <c r="H78" s="7">
        <v>1000</v>
      </c>
      <c r="I78" s="7">
        <v>80</v>
      </c>
      <c r="J78" s="7"/>
      <c r="K78" s="7"/>
      <c r="L78" s="7"/>
      <c r="M78" s="6"/>
    </row>
    <row r="79" spans="1:13" x14ac:dyDescent="0.25">
      <c r="A79" s="20"/>
      <c r="B79" s="4"/>
      <c r="C79" s="20"/>
      <c r="D79" s="4"/>
      <c r="E79" s="20"/>
      <c r="F79" s="19">
        <f>SUBTOTAL(9,Tableau1[QUANTITE TOTALE
ESTIMATIVE])</f>
        <v>141915</v>
      </c>
      <c r="G79" s="19">
        <f>SUBTOTAL(9,Tableau1[QUANTITE TOTALE
MAXIMALE
(coefficient 4)])</f>
        <v>567660</v>
      </c>
      <c r="H79" s="19">
        <f>SUBTOTAL(9,Tableau1[C.H.U. DE BREST])</f>
        <v>127576</v>
      </c>
      <c r="I79" s="19">
        <f>SUBTOTAL(9,Tableau1[C.H. DES PAYS
DE MORLAIX])</f>
        <v>13311</v>
      </c>
      <c r="J79" s="19">
        <f>SUBTOTAL(9,Tableau1[C.H. FERDINAND GRALL
(LANDERNEAU)])</f>
        <v>114</v>
      </c>
      <c r="K79" s="19">
        <f>SUBTOTAL(9,Tableau1[ C.H. DE LANMEUR])</f>
        <v>1</v>
      </c>
      <c r="L79" s="19">
        <f>SUBTOTAL(9,Tableau1[ C.H. DE LA PRESQU''ÎLE
DE CROZON])</f>
        <v>8</v>
      </c>
      <c r="M79" s="19">
        <f>SUBTOTAL(9,Tableau1[ C.H.I. DE CORNOUAILLE
(QUIMPER-CONCARNEAU)])</f>
        <v>905</v>
      </c>
    </row>
  </sheetData>
  <sheetProtection algorithmName="SHA-512" hashValue="cKMyQ06SBEZ5TzELPbeAP/aDeLCOqWfkg0ugxgnCEk2JFlDiXB02wS3U9cvcxq7cxw4sZd+uY38CANsVEU1Prg==" saltValue="Wr2VYT+ppapxEzOxfmNj+g==" spinCount="100000" sheet="1" objects="1" scenarios="1" formatCells="0" formatColumns="0" formatRows="0" sort="0" autoFilter="0"/>
  <mergeCells count="7">
    <mergeCell ref="A1:G1"/>
    <mergeCell ref="A2:G2"/>
    <mergeCell ref="A5:G5"/>
    <mergeCell ref="A3:G3"/>
    <mergeCell ref="H8:L8"/>
    <mergeCell ref="A8:G8"/>
    <mergeCell ref="A6:G6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G78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C12" sqref="C12"/>
    </sheetView>
  </sheetViews>
  <sheetFormatPr baseColWidth="10" defaultRowHeight="15" outlineLevelCol="1" x14ac:dyDescent="0.25"/>
  <cols>
    <col min="1" max="1" width="12.5703125" style="40" hidden="1" customWidth="1" outlineLevel="1"/>
    <col min="2" max="2" width="9.7109375" style="1" bestFit="1" customWidth="1" collapsed="1"/>
    <col min="3" max="3" width="82.140625" style="40" bestFit="1" customWidth="1"/>
    <col min="4" max="4" width="15.140625" style="1" bestFit="1" customWidth="1"/>
    <col min="5" max="5" width="56.85546875" style="40" bestFit="1" customWidth="1"/>
    <col min="6" max="6" width="30.140625" style="5" bestFit="1" customWidth="1"/>
    <col min="7" max="7" width="28.7109375" style="12" customWidth="1"/>
    <col min="8" max="16384" width="11.42578125" style="1"/>
  </cols>
  <sheetData>
    <row r="1" spans="1:7" ht="26.25" x14ac:dyDescent="0.25">
      <c r="A1" s="54" t="s">
        <v>24</v>
      </c>
      <c r="B1" s="54"/>
      <c r="C1" s="54"/>
      <c r="D1" s="54"/>
      <c r="E1" s="54"/>
      <c r="F1" s="54"/>
      <c r="G1" s="13"/>
    </row>
    <row r="2" spans="1:7" ht="23.25" x14ac:dyDescent="0.25">
      <c r="A2" s="55" t="s">
        <v>11</v>
      </c>
      <c r="B2" s="55"/>
      <c r="C2" s="55"/>
      <c r="D2" s="55"/>
      <c r="E2" s="55"/>
      <c r="F2" s="55"/>
      <c r="G2" s="14"/>
    </row>
    <row r="3" spans="1:7" ht="23.25" x14ac:dyDescent="0.25">
      <c r="A3" s="57" t="s">
        <v>33</v>
      </c>
      <c r="B3" s="57"/>
      <c r="C3" s="57"/>
      <c r="D3" s="57"/>
      <c r="E3" s="57"/>
      <c r="F3" s="57"/>
      <c r="G3" s="14"/>
    </row>
    <row r="4" spans="1:7" x14ac:dyDescent="0.25">
      <c r="A4" s="43"/>
      <c r="B4" s="16"/>
      <c r="C4" s="43"/>
      <c r="D4" s="16"/>
      <c r="E4" s="43"/>
      <c r="F4" s="47"/>
    </row>
    <row r="5" spans="1:7" ht="15.75" x14ac:dyDescent="0.25">
      <c r="A5" s="56" t="s">
        <v>14</v>
      </c>
      <c r="B5" s="56"/>
      <c r="C5" s="56"/>
      <c r="D5" s="56"/>
      <c r="E5" s="56"/>
      <c r="F5" s="56"/>
    </row>
    <row r="7" spans="1:7" s="24" customFormat="1" ht="42" x14ac:dyDescent="0.35">
      <c r="A7" s="59" t="s">
        <v>7</v>
      </c>
      <c r="B7" s="59"/>
      <c r="C7" s="59"/>
      <c r="D7" s="59"/>
      <c r="E7" s="59"/>
      <c r="F7" s="59"/>
      <c r="G7" s="45" t="s">
        <v>6</v>
      </c>
    </row>
    <row r="8" spans="1:7" s="4" customFormat="1" ht="30" x14ac:dyDescent="0.25">
      <c r="A8" s="44" t="s">
        <v>5</v>
      </c>
      <c r="B8" s="17" t="s">
        <v>0</v>
      </c>
      <c r="C8" s="22" t="s">
        <v>1</v>
      </c>
      <c r="D8" s="17" t="s">
        <v>2</v>
      </c>
      <c r="E8" s="22" t="s">
        <v>3</v>
      </c>
      <c r="F8" s="18" t="s">
        <v>25</v>
      </c>
      <c r="G8" s="9" t="s">
        <v>8</v>
      </c>
    </row>
    <row r="9" spans="1:7" x14ac:dyDescent="0.25">
      <c r="A9" s="42" t="s">
        <v>35</v>
      </c>
      <c r="B9" s="3">
        <v>6</v>
      </c>
      <c r="C9" s="2" t="s">
        <v>36</v>
      </c>
      <c r="D9" s="2">
        <v>1</v>
      </c>
      <c r="E9" s="2" t="s">
        <v>37</v>
      </c>
      <c r="F9" s="8">
        <f t="shared" ref="F9:F40" si="0">+SUM(G9:G9)</f>
        <v>1</v>
      </c>
      <c r="G9" s="11">
        <v>1</v>
      </c>
    </row>
    <row r="10" spans="1:7" x14ac:dyDescent="0.25">
      <c r="A10" s="42" t="s">
        <v>35</v>
      </c>
      <c r="B10" s="3">
        <v>9</v>
      </c>
      <c r="C10" s="2" t="s">
        <v>38</v>
      </c>
      <c r="D10" s="2">
        <v>1</v>
      </c>
      <c r="E10" s="2" t="s">
        <v>39</v>
      </c>
      <c r="F10" s="8">
        <f t="shared" si="0"/>
        <v>0</v>
      </c>
      <c r="G10" s="11">
        <v>0</v>
      </c>
    </row>
    <row r="11" spans="1:7" x14ac:dyDescent="0.25">
      <c r="A11" s="42" t="s">
        <v>35</v>
      </c>
      <c r="B11" s="3">
        <v>9</v>
      </c>
      <c r="C11" s="2" t="s">
        <v>38</v>
      </c>
      <c r="D11" s="2">
        <v>2</v>
      </c>
      <c r="E11" s="2" t="s">
        <v>40</v>
      </c>
      <c r="F11" s="8">
        <f t="shared" si="0"/>
        <v>1</v>
      </c>
      <c r="G11" s="11">
        <v>1</v>
      </c>
    </row>
    <row r="12" spans="1:7" x14ac:dyDescent="0.25">
      <c r="A12" s="42" t="s">
        <v>35</v>
      </c>
      <c r="B12" s="3">
        <v>9</v>
      </c>
      <c r="C12" s="2" t="s">
        <v>38</v>
      </c>
      <c r="D12" s="2">
        <v>3</v>
      </c>
      <c r="E12" s="2" t="s">
        <v>41</v>
      </c>
      <c r="F12" s="8">
        <f t="shared" si="0"/>
        <v>0</v>
      </c>
      <c r="G12" s="11">
        <v>0</v>
      </c>
    </row>
    <row r="13" spans="1:7" x14ac:dyDescent="0.25">
      <c r="A13" s="42" t="s">
        <v>35</v>
      </c>
      <c r="B13" s="3">
        <v>9</v>
      </c>
      <c r="C13" s="2" t="s">
        <v>38</v>
      </c>
      <c r="D13" s="2">
        <v>4</v>
      </c>
      <c r="E13" s="2" t="s">
        <v>42</v>
      </c>
      <c r="F13" s="8">
        <f t="shared" si="0"/>
        <v>0</v>
      </c>
      <c r="G13" s="11">
        <v>0</v>
      </c>
    </row>
    <row r="14" spans="1:7" x14ac:dyDescent="0.25">
      <c r="A14" s="42" t="s">
        <v>35</v>
      </c>
      <c r="B14" s="32">
        <v>9</v>
      </c>
      <c r="C14" s="33" t="s">
        <v>38</v>
      </c>
      <c r="D14" s="33">
        <v>5</v>
      </c>
      <c r="E14" s="33" t="s">
        <v>43</v>
      </c>
      <c r="F14" s="34">
        <f t="shared" si="0"/>
        <v>1</v>
      </c>
      <c r="G14" s="35">
        <v>1</v>
      </c>
    </row>
    <row r="15" spans="1:7" s="4" customFormat="1" x14ac:dyDescent="0.25">
      <c r="A15" s="42" t="s">
        <v>35</v>
      </c>
      <c r="B15" s="48">
        <v>9</v>
      </c>
      <c r="C15" s="2" t="s">
        <v>38</v>
      </c>
      <c r="D15" s="2">
        <v>6</v>
      </c>
      <c r="E15" s="2" t="s">
        <v>44</v>
      </c>
      <c r="F15" s="8">
        <f t="shared" si="0"/>
        <v>0</v>
      </c>
      <c r="G15" s="49">
        <v>0</v>
      </c>
    </row>
    <row r="16" spans="1:7" x14ac:dyDescent="0.25">
      <c r="A16" s="42" t="s">
        <v>35</v>
      </c>
      <c r="B16" s="48">
        <v>12</v>
      </c>
      <c r="C16" s="2" t="s">
        <v>45</v>
      </c>
      <c r="D16" s="2">
        <v>1</v>
      </c>
      <c r="E16" s="2" t="s">
        <v>46</v>
      </c>
      <c r="F16" s="8">
        <f t="shared" si="0"/>
        <v>2</v>
      </c>
      <c r="G16" s="49">
        <v>2</v>
      </c>
    </row>
    <row r="17" spans="1:7" x14ac:dyDescent="0.25">
      <c r="A17" s="42" t="s">
        <v>35</v>
      </c>
      <c r="B17" s="48">
        <v>16</v>
      </c>
      <c r="C17" s="2" t="s">
        <v>47</v>
      </c>
      <c r="D17" s="2">
        <v>1</v>
      </c>
      <c r="E17" s="2" t="s">
        <v>48</v>
      </c>
      <c r="F17" s="8">
        <f t="shared" si="0"/>
        <v>2</v>
      </c>
      <c r="G17" s="49">
        <v>2</v>
      </c>
    </row>
    <row r="18" spans="1:7" x14ac:dyDescent="0.25">
      <c r="A18" s="42" t="s">
        <v>35</v>
      </c>
      <c r="B18" s="48">
        <v>16</v>
      </c>
      <c r="C18" s="2" t="s">
        <v>47</v>
      </c>
      <c r="D18" s="2">
        <v>2</v>
      </c>
      <c r="E18" s="2" t="s">
        <v>49</v>
      </c>
      <c r="F18" s="8">
        <f t="shared" si="0"/>
        <v>2</v>
      </c>
      <c r="G18" s="49">
        <v>2</v>
      </c>
    </row>
    <row r="19" spans="1:7" x14ac:dyDescent="0.25">
      <c r="A19" s="42" t="s">
        <v>35</v>
      </c>
      <c r="B19" s="48">
        <v>16</v>
      </c>
      <c r="C19" s="2" t="s">
        <v>47</v>
      </c>
      <c r="D19" s="2">
        <v>3</v>
      </c>
      <c r="E19" s="2" t="s">
        <v>50</v>
      </c>
      <c r="F19" s="8">
        <f t="shared" si="0"/>
        <v>2</v>
      </c>
      <c r="G19" s="49">
        <v>2</v>
      </c>
    </row>
    <row r="20" spans="1:7" x14ac:dyDescent="0.25">
      <c r="A20" s="42" t="s">
        <v>35</v>
      </c>
      <c r="B20" s="48">
        <v>16</v>
      </c>
      <c r="C20" s="2" t="s">
        <v>47</v>
      </c>
      <c r="D20" s="2">
        <v>4</v>
      </c>
      <c r="E20" s="2" t="s">
        <v>51</v>
      </c>
      <c r="F20" s="8">
        <f t="shared" si="0"/>
        <v>2</v>
      </c>
      <c r="G20" s="49">
        <v>2</v>
      </c>
    </row>
    <row r="21" spans="1:7" x14ac:dyDescent="0.25">
      <c r="A21" s="42" t="s">
        <v>35</v>
      </c>
      <c r="B21" s="48">
        <v>18</v>
      </c>
      <c r="C21" s="2" t="s">
        <v>52</v>
      </c>
      <c r="D21" s="2">
        <v>1</v>
      </c>
      <c r="E21" s="2" t="s">
        <v>53</v>
      </c>
      <c r="F21" s="8">
        <f t="shared" si="0"/>
        <v>2</v>
      </c>
      <c r="G21" s="49">
        <v>2</v>
      </c>
    </row>
    <row r="22" spans="1:7" x14ac:dyDescent="0.25">
      <c r="A22" s="42" t="s">
        <v>35</v>
      </c>
      <c r="B22" s="48">
        <v>19</v>
      </c>
      <c r="C22" s="2" t="s">
        <v>54</v>
      </c>
      <c r="D22" s="2">
        <v>1</v>
      </c>
      <c r="E22" s="2" t="s">
        <v>55</v>
      </c>
      <c r="F22" s="8">
        <f t="shared" si="0"/>
        <v>2</v>
      </c>
      <c r="G22" s="49">
        <v>2</v>
      </c>
    </row>
    <row r="23" spans="1:7" x14ac:dyDescent="0.25">
      <c r="A23" s="42" t="s">
        <v>35</v>
      </c>
      <c r="B23" s="48">
        <v>19</v>
      </c>
      <c r="C23" s="2" t="s">
        <v>54</v>
      </c>
      <c r="D23" s="2">
        <v>2</v>
      </c>
      <c r="E23" s="2" t="s">
        <v>56</v>
      </c>
      <c r="F23" s="8">
        <f t="shared" si="0"/>
        <v>0</v>
      </c>
      <c r="G23" s="49">
        <v>0</v>
      </c>
    </row>
    <row r="24" spans="1:7" x14ac:dyDescent="0.25">
      <c r="A24" s="42" t="s">
        <v>35</v>
      </c>
      <c r="B24" s="48">
        <v>24</v>
      </c>
      <c r="C24" s="2" t="s">
        <v>57</v>
      </c>
      <c r="D24" s="2">
        <v>1</v>
      </c>
      <c r="E24" s="2" t="s">
        <v>57</v>
      </c>
      <c r="F24" s="8">
        <f t="shared" si="0"/>
        <v>2</v>
      </c>
      <c r="G24" s="49">
        <v>2</v>
      </c>
    </row>
    <row r="25" spans="1:7" x14ac:dyDescent="0.25">
      <c r="A25" s="42" t="s">
        <v>35</v>
      </c>
      <c r="B25" s="48">
        <v>26</v>
      </c>
      <c r="C25" s="2" t="s">
        <v>58</v>
      </c>
      <c r="D25" s="2">
        <v>1</v>
      </c>
      <c r="E25" s="2" t="s">
        <v>59</v>
      </c>
      <c r="F25" s="8">
        <f t="shared" si="0"/>
        <v>0</v>
      </c>
      <c r="G25" s="49">
        <v>0</v>
      </c>
    </row>
    <row r="26" spans="1:7" x14ac:dyDescent="0.25">
      <c r="A26" s="42" t="s">
        <v>35</v>
      </c>
      <c r="B26" s="48">
        <v>26</v>
      </c>
      <c r="C26" s="2" t="s">
        <v>58</v>
      </c>
      <c r="D26" s="2">
        <v>2</v>
      </c>
      <c r="E26" s="2" t="s">
        <v>60</v>
      </c>
      <c r="F26" s="8">
        <f t="shared" si="0"/>
        <v>0</v>
      </c>
      <c r="G26" s="49">
        <v>0</v>
      </c>
    </row>
    <row r="27" spans="1:7" x14ac:dyDescent="0.25">
      <c r="A27" s="42" t="s">
        <v>35</v>
      </c>
      <c r="B27" s="48">
        <v>32</v>
      </c>
      <c r="C27" s="2" t="s">
        <v>61</v>
      </c>
      <c r="D27" s="2">
        <v>1</v>
      </c>
      <c r="E27" s="2" t="s">
        <v>62</v>
      </c>
      <c r="F27" s="8">
        <f t="shared" si="0"/>
        <v>2</v>
      </c>
      <c r="G27" s="49">
        <v>2</v>
      </c>
    </row>
    <row r="28" spans="1:7" x14ac:dyDescent="0.25">
      <c r="A28" s="42" t="s">
        <v>35</v>
      </c>
      <c r="B28" s="48">
        <v>32</v>
      </c>
      <c r="C28" s="2" t="s">
        <v>61</v>
      </c>
      <c r="D28" s="2">
        <v>2</v>
      </c>
      <c r="E28" s="2" t="s">
        <v>63</v>
      </c>
      <c r="F28" s="8">
        <f t="shared" si="0"/>
        <v>0</v>
      </c>
      <c r="G28" s="49">
        <v>0</v>
      </c>
    </row>
    <row r="29" spans="1:7" x14ac:dyDescent="0.25">
      <c r="A29" s="42" t="s">
        <v>35</v>
      </c>
      <c r="B29" s="48">
        <v>33</v>
      </c>
      <c r="C29" s="2" t="s">
        <v>64</v>
      </c>
      <c r="D29" s="2">
        <v>1</v>
      </c>
      <c r="E29" s="2" t="s">
        <v>65</v>
      </c>
      <c r="F29" s="8">
        <f t="shared" si="0"/>
        <v>1</v>
      </c>
      <c r="G29" s="49">
        <v>1</v>
      </c>
    </row>
    <row r="30" spans="1:7" x14ac:dyDescent="0.25">
      <c r="A30" s="42" t="s">
        <v>35</v>
      </c>
      <c r="B30" s="48">
        <v>34</v>
      </c>
      <c r="C30" s="2" t="s">
        <v>66</v>
      </c>
      <c r="D30" s="2">
        <v>1</v>
      </c>
      <c r="E30" s="2" t="s">
        <v>67</v>
      </c>
      <c r="F30" s="8">
        <f t="shared" si="0"/>
        <v>1</v>
      </c>
      <c r="G30" s="49">
        <v>1</v>
      </c>
    </row>
    <row r="31" spans="1:7" x14ac:dyDescent="0.25">
      <c r="A31" s="42" t="s">
        <v>35</v>
      </c>
      <c r="B31" s="48">
        <v>34</v>
      </c>
      <c r="C31" s="2" t="s">
        <v>66</v>
      </c>
      <c r="D31" s="2">
        <v>2</v>
      </c>
      <c r="E31" s="2" t="s">
        <v>68</v>
      </c>
      <c r="F31" s="8">
        <f t="shared" si="0"/>
        <v>0</v>
      </c>
      <c r="G31" s="49">
        <v>0</v>
      </c>
    </row>
    <row r="32" spans="1:7" x14ac:dyDescent="0.25">
      <c r="A32" s="42" t="s">
        <v>35</v>
      </c>
      <c r="B32" s="48">
        <v>37</v>
      </c>
      <c r="C32" s="2" t="s">
        <v>69</v>
      </c>
      <c r="D32" s="2">
        <v>1</v>
      </c>
      <c r="E32" s="2" t="s">
        <v>69</v>
      </c>
      <c r="F32" s="8">
        <f t="shared" si="0"/>
        <v>1</v>
      </c>
      <c r="G32" s="49">
        <v>1</v>
      </c>
    </row>
    <row r="33" spans="1:7" x14ac:dyDescent="0.25">
      <c r="A33" s="42" t="s">
        <v>35</v>
      </c>
      <c r="B33" s="48">
        <v>39</v>
      </c>
      <c r="C33" s="2" t="s">
        <v>70</v>
      </c>
      <c r="D33" s="2">
        <v>1</v>
      </c>
      <c r="E33" s="2" t="s">
        <v>71</v>
      </c>
      <c r="F33" s="8">
        <f t="shared" si="0"/>
        <v>0</v>
      </c>
      <c r="G33" s="49">
        <v>0</v>
      </c>
    </row>
    <row r="34" spans="1:7" x14ac:dyDescent="0.25">
      <c r="A34" s="42" t="s">
        <v>35</v>
      </c>
      <c r="B34" s="48">
        <v>40</v>
      </c>
      <c r="C34" s="2" t="s">
        <v>72</v>
      </c>
      <c r="D34" s="2">
        <v>1</v>
      </c>
      <c r="E34" s="2" t="s">
        <v>72</v>
      </c>
      <c r="F34" s="8">
        <f t="shared" si="0"/>
        <v>2</v>
      </c>
      <c r="G34" s="49">
        <v>2</v>
      </c>
    </row>
    <row r="35" spans="1:7" x14ac:dyDescent="0.25">
      <c r="A35" s="42" t="s">
        <v>35</v>
      </c>
      <c r="B35" s="48">
        <v>47</v>
      </c>
      <c r="C35" s="2" t="s">
        <v>73</v>
      </c>
      <c r="D35" s="2">
        <v>1</v>
      </c>
      <c r="E35" s="2" t="s">
        <v>74</v>
      </c>
      <c r="F35" s="8">
        <f t="shared" si="0"/>
        <v>2</v>
      </c>
      <c r="G35" s="49">
        <v>2</v>
      </c>
    </row>
    <row r="36" spans="1:7" x14ac:dyDescent="0.25">
      <c r="A36" s="42" t="s">
        <v>35</v>
      </c>
      <c r="B36" s="48">
        <v>49</v>
      </c>
      <c r="C36" s="2" t="s">
        <v>75</v>
      </c>
      <c r="D36" s="2">
        <v>1</v>
      </c>
      <c r="E36" s="2" t="s">
        <v>76</v>
      </c>
      <c r="F36" s="8">
        <f t="shared" si="0"/>
        <v>2</v>
      </c>
      <c r="G36" s="49">
        <v>2</v>
      </c>
    </row>
    <row r="37" spans="1:7" x14ac:dyDescent="0.25">
      <c r="A37" s="42" t="s">
        <v>35</v>
      </c>
      <c r="B37" s="48">
        <v>51</v>
      </c>
      <c r="C37" s="2" t="s">
        <v>77</v>
      </c>
      <c r="D37" s="2">
        <v>1</v>
      </c>
      <c r="E37" s="2" t="s">
        <v>78</v>
      </c>
      <c r="F37" s="8">
        <f t="shared" si="0"/>
        <v>2</v>
      </c>
      <c r="G37" s="49">
        <v>2</v>
      </c>
    </row>
    <row r="38" spans="1:7" x14ac:dyDescent="0.25">
      <c r="A38" s="42" t="s">
        <v>35</v>
      </c>
      <c r="B38" s="48">
        <v>60</v>
      </c>
      <c r="C38" s="2" t="s">
        <v>79</v>
      </c>
      <c r="D38" s="2">
        <v>1</v>
      </c>
      <c r="E38" s="2" t="s">
        <v>79</v>
      </c>
      <c r="F38" s="8">
        <f t="shared" si="0"/>
        <v>2</v>
      </c>
      <c r="G38" s="49">
        <v>2</v>
      </c>
    </row>
    <row r="39" spans="1:7" x14ac:dyDescent="0.25">
      <c r="A39" s="42" t="s">
        <v>35</v>
      </c>
      <c r="B39" s="48">
        <v>67</v>
      </c>
      <c r="C39" s="2" t="s">
        <v>80</v>
      </c>
      <c r="D39" s="2">
        <v>1</v>
      </c>
      <c r="E39" s="2" t="s">
        <v>81</v>
      </c>
      <c r="F39" s="8">
        <f t="shared" si="0"/>
        <v>2</v>
      </c>
      <c r="G39" s="49">
        <v>2</v>
      </c>
    </row>
    <row r="40" spans="1:7" x14ac:dyDescent="0.25">
      <c r="A40" s="42" t="s">
        <v>35</v>
      </c>
      <c r="B40" s="48">
        <v>69</v>
      </c>
      <c r="C40" s="2" t="s">
        <v>82</v>
      </c>
      <c r="D40" s="2">
        <v>1</v>
      </c>
      <c r="E40" s="2" t="s">
        <v>82</v>
      </c>
      <c r="F40" s="8">
        <f t="shared" si="0"/>
        <v>2</v>
      </c>
      <c r="G40" s="49">
        <v>2</v>
      </c>
    </row>
    <row r="41" spans="1:7" ht="30" x14ac:dyDescent="0.25">
      <c r="A41" s="42" t="s">
        <v>35</v>
      </c>
      <c r="B41" s="48">
        <v>70</v>
      </c>
      <c r="C41" s="2" t="s">
        <v>83</v>
      </c>
      <c r="D41" s="2">
        <v>1</v>
      </c>
      <c r="E41" s="2" t="s">
        <v>84</v>
      </c>
      <c r="F41" s="8">
        <f t="shared" ref="F41:F72" si="1">+SUM(G41:G41)</f>
        <v>2</v>
      </c>
      <c r="G41" s="49">
        <v>2</v>
      </c>
    </row>
    <row r="42" spans="1:7" x14ac:dyDescent="0.25">
      <c r="A42" s="42" t="s">
        <v>35</v>
      </c>
      <c r="B42" s="48">
        <v>73</v>
      </c>
      <c r="C42" s="2" t="s">
        <v>85</v>
      </c>
      <c r="D42" s="2">
        <v>1</v>
      </c>
      <c r="E42" s="2" t="s">
        <v>86</v>
      </c>
      <c r="F42" s="8">
        <f t="shared" si="1"/>
        <v>2</v>
      </c>
      <c r="G42" s="49">
        <v>2</v>
      </c>
    </row>
    <row r="43" spans="1:7" x14ac:dyDescent="0.25">
      <c r="A43" s="42" t="s">
        <v>35</v>
      </c>
      <c r="B43" s="48">
        <v>74</v>
      </c>
      <c r="C43" s="2" t="s">
        <v>87</v>
      </c>
      <c r="D43" s="2">
        <v>1</v>
      </c>
      <c r="E43" s="2" t="s">
        <v>76</v>
      </c>
      <c r="F43" s="8">
        <f t="shared" si="1"/>
        <v>2</v>
      </c>
      <c r="G43" s="49">
        <v>2</v>
      </c>
    </row>
    <row r="44" spans="1:7" x14ac:dyDescent="0.25">
      <c r="A44" s="42" t="s">
        <v>35</v>
      </c>
      <c r="B44" s="48">
        <v>83</v>
      </c>
      <c r="C44" s="2" t="s">
        <v>88</v>
      </c>
      <c r="D44" s="2">
        <v>1</v>
      </c>
      <c r="E44" s="2" t="s">
        <v>88</v>
      </c>
      <c r="F44" s="8">
        <f t="shared" si="1"/>
        <v>2</v>
      </c>
      <c r="G44" s="49">
        <v>2</v>
      </c>
    </row>
    <row r="45" spans="1:7" x14ac:dyDescent="0.25">
      <c r="A45" s="42" t="s">
        <v>35</v>
      </c>
      <c r="B45" s="48">
        <v>84</v>
      </c>
      <c r="C45" s="2" t="s">
        <v>89</v>
      </c>
      <c r="D45" s="2">
        <v>1</v>
      </c>
      <c r="E45" s="2" t="s">
        <v>90</v>
      </c>
      <c r="F45" s="8">
        <f t="shared" si="1"/>
        <v>2</v>
      </c>
      <c r="G45" s="49">
        <v>2</v>
      </c>
    </row>
    <row r="46" spans="1:7" x14ac:dyDescent="0.25">
      <c r="A46" s="42" t="s">
        <v>35</v>
      </c>
      <c r="B46" s="48">
        <v>84</v>
      </c>
      <c r="C46" s="2" t="s">
        <v>89</v>
      </c>
      <c r="D46" s="2">
        <v>2</v>
      </c>
      <c r="E46" s="2" t="s">
        <v>91</v>
      </c>
      <c r="F46" s="8">
        <f t="shared" si="1"/>
        <v>1</v>
      </c>
      <c r="G46" s="49">
        <v>1</v>
      </c>
    </row>
    <row r="47" spans="1:7" x14ac:dyDescent="0.25">
      <c r="A47" s="42" t="s">
        <v>35</v>
      </c>
      <c r="B47" s="48">
        <v>85</v>
      </c>
      <c r="C47" s="2" t="s">
        <v>92</v>
      </c>
      <c r="D47" s="2">
        <v>1</v>
      </c>
      <c r="E47" s="2" t="s">
        <v>93</v>
      </c>
      <c r="F47" s="8">
        <f t="shared" si="1"/>
        <v>0</v>
      </c>
      <c r="G47" s="49">
        <v>0</v>
      </c>
    </row>
    <row r="48" spans="1:7" x14ac:dyDescent="0.25">
      <c r="A48" s="42" t="s">
        <v>35</v>
      </c>
      <c r="B48" s="48">
        <v>85</v>
      </c>
      <c r="C48" s="2" t="s">
        <v>92</v>
      </c>
      <c r="D48" s="2">
        <v>2</v>
      </c>
      <c r="E48" s="2" t="s">
        <v>94</v>
      </c>
      <c r="F48" s="8">
        <f t="shared" si="1"/>
        <v>0</v>
      </c>
      <c r="G48" s="49">
        <v>0</v>
      </c>
    </row>
    <row r="49" spans="1:7" x14ac:dyDescent="0.25">
      <c r="A49" s="42" t="s">
        <v>35</v>
      </c>
      <c r="B49" s="48">
        <v>85</v>
      </c>
      <c r="C49" s="2" t="s">
        <v>92</v>
      </c>
      <c r="D49" s="2">
        <v>3</v>
      </c>
      <c r="E49" s="2" t="s">
        <v>95</v>
      </c>
      <c r="F49" s="8">
        <f t="shared" si="1"/>
        <v>0</v>
      </c>
      <c r="G49" s="49">
        <v>0</v>
      </c>
    </row>
    <row r="50" spans="1:7" x14ac:dyDescent="0.25">
      <c r="A50" s="42" t="s">
        <v>35</v>
      </c>
      <c r="B50" s="48">
        <v>85</v>
      </c>
      <c r="C50" s="2" t="s">
        <v>92</v>
      </c>
      <c r="D50" s="2">
        <v>4</v>
      </c>
      <c r="E50" s="2" t="s">
        <v>96</v>
      </c>
      <c r="F50" s="8">
        <f t="shared" si="1"/>
        <v>0</v>
      </c>
      <c r="G50" s="49">
        <v>0</v>
      </c>
    </row>
    <row r="51" spans="1:7" x14ac:dyDescent="0.25">
      <c r="A51" s="42" t="s">
        <v>35</v>
      </c>
      <c r="B51" s="48">
        <v>85</v>
      </c>
      <c r="C51" s="2" t="s">
        <v>92</v>
      </c>
      <c r="D51" s="2">
        <v>5</v>
      </c>
      <c r="E51" s="2" t="s">
        <v>97</v>
      </c>
      <c r="F51" s="8">
        <f t="shared" si="1"/>
        <v>0</v>
      </c>
      <c r="G51" s="49">
        <v>0</v>
      </c>
    </row>
    <row r="52" spans="1:7" x14ac:dyDescent="0.25">
      <c r="A52" s="42" t="s">
        <v>35</v>
      </c>
      <c r="B52" s="48">
        <v>85</v>
      </c>
      <c r="C52" s="2" t="s">
        <v>92</v>
      </c>
      <c r="D52" s="2">
        <v>6</v>
      </c>
      <c r="E52" s="2" t="s">
        <v>98</v>
      </c>
      <c r="F52" s="8">
        <f t="shared" si="1"/>
        <v>0</v>
      </c>
      <c r="G52" s="49">
        <v>0</v>
      </c>
    </row>
    <row r="53" spans="1:7" x14ac:dyDescent="0.25">
      <c r="A53" s="42" t="s">
        <v>35</v>
      </c>
      <c r="B53" s="48">
        <v>85</v>
      </c>
      <c r="C53" s="2" t="s">
        <v>92</v>
      </c>
      <c r="D53" s="2">
        <v>7</v>
      </c>
      <c r="E53" s="2" t="s">
        <v>99</v>
      </c>
      <c r="F53" s="8">
        <f t="shared" si="1"/>
        <v>0</v>
      </c>
      <c r="G53" s="49">
        <v>0</v>
      </c>
    </row>
    <row r="54" spans="1:7" x14ac:dyDescent="0.25">
      <c r="A54" s="42" t="s">
        <v>35</v>
      </c>
      <c r="B54" s="48">
        <v>85</v>
      </c>
      <c r="C54" s="2" t="s">
        <v>92</v>
      </c>
      <c r="D54" s="2">
        <v>8</v>
      </c>
      <c r="E54" s="2" t="s">
        <v>100</v>
      </c>
      <c r="F54" s="8">
        <f t="shared" si="1"/>
        <v>0</v>
      </c>
      <c r="G54" s="49">
        <v>0</v>
      </c>
    </row>
    <row r="55" spans="1:7" x14ac:dyDescent="0.25">
      <c r="A55" s="42" t="s">
        <v>35</v>
      </c>
      <c r="B55" s="48">
        <v>85</v>
      </c>
      <c r="C55" s="2" t="s">
        <v>92</v>
      </c>
      <c r="D55" s="2">
        <v>9</v>
      </c>
      <c r="E55" s="2" t="s">
        <v>101</v>
      </c>
      <c r="F55" s="8">
        <f t="shared" si="1"/>
        <v>0</v>
      </c>
      <c r="G55" s="49">
        <v>0</v>
      </c>
    </row>
    <row r="56" spans="1:7" x14ac:dyDescent="0.25">
      <c r="A56" s="42" t="s">
        <v>35</v>
      </c>
      <c r="B56" s="48">
        <v>85</v>
      </c>
      <c r="C56" s="2" t="s">
        <v>92</v>
      </c>
      <c r="D56" s="2">
        <v>10</v>
      </c>
      <c r="E56" s="2" t="s">
        <v>102</v>
      </c>
      <c r="F56" s="8">
        <f t="shared" si="1"/>
        <v>0</v>
      </c>
      <c r="G56" s="49">
        <v>0</v>
      </c>
    </row>
    <row r="57" spans="1:7" x14ac:dyDescent="0.25">
      <c r="A57" s="42" t="s">
        <v>35</v>
      </c>
      <c r="B57" s="48">
        <v>86</v>
      </c>
      <c r="C57" s="2" t="s">
        <v>103</v>
      </c>
      <c r="D57" s="2">
        <v>1</v>
      </c>
      <c r="E57" s="2" t="s">
        <v>104</v>
      </c>
      <c r="F57" s="8">
        <f t="shared" si="1"/>
        <v>0</v>
      </c>
      <c r="G57" s="49">
        <v>0</v>
      </c>
    </row>
    <row r="58" spans="1:7" x14ac:dyDescent="0.25">
      <c r="A58" s="42" t="s">
        <v>35</v>
      </c>
      <c r="B58" s="48">
        <v>86</v>
      </c>
      <c r="C58" s="2" t="s">
        <v>103</v>
      </c>
      <c r="D58" s="2">
        <v>2</v>
      </c>
      <c r="E58" s="2" t="s">
        <v>105</v>
      </c>
      <c r="F58" s="8">
        <f t="shared" si="1"/>
        <v>0</v>
      </c>
      <c r="G58" s="49">
        <v>0</v>
      </c>
    </row>
    <row r="59" spans="1:7" x14ac:dyDescent="0.25">
      <c r="A59" s="42" t="s">
        <v>35</v>
      </c>
      <c r="B59" s="48">
        <v>86</v>
      </c>
      <c r="C59" s="2" t="s">
        <v>103</v>
      </c>
      <c r="D59" s="2">
        <v>3</v>
      </c>
      <c r="E59" s="2" t="s">
        <v>106</v>
      </c>
      <c r="F59" s="8">
        <f t="shared" si="1"/>
        <v>0</v>
      </c>
      <c r="G59" s="49">
        <v>0</v>
      </c>
    </row>
    <row r="60" spans="1:7" x14ac:dyDescent="0.25">
      <c r="A60" s="42" t="s">
        <v>35</v>
      </c>
      <c r="B60" s="48">
        <v>86</v>
      </c>
      <c r="C60" s="2" t="s">
        <v>103</v>
      </c>
      <c r="D60" s="2">
        <v>4</v>
      </c>
      <c r="E60" s="2" t="s">
        <v>107</v>
      </c>
      <c r="F60" s="8">
        <f t="shared" si="1"/>
        <v>0</v>
      </c>
      <c r="G60" s="49">
        <v>0</v>
      </c>
    </row>
    <row r="61" spans="1:7" x14ac:dyDescent="0.25">
      <c r="A61" s="42" t="s">
        <v>35</v>
      </c>
      <c r="B61" s="48">
        <v>86</v>
      </c>
      <c r="C61" s="2" t="s">
        <v>103</v>
      </c>
      <c r="D61" s="2">
        <v>5</v>
      </c>
      <c r="E61" s="2" t="s">
        <v>108</v>
      </c>
      <c r="F61" s="8">
        <f t="shared" si="1"/>
        <v>0</v>
      </c>
      <c r="G61" s="49">
        <v>0</v>
      </c>
    </row>
    <row r="62" spans="1:7" x14ac:dyDescent="0.25">
      <c r="A62" s="42" t="s">
        <v>35</v>
      </c>
      <c r="B62" s="48">
        <v>86</v>
      </c>
      <c r="C62" s="2" t="s">
        <v>103</v>
      </c>
      <c r="D62" s="2">
        <v>6</v>
      </c>
      <c r="E62" s="2" t="s">
        <v>109</v>
      </c>
      <c r="F62" s="8">
        <f t="shared" si="1"/>
        <v>0</v>
      </c>
      <c r="G62" s="49">
        <v>0</v>
      </c>
    </row>
    <row r="63" spans="1:7" x14ac:dyDescent="0.25">
      <c r="A63" s="42" t="s">
        <v>35</v>
      </c>
      <c r="B63" s="48">
        <v>86</v>
      </c>
      <c r="C63" s="2" t="s">
        <v>103</v>
      </c>
      <c r="D63" s="2">
        <v>7</v>
      </c>
      <c r="E63" s="2" t="s">
        <v>110</v>
      </c>
      <c r="F63" s="8">
        <f t="shared" si="1"/>
        <v>0</v>
      </c>
      <c r="G63" s="49">
        <v>0</v>
      </c>
    </row>
    <row r="64" spans="1:7" x14ac:dyDescent="0.25">
      <c r="A64" s="42" t="s">
        <v>35</v>
      </c>
      <c r="B64" s="48">
        <v>86</v>
      </c>
      <c r="C64" s="2" t="s">
        <v>103</v>
      </c>
      <c r="D64" s="2">
        <v>8</v>
      </c>
      <c r="E64" s="2" t="s">
        <v>111</v>
      </c>
      <c r="F64" s="8">
        <f t="shared" si="1"/>
        <v>0</v>
      </c>
      <c r="G64" s="49">
        <v>0</v>
      </c>
    </row>
    <row r="65" spans="1:7" x14ac:dyDescent="0.25">
      <c r="A65" s="42" t="s">
        <v>35</v>
      </c>
      <c r="B65" s="48">
        <v>86</v>
      </c>
      <c r="C65" s="2" t="s">
        <v>103</v>
      </c>
      <c r="D65" s="2">
        <v>9</v>
      </c>
      <c r="E65" s="2" t="s">
        <v>112</v>
      </c>
      <c r="F65" s="8">
        <f t="shared" si="1"/>
        <v>0</v>
      </c>
      <c r="G65" s="49">
        <v>0</v>
      </c>
    </row>
    <row r="66" spans="1:7" x14ac:dyDescent="0.25">
      <c r="A66" s="42" t="s">
        <v>35</v>
      </c>
      <c r="B66" s="48">
        <v>86</v>
      </c>
      <c r="C66" s="2" t="s">
        <v>103</v>
      </c>
      <c r="D66" s="2">
        <v>10</v>
      </c>
      <c r="E66" s="2" t="s">
        <v>113</v>
      </c>
      <c r="F66" s="8">
        <f t="shared" si="1"/>
        <v>0</v>
      </c>
      <c r="G66" s="49">
        <v>0</v>
      </c>
    </row>
    <row r="67" spans="1:7" x14ac:dyDescent="0.25">
      <c r="A67" s="42" t="s">
        <v>35</v>
      </c>
      <c r="B67" s="48">
        <v>86</v>
      </c>
      <c r="C67" s="2" t="s">
        <v>103</v>
      </c>
      <c r="D67" s="2">
        <v>11</v>
      </c>
      <c r="E67" s="2" t="s">
        <v>114</v>
      </c>
      <c r="F67" s="8">
        <f t="shared" si="1"/>
        <v>0</v>
      </c>
      <c r="G67" s="49">
        <v>0</v>
      </c>
    </row>
    <row r="68" spans="1:7" x14ac:dyDescent="0.25">
      <c r="A68" s="42" t="s">
        <v>35</v>
      </c>
      <c r="B68" s="48">
        <v>87</v>
      </c>
      <c r="C68" s="2" t="s">
        <v>115</v>
      </c>
      <c r="D68" s="2">
        <v>1</v>
      </c>
      <c r="E68" s="2" t="s">
        <v>116</v>
      </c>
      <c r="F68" s="8">
        <f t="shared" si="1"/>
        <v>2</v>
      </c>
      <c r="G68" s="49">
        <v>2</v>
      </c>
    </row>
    <row r="69" spans="1:7" x14ac:dyDescent="0.25">
      <c r="A69" s="42" t="s">
        <v>35</v>
      </c>
      <c r="B69" s="48">
        <v>88</v>
      </c>
      <c r="C69" s="2" t="s">
        <v>117</v>
      </c>
      <c r="D69" s="2">
        <v>1</v>
      </c>
      <c r="E69" s="2" t="s">
        <v>117</v>
      </c>
      <c r="F69" s="8">
        <f t="shared" si="1"/>
        <v>2</v>
      </c>
      <c r="G69" s="49">
        <v>2</v>
      </c>
    </row>
    <row r="70" spans="1:7" x14ac:dyDescent="0.25">
      <c r="A70" s="42" t="s">
        <v>35</v>
      </c>
      <c r="B70" s="48">
        <v>88</v>
      </c>
      <c r="C70" s="2" t="s">
        <v>117</v>
      </c>
      <c r="D70" s="2">
        <v>2</v>
      </c>
      <c r="E70" s="2" t="s">
        <v>118</v>
      </c>
      <c r="F70" s="8">
        <f t="shared" si="1"/>
        <v>2</v>
      </c>
      <c r="G70" s="49">
        <v>2</v>
      </c>
    </row>
    <row r="71" spans="1:7" x14ac:dyDescent="0.25">
      <c r="A71" s="42" t="s">
        <v>35</v>
      </c>
      <c r="B71" s="48">
        <v>88</v>
      </c>
      <c r="C71" s="2" t="s">
        <v>117</v>
      </c>
      <c r="D71" s="2">
        <v>3</v>
      </c>
      <c r="E71" s="2" t="s">
        <v>119</v>
      </c>
      <c r="F71" s="8">
        <f t="shared" si="1"/>
        <v>2</v>
      </c>
      <c r="G71" s="49">
        <v>2</v>
      </c>
    </row>
    <row r="72" spans="1:7" x14ac:dyDescent="0.25">
      <c r="A72" s="42" t="s">
        <v>35</v>
      </c>
      <c r="B72" s="48">
        <v>89</v>
      </c>
      <c r="C72" s="2" t="s">
        <v>120</v>
      </c>
      <c r="D72" s="2">
        <v>1</v>
      </c>
      <c r="E72" s="2" t="s">
        <v>120</v>
      </c>
      <c r="F72" s="8">
        <f t="shared" si="1"/>
        <v>2</v>
      </c>
      <c r="G72" s="49">
        <v>2</v>
      </c>
    </row>
    <row r="73" spans="1:7" x14ac:dyDescent="0.25">
      <c r="A73" s="42" t="s">
        <v>35</v>
      </c>
      <c r="B73" s="48">
        <v>90</v>
      </c>
      <c r="C73" s="2" t="s">
        <v>121</v>
      </c>
      <c r="D73" s="2">
        <v>1</v>
      </c>
      <c r="E73" s="2" t="s">
        <v>122</v>
      </c>
      <c r="F73" s="8">
        <f t="shared" ref="F73:F104" si="2">+SUM(G73:G73)</f>
        <v>2</v>
      </c>
      <c r="G73" s="49">
        <v>2</v>
      </c>
    </row>
    <row r="74" spans="1:7" x14ac:dyDescent="0.25">
      <c r="A74" s="42" t="s">
        <v>35</v>
      </c>
      <c r="B74" s="48">
        <v>91</v>
      </c>
      <c r="C74" s="2" t="s">
        <v>123</v>
      </c>
      <c r="D74" s="2">
        <v>1</v>
      </c>
      <c r="E74" s="2" t="s">
        <v>124</v>
      </c>
      <c r="F74" s="8">
        <f t="shared" si="2"/>
        <v>2</v>
      </c>
      <c r="G74" s="49">
        <v>2</v>
      </c>
    </row>
    <row r="75" spans="1:7" x14ac:dyDescent="0.25">
      <c r="A75" s="42" t="s">
        <v>35</v>
      </c>
      <c r="B75" s="48">
        <v>92</v>
      </c>
      <c r="C75" s="2" t="s">
        <v>125</v>
      </c>
      <c r="D75" s="2">
        <v>1</v>
      </c>
      <c r="E75" s="2" t="s">
        <v>125</v>
      </c>
      <c r="F75" s="8">
        <f t="shared" si="2"/>
        <v>2</v>
      </c>
      <c r="G75" s="49">
        <v>2</v>
      </c>
    </row>
    <row r="76" spans="1:7" x14ac:dyDescent="0.25">
      <c r="A76" s="42" t="s">
        <v>35</v>
      </c>
      <c r="B76" s="48">
        <v>93</v>
      </c>
      <c r="C76" s="2" t="s">
        <v>126</v>
      </c>
      <c r="D76" s="2">
        <v>1</v>
      </c>
      <c r="E76" s="2" t="s">
        <v>127</v>
      </c>
      <c r="F76" s="8">
        <f t="shared" si="2"/>
        <v>2</v>
      </c>
      <c r="G76" s="49">
        <v>2</v>
      </c>
    </row>
    <row r="77" spans="1:7" x14ac:dyDescent="0.25">
      <c r="A77" s="42" t="s">
        <v>35</v>
      </c>
      <c r="B77" s="48">
        <v>94</v>
      </c>
      <c r="C77" s="2" t="s">
        <v>128</v>
      </c>
      <c r="D77" s="2">
        <v>1</v>
      </c>
      <c r="E77" s="2" t="s">
        <v>128</v>
      </c>
      <c r="F77" s="8">
        <f t="shared" si="2"/>
        <v>2</v>
      </c>
      <c r="G77" s="49">
        <v>2</v>
      </c>
    </row>
    <row r="78" spans="1:7" x14ac:dyDescent="0.25">
      <c r="A78" s="20"/>
      <c r="B78" s="4"/>
      <c r="C78" s="20"/>
      <c r="D78" s="4"/>
      <c r="E78" s="20"/>
      <c r="F78" s="19">
        <f>SUBTOTAL(9,Tableau2[TOTAL
SPECIMENS/ECHANTILLONS])</f>
        <v>69</v>
      </c>
      <c r="G78" s="19">
        <f>SUBTOTAL(9,Tableau2[C.H.U. DE BREST])</f>
        <v>69</v>
      </c>
    </row>
  </sheetData>
  <sheetProtection algorithmName="SHA-512" hashValue="BLlLJ14wbj/OpnMYAkUjOtbJPr+4HYadxIbqNUAh+D0t0+mFgvRXjYFBHy9ckY0Bgv+akhwzZpu0/nD+XZ8cfg==" saltValue="MHyCpU4Ws6zAkNN2T7hMcA==" spinCount="100000" sheet="1" objects="1" scenarios="1" formatCells="0" formatColumns="0" formatRows="0" sort="0" autoFilter="0"/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E43"/>
  <sheetViews>
    <sheetView showGridLines="0" topLeftCell="B1" zoomScale="85" zoomScaleNormal="85" workbookViewId="0">
      <pane ySplit="7" topLeftCell="A8" activePane="bottomLeft" state="frozen"/>
      <selection pane="bottomLeft" activeCell="C4" sqref="C4"/>
    </sheetView>
  </sheetViews>
  <sheetFormatPr baseColWidth="10" defaultRowHeight="15" outlineLevelCol="1" x14ac:dyDescent="0.25"/>
  <cols>
    <col min="1" max="1" width="12.5703125" style="40" hidden="1" customWidth="1" outlineLevel="1"/>
    <col min="2" max="2" width="9.7109375" style="1" bestFit="1" customWidth="1" collapsed="1"/>
    <col min="3" max="3" width="82.28515625" style="40" bestFit="1" customWidth="1"/>
    <col min="4" max="5" width="22.28515625" style="5" bestFit="1" customWidth="1"/>
    <col min="6" max="16384" width="11.42578125" style="1"/>
  </cols>
  <sheetData>
    <row r="1" spans="1:5" ht="26.25" x14ac:dyDescent="0.25">
      <c r="A1" s="54" t="s">
        <v>32</v>
      </c>
      <c r="B1" s="54"/>
      <c r="C1" s="54"/>
      <c r="D1" s="54"/>
      <c r="E1" s="54"/>
    </row>
    <row r="2" spans="1:5" ht="23.25" x14ac:dyDescent="0.25">
      <c r="A2" s="55" t="s">
        <v>11</v>
      </c>
      <c r="B2" s="55"/>
      <c r="C2" s="55"/>
      <c r="D2" s="55"/>
      <c r="E2" s="55"/>
    </row>
    <row r="3" spans="1:5" ht="15.75" x14ac:dyDescent="0.25">
      <c r="A3" s="57" t="s">
        <v>33</v>
      </c>
      <c r="B3" s="57"/>
      <c r="C3" s="57"/>
      <c r="D3" s="57"/>
      <c r="E3" s="57"/>
    </row>
    <row r="4" spans="1:5" x14ac:dyDescent="0.25">
      <c r="A4" s="43"/>
      <c r="B4" s="16"/>
      <c r="C4" s="43"/>
      <c r="D4" s="47"/>
      <c r="E4" s="47"/>
    </row>
    <row r="5" spans="1:5" s="16" customFormat="1" ht="15.75" x14ac:dyDescent="0.25">
      <c r="A5" s="56" t="s">
        <v>30</v>
      </c>
      <c r="B5" s="56"/>
      <c r="C5" s="56"/>
      <c r="D5" s="56"/>
      <c r="E5" s="56"/>
    </row>
    <row r="7" spans="1:5" s="20" customFormat="1" ht="45" x14ac:dyDescent="0.25">
      <c r="A7" s="36" t="s">
        <v>5</v>
      </c>
      <c r="B7" s="37" t="s">
        <v>0</v>
      </c>
      <c r="C7" s="37" t="s">
        <v>1</v>
      </c>
      <c r="D7" s="38" t="s">
        <v>4</v>
      </c>
      <c r="E7" s="50" t="s">
        <v>12</v>
      </c>
    </row>
    <row r="8" spans="1:5" x14ac:dyDescent="0.25">
      <c r="A8" s="42" t="s">
        <v>35</v>
      </c>
      <c r="B8" s="3">
        <v>6</v>
      </c>
      <c r="C8" s="2" t="s">
        <v>36</v>
      </c>
      <c r="D8" s="8">
        <f>SUMIFS(QUANTITES!F:F,QUANTITES!B:B,LOTS!B8)</f>
        <v>11</v>
      </c>
      <c r="E8" s="51">
        <f t="shared" ref="E8:E13" si="0">D8*4</f>
        <v>44</v>
      </c>
    </row>
    <row r="9" spans="1:5" x14ac:dyDescent="0.25">
      <c r="A9" s="42" t="s">
        <v>35</v>
      </c>
      <c r="B9" s="3">
        <v>9</v>
      </c>
      <c r="C9" s="2" t="s">
        <v>38</v>
      </c>
      <c r="D9" s="8">
        <f>SUMIFS(QUANTITES!F:F,QUANTITES!B:B,LOTS!B9)</f>
        <v>257</v>
      </c>
      <c r="E9" s="51">
        <f t="shared" si="0"/>
        <v>1028</v>
      </c>
    </row>
    <row r="10" spans="1:5" x14ac:dyDescent="0.25">
      <c r="A10" s="42" t="s">
        <v>35</v>
      </c>
      <c r="B10" s="3">
        <v>12</v>
      </c>
      <c r="C10" s="2" t="s">
        <v>45</v>
      </c>
      <c r="D10" s="8">
        <f>SUMIFS(QUANTITES!F:F,QUANTITES!B:B,LOTS!B10)</f>
        <v>3700</v>
      </c>
      <c r="E10" s="51">
        <f t="shared" si="0"/>
        <v>14800</v>
      </c>
    </row>
    <row r="11" spans="1:5" x14ac:dyDescent="0.25">
      <c r="A11" s="42" t="s">
        <v>35</v>
      </c>
      <c r="B11" s="3">
        <v>16</v>
      </c>
      <c r="C11" s="2" t="s">
        <v>47</v>
      </c>
      <c r="D11" s="8">
        <f>SUMIFS(QUANTITES!F:F,QUANTITES!B:B,LOTS!B11)</f>
        <v>30828</v>
      </c>
      <c r="E11" s="51">
        <f t="shared" si="0"/>
        <v>123312</v>
      </c>
    </row>
    <row r="12" spans="1:5" x14ac:dyDescent="0.25">
      <c r="A12" s="42" t="s">
        <v>35</v>
      </c>
      <c r="B12" s="3">
        <v>18</v>
      </c>
      <c r="C12" s="2" t="s">
        <v>52</v>
      </c>
      <c r="D12" s="8">
        <f>SUMIFS(QUANTITES!F:F,QUANTITES!B:B,LOTS!B12)</f>
        <v>12</v>
      </c>
      <c r="E12" s="51">
        <f t="shared" si="0"/>
        <v>48</v>
      </c>
    </row>
    <row r="13" spans="1:5" x14ac:dyDescent="0.25">
      <c r="A13" s="42" t="s">
        <v>35</v>
      </c>
      <c r="B13" s="32">
        <v>19</v>
      </c>
      <c r="C13" s="33" t="s">
        <v>54</v>
      </c>
      <c r="D13" s="34">
        <f>SUMIFS(QUANTITES!F:F,QUANTITES!B:B,LOTS!B13)</f>
        <v>37</v>
      </c>
      <c r="E13" s="52">
        <f t="shared" si="0"/>
        <v>148</v>
      </c>
    </row>
    <row r="14" spans="1:5" s="4" customFormat="1" x14ac:dyDescent="0.25">
      <c r="A14" s="42" t="s">
        <v>35</v>
      </c>
      <c r="B14" s="48">
        <v>24</v>
      </c>
      <c r="C14" s="2" t="s">
        <v>57</v>
      </c>
      <c r="D14" s="8">
        <f>SUMIFS(QUANTITES!F:F,QUANTITES!B:B,LOTS!B14)</f>
        <v>160</v>
      </c>
      <c r="E14" s="51">
        <f t="shared" ref="E14:E42" si="1">D14*4</f>
        <v>640</v>
      </c>
    </row>
    <row r="15" spans="1:5" x14ac:dyDescent="0.25">
      <c r="A15" s="42" t="s">
        <v>35</v>
      </c>
      <c r="B15" s="48">
        <v>26</v>
      </c>
      <c r="C15" s="2" t="s">
        <v>58</v>
      </c>
      <c r="D15" s="8">
        <f>SUMIFS(QUANTITES!F:F,QUANTITES!B:B,LOTS!B15)</f>
        <v>78</v>
      </c>
      <c r="E15" s="51">
        <f t="shared" si="1"/>
        <v>312</v>
      </c>
    </row>
    <row r="16" spans="1:5" x14ac:dyDescent="0.25">
      <c r="A16" s="42" t="s">
        <v>35</v>
      </c>
      <c r="B16" s="48">
        <v>32</v>
      </c>
      <c r="C16" s="2" t="s">
        <v>61</v>
      </c>
      <c r="D16" s="8">
        <f>SUMIFS(QUANTITES!F:F,QUANTITES!B:B,LOTS!B16)</f>
        <v>7245</v>
      </c>
      <c r="E16" s="51">
        <f t="shared" si="1"/>
        <v>28980</v>
      </c>
    </row>
    <row r="17" spans="1:5" x14ac:dyDescent="0.25">
      <c r="A17" s="42" t="s">
        <v>35</v>
      </c>
      <c r="B17" s="48">
        <v>33</v>
      </c>
      <c r="C17" s="2" t="s">
        <v>64</v>
      </c>
      <c r="D17" s="8">
        <f>SUMIFS(QUANTITES!F:F,QUANTITES!B:B,LOTS!B17)</f>
        <v>1000</v>
      </c>
      <c r="E17" s="51">
        <f t="shared" si="1"/>
        <v>4000</v>
      </c>
    </row>
    <row r="18" spans="1:5" x14ac:dyDescent="0.25">
      <c r="A18" s="42" t="s">
        <v>35</v>
      </c>
      <c r="B18" s="48">
        <v>34</v>
      </c>
      <c r="C18" s="2" t="s">
        <v>66</v>
      </c>
      <c r="D18" s="8">
        <f>SUMIFS(QUANTITES!F:F,QUANTITES!B:B,LOTS!B18)</f>
        <v>550</v>
      </c>
      <c r="E18" s="51">
        <f t="shared" si="1"/>
        <v>2200</v>
      </c>
    </row>
    <row r="19" spans="1:5" x14ac:dyDescent="0.25">
      <c r="A19" s="42" t="s">
        <v>35</v>
      </c>
      <c r="B19" s="48">
        <v>37</v>
      </c>
      <c r="C19" s="2" t="s">
        <v>69</v>
      </c>
      <c r="D19" s="8">
        <f>SUMIFS(QUANTITES!F:F,QUANTITES!B:B,LOTS!B19)</f>
        <v>100</v>
      </c>
      <c r="E19" s="51">
        <f t="shared" si="1"/>
        <v>400</v>
      </c>
    </row>
    <row r="20" spans="1:5" x14ac:dyDescent="0.25">
      <c r="A20" s="42" t="s">
        <v>35</v>
      </c>
      <c r="B20" s="48">
        <v>39</v>
      </c>
      <c r="C20" s="2" t="s">
        <v>70</v>
      </c>
      <c r="D20" s="8">
        <f>SUMIFS(QUANTITES!F:F,QUANTITES!B:B,LOTS!B20)</f>
        <v>51000</v>
      </c>
      <c r="E20" s="51">
        <f t="shared" si="1"/>
        <v>204000</v>
      </c>
    </row>
    <row r="21" spans="1:5" x14ac:dyDescent="0.25">
      <c r="A21" s="42" t="s">
        <v>35</v>
      </c>
      <c r="B21" s="48">
        <v>40</v>
      </c>
      <c r="C21" s="2" t="s">
        <v>72</v>
      </c>
      <c r="D21" s="8">
        <f>SUMIFS(QUANTITES!F:F,QUANTITES!B:B,LOTS!B21)</f>
        <v>1000</v>
      </c>
      <c r="E21" s="51">
        <f t="shared" si="1"/>
        <v>4000</v>
      </c>
    </row>
    <row r="22" spans="1:5" x14ac:dyDescent="0.25">
      <c r="A22" s="42" t="s">
        <v>35</v>
      </c>
      <c r="B22" s="48">
        <v>47</v>
      </c>
      <c r="C22" s="2" t="s">
        <v>73</v>
      </c>
      <c r="D22" s="8">
        <f>SUMIFS(QUANTITES!F:F,QUANTITES!B:B,LOTS!B22)</f>
        <v>5</v>
      </c>
      <c r="E22" s="51">
        <f t="shared" si="1"/>
        <v>20</v>
      </c>
    </row>
    <row r="23" spans="1:5" x14ac:dyDescent="0.25">
      <c r="A23" s="42" t="s">
        <v>35</v>
      </c>
      <c r="B23" s="48">
        <v>49</v>
      </c>
      <c r="C23" s="2" t="s">
        <v>75</v>
      </c>
      <c r="D23" s="8">
        <f>SUMIFS(QUANTITES!F:F,QUANTITES!B:B,LOTS!B23)</f>
        <v>8500</v>
      </c>
      <c r="E23" s="51">
        <f t="shared" si="1"/>
        <v>34000</v>
      </c>
    </row>
    <row r="24" spans="1:5" x14ac:dyDescent="0.25">
      <c r="A24" s="42" t="s">
        <v>35</v>
      </c>
      <c r="B24" s="48">
        <v>51</v>
      </c>
      <c r="C24" s="2" t="s">
        <v>77</v>
      </c>
      <c r="D24" s="8">
        <f>SUMIFS(QUANTITES!F:F,QUANTITES!B:B,LOTS!B24)</f>
        <v>1000</v>
      </c>
      <c r="E24" s="51">
        <f t="shared" si="1"/>
        <v>4000</v>
      </c>
    </row>
    <row r="25" spans="1:5" x14ac:dyDescent="0.25">
      <c r="A25" s="42" t="s">
        <v>35</v>
      </c>
      <c r="B25" s="48">
        <v>60</v>
      </c>
      <c r="C25" s="2" t="s">
        <v>79</v>
      </c>
      <c r="D25" s="8">
        <f>SUMIFS(QUANTITES!F:F,QUANTITES!B:B,LOTS!B25)</f>
        <v>1600</v>
      </c>
      <c r="E25" s="51">
        <f t="shared" si="1"/>
        <v>6400</v>
      </c>
    </row>
    <row r="26" spans="1:5" x14ac:dyDescent="0.25">
      <c r="A26" s="42" t="s">
        <v>35</v>
      </c>
      <c r="B26" s="48">
        <v>67</v>
      </c>
      <c r="C26" s="2" t="s">
        <v>80</v>
      </c>
      <c r="D26" s="8">
        <f>SUMIFS(QUANTITES!F:F,QUANTITES!B:B,LOTS!B26)</f>
        <v>105</v>
      </c>
      <c r="E26" s="51">
        <f t="shared" si="1"/>
        <v>420</v>
      </c>
    </row>
    <row r="27" spans="1:5" x14ac:dyDescent="0.25">
      <c r="A27" s="42" t="s">
        <v>35</v>
      </c>
      <c r="B27" s="48">
        <v>69</v>
      </c>
      <c r="C27" s="2" t="s">
        <v>82</v>
      </c>
      <c r="D27" s="8">
        <f>SUMIFS(QUANTITES!F:F,QUANTITES!B:B,LOTS!B27)</f>
        <v>400</v>
      </c>
      <c r="E27" s="51">
        <f t="shared" si="1"/>
        <v>1600</v>
      </c>
    </row>
    <row r="28" spans="1:5" x14ac:dyDescent="0.25">
      <c r="A28" s="42" t="s">
        <v>35</v>
      </c>
      <c r="B28" s="48">
        <v>70</v>
      </c>
      <c r="C28" s="2" t="s">
        <v>83</v>
      </c>
      <c r="D28" s="8">
        <f>SUMIFS(QUANTITES!F:F,QUANTITES!B:B,LOTS!B28)</f>
        <v>5</v>
      </c>
      <c r="E28" s="51">
        <f t="shared" si="1"/>
        <v>20</v>
      </c>
    </row>
    <row r="29" spans="1:5" x14ac:dyDescent="0.25">
      <c r="A29" s="42" t="s">
        <v>35</v>
      </c>
      <c r="B29" s="48">
        <v>73</v>
      </c>
      <c r="C29" s="2" t="s">
        <v>85</v>
      </c>
      <c r="D29" s="8">
        <f>SUMIFS(QUANTITES!F:F,QUANTITES!B:B,LOTS!B29)</f>
        <v>4000</v>
      </c>
      <c r="E29" s="51">
        <f t="shared" si="1"/>
        <v>16000</v>
      </c>
    </row>
    <row r="30" spans="1:5" x14ac:dyDescent="0.25">
      <c r="A30" s="42" t="s">
        <v>35</v>
      </c>
      <c r="B30" s="48">
        <v>74</v>
      </c>
      <c r="C30" s="2" t="s">
        <v>87</v>
      </c>
      <c r="D30" s="8">
        <f>SUMIFS(QUANTITES!F:F,QUANTITES!B:B,LOTS!B30)</f>
        <v>1300</v>
      </c>
      <c r="E30" s="51">
        <f t="shared" si="1"/>
        <v>5200</v>
      </c>
    </row>
    <row r="31" spans="1:5" x14ac:dyDescent="0.25">
      <c r="A31" s="42" t="s">
        <v>35</v>
      </c>
      <c r="B31" s="48">
        <v>83</v>
      </c>
      <c r="C31" s="2" t="s">
        <v>88</v>
      </c>
      <c r="D31" s="8">
        <f>SUMIFS(QUANTITES!F:F,QUANTITES!B:B,LOTS!B31)</f>
        <v>9000</v>
      </c>
      <c r="E31" s="51">
        <f t="shared" si="1"/>
        <v>36000</v>
      </c>
    </row>
    <row r="32" spans="1:5" x14ac:dyDescent="0.25">
      <c r="A32" s="42" t="s">
        <v>35</v>
      </c>
      <c r="B32" s="48">
        <v>84</v>
      </c>
      <c r="C32" s="2" t="s">
        <v>89</v>
      </c>
      <c r="D32" s="8">
        <f>SUMIFS(QUANTITES!F:F,QUANTITES!B:B,LOTS!B32)</f>
        <v>15</v>
      </c>
      <c r="E32" s="51">
        <f t="shared" si="1"/>
        <v>60</v>
      </c>
    </row>
    <row r="33" spans="1:5" x14ac:dyDescent="0.25">
      <c r="A33" s="42" t="s">
        <v>35</v>
      </c>
      <c r="B33" s="48">
        <v>85</v>
      </c>
      <c r="C33" s="2" t="s">
        <v>92</v>
      </c>
      <c r="D33" s="8">
        <f>SUMIFS(QUANTITES!F:F,QUANTITES!B:B,LOTS!B33)</f>
        <v>100</v>
      </c>
      <c r="E33" s="51">
        <f t="shared" si="1"/>
        <v>400</v>
      </c>
    </row>
    <row r="34" spans="1:5" x14ac:dyDescent="0.25">
      <c r="A34" s="42" t="s">
        <v>35</v>
      </c>
      <c r="B34" s="48">
        <v>86</v>
      </c>
      <c r="C34" s="2" t="s">
        <v>103</v>
      </c>
      <c r="D34" s="8">
        <f>SUMIFS(QUANTITES!F:F,QUANTITES!B:B,LOTS!B34)</f>
        <v>2177</v>
      </c>
      <c r="E34" s="51">
        <f t="shared" si="1"/>
        <v>8708</v>
      </c>
    </row>
    <row r="35" spans="1:5" x14ac:dyDescent="0.25">
      <c r="A35" s="42" t="s">
        <v>35</v>
      </c>
      <c r="B35" s="48">
        <v>87</v>
      </c>
      <c r="C35" s="2" t="s">
        <v>115</v>
      </c>
      <c r="D35" s="8">
        <f>SUMIFS(QUANTITES!F:F,QUANTITES!B:B,LOTS!B35)</f>
        <v>600</v>
      </c>
      <c r="E35" s="51">
        <f t="shared" si="1"/>
        <v>2400</v>
      </c>
    </row>
    <row r="36" spans="1:5" x14ac:dyDescent="0.25">
      <c r="A36" s="42" t="s">
        <v>35</v>
      </c>
      <c r="B36" s="48">
        <v>88</v>
      </c>
      <c r="C36" s="2" t="s">
        <v>117</v>
      </c>
      <c r="D36" s="8">
        <f>SUMIFS(QUANTITES!F:F,QUANTITES!B:B,LOTS!B36)</f>
        <v>4560</v>
      </c>
      <c r="E36" s="51">
        <f t="shared" si="1"/>
        <v>18240</v>
      </c>
    </row>
    <row r="37" spans="1:5" x14ac:dyDescent="0.25">
      <c r="A37" s="42" t="s">
        <v>35</v>
      </c>
      <c r="B37" s="48">
        <v>89</v>
      </c>
      <c r="C37" s="2" t="s">
        <v>120</v>
      </c>
      <c r="D37" s="8">
        <f>SUMIFS(QUANTITES!F:F,QUANTITES!B:B,LOTS!B37)</f>
        <v>40</v>
      </c>
      <c r="E37" s="51">
        <f t="shared" si="1"/>
        <v>160</v>
      </c>
    </row>
    <row r="38" spans="1:5" x14ac:dyDescent="0.25">
      <c r="A38" s="42" t="s">
        <v>35</v>
      </c>
      <c r="B38" s="48">
        <v>90</v>
      </c>
      <c r="C38" s="2" t="s">
        <v>121</v>
      </c>
      <c r="D38" s="8">
        <f>SUMIFS(QUANTITES!F:F,QUANTITES!B:B,LOTS!B38)</f>
        <v>600</v>
      </c>
      <c r="E38" s="51">
        <f t="shared" si="1"/>
        <v>2400</v>
      </c>
    </row>
    <row r="39" spans="1:5" x14ac:dyDescent="0.25">
      <c r="A39" s="42" t="s">
        <v>35</v>
      </c>
      <c r="B39" s="48">
        <v>91</v>
      </c>
      <c r="C39" s="2" t="s">
        <v>123</v>
      </c>
      <c r="D39" s="8">
        <f>SUMIFS(QUANTITES!F:F,QUANTITES!B:B,LOTS!B39)</f>
        <v>8000</v>
      </c>
      <c r="E39" s="51">
        <f t="shared" si="1"/>
        <v>32000</v>
      </c>
    </row>
    <row r="40" spans="1:5" x14ac:dyDescent="0.25">
      <c r="A40" s="42" t="s">
        <v>35</v>
      </c>
      <c r="B40" s="48">
        <v>92</v>
      </c>
      <c r="C40" s="2" t="s">
        <v>125</v>
      </c>
      <c r="D40" s="8">
        <f>SUMIFS(QUANTITES!F:F,QUANTITES!B:B,LOTS!B40)</f>
        <v>1100</v>
      </c>
      <c r="E40" s="51">
        <f t="shared" si="1"/>
        <v>4400</v>
      </c>
    </row>
    <row r="41" spans="1:5" x14ac:dyDescent="0.25">
      <c r="A41" s="42" t="s">
        <v>35</v>
      </c>
      <c r="B41" s="48">
        <v>93</v>
      </c>
      <c r="C41" s="2" t="s">
        <v>126</v>
      </c>
      <c r="D41" s="8">
        <f>SUMIFS(QUANTITES!F:F,QUANTITES!B:B,LOTS!B41)</f>
        <v>1750</v>
      </c>
      <c r="E41" s="51">
        <f t="shared" si="1"/>
        <v>7000</v>
      </c>
    </row>
    <row r="42" spans="1:5" x14ac:dyDescent="0.25">
      <c r="A42" s="42" t="s">
        <v>35</v>
      </c>
      <c r="B42" s="48">
        <v>94</v>
      </c>
      <c r="C42" s="2" t="s">
        <v>128</v>
      </c>
      <c r="D42" s="8">
        <f>SUMIFS(QUANTITES!F:F,QUANTITES!B:B,LOTS!B42)</f>
        <v>1080</v>
      </c>
      <c r="E42" s="51">
        <f t="shared" si="1"/>
        <v>4320</v>
      </c>
    </row>
    <row r="43" spans="1:5" x14ac:dyDescent="0.25">
      <c r="A43" s="20"/>
      <c r="B43" s="4"/>
      <c r="C43" s="20"/>
      <c r="D43" s="19">
        <f>SUBTOTAL(9,Tableau3[QUANTITE TOTALE
ESTIMATIVE])</f>
        <v>141915</v>
      </c>
      <c r="E43" s="19">
        <f>SUBTOTAL(9,Tableau3[QUANTITE TOTALE
MAXIMALE
(coefficient 4)])</f>
        <v>567660</v>
      </c>
    </row>
  </sheetData>
  <sheetProtection algorithmName="SHA-512" hashValue="xAQFnFvj77AYWRncxJmVeY0Zc0MYmXgFRTh9zsf5MDdEdIOt4L4dAT1J82J4IBVcGHOmuQppQodyF2SWK3WcQg==" saltValue="nY7e8Z7JAxsiK4Wxw6Ucug==" spinCount="100000" sheet="1" objects="1" scenarios="1" formatCells="0" formatColumns="0" formatRows="0" sort="0" autoFilter="0"/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MACRO</vt:lpstr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2025-05-27T07:19:15Z</dcterms:modified>
</cp:coreProperties>
</file>