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urochambresonline.sharepoint.com/sites/EcoSMEnergyShared/Shared Documents/WP3 - Energy Audits, Sectoral Analysis, Benchmark/T.3.1 - Energy Auditing Services/"/>
    </mc:Choice>
  </mc:AlternateContent>
  <xr:revisionPtr revIDLastSave="114" documentId="8_{F601E073-13AC-4EFE-8744-BF76DEA51465}" xr6:coauthVersionLast="47" xr6:coauthVersionMax="47" xr10:uidLastSave="{094E5B1D-4FB0-48B9-91DA-231A612D725F}"/>
  <workbookProtection workbookAlgorithmName="SHA-512" workbookHashValue="2StRX+uQRGTv6uJnis+pnBU3GJvD1GKdf7dKydaMH8LgEjY8LnSzdniTXbn6Pd5t2UdHZT4THmQKo0CqmHIQBg==" workbookSaltValue="4/BBLdWhbfZNl1Vcfgz2ZA==" workbookSpinCount="100000" lockStructure="1"/>
  <bookViews>
    <workbookView xWindow="-120" yWindow="-120" windowWidth="29040" windowHeight="15720" tabRatio="866" activeTab="1" xr2:uid="{00000000-000D-0000-FFFF-FFFF00000000}"/>
  </bookViews>
  <sheets>
    <sheet name="HELP" sheetId="17" r:id="rId1"/>
    <sheet name="1. BUILDING INFO" sheetId="1" r:id="rId2"/>
    <sheet name="2. PROCESSES INFO" sheetId="7" r:id="rId3"/>
    <sheet name="3. ECONOMIC ENVIR INDICATORS" sheetId="2" r:id="rId4"/>
    <sheet name="4. ENERGY INDICATORS" sheetId="11" r:id="rId5"/>
    <sheet name="5. CONVERSION FACTORS" sheetId="16" r:id="rId6"/>
    <sheet name="4. ENERGY INDICATORS (Auto)" sheetId="18" state="hidden" r:id="rId7"/>
    <sheet name="Calculations" sheetId="9" state="hidden" r:id="rId8"/>
    <sheet name="CalculationsUpdated" sheetId="15" state="hidden" r:id="rId9"/>
    <sheet name="Lists" sheetId="5" state="hidden" r:id="rId10"/>
    <sheet name="Coefficients" sheetId="14" state="hidden" r:id="rId11"/>
  </sheets>
  <definedNames>
    <definedName name="_xlnm.Print_Area" localSheetId="1">'1. BUILDING INFO'!$A$2:$M$49</definedName>
    <definedName name="_xlnm.Print_Area" localSheetId="2">'2. PROCESSES INFO'!$A$1:$H$13</definedName>
    <definedName name="_xlnm.Print_Area" localSheetId="3">'3. ECONOMIC ENVIR INDICATORS'!$B$1:$R$25</definedName>
    <definedName name="_xlnm.Print_Area" localSheetId="4">'4. ENERGY INDICATORS'!$A$2:$J$5</definedName>
    <definedName name="_xlnm.Print_Area" localSheetId="6">'4. ENERGY INDICATORS (Auto)'!$A$2:$J$5</definedName>
    <definedName name="_xlnm.Print_Titles" localSheetId="1">'1. BUILDING INFO'!#REF!</definedName>
    <definedName name="_xlnm.Print_Titles" localSheetId="2">'2. PROCESSES INFO'!#REF!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54" i="15" l="1"/>
  <c r="Y52" i="15"/>
  <c r="L54" i="15"/>
  <c r="L53" i="15"/>
  <c r="L52" i="15"/>
  <c r="R50" i="15"/>
  <c r="T50" i="15" s="1"/>
  <c r="R35" i="15"/>
  <c r="T35" i="15" s="1"/>
  <c r="R20" i="15"/>
  <c r="T20" i="15" s="1"/>
  <c r="R49" i="15"/>
  <c r="T49" i="15" s="1"/>
  <c r="R48" i="15"/>
  <c r="T48" i="15" s="1"/>
  <c r="R47" i="15"/>
  <c r="T47" i="15" s="1"/>
  <c r="R46" i="15"/>
  <c r="T46" i="15" s="1"/>
  <c r="R45" i="15"/>
  <c r="T45" i="15" s="1"/>
  <c r="R44" i="15"/>
  <c r="T44" i="15" s="1"/>
  <c r="R43" i="15"/>
  <c r="T43" i="15" s="1"/>
  <c r="R42" i="15"/>
  <c r="T42" i="15" s="1"/>
  <c r="R41" i="15"/>
  <c r="T41" i="15" s="1"/>
  <c r="R40" i="15"/>
  <c r="T40" i="15" s="1"/>
  <c r="R39" i="15"/>
  <c r="T39" i="15" s="1"/>
  <c r="R38" i="15"/>
  <c r="T38" i="15" s="1"/>
  <c r="R37" i="15"/>
  <c r="T37" i="15" s="1"/>
  <c r="R36" i="15"/>
  <c r="T36" i="15" s="1"/>
  <c r="R34" i="15"/>
  <c r="T34" i="15" s="1"/>
  <c r="R33" i="15"/>
  <c r="T33" i="15" s="1"/>
  <c r="R32" i="15"/>
  <c r="T32" i="15" s="1"/>
  <c r="R31" i="15"/>
  <c r="T31" i="15" s="1"/>
  <c r="R30" i="15"/>
  <c r="T30" i="15" s="1"/>
  <c r="R29" i="15"/>
  <c r="T29" i="15" s="1"/>
  <c r="R28" i="15"/>
  <c r="T28" i="15" s="1"/>
  <c r="R27" i="15"/>
  <c r="T27" i="15" s="1"/>
  <c r="R26" i="15"/>
  <c r="T26" i="15" s="1"/>
  <c r="R25" i="15"/>
  <c r="T25" i="15" s="1"/>
  <c r="R24" i="15"/>
  <c r="T24" i="15" s="1"/>
  <c r="R23" i="15"/>
  <c r="T23" i="15" s="1"/>
  <c r="R22" i="15"/>
  <c r="T22" i="15" s="1"/>
  <c r="R21" i="15"/>
  <c r="T21" i="15" s="1"/>
  <c r="R19" i="15"/>
  <c r="T19" i="15" s="1"/>
  <c r="E6" i="15"/>
  <c r="G6" i="15" s="1"/>
  <c r="E20" i="15"/>
  <c r="G20" i="15" s="1"/>
  <c r="R18" i="15"/>
  <c r="T18" i="15" s="1"/>
  <c r="R17" i="15"/>
  <c r="T17" i="15" s="1"/>
  <c r="R16" i="15"/>
  <c r="T16" i="15" s="1"/>
  <c r="R15" i="15"/>
  <c r="T15" i="15" s="1"/>
  <c r="R14" i="15"/>
  <c r="T14" i="15" s="1"/>
  <c r="R13" i="15"/>
  <c r="T13" i="15" s="1"/>
  <c r="R12" i="15"/>
  <c r="T12" i="15" s="1"/>
  <c r="R11" i="15"/>
  <c r="T11" i="15" s="1"/>
  <c r="R10" i="15"/>
  <c r="T10" i="15" s="1"/>
  <c r="R9" i="15"/>
  <c r="T9" i="15" s="1"/>
  <c r="R8" i="15"/>
  <c r="T8" i="15" s="1"/>
  <c r="R7" i="15"/>
  <c r="T7" i="15" s="1"/>
  <c r="R6" i="15"/>
  <c r="T6" i="15" s="1"/>
  <c r="E7" i="15"/>
  <c r="G7" i="15" s="1"/>
  <c r="E8" i="15"/>
  <c r="G8" i="15" s="1"/>
  <c r="E9" i="15"/>
  <c r="G9" i="15" s="1"/>
  <c r="E10" i="15"/>
  <c r="G10" i="15" s="1"/>
  <c r="R5" i="15"/>
  <c r="AA50" i="15"/>
  <c r="AB50" i="15" s="1"/>
  <c r="V50" i="15"/>
  <c r="W50" i="15" s="1"/>
  <c r="AA49" i="15"/>
  <c r="AB49" i="15" s="1"/>
  <c r="V49" i="15"/>
  <c r="W49" i="15" s="1"/>
  <c r="AA48" i="15"/>
  <c r="AB48" i="15" s="1"/>
  <c r="V48" i="15"/>
  <c r="W48" i="15" s="1"/>
  <c r="AA47" i="15"/>
  <c r="AB47" i="15" s="1"/>
  <c r="V47" i="15"/>
  <c r="W47" i="15" s="1"/>
  <c r="AA46" i="15"/>
  <c r="Z46" i="15"/>
  <c r="V46" i="15"/>
  <c r="W46" i="15" s="1"/>
  <c r="AA45" i="15"/>
  <c r="Z45" i="15"/>
  <c r="V45" i="15"/>
  <c r="W45" i="15" s="1"/>
  <c r="AA44" i="15"/>
  <c r="Z44" i="15"/>
  <c r="V44" i="15"/>
  <c r="W44" i="15" s="1"/>
  <c r="AA43" i="15"/>
  <c r="Z43" i="15"/>
  <c r="V43" i="15"/>
  <c r="W43" i="15" s="1"/>
  <c r="AA42" i="15"/>
  <c r="Z42" i="15"/>
  <c r="V42" i="15"/>
  <c r="W42" i="15" s="1"/>
  <c r="AA41" i="15"/>
  <c r="Z41" i="15"/>
  <c r="V41" i="15"/>
  <c r="W41" i="15" s="1"/>
  <c r="AA40" i="15"/>
  <c r="Z40" i="15"/>
  <c r="V40" i="15"/>
  <c r="W40" i="15" s="1"/>
  <c r="AA39" i="15"/>
  <c r="Z39" i="15"/>
  <c r="V39" i="15"/>
  <c r="W39" i="15" s="1"/>
  <c r="AA38" i="15"/>
  <c r="Z38" i="15"/>
  <c r="V38" i="15"/>
  <c r="W38" i="15" s="1"/>
  <c r="AA37" i="15"/>
  <c r="Z37" i="15"/>
  <c r="V37" i="15"/>
  <c r="W37" i="15" s="1"/>
  <c r="AA36" i="15"/>
  <c r="Z36" i="15"/>
  <c r="V36" i="15"/>
  <c r="W36" i="15" s="1"/>
  <c r="AA35" i="15"/>
  <c r="AB35" i="15" s="1"/>
  <c r="V35" i="15"/>
  <c r="W35" i="15" s="1"/>
  <c r="AA34" i="15"/>
  <c r="AB34" i="15" s="1"/>
  <c r="V34" i="15"/>
  <c r="W34" i="15" s="1"/>
  <c r="AA33" i="15"/>
  <c r="AB33" i="15" s="1"/>
  <c r="V33" i="15"/>
  <c r="W33" i="15" s="1"/>
  <c r="AA32" i="15"/>
  <c r="AB32" i="15" s="1"/>
  <c r="V32" i="15"/>
  <c r="W32" i="15" s="1"/>
  <c r="AA31" i="15"/>
  <c r="Z31" i="15"/>
  <c r="V31" i="15"/>
  <c r="W31" i="15" s="1"/>
  <c r="AA30" i="15"/>
  <c r="Z30" i="15"/>
  <c r="V30" i="15"/>
  <c r="W30" i="15" s="1"/>
  <c r="AA29" i="15"/>
  <c r="Z29" i="15"/>
  <c r="V29" i="15"/>
  <c r="W29" i="15" s="1"/>
  <c r="AA28" i="15"/>
  <c r="Z28" i="15"/>
  <c r="V28" i="15"/>
  <c r="W28" i="15" s="1"/>
  <c r="AA27" i="15"/>
  <c r="Z27" i="15"/>
  <c r="V27" i="15"/>
  <c r="W27" i="15" s="1"/>
  <c r="AA26" i="15"/>
  <c r="Z26" i="15"/>
  <c r="V26" i="15"/>
  <c r="W26" i="15" s="1"/>
  <c r="AA25" i="15"/>
  <c r="Z25" i="15"/>
  <c r="V25" i="15"/>
  <c r="W25" i="15" s="1"/>
  <c r="AA24" i="15"/>
  <c r="Z24" i="15"/>
  <c r="V24" i="15"/>
  <c r="W24" i="15" s="1"/>
  <c r="AA23" i="15"/>
  <c r="Z23" i="15"/>
  <c r="V23" i="15"/>
  <c r="W23" i="15" s="1"/>
  <c r="AA22" i="15"/>
  <c r="Z22" i="15"/>
  <c r="V22" i="15"/>
  <c r="W22" i="15" s="1"/>
  <c r="AA21" i="15"/>
  <c r="Z21" i="15"/>
  <c r="V21" i="15"/>
  <c r="W21" i="15" s="1"/>
  <c r="AA20" i="15"/>
  <c r="AB20" i="15" s="1"/>
  <c r="V20" i="15"/>
  <c r="W20" i="15" s="1"/>
  <c r="AA19" i="15"/>
  <c r="AB19" i="15" s="1"/>
  <c r="V19" i="15"/>
  <c r="W19" i="15" s="1"/>
  <c r="AA18" i="15"/>
  <c r="AB18" i="15" s="1"/>
  <c r="V18" i="15"/>
  <c r="W18" i="15" s="1"/>
  <c r="AA17" i="15"/>
  <c r="AB17" i="15" s="1"/>
  <c r="V17" i="15"/>
  <c r="W17" i="15" s="1"/>
  <c r="AA16" i="15"/>
  <c r="Z16" i="15"/>
  <c r="V16" i="15"/>
  <c r="W16" i="15" s="1"/>
  <c r="AA15" i="15"/>
  <c r="Z15" i="15"/>
  <c r="V15" i="15"/>
  <c r="W15" i="15" s="1"/>
  <c r="AA14" i="15"/>
  <c r="Z14" i="15"/>
  <c r="V14" i="15"/>
  <c r="W14" i="15" s="1"/>
  <c r="AA13" i="15"/>
  <c r="Z13" i="15"/>
  <c r="V13" i="15"/>
  <c r="W13" i="15" s="1"/>
  <c r="AA12" i="15"/>
  <c r="Z12" i="15"/>
  <c r="V12" i="15"/>
  <c r="W12" i="15" s="1"/>
  <c r="AA11" i="15"/>
  <c r="Z11" i="15"/>
  <c r="V11" i="15"/>
  <c r="W11" i="15" s="1"/>
  <c r="AA10" i="15"/>
  <c r="Z10" i="15"/>
  <c r="V10" i="15"/>
  <c r="W10" i="15" s="1"/>
  <c r="AA9" i="15"/>
  <c r="Z9" i="15"/>
  <c r="V9" i="15"/>
  <c r="W9" i="15" s="1"/>
  <c r="AA8" i="15"/>
  <c r="Z8" i="15"/>
  <c r="V8" i="15"/>
  <c r="W8" i="15" s="1"/>
  <c r="AA7" i="15"/>
  <c r="Z7" i="15"/>
  <c r="V7" i="15"/>
  <c r="W7" i="15" s="1"/>
  <c r="AA6" i="15"/>
  <c r="Z6" i="15"/>
  <c r="V6" i="15"/>
  <c r="W6" i="15" s="1"/>
  <c r="AA5" i="15"/>
  <c r="AB5" i="15" s="1"/>
  <c r="V5" i="15"/>
  <c r="W5" i="15" s="1"/>
  <c r="T5" i="15"/>
  <c r="N5" i="15"/>
  <c r="O5" i="15" s="1"/>
  <c r="N50" i="15"/>
  <c r="O50" i="15" s="1"/>
  <c r="N49" i="15"/>
  <c r="O49" i="15" s="1"/>
  <c r="N48" i="15"/>
  <c r="O48" i="15" s="1"/>
  <c r="N47" i="15"/>
  <c r="O47" i="15" s="1"/>
  <c r="N46" i="15"/>
  <c r="M46" i="15"/>
  <c r="N45" i="15"/>
  <c r="M45" i="15"/>
  <c r="N44" i="15"/>
  <c r="M44" i="15"/>
  <c r="N43" i="15"/>
  <c r="M43" i="15"/>
  <c r="N42" i="15"/>
  <c r="M42" i="15"/>
  <c r="N41" i="15"/>
  <c r="M41" i="15"/>
  <c r="N40" i="15"/>
  <c r="M40" i="15"/>
  <c r="N39" i="15"/>
  <c r="M39" i="15"/>
  <c r="N38" i="15"/>
  <c r="M38" i="15"/>
  <c r="N37" i="15"/>
  <c r="M37" i="15"/>
  <c r="N36" i="15"/>
  <c r="M36" i="15"/>
  <c r="N35" i="15"/>
  <c r="O35" i="15" s="1"/>
  <c r="N34" i="15"/>
  <c r="O34" i="15" s="1"/>
  <c r="N33" i="15"/>
  <c r="O33" i="15" s="1"/>
  <c r="N32" i="15"/>
  <c r="O32" i="15" s="1"/>
  <c r="N31" i="15"/>
  <c r="M31" i="15"/>
  <c r="N30" i="15"/>
  <c r="M30" i="15"/>
  <c r="N29" i="15"/>
  <c r="M29" i="15"/>
  <c r="N28" i="15"/>
  <c r="M28" i="15"/>
  <c r="N27" i="15"/>
  <c r="M27" i="15"/>
  <c r="N26" i="15"/>
  <c r="M26" i="15"/>
  <c r="N25" i="15"/>
  <c r="M25" i="15"/>
  <c r="N24" i="15"/>
  <c r="M24" i="15"/>
  <c r="N23" i="15"/>
  <c r="M23" i="15"/>
  <c r="N22" i="15"/>
  <c r="M22" i="15"/>
  <c r="N21" i="15"/>
  <c r="M21" i="15"/>
  <c r="N12" i="15"/>
  <c r="I12" i="15"/>
  <c r="J12" i="15" s="1"/>
  <c r="N20" i="15"/>
  <c r="O20" i="15" s="1"/>
  <c r="N19" i="15"/>
  <c r="O19" i="15" s="1"/>
  <c r="N18" i="15"/>
  <c r="O18" i="15" s="1"/>
  <c r="N17" i="15"/>
  <c r="O17" i="15" s="1"/>
  <c r="N16" i="15"/>
  <c r="N15" i="15"/>
  <c r="N14" i="15"/>
  <c r="N13" i="15"/>
  <c r="N11" i="15"/>
  <c r="N10" i="15"/>
  <c r="N9" i="15"/>
  <c r="N8" i="15"/>
  <c r="N7" i="15"/>
  <c r="N6" i="15"/>
  <c r="I5" i="15"/>
  <c r="J5" i="15" s="1"/>
  <c r="G5" i="15"/>
  <c r="E50" i="15"/>
  <c r="G50" i="15" s="1"/>
  <c r="E35" i="15"/>
  <c r="G35" i="15" s="1"/>
  <c r="E19" i="15"/>
  <c r="G19" i="15" s="1"/>
  <c r="E34" i="15"/>
  <c r="G34" i="15" s="1"/>
  <c r="E49" i="15"/>
  <c r="G49" i="15" s="1"/>
  <c r="E17" i="15"/>
  <c r="G17" i="15" s="1"/>
  <c r="E18" i="15"/>
  <c r="G18" i="15" s="1"/>
  <c r="E32" i="15"/>
  <c r="G32" i="15" s="1"/>
  <c r="E33" i="15"/>
  <c r="G33" i="15" s="1"/>
  <c r="E48" i="15"/>
  <c r="G48" i="15" s="1"/>
  <c r="E47" i="15"/>
  <c r="G47" i="15" s="1"/>
  <c r="E46" i="15"/>
  <c r="G46" i="15" s="1"/>
  <c r="E42" i="15"/>
  <c r="G42" i="15" s="1"/>
  <c r="E45" i="15"/>
  <c r="G45" i="15" s="1"/>
  <c r="E44" i="15"/>
  <c r="G44" i="15" s="1"/>
  <c r="E43" i="15"/>
  <c r="G43" i="15" s="1"/>
  <c r="E41" i="15"/>
  <c r="G41" i="15" s="1"/>
  <c r="E40" i="15"/>
  <c r="G40" i="15" s="1"/>
  <c r="E39" i="15"/>
  <c r="G39" i="15" s="1"/>
  <c r="E38" i="15"/>
  <c r="G38" i="15" s="1"/>
  <c r="E37" i="15"/>
  <c r="G37" i="15" s="1"/>
  <c r="E36" i="15"/>
  <c r="G36" i="15" s="1"/>
  <c r="E16" i="15"/>
  <c r="G16" i="15" s="1"/>
  <c r="E15" i="15"/>
  <c r="G15" i="15" s="1"/>
  <c r="E14" i="15"/>
  <c r="G14" i="15" s="1"/>
  <c r="E13" i="15"/>
  <c r="G13" i="15" s="1"/>
  <c r="E12" i="15"/>
  <c r="G12" i="15" s="1"/>
  <c r="E11" i="15"/>
  <c r="G11" i="15" s="1"/>
  <c r="E26" i="15"/>
  <c r="G26" i="15" s="1"/>
  <c r="E31" i="15"/>
  <c r="G31" i="15" s="1"/>
  <c r="E30" i="15"/>
  <c r="G30" i="15" s="1"/>
  <c r="E29" i="15"/>
  <c r="G29" i="15" s="1"/>
  <c r="E28" i="15"/>
  <c r="G28" i="15" s="1"/>
  <c r="E27" i="15"/>
  <c r="G27" i="15" s="1"/>
  <c r="E25" i="15"/>
  <c r="G25" i="15" s="1"/>
  <c r="E24" i="15"/>
  <c r="G24" i="15" s="1"/>
  <c r="E23" i="15"/>
  <c r="G23" i="15" s="1"/>
  <c r="E22" i="15"/>
  <c r="G22" i="15" s="1"/>
  <c r="E21" i="15"/>
  <c r="G21" i="15" s="1"/>
  <c r="M16" i="15"/>
  <c r="M15" i="15"/>
  <c r="M14" i="15"/>
  <c r="M13" i="15"/>
  <c r="M12" i="15"/>
  <c r="M11" i="15"/>
  <c r="M9" i="15"/>
  <c r="M10" i="15"/>
  <c r="M8" i="15"/>
  <c r="M7" i="15"/>
  <c r="M6" i="15"/>
  <c r="AN12" i="15"/>
  <c r="I50" i="15"/>
  <c r="J50" i="15" s="1"/>
  <c r="I49" i="15"/>
  <c r="J49" i="15" s="1"/>
  <c r="I48" i="15"/>
  <c r="J48" i="15" s="1"/>
  <c r="I47" i="15"/>
  <c r="J47" i="15" s="1"/>
  <c r="I46" i="15"/>
  <c r="J46" i="15" s="1"/>
  <c r="I45" i="15"/>
  <c r="J45" i="15" s="1"/>
  <c r="I44" i="15"/>
  <c r="J44" i="15" s="1"/>
  <c r="I43" i="15"/>
  <c r="J43" i="15" s="1"/>
  <c r="I42" i="15"/>
  <c r="J42" i="15" s="1"/>
  <c r="I41" i="15"/>
  <c r="J41" i="15" s="1"/>
  <c r="I40" i="15"/>
  <c r="J40" i="15" s="1"/>
  <c r="I39" i="15"/>
  <c r="J39" i="15" s="1"/>
  <c r="I38" i="15"/>
  <c r="J38" i="15" s="1"/>
  <c r="I37" i="15"/>
  <c r="J37" i="15" s="1"/>
  <c r="I36" i="15"/>
  <c r="J36" i="15" s="1"/>
  <c r="I35" i="15"/>
  <c r="J35" i="15" s="1"/>
  <c r="I34" i="15"/>
  <c r="J34" i="15" s="1"/>
  <c r="I33" i="15"/>
  <c r="J33" i="15" s="1"/>
  <c r="I32" i="15"/>
  <c r="J32" i="15" s="1"/>
  <c r="I31" i="15"/>
  <c r="J31" i="15" s="1"/>
  <c r="I30" i="15"/>
  <c r="J30" i="15" s="1"/>
  <c r="I29" i="15"/>
  <c r="J29" i="15" s="1"/>
  <c r="I28" i="15"/>
  <c r="J28" i="15" s="1"/>
  <c r="I26" i="15"/>
  <c r="J26" i="15" s="1"/>
  <c r="I25" i="15"/>
  <c r="J25" i="15" s="1"/>
  <c r="I24" i="15"/>
  <c r="J24" i="15" s="1"/>
  <c r="I23" i="15"/>
  <c r="J23" i="15" s="1"/>
  <c r="I22" i="15"/>
  <c r="J22" i="15" s="1"/>
  <c r="I21" i="15"/>
  <c r="J21" i="15" s="1"/>
  <c r="I20" i="15"/>
  <c r="J20" i="15" s="1"/>
  <c r="I19" i="15"/>
  <c r="J19" i="15" s="1"/>
  <c r="I18" i="15"/>
  <c r="J18" i="15" s="1"/>
  <c r="I17" i="15"/>
  <c r="J17" i="15" s="1"/>
  <c r="I16" i="15"/>
  <c r="J16" i="15" s="1"/>
  <c r="I15" i="15"/>
  <c r="J15" i="15" s="1"/>
  <c r="I14" i="15"/>
  <c r="J14" i="15" s="1"/>
  <c r="I13" i="15"/>
  <c r="J13" i="15" s="1"/>
  <c r="I11" i="15"/>
  <c r="J11" i="15" s="1"/>
  <c r="I10" i="15"/>
  <c r="J10" i="15" s="1"/>
  <c r="I9" i="15"/>
  <c r="J9" i="15" s="1"/>
  <c r="I8" i="15"/>
  <c r="J8" i="15" s="1"/>
  <c r="I7" i="15"/>
  <c r="J7" i="15" s="1"/>
  <c r="I6" i="15"/>
  <c r="J6" i="15" s="1"/>
  <c r="D12" i="16"/>
  <c r="C12" i="16"/>
  <c r="B12" i="16"/>
  <c r="B18" i="15"/>
  <c r="B33" i="15" s="1"/>
  <c r="B48" i="15" s="1"/>
  <c r="B20" i="15"/>
  <c r="B35" i="15" s="1"/>
  <c r="B50" i="15" s="1"/>
  <c r="B19" i="15"/>
  <c r="B34" i="15" s="1"/>
  <c r="B49" i="15" s="1"/>
  <c r="B17" i="15"/>
  <c r="B32" i="15" s="1"/>
  <c r="B47" i="15" s="1"/>
  <c r="B16" i="15"/>
  <c r="B31" i="15" s="1"/>
  <c r="B46" i="15" s="1"/>
  <c r="B15" i="15"/>
  <c r="B30" i="15" s="1"/>
  <c r="B45" i="15" s="1"/>
  <c r="B14" i="15"/>
  <c r="B29" i="15" s="1"/>
  <c r="B44" i="15" s="1"/>
  <c r="B13" i="15"/>
  <c r="B28" i="15" s="1"/>
  <c r="B43" i="15" s="1"/>
  <c r="B12" i="15"/>
  <c r="B27" i="15" s="1"/>
  <c r="B42" i="15" s="1"/>
  <c r="B11" i="15"/>
  <c r="B26" i="15" s="1"/>
  <c r="B41" i="15" s="1"/>
  <c r="B10" i="15"/>
  <c r="B25" i="15" s="1"/>
  <c r="B40" i="15" s="1"/>
  <c r="B9" i="15"/>
  <c r="B24" i="15" s="1"/>
  <c r="B39" i="15" s="1"/>
  <c r="B8" i="15"/>
  <c r="B23" i="15" s="1"/>
  <c r="B38" i="15" s="1"/>
  <c r="B7" i="15"/>
  <c r="B22" i="15" s="1"/>
  <c r="B37" i="15" s="1"/>
  <c r="B6" i="15"/>
  <c r="B21" i="15" s="1"/>
  <c r="B36" i="15" s="1"/>
  <c r="B11" i="18"/>
  <c r="B58" i="1"/>
  <c r="C16" i="7"/>
  <c r="C52" i="1"/>
  <c r="B23" i="7"/>
  <c r="D21" i="16"/>
  <c r="D22" i="16"/>
  <c r="D23" i="16"/>
  <c r="D24" i="16"/>
  <c r="D25" i="16"/>
  <c r="D26" i="16"/>
  <c r="D27" i="16"/>
  <c r="C22" i="16"/>
  <c r="C23" i="16"/>
  <c r="C24" i="16"/>
  <c r="C25" i="16"/>
  <c r="C26" i="16"/>
  <c r="C27" i="16"/>
  <c r="C21" i="16"/>
  <c r="B22" i="16"/>
  <c r="B23" i="16"/>
  <c r="B24" i="16"/>
  <c r="I27" i="15" s="1"/>
  <c r="J27" i="15" s="1"/>
  <c r="B25" i="16"/>
  <c r="B26" i="16"/>
  <c r="B27" i="16"/>
  <c r="B21" i="16"/>
  <c r="A50" i="1"/>
  <c r="E5" i="15"/>
  <c r="B11" i="11"/>
  <c r="E24" i="2"/>
  <c r="F24" i="2"/>
  <c r="G24" i="2"/>
  <c r="H24" i="2"/>
  <c r="I24" i="2"/>
  <c r="J24" i="2"/>
  <c r="K24" i="2"/>
  <c r="L24" i="2"/>
  <c r="O24" i="2"/>
  <c r="D24" i="2"/>
  <c r="J25" i="2"/>
  <c r="K25" i="2"/>
  <c r="L25" i="2"/>
  <c r="O25" i="2"/>
  <c r="I25" i="2"/>
  <c r="G26" i="9"/>
  <c r="M4" i="9"/>
  <c r="J4" i="9"/>
  <c r="M25" i="9"/>
  <c r="M23" i="9"/>
  <c r="J25" i="9"/>
  <c r="J23" i="9"/>
  <c r="K22" i="9"/>
  <c r="K21" i="9"/>
  <c r="K20" i="9"/>
  <c r="K19" i="9"/>
  <c r="K18" i="9"/>
  <c r="K17" i="9"/>
  <c r="H22" i="9"/>
  <c r="H21" i="9"/>
  <c r="H20" i="9"/>
  <c r="H19" i="9"/>
  <c r="H18" i="9"/>
  <c r="H17" i="9"/>
  <c r="K16" i="9"/>
  <c r="K15" i="9"/>
  <c r="K14" i="9"/>
  <c r="K13" i="9"/>
  <c r="K12" i="9"/>
  <c r="K11" i="9"/>
  <c r="H16" i="9"/>
  <c r="H15" i="9"/>
  <c r="H14" i="9"/>
  <c r="H13" i="9"/>
  <c r="H12" i="9"/>
  <c r="H11" i="9"/>
  <c r="K10" i="9"/>
  <c r="K9" i="9"/>
  <c r="K8" i="9"/>
  <c r="K7" i="9"/>
  <c r="K6" i="9"/>
  <c r="K5" i="9"/>
  <c r="H10" i="9"/>
  <c r="H9" i="9"/>
  <c r="H8" i="9"/>
  <c r="H7" i="9"/>
  <c r="H6" i="9"/>
  <c r="H5" i="9"/>
  <c r="D25" i="9"/>
  <c r="D24" i="9"/>
  <c r="D23" i="9"/>
  <c r="D8" i="9"/>
  <c r="D14" i="9"/>
  <c r="D20" i="9"/>
  <c r="B22" i="9"/>
  <c r="C22" i="9" s="1"/>
  <c r="D22" i="9" s="1"/>
  <c r="B21" i="9"/>
  <c r="C21" i="9" s="1"/>
  <c r="D21" i="9" s="1"/>
  <c r="B20" i="9"/>
  <c r="B19" i="9"/>
  <c r="C19" i="9" s="1"/>
  <c r="D19" i="9" s="1"/>
  <c r="B18" i="9"/>
  <c r="C18" i="9" s="1"/>
  <c r="D18" i="9" s="1"/>
  <c r="B17" i="9"/>
  <c r="C17" i="9" s="1"/>
  <c r="D17" i="9" s="1"/>
  <c r="B16" i="9"/>
  <c r="C16" i="9" s="1"/>
  <c r="D16" i="9" s="1"/>
  <c r="B15" i="9"/>
  <c r="C15" i="9" s="1"/>
  <c r="D15" i="9" s="1"/>
  <c r="B14" i="9"/>
  <c r="B13" i="9"/>
  <c r="C13" i="9" s="1"/>
  <c r="D13" i="9" s="1"/>
  <c r="B12" i="9"/>
  <c r="C12" i="9" s="1"/>
  <c r="D12" i="9" s="1"/>
  <c r="B11" i="9"/>
  <c r="C11" i="9" s="1"/>
  <c r="D11" i="9" s="1"/>
  <c r="B10" i="9"/>
  <c r="C10" i="9" s="1"/>
  <c r="D10" i="9" s="1"/>
  <c r="B9" i="9"/>
  <c r="C9" i="9" s="1"/>
  <c r="D9" i="9" s="1"/>
  <c r="B8" i="9"/>
  <c r="B7" i="9"/>
  <c r="C7" i="9" s="1"/>
  <c r="D7" i="9" s="1"/>
  <c r="B6" i="9"/>
  <c r="C6" i="9" s="1"/>
  <c r="D6" i="9" s="1"/>
  <c r="B5" i="9"/>
  <c r="C5" i="9" s="1"/>
  <c r="D5" i="9" s="1"/>
  <c r="B26" i="9"/>
  <c r="B27" i="9"/>
  <c r="B28" i="9"/>
  <c r="B29" i="9"/>
  <c r="B30" i="9"/>
  <c r="B31" i="9"/>
  <c r="B32" i="9"/>
  <c r="B4" i="9"/>
  <c r="D4" i="9" s="1"/>
  <c r="J26" i="9"/>
  <c r="M26" i="9"/>
  <c r="E8" i="9"/>
  <c r="E16" i="9"/>
  <c r="E18" i="9"/>
  <c r="E11" i="9"/>
  <c r="E19" i="9"/>
  <c r="E12" i="9"/>
  <c r="E20" i="9"/>
  <c r="E5" i="9"/>
  <c r="E13" i="9"/>
  <c r="E21" i="9"/>
  <c r="E6" i="9"/>
  <c r="E14" i="9"/>
  <c r="E22" i="9"/>
  <c r="E17" i="9"/>
  <c r="E7" i="9"/>
  <c r="E15" i="9"/>
  <c r="E9" i="9"/>
  <c r="E10" i="9"/>
  <c r="N7" i="2"/>
  <c r="N8" i="2"/>
  <c r="N9" i="2"/>
  <c r="N10" i="2"/>
  <c r="N11" i="2"/>
  <c r="N15" i="2"/>
  <c r="N16" i="2"/>
  <c r="N17" i="2"/>
  <c r="N18" i="2"/>
  <c r="N23" i="2"/>
  <c r="N5" i="2"/>
  <c r="M7" i="2"/>
  <c r="M8" i="2"/>
  <c r="M9" i="2"/>
  <c r="M10" i="2"/>
  <c r="M11" i="2"/>
  <c r="M15" i="2"/>
  <c r="M16" i="2"/>
  <c r="M17" i="2"/>
  <c r="M18" i="2"/>
  <c r="M23" i="2"/>
  <c r="M5" i="2"/>
  <c r="C6" i="1"/>
  <c r="Y55" i="15" l="1"/>
  <c r="D78" i="15" s="1"/>
  <c r="L55" i="15"/>
  <c r="D68" i="15" s="1"/>
  <c r="AB44" i="15"/>
  <c r="O28" i="15"/>
  <c r="D30" i="7"/>
  <c r="O16" i="15"/>
  <c r="AB16" i="15"/>
  <c r="D28" i="7"/>
  <c r="AB26" i="15"/>
  <c r="D65" i="1"/>
  <c r="D68" i="1"/>
  <c r="O31" i="15"/>
  <c r="D62" i="1"/>
  <c r="D26" i="7"/>
  <c r="K24" i="15"/>
  <c r="K50" i="15"/>
  <c r="P50" i="15" s="1"/>
  <c r="K47" i="15"/>
  <c r="P47" i="15" s="1"/>
  <c r="K45" i="15"/>
  <c r="K26" i="15"/>
  <c r="K28" i="15"/>
  <c r="X5" i="15"/>
  <c r="K38" i="15"/>
  <c r="AB24" i="15"/>
  <c r="O44" i="15"/>
  <c r="AB23" i="15"/>
  <c r="K43" i="15"/>
  <c r="O15" i="15"/>
  <c r="AB29" i="15"/>
  <c r="K40" i="15"/>
  <c r="K30" i="15"/>
  <c r="AB7" i="15"/>
  <c r="AB11" i="15"/>
  <c r="K33" i="15"/>
  <c r="P33" i="15" s="1"/>
  <c r="O11" i="15"/>
  <c r="O23" i="15"/>
  <c r="AB12" i="15"/>
  <c r="AB42" i="15"/>
  <c r="K34" i="15"/>
  <c r="P34" i="15" s="1"/>
  <c r="K46" i="15"/>
  <c r="AB39" i="15"/>
  <c r="K36" i="15"/>
  <c r="K48" i="15"/>
  <c r="P48" i="15" s="1"/>
  <c r="K35" i="15"/>
  <c r="P35" i="15" s="1"/>
  <c r="K25" i="15"/>
  <c r="O45" i="15"/>
  <c r="K27" i="15"/>
  <c r="AB10" i="15"/>
  <c r="AB14" i="15"/>
  <c r="AB31" i="15"/>
  <c r="O27" i="15"/>
  <c r="X40" i="15"/>
  <c r="X49" i="15"/>
  <c r="AC49" i="15" s="1"/>
  <c r="X7" i="15"/>
  <c r="K39" i="15"/>
  <c r="O7" i="15"/>
  <c r="AB15" i="15"/>
  <c r="X22" i="15"/>
  <c r="AB43" i="15"/>
  <c r="AB46" i="15"/>
  <c r="K6" i="15"/>
  <c r="K44" i="15"/>
  <c r="AB6" i="15"/>
  <c r="AB41" i="15"/>
  <c r="K22" i="15"/>
  <c r="K23" i="15"/>
  <c r="X33" i="15"/>
  <c r="AC33" i="15" s="1"/>
  <c r="AB36" i="15"/>
  <c r="K37" i="15"/>
  <c r="O6" i="15"/>
  <c r="X19" i="15"/>
  <c r="AC19" i="15" s="1"/>
  <c r="AB27" i="15"/>
  <c r="O8" i="15"/>
  <c r="O29" i="15"/>
  <c r="O36" i="15"/>
  <c r="O46" i="15"/>
  <c r="X15" i="15"/>
  <c r="AB30" i="15"/>
  <c r="K29" i="15"/>
  <c r="O9" i="15"/>
  <c r="O12" i="15"/>
  <c r="O24" i="15"/>
  <c r="AB22" i="15"/>
  <c r="AB40" i="15"/>
  <c r="K42" i="15"/>
  <c r="K41" i="15"/>
  <c r="K49" i="15"/>
  <c r="P49" i="15" s="1"/>
  <c r="O10" i="15"/>
  <c r="O30" i="15"/>
  <c r="O37" i="15"/>
  <c r="AB8" i="15"/>
  <c r="X17" i="15"/>
  <c r="AC17" i="15" s="1"/>
  <c r="AB25" i="15"/>
  <c r="AB38" i="15"/>
  <c r="K31" i="15"/>
  <c r="O25" i="15"/>
  <c r="O43" i="15"/>
  <c r="AB28" i="15"/>
  <c r="AB45" i="15"/>
  <c r="O13" i="15"/>
  <c r="K32" i="15"/>
  <c r="P32" i="15" s="1"/>
  <c r="K21" i="15"/>
  <c r="O14" i="15"/>
  <c r="O26" i="15"/>
  <c r="O38" i="15"/>
  <c r="X9" i="15"/>
  <c r="AB13" i="15"/>
  <c r="X46" i="15"/>
  <c r="X18" i="15"/>
  <c r="AC18" i="15" s="1"/>
  <c r="O21" i="15"/>
  <c r="AB9" i="15"/>
  <c r="X21" i="15"/>
  <c r="X32" i="15"/>
  <c r="AC32" i="15" s="1"/>
  <c r="X37" i="15"/>
  <c r="X42" i="15"/>
  <c r="O22" i="15"/>
  <c r="O40" i="15"/>
  <c r="AB21" i="15"/>
  <c r="AB37" i="15"/>
  <c r="X38" i="15"/>
  <c r="X8" i="15"/>
  <c r="X48" i="15"/>
  <c r="AC48" i="15" s="1"/>
  <c r="X11" i="15"/>
  <c r="X45" i="15"/>
  <c r="X13" i="15"/>
  <c r="X20" i="15"/>
  <c r="AC20" i="15" s="1"/>
  <c r="X41" i="15"/>
  <c r="X34" i="15"/>
  <c r="AC34" i="15" s="1"/>
  <c r="X29" i="15"/>
  <c r="X14" i="15"/>
  <c r="X16" i="15"/>
  <c r="X47" i="15"/>
  <c r="AC47" i="15" s="1"/>
  <c r="X12" i="15"/>
  <c r="AC12" i="15" s="1"/>
  <c r="X24" i="15"/>
  <c r="X30" i="15"/>
  <c r="X50" i="15"/>
  <c r="AC50" i="15" s="1"/>
  <c r="X6" i="15"/>
  <c r="X25" i="15"/>
  <c r="X36" i="15"/>
  <c r="X43" i="15"/>
  <c r="X23" i="15"/>
  <c r="X26" i="15"/>
  <c r="AC26" i="15" s="1"/>
  <c r="X28" i="15"/>
  <c r="X31" i="15"/>
  <c r="X39" i="15"/>
  <c r="X44" i="15"/>
  <c r="X10" i="15"/>
  <c r="X27" i="15"/>
  <c r="X35" i="15"/>
  <c r="AC35" i="15" s="1"/>
  <c r="O41" i="15"/>
  <c r="O42" i="15"/>
  <c r="O39" i="15"/>
  <c r="K5" i="15"/>
  <c r="K18" i="15"/>
  <c r="P18" i="15" s="1"/>
  <c r="K12" i="15"/>
  <c r="K7" i="15"/>
  <c r="K14" i="15"/>
  <c r="K19" i="15"/>
  <c r="P19" i="15" s="1"/>
  <c r="K9" i="15"/>
  <c r="K10" i="15"/>
  <c r="K20" i="15"/>
  <c r="P20" i="15" s="1"/>
  <c r="K11" i="15"/>
  <c r="K13" i="15"/>
  <c r="K8" i="15"/>
  <c r="K15" i="15"/>
  <c r="K16" i="15"/>
  <c r="K17" i="15"/>
  <c r="P17" i="15" s="1"/>
  <c r="M24" i="2"/>
  <c r="M25" i="2"/>
  <c r="N24" i="2"/>
  <c r="N25" i="2"/>
  <c r="D26" i="9"/>
  <c r="D88" i="15" l="1"/>
  <c r="L5" i="15"/>
  <c r="Y5" i="15"/>
  <c r="D71" i="15" s="1"/>
  <c r="D77" i="15" s="1"/>
  <c r="Y6" i="15"/>
  <c r="D72" i="15" s="1"/>
  <c r="L6" i="15"/>
  <c r="P44" i="15"/>
  <c r="AC24" i="15"/>
  <c r="P16" i="15"/>
  <c r="AC29" i="15"/>
  <c r="P28" i="15"/>
  <c r="AC44" i="15"/>
  <c r="AC5" i="15"/>
  <c r="P31" i="15"/>
  <c r="AC46" i="15"/>
  <c r="AC14" i="15"/>
  <c r="P37" i="15"/>
  <c r="P15" i="15"/>
  <c r="AC16" i="15"/>
  <c r="P24" i="15"/>
  <c r="P26" i="15"/>
  <c r="P45" i="15"/>
  <c r="P38" i="15"/>
  <c r="P22" i="15"/>
  <c r="P46" i="15"/>
  <c r="P5" i="15"/>
  <c r="P42" i="15"/>
  <c r="P40" i="15"/>
  <c r="AC23" i="15"/>
  <c r="AC27" i="15"/>
  <c r="AC6" i="15"/>
  <c r="AC41" i="15"/>
  <c r="AC10" i="15"/>
  <c r="P30" i="15"/>
  <c r="AC31" i="15"/>
  <c r="AC30" i="15"/>
  <c r="AC11" i="15"/>
  <c r="P36" i="15"/>
  <c r="P27" i="15"/>
  <c r="AC28" i="15"/>
  <c r="P43" i="15"/>
  <c r="P11" i="15"/>
  <c r="AC39" i="15"/>
  <c r="P39" i="15"/>
  <c r="P21" i="15"/>
  <c r="P14" i="15"/>
  <c r="P41" i="15"/>
  <c r="P25" i="15"/>
  <c r="P13" i="15"/>
  <c r="P10" i="15"/>
  <c r="P7" i="15"/>
  <c r="AC42" i="15"/>
  <c r="AC37" i="15"/>
  <c r="P23" i="15"/>
  <c r="AC7" i="15"/>
  <c r="AC40" i="15"/>
  <c r="P6" i="15"/>
  <c r="AC38" i="15"/>
  <c r="AC45" i="15"/>
  <c r="AC21" i="15"/>
  <c r="AC22" i="15"/>
  <c r="AC15" i="15"/>
  <c r="P8" i="15"/>
  <c r="AC36" i="15"/>
  <c r="AC13" i="15"/>
  <c r="AC43" i="15"/>
  <c r="AC25" i="15"/>
  <c r="P9" i="15"/>
  <c r="AC8" i="15"/>
  <c r="AC9" i="15"/>
  <c r="P12" i="15"/>
  <c r="P29" i="15"/>
  <c r="Y51" i="15" l="1"/>
  <c r="D73" i="15" s="1"/>
  <c r="C17" i="18" s="1"/>
  <c r="D61" i="15"/>
  <c r="D67" i="15" s="1"/>
  <c r="Q5" i="15"/>
  <c r="D64" i="15" s="1"/>
  <c r="AD5" i="15"/>
  <c r="D74" i="15" s="1"/>
  <c r="D62" i="15"/>
  <c r="D82" i="15" s="1"/>
  <c r="AD6" i="15"/>
  <c r="D75" i="15" s="1"/>
  <c r="L51" i="15"/>
  <c r="D63" i="15" s="1"/>
  <c r="Q6" i="15"/>
  <c r="C16" i="18" l="1"/>
  <c r="C15" i="18"/>
  <c r="C14" i="18"/>
  <c r="C13" i="18"/>
  <c r="D84" i="15"/>
  <c r="D83" i="15"/>
  <c r="D87" i="15"/>
  <c r="D81" i="15"/>
  <c r="AD51" i="15"/>
  <c r="D76" i="15" s="1"/>
  <c r="Q51" i="15"/>
  <c r="D66" i="15" s="1"/>
  <c r="D65" i="15"/>
  <c r="D85" i="15" s="1"/>
  <c r="D86" i="1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Stelios K</author>
  </authors>
  <commentList>
    <comment ref="B21" authorId="0" shapeId="0" xr:uid="{36DE1A42-F3FE-4BA1-AEBA-20917BC558E3}">
      <text>
        <r>
          <rPr>
            <b/>
            <sz val="9"/>
            <color indexed="81"/>
            <rFont val="Tahoma"/>
            <family val="2"/>
          </rPr>
          <t>Stelios K:</t>
        </r>
        <r>
          <rPr>
            <sz val="9"/>
            <color indexed="81"/>
            <rFont val="Tahoma"/>
            <family val="2"/>
          </rPr>
          <t xml:space="preserve">
Example of Note in cells that require clarification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stelios kyprou</author>
    <author>Stelios K</author>
  </authors>
  <commentList>
    <comment ref="A16" authorId="0" shapeId="0" xr:uid="{C24674C1-0AB6-44D6-9B21-EA8BBF1D232B}">
      <text>
        <r>
          <rPr>
            <b/>
            <sz val="9"/>
            <color indexed="81"/>
            <rFont val="Tahoma"/>
            <family val="2"/>
          </rPr>
          <t>stelios kyprou:</t>
        </r>
        <r>
          <rPr>
            <sz val="9"/>
            <color indexed="81"/>
            <rFont val="Tahoma"/>
            <family val="2"/>
          </rPr>
          <t xml:space="preserve">
This indicates whether the premise operates office hours (9am-5pm) or other (24h-7days) etc</t>
        </r>
      </text>
    </comment>
    <comment ref="A32" authorId="1" shapeId="0" xr:uid="{E9DC3897-5B64-42DD-804E-18574D4E8F84}">
      <text>
        <r>
          <rPr>
            <b/>
            <sz val="9"/>
            <color indexed="81"/>
            <rFont val="Tahoma"/>
            <family val="2"/>
          </rPr>
          <t>Stelios K:</t>
        </r>
        <r>
          <rPr>
            <sz val="9"/>
            <color indexed="81"/>
            <rFont val="Tahoma"/>
            <family val="2"/>
          </rPr>
          <t xml:space="preserve">
Motion Sensors for Lighting or HVAC, Central Timers, Card Switches etc
</t>
        </r>
      </text>
    </comment>
    <comment ref="A46" authorId="1" shapeId="0" xr:uid="{B08F4BB2-BF91-49BA-A5CE-AFC2413F2FC2}">
      <text>
        <r>
          <rPr>
            <b/>
            <sz val="9"/>
            <color indexed="81"/>
            <rFont val="Tahoma"/>
            <family val="2"/>
          </rPr>
          <t>Stelios K:</t>
        </r>
        <r>
          <rPr>
            <sz val="9"/>
            <color indexed="81"/>
            <rFont val="Tahoma"/>
            <family val="2"/>
          </rPr>
          <t xml:space="preserve">
This is the year used to calculate annual consumptions etc
</t>
        </r>
      </text>
    </comment>
    <comment ref="A54" authorId="1" shapeId="0" xr:uid="{1AE1D377-05F7-4DA4-B6F0-0FF25BD39306}">
      <text>
        <r>
          <rPr>
            <b/>
            <sz val="9"/>
            <color indexed="81"/>
            <rFont val="Tahoma"/>
            <family val="2"/>
          </rPr>
          <t>Stelios Kyprou:</t>
        </r>
        <r>
          <rPr>
            <sz val="9"/>
            <color indexed="81"/>
            <rFont val="Tahoma"/>
            <family val="2"/>
          </rPr>
          <t xml:space="preserve">
Includes Ventilation</t>
        </r>
      </text>
    </comment>
    <comment ref="B61" authorId="1" shapeId="0" xr:uid="{477A2927-0C30-44A6-A83C-40189A5D4DEE}">
      <text>
        <r>
          <rPr>
            <b/>
            <sz val="9"/>
            <color indexed="81"/>
            <rFont val="Tahoma"/>
            <family val="2"/>
          </rPr>
          <t>Stelios K:</t>
        </r>
        <r>
          <rPr>
            <sz val="9"/>
            <color indexed="81"/>
            <rFont val="Tahoma"/>
            <family val="2"/>
          </rPr>
          <t xml:space="preserve">
DWH - Domestic Hot Water</t>
        </r>
      </text>
    </comment>
    <comment ref="A82" authorId="1" shapeId="0" xr:uid="{F1262BF8-8494-41EC-87DC-4C923B58C6A4}">
      <text>
        <r>
          <rPr>
            <b/>
            <sz val="9"/>
            <color indexed="81"/>
            <rFont val="Tahoma"/>
            <family val="2"/>
          </rPr>
          <t>Stelios K:</t>
        </r>
        <r>
          <rPr>
            <sz val="9"/>
            <color indexed="81"/>
            <rFont val="Tahoma"/>
            <family val="2"/>
          </rPr>
          <t xml:space="preserve">
Produced on site, not grid electricity or other means</t>
        </r>
      </text>
    </comment>
    <comment ref="A83" authorId="1" shapeId="0" xr:uid="{27975E62-D1B3-46F6-92FC-3A7D46AB3C36}">
      <text>
        <r>
          <rPr>
            <b/>
            <sz val="9"/>
            <color indexed="81"/>
            <rFont val="Tahoma"/>
            <family val="2"/>
          </rPr>
          <t>Stelios K:</t>
        </r>
        <r>
          <rPr>
            <sz val="9"/>
            <color indexed="81"/>
            <rFont val="Tahoma"/>
            <family val="2"/>
          </rPr>
          <t xml:space="preserve">
Produced on site, not grid electricity or other means</t>
        </r>
      </text>
    </comment>
    <comment ref="A86" authorId="1" shapeId="0" xr:uid="{CDA3CEBD-D549-4E5A-BCEE-F9089E2FA07F}">
      <text>
        <r>
          <rPr>
            <b/>
            <sz val="9"/>
            <color indexed="81"/>
            <rFont val="Tahoma"/>
            <family val="2"/>
          </rPr>
          <t>Stelios K:</t>
        </r>
        <r>
          <rPr>
            <sz val="9"/>
            <color indexed="81"/>
            <rFont val="Tahoma"/>
            <family val="2"/>
          </rPr>
          <t xml:space="preserve">
e.g. on-site biogas, measurable regeneration/ energy-recovery etc</t>
        </r>
      </text>
    </comment>
    <comment ref="A87" authorId="1" shapeId="0" xr:uid="{6578CF6C-ADCF-4124-A41D-FCFCE75A2992}">
      <text>
        <r>
          <rPr>
            <b/>
            <sz val="9"/>
            <color indexed="81"/>
            <rFont val="Tahoma"/>
            <family val="2"/>
          </rPr>
          <t>Stelios K: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88" authorId="1" shapeId="0" xr:uid="{4224AE1D-767A-4DD3-AA22-FF3F39C72319}">
      <text>
        <r>
          <rPr>
            <b/>
            <sz val="9"/>
            <color indexed="81"/>
            <rFont val="Tahoma"/>
            <family val="2"/>
          </rPr>
          <t>Stelios K:</t>
        </r>
        <r>
          <rPr>
            <sz val="9"/>
            <color indexed="81"/>
            <rFont val="Tahoma"/>
            <family val="2"/>
          </rPr>
          <t xml:space="preserve">
Produced on site, not grid electricity or other means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Stelios K</author>
  </authors>
  <commentList>
    <comment ref="E4" authorId="0" shapeId="0" xr:uid="{0432EA84-F402-404D-82DC-EED2B16F0786}">
      <text>
        <r>
          <rPr>
            <b/>
            <sz val="9"/>
            <color indexed="81"/>
            <rFont val="Tahoma"/>
            <family val="2"/>
          </rPr>
          <t>Stelios K:</t>
        </r>
        <r>
          <rPr>
            <sz val="9"/>
            <color indexed="81"/>
            <rFont val="Tahoma"/>
            <family val="2"/>
          </rPr>
          <t xml:space="preserve">
Net Present Value based on Life Cycle Cost Analysis i.e. cumulative cashflow at the end of life of the investment</t>
        </r>
      </text>
    </comment>
    <comment ref="F4" authorId="0" shapeId="0" xr:uid="{DB75F65F-5427-4615-BA08-F4FEC8C0A0F5}">
      <text>
        <r>
          <rPr>
            <b/>
            <sz val="9"/>
            <color indexed="81"/>
            <rFont val="Tahoma"/>
            <family val="2"/>
          </rPr>
          <t>Stelios K:</t>
        </r>
        <r>
          <rPr>
            <sz val="9"/>
            <color indexed="81"/>
            <rFont val="Tahoma"/>
            <family val="2"/>
          </rPr>
          <t xml:space="preserve">
Internal Rate on Return related to the calculated NPV</t>
        </r>
      </text>
    </comment>
    <comment ref="G4" authorId="0" shapeId="0" xr:uid="{F50DF8F3-C436-4A51-9CB5-7BE2C5D331EF}">
      <text>
        <r>
          <rPr>
            <b/>
            <sz val="9"/>
            <color indexed="81"/>
            <rFont val="Tahoma"/>
            <family val="2"/>
          </rPr>
          <t>Stelios Kyprou:</t>
        </r>
        <r>
          <rPr>
            <sz val="9"/>
            <color indexed="81"/>
            <rFont val="Tahoma"/>
            <family val="2"/>
          </rPr>
          <t xml:space="preserve">
The period the economic analysis was calculated for each upgrade investment. E.g. for PV's is often 20 yrs</t>
        </r>
      </text>
    </comment>
    <comment ref="H4" authorId="0" shapeId="0" xr:uid="{0212F89E-0B63-4F90-A261-2BA7F47E6507}">
      <text>
        <r>
          <rPr>
            <b/>
            <sz val="9"/>
            <color indexed="81"/>
            <rFont val="Tahoma"/>
            <family val="2"/>
          </rPr>
          <t>Stelios K:</t>
        </r>
        <r>
          <rPr>
            <sz val="9"/>
            <color indexed="81"/>
            <rFont val="Tahoma"/>
            <family val="2"/>
          </rPr>
          <t xml:space="preserve">
Simple Payback 
Period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Stelios K</author>
  </authors>
  <commentList>
    <comment ref="G19" authorId="0" shapeId="0" xr:uid="{6F536342-F813-41B5-8710-27F64E4C3C52}">
      <text>
        <r>
          <rPr>
            <b/>
            <sz val="9"/>
            <color indexed="81"/>
            <rFont val="Tahoma"/>
            <family val="2"/>
          </rPr>
          <t>Stelios K:</t>
        </r>
        <r>
          <rPr>
            <sz val="9"/>
            <color indexed="81"/>
            <rFont val="Tahoma"/>
            <family val="2"/>
          </rPr>
          <t xml:space="preserve">
no conversion needed</t>
        </r>
      </text>
    </comment>
    <comment ref="T19" authorId="0" shapeId="0" xr:uid="{88C6BE61-4D5E-42A2-B15C-D002BD767108}">
      <text>
        <r>
          <rPr>
            <b/>
            <sz val="9"/>
            <color indexed="81"/>
            <rFont val="Tahoma"/>
            <family val="2"/>
          </rPr>
          <t>Stelios K:</t>
        </r>
        <r>
          <rPr>
            <sz val="9"/>
            <color indexed="81"/>
            <rFont val="Tahoma"/>
            <family val="2"/>
          </rPr>
          <t xml:space="preserve">
no conversion needed</t>
        </r>
      </text>
    </comment>
    <comment ref="G20" authorId="0" shapeId="0" xr:uid="{F788F1E9-D741-4929-B4F8-7568C30B2B35}">
      <text>
        <r>
          <rPr>
            <b/>
            <sz val="9"/>
            <color indexed="81"/>
            <rFont val="Tahoma"/>
            <family val="2"/>
          </rPr>
          <t>Stelios K:</t>
        </r>
        <r>
          <rPr>
            <sz val="9"/>
            <color indexed="81"/>
            <rFont val="Tahoma"/>
            <family val="2"/>
          </rPr>
          <t xml:space="preserve">
no conversion needed</t>
        </r>
      </text>
    </comment>
    <comment ref="T20" authorId="0" shapeId="0" xr:uid="{F63D103A-21AE-41B7-A96B-F0BDFA6870E7}">
      <text>
        <r>
          <rPr>
            <b/>
            <sz val="9"/>
            <color indexed="81"/>
            <rFont val="Tahoma"/>
            <family val="2"/>
          </rPr>
          <t>Stelios K:</t>
        </r>
        <r>
          <rPr>
            <sz val="9"/>
            <color indexed="81"/>
            <rFont val="Tahoma"/>
            <family val="2"/>
          </rPr>
          <t xml:space="preserve">
no conversion needed</t>
        </r>
      </text>
    </comment>
    <comment ref="G34" authorId="0" shapeId="0" xr:uid="{86EFA94D-BAB9-44F1-9A35-A2BEA6A01A64}">
      <text>
        <r>
          <rPr>
            <b/>
            <sz val="9"/>
            <color indexed="81"/>
            <rFont val="Tahoma"/>
            <family val="2"/>
          </rPr>
          <t>Stelios K:</t>
        </r>
        <r>
          <rPr>
            <sz val="9"/>
            <color indexed="81"/>
            <rFont val="Tahoma"/>
            <family val="2"/>
          </rPr>
          <t xml:space="preserve">
no conversion needed</t>
        </r>
      </text>
    </comment>
    <comment ref="T34" authorId="0" shapeId="0" xr:uid="{DE36523B-7FC0-4F72-BB9E-94D864078585}">
      <text>
        <r>
          <rPr>
            <b/>
            <sz val="9"/>
            <color indexed="81"/>
            <rFont val="Tahoma"/>
            <family val="2"/>
          </rPr>
          <t>Stelios K:</t>
        </r>
        <r>
          <rPr>
            <sz val="9"/>
            <color indexed="81"/>
            <rFont val="Tahoma"/>
            <family val="2"/>
          </rPr>
          <t xml:space="preserve">
no conversion needed</t>
        </r>
      </text>
    </comment>
    <comment ref="G35" authorId="0" shapeId="0" xr:uid="{A25CD974-505C-452E-B9A7-A34954C04015}">
      <text>
        <r>
          <rPr>
            <b/>
            <sz val="9"/>
            <color indexed="81"/>
            <rFont val="Tahoma"/>
            <family val="2"/>
          </rPr>
          <t>Stelios K:</t>
        </r>
        <r>
          <rPr>
            <sz val="9"/>
            <color indexed="81"/>
            <rFont val="Tahoma"/>
            <family val="2"/>
          </rPr>
          <t xml:space="preserve">
no conversion needed</t>
        </r>
      </text>
    </comment>
    <comment ref="T35" authorId="0" shapeId="0" xr:uid="{FE054EE8-B3FA-40D4-ADBF-00A8A3C0E8B1}">
      <text>
        <r>
          <rPr>
            <b/>
            <sz val="9"/>
            <color indexed="81"/>
            <rFont val="Tahoma"/>
            <family val="2"/>
          </rPr>
          <t>Stelios K:</t>
        </r>
        <r>
          <rPr>
            <sz val="9"/>
            <color indexed="81"/>
            <rFont val="Tahoma"/>
            <family val="2"/>
          </rPr>
          <t xml:space="preserve">
no conversion needed</t>
        </r>
      </text>
    </comment>
    <comment ref="G49" authorId="0" shapeId="0" xr:uid="{E9A37F5F-5626-4A68-9435-3C5B007C5C56}">
      <text>
        <r>
          <rPr>
            <b/>
            <sz val="9"/>
            <color indexed="81"/>
            <rFont val="Tahoma"/>
            <family val="2"/>
          </rPr>
          <t>Stelios K:</t>
        </r>
        <r>
          <rPr>
            <sz val="9"/>
            <color indexed="81"/>
            <rFont val="Tahoma"/>
            <family val="2"/>
          </rPr>
          <t xml:space="preserve">
no conversion needed</t>
        </r>
      </text>
    </comment>
    <comment ref="T49" authorId="0" shapeId="0" xr:uid="{D589DF74-01D4-40FA-8D2B-00F0F325E2F1}">
      <text>
        <r>
          <rPr>
            <b/>
            <sz val="9"/>
            <color indexed="81"/>
            <rFont val="Tahoma"/>
            <family val="2"/>
          </rPr>
          <t>Stelios K:</t>
        </r>
        <r>
          <rPr>
            <sz val="9"/>
            <color indexed="81"/>
            <rFont val="Tahoma"/>
            <family val="2"/>
          </rPr>
          <t xml:space="preserve">
no conversion needed</t>
        </r>
      </text>
    </comment>
    <comment ref="G50" authorId="0" shapeId="0" xr:uid="{DB3E5720-2E93-4A4C-AC99-5FE136597BED}">
      <text>
        <r>
          <rPr>
            <b/>
            <sz val="9"/>
            <color indexed="81"/>
            <rFont val="Tahoma"/>
            <family val="2"/>
          </rPr>
          <t>Stelios K:</t>
        </r>
        <r>
          <rPr>
            <sz val="9"/>
            <color indexed="81"/>
            <rFont val="Tahoma"/>
            <family val="2"/>
          </rPr>
          <t xml:space="preserve">
no conversion needed</t>
        </r>
      </text>
    </comment>
    <comment ref="T50" authorId="0" shapeId="0" xr:uid="{171344AD-A13E-4AD8-ACA5-EA5032E6A86B}">
      <text>
        <r>
          <rPr>
            <b/>
            <sz val="9"/>
            <color indexed="81"/>
            <rFont val="Tahoma"/>
            <family val="2"/>
          </rPr>
          <t>Stelios K:</t>
        </r>
        <r>
          <rPr>
            <sz val="9"/>
            <color indexed="81"/>
            <rFont val="Tahoma"/>
            <family val="2"/>
          </rPr>
          <t xml:space="preserve">
no conversion needed</t>
        </r>
      </text>
    </comment>
  </commentList>
</comments>
</file>

<file path=xl/sharedStrings.xml><?xml version="1.0" encoding="utf-8"?>
<sst xmlns="http://schemas.openxmlformats.org/spreadsheetml/2006/main" count="691" uniqueCount="383">
  <si>
    <t>COMPANY INFO</t>
  </si>
  <si>
    <t>Name</t>
  </si>
  <si>
    <t>Country</t>
  </si>
  <si>
    <t>City</t>
  </si>
  <si>
    <t>Size (personnel number)</t>
  </si>
  <si>
    <t>If Other, please specify</t>
  </si>
  <si>
    <t>PREMISES CHARACTERISTICS</t>
  </si>
  <si>
    <t>BUILDING INTERNAL AND/OR EXTERNAL PICTURES, IF AVAILABLE</t>
  </si>
  <si>
    <t>General Characteristics</t>
  </si>
  <si>
    <t>PLEASE INSERT BUILDING INTERNAL AND/OR EXTERNAL PICTURES, IF AVAILABLE</t>
  </si>
  <si>
    <r>
      <t>Gross Floor Area (m</t>
    </r>
    <r>
      <rPr>
        <sz val="11"/>
        <color theme="1"/>
        <rFont val="Calibri"/>
        <family val="2"/>
      </rPr>
      <t>²</t>
    </r>
    <r>
      <rPr>
        <sz val="11"/>
        <color theme="1"/>
        <rFont val="Calibri"/>
        <family val="2"/>
        <scheme val="minor"/>
      </rPr>
      <t>)</t>
    </r>
  </si>
  <si>
    <t>No. of Floors</t>
  </si>
  <si>
    <t>No. of Rooms</t>
  </si>
  <si>
    <t>Underground?</t>
  </si>
  <si>
    <t>Occupancy Profile</t>
  </si>
  <si>
    <t>Building Envelope</t>
  </si>
  <si>
    <t>U-Value (W/m²∙K)</t>
  </si>
  <si>
    <t>Area (m²)</t>
  </si>
  <si>
    <t>Average Thickness (m)</t>
  </si>
  <si>
    <t>Type</t>
  </si>
  <si>
    <t>Insulated / Efficient?</t>
  </si>
  <si>
    <t>Roof</t>
  </si>
  <si>
    <t>Facades</t>
  </si>
  <si>
    <t>Openings</t>
  </si>
  <si>
    <t>Thermal Bridges (i.e. Steel Structure, Huge Openings)</t>
  </si>
  <si>
    <t>YES / NO?</t>
  </si>
  <si>
    <t>Systems</t>
  </si>
  <si>
    <t>Number</t>
  </si>
  <si>
    <t>Power (KW)</t>
  </si>
  <si>
    <t>Heating</t>
  </si>
  <si>
    <t>Cooling</t>
  </si>
  <si>
    <t>Energy Efficient?</t>
  </si>
  <si>
    <t>Chiller</t>
  </si>
  <si>
    <t>District Heating</t>
  </si>
  <si>
    <t>VRV / VRF (Outdoor Units)</t>
  </si>
  <si>
    <t>Split Units</t>
  </si>
  <si>
    <t>Lighting Fixtures</t>
  </si>
  <si>
    <t>Automation</t>
  </si>
  <si>
    <t>Other</t>
  </si>
  <si>
    <t>Energy Class</t>
  </si>
  <si>
    <t>KWh/m²/a</t>
  </si>
  <si>
    <t>RES - KWh/m²/a</t>
  </si>
  <si>
    <t>ENERGY CONSUMPTION OF THE BUILDING</t>
  </si>
  <si>
    <t>Reference Year for the Consumptions</t>
  </si>
  <si>
    <t>Electricity Consumption</t>
  </si>
  <si>
    <t>Annual Electricity Consumption (kWh)</t>
  </si>
  <si>
    <t>Heating (%)</t>
  </si>
  <si>
    <t>Cooling (%)</t>
  </si>
  <si>
    <t>Domestic Hot Water (%)</t>
  </si>
  <si>
    <t>Lighiting (%)</t>
  </si>
  <si>
    <t>Other (%)</t>
  </si>
  <si>
    <t>Application</t>
  </si>
  <si>
    <t>Annual Fuel Cosumption</t>
  </si>
  <si>
    <t>Please Select Units</t>
  </si>
  <si>
    <t>Photovoltaic System</t>
  </si>
  <si>
    <r>
      <t>Size (KW</t>
    </r>
    <r>
      <rPr>
        <sz val="10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>)</t>
    </r>
  </si>
  <si>
    <t>Average Annual Production (kWh)</t>
  </si>
  <si>
    <t>Solar Thermal - DHW</t>
  </si>
  <si>
    <t>Panel Size (m²)</t>
  </si>
  <si>
    <r>
      <t>Average Annual DHW Production (</t>
    </r>
    <r>
      <rPr>
        <b/>
        <sz val="11"/>
        <color theme="1"/>
        <rFont val="Calibri"/>
        <family val="2"/>
        <scheme val="minor"/>
      </rPr>
      <t>kWh</t>
    </r>
    <r>
      <rPr>
        <sz val="11"/>
        <color theme="1"/>
        <rFont val="Calibri"/>
        <family val="2"/>
        <scheme val="minor"/>
      </rPr>
      <t>)</t>
    </r>
  </si>
  <si>
    <t>whichever is available,
both is preferred</t>
  </si>
  <si>
    <r>
      <t>Average Annual DHW Production (</t>
    </r>
    <r>
      <rPr>
        <b/>
        <sz val="11"/>
        <color theme="1"/>
        <rFont val="Calibri"/>
        <family val="2"/>
        <scheme val="minor"/>
      </rPr>
      <t>lts</t>
    </r>
    <r>
      <rPr>
        <sz val="11"/>
        <color theme="1"/>
        <rFont val="Calibri"/>
        <family val="2"/>
        <scheme val="minor"/>
      </rPr>
      <t>)</t>
    </r>
  </si>
  <si>
    <t>Size (KW)</t>
  </si>
  <si>
    <t>ENERGY CONSUMPTION OF THE PROCESSES</t>
  </si>
  <si>
    <t>Yes</t>
  </si>
  <si>
    <t>Other RES System (e.g. Bio-gas Generator)</t>
  </si>
  <si>
    <t>ECONOMIC &amp; ENVIRONMENTAL INDICATORS</t>
  </si>
  <si>
    <t>DESCRIPTION</t>
  </si>
  <si>
    <t>CAPITAL COST
(€)</t>
  </si>
  <si>
    <t>NPV
(€)</t>
  </si>
  <si>
    <t>IRR</t>
  </si>
  <si>
    <t>INVESTMENT PERIOD</t>
  </si>
  <si>
    <t>PAYBACK PERIOD</t>
  </si>
  <si>
    <r>
      <t xml:space="preserve">PRIMARY ENERGY SAVINGS - </t>
    </r>
    <r>
      <rPr>
        <b/>
        <sz val="11"/>
        <color theme="8" tint="-0.249977111117893"/>
        <rFont val="Calibri"/>
        <family val="2"/>
        <scheme val="minor"/>
      </rPr>
      <t>Electricity</t>
    </r>
    <r>
      <rPr>
        <b/>
        <sz val="11"/>
        <color theme="1"/>
        <rFont val="Calibri"/>
        <family val="2"/>
        <scheme val="minor"/>
      </rPr>
      <t xml:space="preserve">
(kWh/a)</t>
    </r>
  </si>
  <si>
    <r>
      <t xml:space="preserve">FINAL ENERGY SAVINGS - </t>
    </r>
    <r>
      <rPr>
        <b/>
        <sz val="11"/>
        <color theme="8" tint="-0.249977111117893"/>
        <rFont val="Calibri"/>
        <family val="2"/>
        <scheme val="minor"/>
      </rPr>
      <t>Electricity</t>
    </r>
    <r>
      <rPr>
        <b/>
        <sz val="11"/>
        <color theme="1"/>
        <rFont val="Calibri"/>
        <family val="2"/>
        <scheme val="minor"/>
      </rPr>
      <t xml:space="preserve">
(kWh/a)</t>
    </r>
  </si>
  <si>
    <r>
      <t xml:space="preserve">PRIMARY ENERGY SAVINGS - </t>
    </r>
    <r>
      <rPr>
        <b/>
        <sz val="11"/>
        <color theme="8" tint="-0.249977111117893"/>
        <rFont val="Calibri"/>
        <family val="2"/>
        <scheme val="minor"/>
      </rPr>
      <t>Fuel</t>
    </r>
    <r>
      <rPr>
        <b/>
        <sz val="11"/>
        <color theme="1"/>
        <rFont val="Calibri"/>
        <family val="2"/>
        <scheme val="minor"/>
      </rPr>
      <t xml:space="preserve">
(kWh/a)</t>
    </r>
  </si>
  <si>
    <r>
      <t xml:space="preserve">FINAL ENERGY SAVINGS - </t>
    </r>
    <r>
      <rPr>
        <b/>
        <sz val="11"/>
        <color theme="8" tint="-0.249977111117893"/>
        <rFont val="Calibri"/>
        <family val="2"/>
        <scheme val="minor"/>
      </rPr>
      <t>Fuel</t>
    </r>
    <r>
      <rPr>
        <b/>
        <sz val="11"/>
        <color theme="1"/>
        <rFont val="Calibri"/>
        <family val="2"/>
        <scheme val="minor"/>
      </rPr>
      <t xml:space="preserve">
(kWh/a)</t>
    </r>
  </si>
  <si>
    <t>TOTAL PRIMARY</t>
  </si>
  <si>
    <t>TOTAL FINAL</t>
  </si>
  <si>
    <t>TOTAL EMISSION REDUCTION
(tCO2/a)</t>
  </si>
  <si>
    <t>BUILDING</t>
  </si>
  <si>
    <t>ROOF THERMAL INSULATION</t>
  </si>
  <si>
    <t>FACADES THERMAL INSULATION</t>
  </si>
  <si>
    <t>OPENINGS REPLACEMENT</t>
  </si>
  <si>
    <t>LIGHTING REPLACEMENT W/ LED</t>
  </si>
  <si>
    <t>HVAC REPLACEMENT</t>
  </si>
  <si>
    <t>NEW RENEWABLES SYSTEM PRODUCTION</t>
  </si>
  <si>
    <t>OTHER (PLEASE SPECIFY)</t>
  </si>
  <si>
    <t>PROCESSES</t>
  </si>
  <si>
    <t>EQUIPMENT UPGRADE</t>
  </si>
  <si>
    <t>AUTOMATION INSTALLATION</t>
  </si>
  <si>
    <t>ENERGY MANAGEMENT SYSTEM IMPLEMENTATION (e.g ISO 50 001 or similar)</t>
  </si>
  <si>
    <t>of which RES Produced</t>
  </si>
  <si>
    <t>PLEASE FILL-IN THE DATA BELOW, IF AVAILABLE VIA THE ENERGY AUDITS!!!</t>
  </si>
  <si>
    <t>ENERGY PERFORMANCE INDICATORS - BUILDING</t>
  </si>
  <si>
    <t>INDICATOR</t>
  </si>
  <si>
    <t>VALUE</t>
  </si>
  <si>
    <t>UNIT</t>
  </si>
  <si>
    <t>OVERALL ANNUAL SPECIFIC  CONSUMPTION</t>
  </si>
  <si>
    <t xml:space="preserve">KWh  / m² </t>
  </si>
  <si>
    <t>HEATING ANNUAL SPECIFIC  CONSUMPTION</t>
  </si>
  <si>
    <t>KWh  / m² / HDD</t>
  </si>
  <si>
    <t>COOLING ANNUAL SPECIFIC CONSUMPTION</t>
  </si>
  <si>
    <t>KWh  / m² / CDD</t>
  </si>
  <si>
    <t>LIGHTING ANNUAL SPECIFIC CONSUMPTION</t>
  </si>
  <si>
    <t>KWh  / fixture</t>
  </si>
  <si>
    <t>ENERGY PERFORMANCE INDICATORS - PROCESSES</t>
  </si>
  <si>
    <t>BUILDING INFO</t>
  </si>
  <si>
    <t>ACCOMODATION</t>
  </si>
  <si>
    <t>AGRI-FOOD</t>
  </si>
  <si>
    <t>METALWORK</t>
  </si>
  <si>
    <t>toe/t</t>
  </si>
  <si>
    <t>kWh</t>
  </si>
  <si>
    <t>Fuel 1 - Solid,kg</t>
  </si>
  <si>
    <t>Fuel 1 - Oil,kg</t>
  </si>
  <si>
    <t>Fuel 1 - Oil, litres</t>
  </si>
  <si>
    <t>Fuel 1 - Natural Gas,m3</t>
  </si>
  <si>
    <t>Fuel 1 - LPG,kg</t>
  </si>
  <si>
    <t>Fuel 1 - LPG,litres</t>
  </si>
  <si>
    <t>Fuel 2 - Solid,kg</t>
  </si>
  <si>
    <t>Fuel 2 - Oil,kg</t>
  </si>
  <si>
    <t>Fuel 2 - Oil, litres</t>
  </si>
  <si>
    <t>Fuel 2 - Natural Gas,m3</t>
  </si>
  <si>
    <t>Fuel 2 - LPG,kg</t>
  </si>
  <si>
    <t>Fuel 2 - LPG,litres</t>
  </si>
  <si>
    <t>Fuel 3 - Solid,kg</t>
  </si>
  <si>
    <t>Fuel 3 - Oil,kg</t>
  </si>
  <si>
    <t>Fuel 3 - Oil, litres</t>
  </si>
  <si>
    <t>Fuel 3 - Natural Gas,m3</t>
  </si>
  <si>
    <t>Fuel 3 - LPG,kg</t>
  </si>
  <si>
    <t>Fuel 3 - LPG,litres</t>
  </si>
  <si>
    <t>PV</t>
  </si>
  <si>
    <t>Solar Thermal</t>
  </si>
  <si>
    <t>Sources:</t>
  </si>
  <si>
    <t>https://www.seai.ie/data-and-insights/seai-statistics/conversion-factors/</t>
  </si>
  <si>
    <t>https://www.engineeringtoolbox.com/fuels-densities-specific-volumes-d_166.html</t>
  </si>
  <si>
    <t>https://www.aqua-calc.com/page/density-table/substance/liquefied-blank-petroleum-blank-gas</t>
  </si>
  <si>
    <t>Purpose</t>
  </si>
  <si>
    <t>9:00 - 17:00</t>
  </si>
  <si>
    <t>Flat</t>
  </si>
  <si>
    <t>Concrete</t>
  </si>
  <si>
    <t>Single-glazed</t>
  </si>
  <si>
    <t>Solid Fuel</t>
  </si>
  <si>
    <t>kg</t>
  </si>
  <si>
    <t>No</t>
  </si>
  <si>
    <t>Hotel</t>
  </si>
  <si>
    <t>Tilted</t>
  </si>
  <si>
    <t>Brick</t>
  </si>
  <si>
    <t>Double-glazed</t>
  </si>
  <si>
    <t>N/A</t>
  </si>
  <si>
    <t>Agricultural Premise</t>
  </si>
  <si>
    <t>24-hours Shifts</t>
  </si>
  <si>
    <t>Wood</t>
  </si>
  <si>
    <t>Natural Gas</t>
  </si>
  <si>
    <t>m3</t>
  </si>
  <si>
    <t>LPG</t>
  </si>
  <si>
    <t>Other -&gt; Specify</t>
  </si>
  <si>
    <t>Data Parsing</t>
  </si>
  <si>
    <t>C20 - Chemical Manufactruring</t>
  </si>
  <si>
    <t>C21 - Pharmaceuticals</t>
  </si>
  <si>
    <t>C22 - Rubber and Plastics</t>
  </si>
  <si>
    <t>C25 - Metal Products</t>
  </si>
  <si>
    <t>C26 - Electronics</t>
  </si>
  <si>
    <t>C27 - Electrical Equipment</t>
  </si>
  <si>
    <t>C28 - Machinery</t>
  </si>
  <si>
    <t>C29 - Automotive Manufacturing</t>
  </si>
  <si>
    <t>Heated/Cooled Floor Area (m²)</t>
  </si>
  <si>
    <t>Economic Activity Category (NACE Code)</t>
  </si>
  <si>
    <t>NACE Category:</t>
  </si>
  <si>
    <t>Economic Activity:</t>
  </si>
  <si>
    <t>Choose from menu</t>
  </si>
  <si>
    <t>tn</t>
  </si>
  <si>
    <r>
      <t xml:space="preserve">Annual </t>
    </r>
    <r>
      <rPr>
        <b/>
        <sz val="11"/>
        <color theme="1"/>
        <rFont val="Calibri"/>
        <family val="2"/>
        <scheme val="minor"/>
      </rPr>
      <t>Tons</t>
    </r>
    <r>
      <rPr>
        <sz val="11"/>
        <color theme="1"/>
        <rFont val="Calibri"/>
        <family val="2"/>
        <scheme val="minor"/>
      </rPr>
      <t xml:space="preserve"> of Produced Goods</t>
    </r>
  </si>
  <si>
    <r>
      <t xml:space="preserve">Annual </t>
    </r>
    <r>
      <rPr>
        <b/>
        <sz val="11"/>
        <color theme="1"/>
        <rFont val="Calibri"/>
        <family val="2"/>
        <scheme val="minor"/>
      </rPr>
      <t>Volume</t>
    </r>
    <r>
      <rPr>
        <sz val="11"/>
        <color theme="1"/>
        <rFont val="Calibri"/>
        <family val="2"/>
        <scheme val="minor"/>
      </rPr>
      <t xml:space="preserve"> of Produced Good</t>
    </r>
  </si>
  <si>
    <t>m2</t>
  </si>
  <si>
    <r>
      <t xml:space="preserve">Annual </t>
    </r>
    <r>
      <rPr>
        <b/>
        <sz val="11"/>
        <color theme="1"/>
        <rFont val="Calibri"/>
        <family val="2"/>
        <scheme val="minor"/>
      </rPr>
      <t xml:space="preserve">Number of Units </t>
    </r>
    <r>
      <rPr>
        <sz val="11"/>
        <color theme="1"/>
        <rFont val="Calibri"/>
        <family val="2"/>
        <scheme val="minor"/>
      </rPr>
      <t>Produced</t>
    </r>
  </si>
  <si>
    <t>No.</t>
  </si>
  <si>
    <t>Annual Turnover</t>
  </si>
  <si>
    <t>€</t>
  </si>
  <si>
    <r>
      <rPr>
        <b/>
        <sz val="11"/>
        <color theme="1"/>
        <rFont val="Calibri"/>
        <family val="2"/>
        <scheme val="minor"/>
      </rPr>
      <t>Area</t>
    </r>
    <r>
      <rPr>
        <sz val="11"/>
        <color theme="1"/>
        <rFont val="Calibri"/>
        <family val="2"/>
        <scheme val="minor"/>
      </rPr>
      <t xml:space="preserve"> of Manufacturing Facility</t>
    </r>
  </si>
  <si>
    <t>PROCESSES DATA</t>
  </si>
  <si>
    <t>Grid Electricity</t>
  </si>
  <si>
    <t>Energy Convertion Coefficients</t>
  </si>
  <si>
    <t>Kwh / No.</t>
  </si>
  <si>
    <t>Kwh / m3</t>
  </si>
  <si>
    <t>Kwh / m2</t>
  </si>
  <si>
    <t>Kwh / €</t>
  </si>
  <si>
    <t>Kwh / ton</t>
  </si>
  <si>
    <r>
      <t xml:space="preserve">ANNUAL CONSUMPTION per </t>
    </r>
    <r>
      <rPr>
        <b/>
        <sz val="11"/>
        <color theme="1"/>
        <rFont val="Calibri"/>
        <family val="2"/>
        <scheme val="minor"/>
      </rPr>
      <t>TON</t>
    </r>
  </si>
  <si>
    <r>
      <t xml:space="preserve">ANNUAL CONSUMPTION per </t>
    </r>
    <r>
      <rPr>
        <b/>
        <sz val="11"/>
        <color theme="1"/>
        <rFont val="Calibri"/>
        <family val="2"/>
        <scheme val="minor"/>
      </rPr>
      <t>VOLUME</t>
    </r>
  </si>
  <si>
    <r>
      <t xml:space="preserve">ANNUAL CONSUMPTION per </t>
    </r>
    <r>
      <rPr>
        <b/>
        <sz val="11"/>
        <color theme="1"/>
        <rFont val="Calibri"/>
        <family val="2"/>
        <scheme val="minor"/>
      </rPr>
      <t>UNITS PRODUCED</t>
    </r>
  </si>
  <si>
    <r>
      <t xml:space="preserve">ANNUAL CONSUMPTION per </t>
    </r>
    <r>
      <rPr>
        <b/>
        <sz val="11"/>
        <color theme="1"/>
        <rFont val="Calibri"/>
        <family val="2"/>
        <scheme val="minor"/>
      </rPr>
      <t>AREA</t>
    </r>
  </si>
  <si>
    <r>
      <t xml:space="preserve">ANNUAL CONSUMPTION per </t>
    </r>
    <r>
      <rPr>
        <b/>
        <sz val="11"/>
        <color theme="1"/>
        <rFont val="Calibri"/>
        <family val="2"/>
        <scheme val="minor"/>
      </rPr>
      <t>TURNOVER</t>
    </r>
  </si>
  <si>
    <t>Electricity Consumption - Distribution per Type</t>
  </si>
  <si>
    <t>France</t>
  </si>
  <si>
    <t>Spain</t>
  </si>
  <si>
    <t>Estonia</t>
  </si>
  <si>
    <t>Latvia</t>
  </si>
  <si>
    <t>Cyprus</t>
  </si>
  <si>
    <t>Malta</t>
  </si>
  <si>
    <t>Light Fuel Oil (Heating)</t>
  </si>
  <si>
    <t>Diesel</t>
  </si>
  <si>
    <t>Conversion Factors for Primary Energy and CO2 Emissions</t>
  </si>
  <si>
    <t>Table 1: Fuel Conversion to Energy Content</t>
  </si>
  <si>
    <t>Fuel Type</t>
  </si>
  <si>
    <t>Physical Unit</t>
  </si>
  <si>
    <t>Net Calorific Value (kWh)</t>
  </si>
  <si>
    <t>Notes</t>
  </si>
  <si>
    <t>1 kg</t>
  </si>
  <si>
    <t>Standard EU value</t>
  </si>
  <si>
    <t>1 liter</t>
  </si>
  <si>
    <t>At ~0.51 kg/l density</t>
  </si>
  <si>
    <t>At ~0.84 kg/l density</t>
  </si>
  <si>
    <t>Light Fuel Oil</t>
  </si>
  <si>
    <t>At ~0.86 kg/l density</t>
  </si>
  <si>
    <t>Wood Pellets</t>
  </si>
  <si>
    <t>Standard value at ~10% moisture</t>
  </si>
  <si>
    <t>1 m³</t>
  </si>
  <si>
    <t>Country-specific (see Table 3)</t>
  </si>
  <si>
    <t>Varies by source and composition</t>
  </si>
  <si>
    <t>Table 2: CO₂ Emission Factors by Country (kg CO₂/kWh of final energy)</t>
  </si>
  <si>
    <t>0.023*</t>
  </si>
  <si>
    <t>0.020*</t>
  </si>
  <si>
    <t>0.025*</t>
  </si>
  <si>
    <t>0.024*</t>
  </si>
  <si>
    <t>0.022*</t>
  </si>
  <si>
    <t>*Note: Wood pellets are often calculated with different biogenic carbon accounting methods depending on national regulations. Some countries consider them carbon-neutral, while others account for processing emissions. The values listed reflect supply chain emissions only.</t>
  </si>
  <si>
    <t>Table 3: Natural Gas Conversion Factors by Country</t>
  </si>
  <si>
    <t>kWh/m³</t>
  </si>
  <si>
    <t>Primary Energy Factor</t>
  </si>
  <si>
    <t>Higher methane content</t>
  </si>
  <si>
    <t>Primarily Algerian import</t>
  </si>
  <si>
    <t>Baltic gas network</t>
  </si>
  <si>
    <t>Primarily Gazprom supply</t>
  </si>
  <si>
    <t>Based on LNG imports</t>
  </si>
  <si>
    <t>Table 4: Primary Energy Factors by Country</t>
  </si>
  <si>
    <t>Example Calculation Methodology</t>
  </si>
  <si>
    <t>To calculate Primary Energy [1] and CO₂ emissions [2] for a given quantity of fuel:</t>
  </si>
  <si>
    <r>
      <t>1. Step 1</t>
    </r>
    <r>
      <rPr>
        <sz val="11"/>
        <color theme="1"/>
        <rFont val="Calibri"/>
        <family val="2"/>
        <scheme val="minor"/>
      </rPr>
      <t>: Convert physical units to energy content (kWh)</t>
    </r>
  </si>
  <si>
    <t>Energy (kWh) = Physical quantity × Net Calorific Value</t>
  </si>
  <si>
    <r>
      <t>2. Step 2</t>
    </r>
    <r>
      <rPr>
        <sz val="11"/>
        <color theme="1"/>
        <rFont val="Calibri"/>
        <family val="2"/>
        <scheme val="minor"/>
      </rPr>
      <t>: Calculate Primary Energy</t>
    </r>
  </si>
  <si>
    <t>Primary Energy (kWh) = Energy (kWh) × Primary Energy Factor</t>
  </si>
  <si>
    <r>
      <t>3. Step 3</t>
    </r>
    <r>
      <rPr>
        <sz val="11"/>
        <color theme="1"/>
        <rFont val="Calibri"/>
        <family val="2"/>
        <scheme val="minor"/>
      </rPr>
      <t>: Calculate CO₂ emissions</t>
    </r>
  </si>
  <si>
    <t>CO₂ emissions (kg) = Energy (kWh) × CO₂ Emission Factor</t>
  </si>
  <si>
    <t>Example</t>
  </si>
  <si>
    <t>For 100 kg of LPG in France:</t>
  </si>
  <si>
    <t>Energy content = 100 kg × 13.8 kWh/kg = 1,380 kWh</t>
  </si>
  <si>
    <t>Primary energy = 1,380 kWh × 1.05 = 1,449 kWh</t>
  </si>
  <si>
    <t>CO₂ emissions = 1,380 kWh × 0.230 kg CO₂/kWh = 317.4 kg CO₂</t>
  </si>
  <si>
    <t>These factors are based on standard values from:</t>
  </si>
  <si>
    <t>EN 16247 Energy Audit standards</t>
  </si>
  <si>
    <t>EU Covenant of Mayors reporting guidelines</t>
  </si>
  <si>
    <t>National energy regulatory authorities</t>
  </si>
  <si>
    <t>IPCC Guidelines for National Greenhouse Gas Inventories</t>
  </si>
  <si>
    <t>National energy ministries' published data</t>
  </si>
  <si>
    <t>ltr</t>
  </si>
  <si>
    <t>FUEL 1</t>
  </si>
  <si>
    <t>Countries</t>
  </si>
  <si>
    <t>Other, Please Specify</t>
  </si>
  <si>
    <r>
      <t>Final Energy [kWh,</t>
    </r>
    <r>
      <rPr>
        <b/>
        <sz val="8"/>
        <color theme="1"/>
        <rFont val="Calibri"/>
        <family val="2"/>
        <scheme val="minor"/>
      </rPr>
      <t>f</t>
    </r>
    <r>
      <rPr>
        <b/>
        <sz val="11"/>
        <color theme="1"/>
        <rFont val="Calibri"/>
        <family val="2"/>
        <scheme val="minor"/>
      </rPr>
      <t>]</t>
    </r>
  </si>
  <si>
    <t>Renewable Energy Sources</t>
  </si>
  <si>
    <t>These are the values parsed from the coefficient's tab and are COUNTRY-SPECIFIC</t>
  </si>
  <si>
    <t>THESE ARE THE ONES USED FOR CALCULATIONS OF PRIMARY AND CO2 EMISSIONS. THEY ARE EITHER DEFAULT or AUDITOR INPUT</t>
  </si>
  <si>
    <r>
      <t>Net Calorific Value
[kWh/m</t>
    </r>
    <r>
      <rPr>
        <b/>
        <u/>
        <vertAlign val="superscript"/>
        <sz val="11"/>
        <color theme="1"/>
        <rFont val="Calibri"/>
        <family val="2"/>
        <scheme val="minor"/>
      </rPr>
      <t>3</t>
    </r>
    <r>
      <rPr>
        <b/>
        <u/>
        <sz val="11"/>
        <color theme="1"/>
        <rFont val="Calibri"/>
        <family val="2"/>
        <scheme val="minor"/>
      </rPr>
      <t>]</t>
    </r>
  </si>
  <si>
    <r>
      <t>Final to Primary Energy
[kWh,</t>
    </r>
    <r>
      <rPr>
        <b/>
        <u/>
        <vertAlign val="subscript"/>
        <sz val="11"/>
        <color theme="1"/>
        <rFont val="Calibri"/>
        <family val="2"/>
        <scheme val="minor"/>
      </rPr>
      <t>f</t>
    </r>
    <r>
      <rPr>
        <b/>
        <u/>
        <sz val="11"/>
        <color theme="1"/>
        <rFont val="Calibri"/>
        <family val="2"/>
        <scheme val="minor"/>
      </rPr>
      <t>/kWh,</t>
    </r>
    <r>
      <rPr>
        <b/>
        <u/>
        <vertAlign val="subscript"/>
        <sz val="11"/>
        <color theme="1"/>
        <rFont val="Calibri"/>
        <family val="2"/>
        <scheme val="minor"/>
      </rPr>
      <t>pr</t>
    </r>
    <r>
      <rPr>
        <b/>
        <u/>
        <sz val="11"/>
        <color theme="1"/>
        <rFont val="Calibri"/>
        <family val="2"/>
        <scheme val="minor"/>
      </rPr>
      <t>]</t>
    </r>
  </si>
  <si>
    <r>
      <t>Primary Energy to CO2 Emissions
[kgCO2/kWh,</t>
    </r>
    <r>
      <rPr>
        <b/>
        <u/>
        <vertAlign val="subscript"/>
        <sz val="11"/>
        <color theme="1"/>
        <rFont val="Calibri"/>
        <family val="2"/>
        <scheme val="minor"/>
      </rPr>
      <t>pr</t>
    </r>
    <r>
      <rPr>
        <b/>
        <u/>
        <sz val="11"/>
        <color theme="1"/>
        <rFont val="Calibri"/>
        <family val="2"/>
        <scheme val="minor"/>
      </rPr>
      <t>]</t>
    </r>
  </si>
  <si>
    <t>-</t>
  </si>
  <si>
    <t>(Standard NCV value in EU)</t>
  </si>
  <si>
    <t>Total Annual Electricity Consumption</t>
  </si>
  <si>
    <t>kW</t>
  </si>
  <si>
    <t>Size</t>
  </si>
  <si>
    <t>Average Annual Production</t>
  </si>
  <si>
    <r>
      <t>m</t>
    </r>
    <r>
      <rPr>
        <i/>
        <vertAlign val="superscript"/>
        <sz val="11"/>
        <color theme="1"/>
        <rFont val="Calibri"/>
        <family val="2"/>
        <scheme val="minor"/>
      </rPr>
      <t>3</t>
    </r>
  </si>
  <si>
    <t>Electricity Consumption - Distribution % per Type</t>
  </si>
  <si>
    <t>Specify Energy Use No.2  (%)</t>
  </si>
  <si>
    <t>Specify Energy Use No.1 e.g. compressed air (%)</t>
  </si>
  <si>
    <t>…</t>
  </si>
  <si>
    <t>Light Fuel Oil (Boiler)</t>
  </si>
  <si>
    <t>ECONOMIC</t>
  </si>
  <si>
    <t>ENVIRONMENTAL</t>
  </si>
  <si>
    <t>Guidelines for Completing this "Energy Audit Results Template"</t>
  </si>
  <si>
    <t>General:</t>
  </si>
  <si>
    <t>▪  The "Template" consists of 5 Categories (spreadsheet tabs) that correspond to the main datasets required from the Energy Audit, namely:</t>
  </si>
  <si>
    <r>
      <t xml:space="preserve">- Please </t>
    </r>
    <r>
      <rPr>
        <b/>
        <sz val="11"/>
        <color theme="1"/>
        <rFont val="Calibri"/>
        <family val="2"/>
        <scheme val="minor"/>
      </rPr>
      <t>only provide quality data</t>
    </r>
    <r>
      <rPr>
        <sz val="11"/>
        <color theme="1"/>
        <rFont val="Calibri"/>
        <family val="2"/>
        <scheme val="minor"/>
      </rPr>
      <t xml:space="preserve"> i.e accurate and true that can be backed up by the energy audit analysis and/or calculations</t>
    </r>
  </si>
  <si>
    <r>
      <t>- Please ensure the values entered correspond to the units of these values, either given in brackets (e.g. 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, kWh etc) or are to be selected (e.g kg, ltr, 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etc)</t>
    </r>
  </si>
  <si>
    <r>
      <t xml:space="preserve">- Wherever there is a </t>
    </r>
    <r>
      <rPr>
        <b/>
        <sz val="11"/>
        <color theme="1"/>
        <rFont val="Calibri"/>
        <family val="2"/>
        <scheme val="minor"/>
      </rPr>
      <t>grey cell with grey italic text</t>
    </r>
    <r>
      <rPr>
        <sz val="11"/>
        <color theme="1"/>
        <rFont val="Calibri"/>
        <family val="2"/>
        <scheme val="minor"/>
      </rPr>
      <t>, it suggests what should be entered. Sometimes if there is a drop-down menu, a specific option may need further explanation (e.g. Other)</t>
    </r>
  </si>
  <si>
    <t>- The Electricity Consumption - Distribution per Type section</t>
  </si>
  <si>
    <t>The 5 Spreadsheet Tabs (Data Categories) Explained:</t>
  </si>
  <si>
    <t>1. Building Information (Non-process info)</t>
  </si>
  <si>
    <t>2. Processes Information</t>
  </si>
  <si>
    <t>The data/info to be provided in this section shall not regard anything related to building data/ info</t>
  </si>
  <si>
    <t xml:space="preserve">3. Economic and Environmental Indicators </t>
  </si>
  <si>
    <t>In this Tab, the Recommended Energy Efficiency Measures for the Buidling and the Processes shall be listed. Some suggestions are given but the auditor can add more</t>
  </si>
  <si>
    <t>For each measure, the corresponding economic analysis shall be entered. Please see the Notes for further explanation of each economic Indicator</t>
  </si>
  <si>
    <t>Likewise, the Environmental Indicators for the potential energy savings of both Electricity and Fuel as well as total emissions shall be calculated and provided.</t>
  </si>
  <si>
    <t>4. Energy Performance Indicators</t>
  </si>
  <si>
    <t>These are normalised indicators from already acquired data. These indicators ARE KEY DATA for the project. They are self-explanatory.</t>
  </si>
  <si>
    <t>5. Energy Conversion Factors</t>
  </si>
  <si>
    <t>The Conversion Factors will be used to convert the different energy consumptions into Primary Energy and CO2 Emissions which are country-specific.</t>
  </si>
  <si>
    <t>It is very important to gather this data from each country to have quality calculations for the consumptions and emissions.</t>
  </si>
  <si>
    <t>1. Building Information</t>
  </si>
  <si>
    <t>The "Electricity Consumption - Distribution per Type" section asks for the percentage share each electricity usage has to the total consumption. The entries must add up to 100%</t>
  </si>
  <si>
    <t>The "Electricity Consumption - Distribution % per Type" section asks for the percentage share each electricity usage has to the total consumption. The entries must add up to 100%</t>
  </si>
  <si>
    <t>Energy Source Type - 1</t>
  </si>
  <si>
    <t>Energy Source - 2 (if applicable)</t>
  </si>
  <si>
    <t>Energy Source - 3 (if applicable)</t>
  </si>
  <si>
    <t>Energy Source - 1</t>
  </si>
  <si>
    <t>Heating &amp; DHW</t>
  </si>
  <si>
    <t>DHW</t>
  </si>
  <si>
    <t>CO2 EMISSIONS OF THE BUILDING</t>
  </si>
  <si>
    <t>CO2 Emissions from Electricity</t>
  </si>
  <si>
    <t>tons</t>
  </si>
  <si>
    <t>Total CO2 Emissions</t>
  </si>
  <si>
    <t>▪  There are Notes at certain cells that provide clarification for the content of the cell. Keep your cursor on the cells with a red mark at the top right as shown within this cell</t>
  </si>
  <si>
    <r>
      <t xml:space="preserve">- Wherever there is a </t>
    </r>
    <r>
      <rPr>
        <b/>
        <sz val="11"/>
        <color theme="1"/>
        <rFont val="Calibri"/>
        <family val="2"/>
        <scheme val="minor"/>
      </rPr>
      <t>grey cell with red italic text</t>
    </r>
    <r>
      <rPr>
        <sz val="11"/>
        <color theme="1"/>
        <rFont val="Calibri"/>
        <family val="2"/>
        <scheme val="minor"/>
      </rPr>
      <t xml:space="preserve">, it suggests what should be entered and signifies that it is </t>
    </r>
    <r>
      <rPr>
        <b/>
        <sz val="11"/>
        <color theme="1"/>
        <rFont val="Calibri"/>
        <family val="2"/>
        <scheme val="minor"/>
      </rPr>
      <t>mandatory</t>
    </r>
  </si>
  <si>
    <t>The data/info to be provided here regards the energy &amp; emissions analysis of the building under audit and does NOT include any manufacturing Process</t>
  </si>
  <si>
    <t xml:space="preserve">The building may be a separate premise from the manufacturing facility OR it can be the manufacturing facility. In the case of the latter, the energy &amp; emissions data for </t>
  </si>
  <si>
    <t>the buidling shall be separated from the energy &amp; emissions data of the manufacturing processes</t>
  </si>
  <si>
    <t>The data/info to be provided in this section regards the energy &amp; emissions analysis of the specific NACE manufacturing/ fabrication processes under audit.</t>
  </si>
  <si>
    <t>Net Calorific Value 
[kWh/unit]</t>
  </si>
  <si>
    <t>Primary Energy Conversion Factor (default)</t>
  </si>
  <si>
    <t>Primary Energy Conversion Factor (auditors)</t>
  </si>
  <si>
    <t>Primary Energy Conversion Factor (available)</t>
  </si>
  <si>
    <t>CO2 Emissions
[kgCO2]</t>
  </si>
  <si>
    <t>AVERAGE</t>
  </si>
  <si>
    <t>FUEL 2</t>
  </si>
  <si>
    <t>FUEL 3</t>
  </si>
  <si>
    <t>PLEASE INSERT ONLY NUMBERS.</t>
  </si>
  <si>
    <t>CO2 Conversions
(default)
[kgCO2/kWh]</t>
  </si>
  <si>
    <t>CO2 Conversions
(auditors)
[kgCO2/kWh]</t>
  </si>
  <si>
    <t>CO2 Conversions
(available)
[kgCO2/kWh]</t>
  </si>
  <si>
    <r>
      <t>Primary Energy [kWh,</t>
    </r>
    <r>
      <rPr>
        <b/>
        <sz val="8"/>
        <color theme="1"/>
        <rFont val="Calibri"/>
        <family val="2"/>
        <scheme val="minor"/>
      </rPr>
      <t>pr]</t>
    </r>
  </si>
  <si>
    <t>Specify the System</t>
  </si>
  <si>
    <t>Other Energy Sources (Fuel) Consumption</t>
  </si>
  <si>
    <r>
      <t xml:space="preserve">CO2 Emissions from </t>
    </r>
    <r>
      <rPr>
        <b/>
        <sz val="11"/>
        <color theme="1"/>
        <rFont val="Calibri"/>
        <family val="2"/>
        <scheme val="minor"/>
      </rPr>
      <t>Electricity</t>
    </r>
  </si>
  <si>
    <r>
      <t xml:space="preserve">CO2 Emissions from </t>
    </r>
    <r>
      <rPr>
        <b/>
        <sz val="11"/>
        <color theme="1"/>
        <rFont val="Calibri"/>
        <family val="2"/>
        <scheme val="minor"/>
      </rPr>
      <t>Other Energy Sources (Fuel)</t>
    </r>
  </si>
  <si>
    <t>Other Energy Source (Fuel) Consumptions for the above NACE category</t>
  </si>
  <si>
    <t>RES</t>
  </si>
  <si>
    <t>GRID</t>
  </si>
  <si>
    <t>SUBTOTALS</t>
  </si>
  <si>
    <t>SUBTOTAL</t>
  </si>
  <si>
    <t xml:space="preserve">SUBTOTALS
</t>
  </si>
  <si>
    <t>PROCESSES INFO</t>
  </si>
  <si>
    <t>PRIMARY ENERGY DATA</t>
  </si>
  <si>
    <t>EMISSIONS DATA</t>
  </si>
  <si>
    <t>SUMMARY</t>
  </si>
  <si>
    <t>Primary Energy - Electricity</t>
  </si>
  <si>
    <t>Primary Energy - Fuels</t>
  </si>
  <si>
    <t>Subtotal</t>
  </si>
  <si>
    <t>RES Grid Share</t>
  </si>
  <si>
    <t>On-site RES Production</t>
  </si>
  <si>
    <t>GRAND TOTALS</t>
  </si>
  <si>
    <t>ton/CO2</t>
  </si>
  <si>
    <t>Emissions - Electricity</t>
  </si>
  <si>
    <t>Emissions - Fuels</t>
  </si>
  <si>
    <t>cannot auto calculate</t>
  </si>
  <si>
    <t>API for data acquisition available?</t>
  </si>
  <si>
    <t>Who is the Energy Provider?</t>
  </si>
  <si>
    <t>Who is the Distribution System Operator (DSO)?</t>
  </si>
  <si>
    <t>sample rate</t>
  </si>
  <si>
    <t>Measurement Frequency</t>
  </si>
  <si>
    <t>5-minutes</t>
  </si>
  <si>
    <t>1-minutes</t>
  </si>
  <si>
    <t>10-minutes</t>
  </si>
  <si>
    <t>15-minutes</t>
  </si>
  <si>
    <t>30-minutes</t>
  </si>
  <si>
    <t>1-hour</t>
  </si>
  <si>
    <t>12-hours</t>
  </si>
  <si>
    <t>24-hours</t>
  </si>
  <si>
    <t>1-week</t>
  </si>
  <si>
    <t>1-month</t>
  </si>
  <si>
    <t>6-month</t>
  </si>
  <si>
    <t>1-second</t>
  </si>
  <si>
    <t>2-month</t>
  </si>
  <si>
    <t>Smart Meters Installed on Site?</t>
  </si>
  <si>
    <t>Who provides the data via API?</t>
  </si>
  <si>
    <t>Energy Provider</t>
  </si>
  <si>
    <t>Distribution System Operator</t>
  </si>
  <si>
    <t>Energy Monitoring Information</t>
  </si>
  <si>
    <t>Energy Management System (e.g. ISO 50 001)?</t>
  </si>
  <si>
    <t>Energy Performance Certificate?</t>
  </si>
  <si>
    <t>▪  Each of the above Categories is divided into different discreet sections e.g. "1. BUILDING INFO" requests for Company Info, Energy Consumption, CO2 Emissions &amp; RES, each with sub-sections</t>
  </si>
  <si>
    <r>
      <t xml:space="preserve">▪  Only the greyed out cells shall/ can be filled in. </t>
    </r>
    <r>
      <rPr>
        <b/>
        <sz val="11"/>
        <color theme="1"/>
        <rFont val="Calibri"/>
        <family val="2"/>
        <scheme val="minor"/>
      </rPr>
      <t>There are a lot of drop-down menus to aid the entries of data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</si>
</sst>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theme="0" tint="-0.34998626667073579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8" tint="-0.249977111117893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theme="0" tint="-0.34998626667073579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9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5" tint="0.39997558519241921"/>
      <name val="Calibri"/>
      <family val="2"/>
      <scheme val="minor"/>
    </font>
    <font>
      <b/>
      <i/>
      <sz val="11"/>
      <color rgb="FFFFC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u/>
      <vertAlign val="superscript"/>
      <sz val="11"/>
      <color theme="1"/>
      <name val="Calibri"/>
      <family val="2"/>
      <scheme val="minor"/>
    </font>
    <font>
      <b/>
      <u/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vertAlign val="superscript"/>
      <sz val="11"/>
      <color theme="1"/>
      <name val="Calibri"/>
      <family val="2"/>
      <scheme val="minor"/>
    </font>
    <font>
      <i/>
      <sz val="11"/>
      <color theme="1"/>
      <name val="Aptos Narrow"/>
      <family val="2"/>
    </font>
    <font>
      <b/>
      <sz val="16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theme="0" tint="-4.9989318521683403E-2"/>
      <name val="Calibri"/>
      <family val="2"/>
      <scheme val="minor"/>
    </font>
    <font>
      <i/>
      <sz val="11"/>
      <color rgb="FFC00000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7FFF7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8" tint="-0.499984740745262"/>
        <bgColor indexed="64"/>
      </patternFill>
    </fill>
  </fills>
  <borders count="1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/>
      <bottom style="thick">
        <color rgb="FFFF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5" fillId="0" borderId="0" applyNumberFormat="0" applyFill="0" applyBorder="0" applyAlignment="0" applyProtection="0"/>
    <xf numFmtId="9" fontId="19" fillId="0" borderId="0" applyFont="0" applyFill="0" applyBorder="0" applyAlignment="0" applyProtection="0"/>
  </cellStyleXfs>
  <cellXfs count="368">
    <xf numFmtId="0" fontId="0" fillId="0" borderId="0" xfId="0"/>
    <xf numFmtId="0" fontId="1" fillId="0" borderId="0" xfId="0" applyFont="1"/>
    <xf numFmtId="0" fontId="1" fillId="0" borderId="4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9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0" fillId="0" borderId="17" xfId="0" applyBorder="1"/>
    <xf numFmtId="0" fontId="0" fillId="0" borderId="48" xfId="0" applyBorder="1"/>
    <xf numFmtId="0" fontId="0" fillId="3" borderId="4" xfId="0" applyFill="1" applyBorder="1" applyProtection="1">
      <protection locked="0"/>
    </xf>
    <xf numFmtId="0" fontId="0" fillId="0" borderId="6" xfId="0" applyBorder="1"/>
    <xf numFmtId="0" fontId="0" fillId="3" borderId="30" xfId="0" applyFill="1" applyBorder="1" applyAlignment="1" applyProtection="1">
      <alignment horizontal="center" vertical="center"/>
      <protection locked="0"/>
    </xf>
    <xf numFmtId="0" fontId="0" fillId="3" borderId="29" xfId="0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 applyProtection="1">
      <alignment horizontal="center" vertical="center"/>
      <protection locked="0"/>
    </xf>
    <xf numFmtId="0" fontId="0" fillId="3" borderId="4" xfId="0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3" borderId="19" xfId="0" applyFill="1" applyBorder="1" applyAlignment="1" applyProtection="1">
      <alignment horizontal="center" vertical="center"/>
      <protection locked="0"/>
    </xf>
    <xf numFmtId="0" fontId="0" fillId="3" borderId="32" xfId="0" applyFill="1" applyBorder="1" applyAlignment="1" applyProtection="1">
      <alignment horizontal="center" vertical="center"/>
      <protection locked="0"/>
    </xf>
    <xf numFmtId="0" fontId="0" fillId="3" borderId="31" xfId="0" applyFill="1" applyBorder="1" applyAlignment="1" applyProtection="1">
      <alignment horizontal="center" vertical="center"/>
      <protection locked="0"/>
    </xf>
    <xf numFmtId="0" fontId="0" fillId="3" borderId="35" xfId="0" applyFill="1" applyBorder="1" applyAlignment="1" applyProtection="1">
      <alignment horizontal="center" vertical="center"/>
      <protection locked="0"/>
    </xf>
    <xf numFmtId="0" fontId="0" fillId="3" borderId="24" xfId="0" applyFill="1" applyBorder="1" applyAlignment="1" applyProtection="1">
      <alignment horizontal="center" vertical="center"/>
      <protection locked="0"/>
    </xf>
    <xf numFmtId="0" fontId="0" fillId="3" borderId="40" xfId="0" applyFill="1" applyBorder="1" applyAlignment="1" applyProtection="1">
      <alignment horizontal="center" vertical="center"/>
      <protection locked="0"/>
    </xf>
    <xf numFmtId="0" fontId="0" fillId="3" borderId="42" xfId="0" applyFill="1" applyBorder="1" applyAlignment="1" applyProtection="1">
      <alignment horizontal="center" vertical="center"/>
      <protection locked="0"/>
    </xf>
    <xf numFmtId="0" fontId="1" fillId="0" borderId="8" xfId="0" applyFont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 wrapText="1"/>
    </xf>
    <xf numFmtId="0" fontId="1" fillId="5" borderId="6" xfId="0" applyFont="1" applyFill="1" applyBorder="1" applyAlignment="1">
      <alignment horizontal="center" wrapText="1"/>
    </xf>
    <xf numFmtId="0" fontId="0" fillId="3" borderId="50" xfId="0" applyFill="1" applyBorder="1" applyAlignment="1" applyProtection="1">
      <alignment horizontal="center" vertical="center"/>
      <protection locked="0"/>
    </xf>
    <xf numFmtId="0" fontId="0" fillId="3" borderId="2" xfId="0" applyFill="1" applyBorder="1" applyAlignment="1" applyProtection="1">
      <alignment horizontal="center" vertical="center"/>
      <protection locked="0"/>
    </xf>
    <xf numFmtId="0" fontId="0" fillId="3" borderId="51" xfId="0" applyFill="1" applyBorder="1" applyAlignment="1" applyProtection="1">
      <alignment horizontal="center" vertical="center"/>
      <protection locked="0"/>
    </xf>
    <xf numFmtId="0" fontId="0" fillId="3" borderId="52" xfId="0" applyFill="1" applyBorder="1" applyAlignment="1" applyProtection="1">
      <alignment horizontal="center" vertical="center"/>
      <protection locked="0"/>
    </xf>
    <xf numFmtId="0" fontId="0" fillId="3" borderId="54" xfId="0" applyFill="1" applyBorder="1" applyAlignment="1" applyProtection="1">
      <alignment horizontal="center" vertical="center"/>
      <protection locked="0"/>
    </xf>
    <xf numFmtId="0" fontId="0" fillId="3" borderId="55" xfId="0" applyFill="1" applyBorder="1" applyAlignment="1" applyProtection="1">
      <alignment horizontal="center" vertical="center"/>
      <protection locked="0"/>
    </xf>
    <xf numFmtId="0" fontId="0" fillId="3" borderId="56" xfId="0" applyFill="1" applyBorder="1" applyAlignment="1" applyProtection="1">
      <alignment horizontal="center" vertical="center"/>
      <protection locked="0"/>
    </xf>
    <xf numFmtId="0" fontId="0" fillId="3" borderId="53" xfId="0" applyFill="1" applyBorder="1" applyAlignment="1" applyProtection="1">
      <alignment horizontal="center" vertical="center"/>
      <protection locked="0"/>
    </xf>
    <xf numFmtId="0" fontId="0" fillId="3" borderId="57" xfId="0" applyFill="1" applyBorder="1" applyAlignment="1" applyProtection="1">
      <alignment horizontal="center" vertical="center"/>
      <protection locked="0"/>
    </xf>
    <xf numFmtId="0" fontId="1" fillId="5" borderId="58" xfId="0" applyFont="1" applyFill="1" applyBorder="1" applyAlignment="1">
      <alignment horizontal="center" wrapText="1"/>
    </xf>
    <xf numFmtId="0" fontId="1" fillId="12" borderId="12" xfId="0" applyFont="1" applyFill="1" applyBorder="1" applyAlignment="1">
      <alignment horizontal="center" wrapText="1"/>
    </xf>
    <xf numFmtId="0" fontId="1" fillId="13" borderId="35" xfId="0" applyFont="1" applyFill="1" applyBorder="1" applyAlignment="1">
      <alignment horizontal="center" wrapText="1"/>
    </xf>
    <xf numFmtId="0" fontId="0" fillId="3" borderId="45" xfId="0" applyFill="1" applyBorder="1" applyAlignment="1" applyProtection="1">
      <alignment horizontal="left"/>
      <protection locked="0"/>
    </xf>
    <xf numFmtId="0" fontId="0" fillId="3" borderId="49" xfId="0" applyFill="1" applyBorder="1" applyAlignment="1" applyProtection="1">
      <alignment horizontal="left"/>
      <protection locked="0"/>
    </xf>
    <xf numFmtId="0" fontId="0" fillId="3" borderId="47" xfId="0" applyFill="1" applyBorder="1" applyAlignment="1" applyProtection="1">
      <alignment horizontal="left"/>
      <protection locked="0"/>
    </xf>
    <xf numFmtId="0" fontId="0" fillId="3" borderId="3" xfId="0" applyFill="1" applyBorder="1" applyAlignment="1" applyProtection="1">
      <alignment horizontal="left"/>
      <protection locked="0"/>
    </xf>
    <xf numFmtId="0" fontId="0" fillId="3" borderId="9" xfId="0" applyFill="1" applyBorder="1" applyAlignment="1" applyProtection="1">
      <alignment horizontal="left"/>
      <protection locked="0"/>
    </xf>
    <xf numFmtId="0" fontId="0" fillId="3" borderId="4" xfId="0" applyFill="1" applyBorder="1" applyAlignment="1" applyProtection="1">
      <alignment horizontal="left"/>
      <protection locked="0"/>
    </xf>
    <xf numFmtId="0" fontId="3" fillId="3" borderId="4" xfId="0" applyFont="1" applyFill="1" applyBorder="1" applyAlignment="1" applyProtection="1">
      <alignment horizontal="left"/>
      <protection locked="0"/>
    </xf>
    <xf numFmtId="0" fontId="0" fillId="3" borderId="7" xfId="0" applyFill="1" applyBorder="1" applyAlignment="1" applyProtection="1">
      <alignment horizontal="left"/>
      <protection locked="0"/>
    </xf>
    <xf numFmtId="0" fontId="0" fillId="3" borderId="41" xfId="0" applyFill="1" applyBorder="1" applyAlignment="1" applyProtection="1">
      <alignment horizontal="left"/>
      <protection locked="0"/>
    </xf>
    <xf numFmtId="0" fontId="14" fillId="3" borderId="3" xfId="0" applyFont="1" applyFill="1" applyBorder="1" applyAlignment="1" applyProtection="1">
      <alignment horizontal="left"/>
      <protection locked="0"/>
    </xf>
    <xf numFmtId="0" fontId="15" fillId="0" borderId="0" xfId="1"/>
    <xf numFmtId="0" fontId="0" fillId="12" borderId="5" xfId="0" applyFill="1" applyBorder="1"/>
    <xf numFmtId="0" fontId="0" fillId="0" borderId="57" xfId="0" applyBorder="1"/>
    <xf numFmtId="0" fontId="0" fillId="12" borderId="12" xfId="0" applyFill="1" applyBorder="1"/>
    <xf numFmtId="0" fontId="0" fillId="12" borderId="59" xfId="0" applyFill="1" applyBorder="1"/>
    <xf numFmtId="0" fontId="16" fillId="3" borderId="62" xfId="0" applyFont="1" applyFill="1" applyBorder="1" applyAlignment="1" applyProtection="1">
      <alignment horizontal="left" wrapText="1"/>
      <protection locked="0"/>
    </xf>
    <xf numFmtId="0" fontId="0" fillId="14" borderId="0" xfId="0" applyFill="1"/>
    <xf numFmtId="0" fontId="0" fillId="15" borderId="12" xfId="0" applyFill="1" applyBorder="1"/>
    <xf numFmtId="0" fontId="0" fillId="15" borderId="5" xfId="0" applyFill="1" applyBorder="1"/>
    <xf numFmtId="0" fontId="0" fillId="15" borderId="59" xfId="0" applyFill="1" applyBorder="1"/>
    <xf numFmtId="0" fontId="0" fillId="16" borderId="0" xfId="0" applyFill="1"/>
    <xf numFmtId="0" fontId="0" fillId="11" borderId="66" xfId="0" applyFill="1" applyBorder="1"/>
    <xf numFmtId="0" fontId="0" fillId="11" borderId="67" xfId="0" applyFill="1" applyBorder="1"/>
    <xf numFmtId="0" fontId="0" fillId="0" borderId="68" xfId="0" applyBorder="1"/>
    <xf numFmtId="0" fontId="0" fillId="11" borderId="69" xfId="0" applyFill="1" applyBorder="1"/>
    <xf numFmtId="0" fontId="0" fillId="11" borderId="70" xfId="0" applyFill="1" applyBorder="1"/>
    <xf numFmtId="0" fontId="0" fillId="0" borderId="71" xfId="0" applyBorder="1"/>
    <xf numFmtId="0" fontId="0" fillId="0" borderId="72" xfId="0" applyBorder="1"/>
    <xf numFmtId="0" fontId="0" fillId="0" borderId="73" xfId="0" applyBorder="1"/>
    <xf numFmtId="0" fontId="0" fillId="11" borderId="74" xfId="0" applyFill="1" applyBorder="1"/>
    <xf numFmtId="0" fontId="17" fillId="0" borderId="77" xfId="0" applyFont="1" applyBorder="1" applyAlignment="1">
      <alignment horizontal="right" vertical="center"/>
    </xf>
    <xf numFmtId="0" fontId="17" fillId="0" borderId="78" xfId="0" applyFont="1" applyBorder="1" applyAlignment="1">
      <alignment horizontal="right" vertical="center"/>
    </xf>
    <xf numFmtId="0" fontId="17" fillId="0" borderId="79" xfId="0" applyFont="1" applyBorder="1" applyAlignment="1">
      <alignment horizontal="right" vertical="center"/>
    </xf>
    <xf numFmtId="0" fontId="0" fillId="0" borderId="25" xfId="0" applyBorder="1"/>
    <xf numFmtId="0" fontId="1" fillId="0" borderId="25" xfId="0" applyFont="1" applyBorder="1" applyAlignment="1">
      <alignment horizontal="left" vertical="center" wrapText="1"/>
    </xf>
    <xf numFmtId="0" fontId="0" fillId="0" borderId="26" xfId="0" applyBorder="1"/>
    <xf numFmtId="0" fontId="0" fillId="0" borderId="39" xfId="0" applyBorder="1"/>
    <xf numFmtId="0" fontId="1" fillId="0" borderId="0" xfId="0" applyFont="1" applyAlignment="1">
      <alignment horizontal="left" vertical="center" wrapText="1"/>
    </xf>
    <xf numFmtId="0" fontId="0" fillId="0" borderId="16" xfId="0" applyBorder="1"/>
    <xf numFmtId="0" fontId="0" fillId="0" borderId="21" xfId="0" applyBorder="1"/>
    <xf numFmtId="0" fontId="0" fillId="0" borderId="15" xfId="0" applyBorder="1"/>
    <xf numFmtId="0" fontId="1" fillId="9" borderId="18" xfId="0" applyFont="1" applyFill="1" applyBorder="1"/>
    <xf numFmtId="0" fontId="0" fillId="9" borderId="2" xfId="0" applyFill="1" applyBorder="1"/>
    <xf numFmtId="0" fontId="0" fillId="9" borderId="27" xfId="0" applyFill="1" applyBorder="1"/>
    <xf numFmtId="0" fontId="0" fillId="0" borderId="44" xfId="0" applyBorder="1"/>
    <xf numFmtId="0" fontId="0" fillId="0" borderId="46" xfId="0" applyBorder="1"/>
    <xf numFmtId="0" fontId="0" fillId="0" borderId="20" xfId="0" applyBorder="1"/>
    <xf numFmtId="0" fontId="1" fillId="0" borderId="17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6" borderId="18" xfId="0" applyFont="1" applyFill="1" applyBorder="1"/>
    <xf numFmtId="0" fontId="0" fillId="6" borderId="2" xfId="0" applyFill="1" applyBorder="1"/>
    <xf numFmtId="0" fontId="0" fillId="6" borderId="27" xfId="0" applyFill="1" applyBorder="1"/>
    <xf numFmtId="0" fontId="1" fillId="5" borderId="22" xfId="0" applyFont="1" applyFill="1" applyBorder="1"/>
    <xf numFmtId="0" fontId="1" fillId="5" borderId="4" xfId="0" applyFont="1" applyFill="1" applyBorder="1"/>
    <xf numFmtId="0" fontId="1" fillId="5" borderId="3" xfId="0" applyFont="1" applyFill="1" applyBorder="1" applyAlignment="1">
      <alignment horizontal="left"/>
    </xf>
    <xf numFmtId="0" fontId="1" fillId="10" borderId="13" xfId="0" applyFont="1" applyFill="1" applyBorder="1"/>
    <xf numFmtId="0" fontId="0" fillId="10" borderId="14" xfId="0" applyFill="1" applyBorder="1"/>
    <xf numFmtId="0" fontId="0" fillId="10" borderId="28" xfId="0" applyFill="1" applyBorder="1"/>
    <xf numFmtId="0" fontId="1" fillId="0" borderId="0" xfId="0" applyFont="1" applyAlignment="1">
      <alignment horizontal="left"/>
    </xf>
    <xf numFmtId="0" fontId="1" fillId="0" borderId="44" xfId="0" applyFont="1" applyBorder="1"/>
    <xf numFmtId="0" fontId="0" fillId="0" borderId="5" xfId="0" applyBorder="1"/>
    <xf numFmtId="0" fontId="0" fillId="0" borderId="22" xfId="0" applyBorder="1"/>
    <xf numFmtId="0" fontId="0" fillId="0" borderId="65" xfId="0" applyBorder="1"/>
    <xf numFmtId="0" fontId="1" fillId="5" borderId="13" xfId="0" applyFont="1" applyFill="1" applyBorder="1" applyAlignment="1">
      <alignment horizontal="left"/>
    </xf>
    <xf numFmtId="0" fontId="1" fillId="0" borderId="0" xfId="0" applyFont="1" applyAlignment="1">
      <alignment vertical="center"/>
    </xf>
    <xf numFmtId="9" fontId="0" fillId="3" borderId="4" xfId="2" applyFont="1" applyFill="1" applyBorder="1" applyAlignment="1" applyProtection="1">
      <alignment horizontal="left"/>
      <protection locked="0"/>
    </xf>
    <xf numFmtId="0" fontId="0" fillId="17" borderId="0" xfId="0" applyFill="1" applyAlignment="1">
      <alignment horizontal="right"/>
    </xf>
    <xf numFmtId="0" fontId="0" fillId="17" borderId="0" xfId="0" applyFill="1"/>
    <xf numFmtId="0" fontId="1" fillId="8" borderId="17" xfId="0" applyFont="1" applyFill="1" applyBorder="1" applyAlignment="1">
      <alignment vertical="center"/>
    </xf>
    <xf numFmtId="0" fontId="20" fillId="3" borderId="4" xfId="0" applyFont="1" applyFill="1" applyBorder="1" applyAlignment="1" applyProtection="1">
      <alignment horizontal="left"/>
      <protection locked="0"/>
    </xf>
    <xf numFmtId="0" fontId="1" fillId="0" borderId="65" xfId="0" applyFont="1" applyBorder="1"/>
    <xf numFmtId="0" fontId="17" fillId="0" borderId="0" xfId="0" applyFon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1" fillId="0" borderId="0" xfId="0" applyFont="1" applyAlignment="1">
      <alignment horizontal="center" vertical="center"/>
    </xf>
    <xf numFmtId="9" fontId="22" fillId="0" borderId="0" xfId="0" applyNumberFormat="1" applyFont="1" applyAlignment="1">
      <alignment horizontal="left"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1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indent="2"/>
    </xf>
    <xf numFmtId="0" fontId="25" fillId="0" borderId="0" xfId="0" applyFont="1" applyAlignment="1">
      <alignment vertical="center"/>
    </xf>
    <xf numFmtId="0" fontId="0" fillId="11" borderId="0" xfId="0" applyFill="1"/>
    <xf numFmtId="0" fontId="0" fillId="3" borderId="4" xfId="0" applyFill="1" applyBorder="1"/>
    <xf numFmtId="0" fontId="0" fillId="11" borderId="4" xfId="2" applyNumberFormat="1" applyFont="1" applyFill="1" applyBorder="1" applyAlignment="1" applyProtection="1">
      <alignment horizontal="left"/>
    </xf>
    <xf numFmtId="0" fontId="1" fillId="0" borderId="17" xfId="0" applyFont="1" applyBorder="1"/>
    <xf numFmtId="0" fontId="0" fillId="18" borderId="4" xfId="2" applyNumberFormat="1" applyFont="1" applyFill="1" applyBorder="1" applyAlignment="1" applyProtection="1">
      <alignment horizontal="left"/>
    </xf>
    <xf numFmtId="0" fontId="0" fillId="3" borderId="4" xfId="2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11" borderId="17" xfId="0" applyFill="1" applyBorder="1"/>
    <xf numFmtId="0" fontId="0" fillId="18" borderId="0" xfId="0" applyFill="1"/>
    <xf numFmtId="0" fontId="0" fillId="18" borderId="17" xfId="0" applyFill="1" applyBorder="1"/>
    <xf numFmtId="0" fontId="28" fillId="3" borderId="4" xfId="0" applyFont="1" applyFill="1" applyBorder="1" applyAlignment="1" applyProtection="1">
      <alignment horizontal="left"/>
      <protection locked="0"/>
    </xf>
    <xf numFmtId="0" fontId="28" fillId="3" borderId="61" xfId="0" applyFont="1" applyFill="1" applyBorder="1" applyAlignment="1" applyProtection="1">
      <alignment horizontal="left"/>
      <protection locked="0"/>
    </xf>
    <xf numFmtId="0" fontId="28" fillId="3" borderId="24" xfId="0" applyFont="1" applyFill="1" applyBorder="1" applyAlignment="1" applyProtection="1">
      <alignment horizontal="left"/>
      <protection locked="0"/>
    </xf>
    <xf numFmtId="0" fontId="29" fillId="0" borderId="0" xfId="0" applyFont="1"/>
    <xf numFmtId="0" fontId="29" fillId="0" borderId="5" xfId="0" applyFont="1" applyBorder="1"/>
    <xf numFmtId="0" fontId="31" fillId="0" borderId="5" xfId="0" applyFont="1" applyBorder="1"/>
    <xf numFmtId="0" fontId="0" fillId="0" borderId="7" xfId="0" applyBorder="1"/>
    <xf numFmtId="0" fontId="17" fillId="0" borderId="0" xfId="0" applyFont="1" applyAlignment="1">
      <alignment horizontal="center" vertical="top" wrapText="1"/>
    </xf>
    <xf numFmtId="0" fontId="32" fillId="0" borderId="0" xfId="0" applyFont="1"/>
    <xf numFmtId="0" fontId="33" fillId="0" borderId="0" xfId="0" applyFont="1"/>
    <xf numFmtId="0" fontId="0" fillId="0" borderId="0" xfId="0" quotePrefix="1"/>
    <xf numFmtId="0" fontId="1" fillId="0" borderId="0" xfId="0" quotePrefix="1" applyFont="1"/>
    <xf numFmtId="0" fontId="35" fillId="0" borderId="0" xfId="0" quotePrefix="1" applyFont="1"/>
    <xf numFmtId="0" fontId="0" fillId="20" borderId="2" xfId="0" applyFill="1" applyBorder="1"/>
    <xf numFmtId="0" fontId="0" fillId="20" borderId="27" xfId="0" applyFill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 wrapText="1"/>
    </xf>
    <xf numFmtId="164" fontId="0" fillId="21" borderId="48" xfId="0" applyNumberFormat="1" applyFill="1" applyBorder="1"/>
    <xf numFmtId="164" fontId="0" fillId="0" borderId="6" xfId="0" applyNumberFormat="1" applyBorder="1"/>
    <xf numFmtId="164" fontId="0" fillId="21" borderId="68" xfId="0" applyNumberFormat="1" applyFill="1" applyBorder="1"/>
    <xf numFmtId="164" fontId="0" fillId="21" borderId="6" xfId="0" applyNumberFormat="1" applyFill="1" applyBorder="1"/>
    <xf numFmtId="164" fontId="0" fillId="0" borderId="57" xfId="0" applyNumberFormat="1" applyBorder="1"/>
    <xf numFmtId="164" fontId="0" fillId="21" borderId="71" xfId="0" applyNumberFormat="1" applyFill="1" applyBorder="1"/>
    <xf numFmtId="164" fontId="0" fillId="21" borderId="57" xfId="0" applyNumberFormat="1" applyFill="1" applyBorder="1"/>
    <xf numFmtId="164" fontId="0" fillId="7" borderId="6" xfId="0" applyNumberFormat="1" applyFill="1" applyBorder="1"/>
    <xf numFmtId="164" fontId="0" fillId="7" borderId="57" xfId="0" applyNumberFormat="1" applyFill="1" applyBorder="1"/>
    <xf numFmtId="164" fontId="0" fillId="5" borderId="6" xfId="0" applyNumberFormat="1" applyFill="1" applyBorder="1"/>
    <xf numFmtId="164" fontId="0" fillId="5" borderId="57" xfId="0" applyNumberFormat="1" applyFill="1" applyBorder="1"/>
    <xf numFmtId="0" fontId="0" fillId="0" borderId="89" xfId="0" applyBorder="1"/>
    <xf numFmtId="164" fontId="0" fillId="0" borderId="17" xfId="0" applyNumberFormat="1" applyBorder="1"/>
    <xf numFmtId="164" fontId="0" fillId="0" borderId="20" xfId="0" applyNumberFormat="1" applyBorder="1"/>
    <xf numFmtId="164" fontId="0" fillId="0" borderId="91" xfId="0" applyNumberFormat="1" applyBorder="1"/>
    <xf numFmtId="0" fontId="0" fillId="24" borderId="5" xfId="0" applyFill="1" applyBorder="1"/>
    <xf numFmtId="0" fontId="0" fillId="24" borderId="59" xfId="0" applyFill="1" applyBorder="1"/>
    <xf numFmtId="0" fontId="0" fillId="24" borderId="57" xfId="0" applyFill="1" applyBorder="1"/>
    <xf numFmtId="0" fontId="0" fillId="24" borderId="0" xfId="0" applyFill="1"/>
    <xf numFmtId="164" fontId="0" fillId="0" borderId="0" xfId="0" applyNumberFormat="1"/>
    <xf numFmtId="164" fontId="0" fillId="21" borderId="0" xfId="0" applyNumberFormat="1" applyFill="1"/>
    <xf numFmtId="164" fontId="0" fillId="5" borderId="0" xfId="0" applyNumberFormat="1" applyFill="1"/>
    <xf numFmtId="164" fontId="0" fillId="23" borderId="0" xfId="0" applyNumberFormat="1" applyFill="1"/>
    <xf numFmtId="164" fontId="0" fillId="7" borderId="0" xfId="0" applyNumberFormat="1" applyFill="1"/>
    <xf numFmtId="164" fontId="0" fillId="22" borderId="0" xfId="0" applyNumberFormat="1" applyFill="1"/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92" xfId="0" applyBorder="1"/>
    <xf numFmtId="0" fontId="0" fillId="0" borderId="0" xfId="0" applyAlignment="1">
      <alignment horizontal="right"/>
    </xf>
    <xf numFmtId="164" fontId="0" fillId="0" borderId="25" xfId="0" applyNumberFormat="1" applyBorder="1"/>
    <xf numFmtId="0" fontId="0" fillId="24" borderId="12" xfId="0" applyFill="1" applyBorder="1"/>
    <xf numFmtId="0" fontId="0" fillId="24" borderId="6" xfId="0" applyFill="1" applyBorder="1"/>
    <xf numFmtId="0" fontId="0" fillId="24" borderId="96" xfId="0" applyFill="1" applyBorder="1"/>
    <xf numFmtId="0" fontId="0" fillId="24" borderId="25" xfId="0" applyFill="1" applyBorder="1"/>
    <xf numFmtId="164" fontId="0" fillId="0" borderId="92" xfId="0" applyNumberFormat="1" applyBorder="1"/>
    <xf numFmtId="164" fontId="0" fillId="21" borderId="94" xfId="0" applyNumberFormat="1" applyFill="1" applyBorder="1"/>
    <xf numFmtId="164" fontId="0" fillId="5" borderId="25" xfId="0" applyNumberFormat="1" applyFill="1" applyBorder="1"/>
    <xf numFmtId="164" fontId="0" fillId="21" borderId="25" xfId="0" applyNumberFormat="1" applyFill="1" applyBorder="1"/>
    <xf numFmtId="164" fontId="0" fillId="7" borderId="25" xfId="0" applyNumberFormat="1" applyFill="1" applyBorder="1"/>
    <xf numFmtId="164" fontId="0" fillId="23" borderId="6" xfId="0" applyNumberFormat="1" applyFill="1" applyBorder="1"/>
    <xf numFmtId="164" fontId="0" fillId="23" borderId="57" xfId="0" applyNumberFormat="1" applyFill="1" applyBorder="1"/>
    <xf numFmtId="164" fontId="0" fillId="23" borderId="25" xfId="0" applyNumberFormat="1" applyFill="1" applyBorder="1"/>
    <xf numFmtId="164" fontId="0" fillId="22" borderId="6" xfId="0" applyNumberFormat="1" applyFill="1" applyBorder="1"/>
    <xf numFmtId="164" fontId="0" fillId="22" borderId="57" xfId="0" applyNumberFormat="1" applyFill="1" applyBorder="1"/>
    <xf numFmtId="164" fontId="0" fillId="22" borderId="25" xfId="0" applyNumberFormat="1" applyFill="1" applyBorder="1"/>
    <xf numFmtId="0" fontId="1" fillId="22" borderId="0" xfId="0" applyFont="1" applyFill="1" applyAlignment="1">
      <alignment horizontal="center" vertical="center"/>
    </xf>
    <xf numFmtId="164" fontId="0" fillId="23" borderId="103" xfId="0" applyNumberFormat="1" applyFill="1" applyBorder="1"/>
    <xf numFmtId="164" fontId="0" fillId="22" borderId="103" xfId="0" applyNumberFormat="1" applyFill="1" applyBorder="1"/>
    <xf numFmtId="0" fontId="1" fillId="0" borderId="104" xfId="0" applyFont="1" applyBorder="1" applyAlignment="1">
      <alignment horizontal="center" vertical="center"/>
    </xf>
    <xf numFmtId="0" fontId="1" fillId="0" borderId="105" xfId="0" applyFont="1" applyBorder="1" applyAlignment="1">
      <alignment horizontal="center" vertical="center" wrapText="1"/>
    </xf>
    <xf numFmtId="0" fontId="1" fillId="21" borderId="106" xfId="0" applyFont="1" applyFill="1" applyBorder="1" applyAlignment="1">
      <alignment horizontal="center" vertical="center" wrapText="1"/>
    </xf>
    <xf numFmtId="0" fontId="1" fillId="5" borderId="105" xfId="0" applyFont="1" applyFill="1" applyBorder="1" applyAlignment="1">
      <alignment horizontal="center" vertical="center" wrapText="1"/>
    </xf>
    <xf numFmtId="0" fontId="1" fillId="23" borderId="105" xfId="0" applyFont="1" applyFill="1" applyBorder="1" applyAlignment="1">
      <alignment horizontal="center" vertical="center" wrapText="1"/>
    </xf>
    <xf numFmtId="0" fontId="1" fillId="25" borderId="107" xfId="0" applyFont="1" applyFill="1" applyBorder="1" applyAlignment="1">
      <alignment horizontal="center" vertical="center" textRotation="90" wrapText="1"/>
    </xf>
    <xf numFmtId="0" fontId="1" fillId="21" borderId="105" xfId="0" applyFont="1" applyFill="1" applyBorder="1" applyAlignment="1">
      <alignment horizontal="center" vertical="center" wrapText="1"/>
    </xf>
    <xf numFmtId="0" fontId="1" fillId="0" borderId="105" xfId="0" applyFont="1" applyBorder="1" applyAlignment="1">
      <alignment horizontal="center" vertical="center"/>
    </xf>
    <xf numFmtId="0" fontId="1" fillId="7" borderId="105" xfId="0" applyFont="1" applyFill="1" applyBorder="1" applyAlignment="1">
      <alignment horizontal="center" vertical="center" wrapText="1"/>
    </xf>
    <xf numFmtId="0" fontId="1" fillId="22" borderId="105" xfId="0" applyFont="1" applyFill="1" applyBorder="1" applyAlignment="1">
      <alignment horizontal="center" vertical="center" wrapText="1"/>
    </xf>
    <xf numFmtId="0" fontId="1" fillId="26" borderId="107" xfId="0" applyFont="1" applyFill="1" applyBorder="1" applyAlignment="1">
      <alignment horizontal="center" vertical="center" textRotation="90" wrapText="1"/>
    </xf>
    <xf numFmtId="0" fontId="1" fillId="26" borderId="108" xfId="0" applyFont="1" applyFill="1" applyBorder="1" applyAlignment="1">
      <alignment horizontal="center" vertical="center" textRotation="90" wrapText="1"/>
    </xf>
    <xf numFmtId="0" fontId="0" fillId="0" borderId="13" xfId="0" applyBorder="1"/>
    <xf numFmtId="0" fontId="0" fillId="9" borderId="14" xfId="0" applyFill="1" applyBorder="1"/>
    <xf numFmtId="164" fontId="0" fillId="0" borderId="88" xfId="0" applyNumberFormat="1" applyBorder="1"/>
    <xf numFmtId="164" fontId="0" fillId="0" borderId="89" xfId="0" applyNumberFormat="1" applyBorder="1"/>
    <xf numFmtId="164" fontId="0" fillId="21" borderId="109" xfId="0" applyNumberFormat="1" applyFill="1" applyBorder="1"/>
    <xf numFmtId="164" fontId="0" fillId="5" borderId="89" xfId="0" applyNumberFormat="1" applyFill="1" applyBorder="1"/>
    <xf numFmtId="164" fontId="1" fillId="25" borderId="110" xfId="0" applyNumberFormat="1" applyFont="1" applyFill="1" applyBorder="1" applyAlignment="1">
      <alignment horizontal="center" vertical="center"/>
    </xf>
    <xf numFmtId="164" fontId="0" fillId="21" borderId="89" xfId="0" applyNumberFormat="1" applyFill="1" applyBorder="1"/>
    <xf numFmtId="164" fontId="0" fillId="25" borderId="110" xfId="0" applyNumberFormat="1" applyFill="1" applyBorder="1" applyAlignment="1">
      <alignment horizontal="center" vertical="center"/>
    </xf>
    <xf numFmtId="164" fontId="0" fillId="7" borderId="89" xfId="0" applyNumberFormat="1" applyFill="1" applyBorder="1"/>
    <xf numFmtId="164" fontId="0" fillId="26" borderId="110" xfId="0" applyNumberFormat="1" applyFill="1" applyBorder="1"/>
    <xf numFmtId="164" fontId="0" fillId="26" borderId="90" xfId="0" applyNumberFormat="1" applyFill="1" applyBorder="1"/>
    <xf numFmtId="0" fontId="1" fillId="23" borderId="17" xfId="0" applyFont="1" applyFill="1" applyBorder="1" applyAlignment="1">
      <alignment horizontal="center" vertical="center"/>
    </xf>
    <xf numFmtId="0" fontId="1" fillId="23" borderId="0" xfId="0" applyFont="1" applyFill="1" applyAlignment="1">
      <alignment horizontal="center" vertical="center"/>
    </xf>
    <xf numFmtId="0" fontId="0" fillId="16" borderId="89" xfId="0" applyFill="1" applyBorder="1"/>
    <xf numFmtId="0" fontId="0" fillId="0" borderId="88" xfId="0" applyBorder="1"/>
    <xf numFmtId="0" fontId="0" fillId="0" borderId="90" xfId="0" applyBorder="1"/>
    <xf numFmtId="0" fontId="0" fillId="16" borderId="25" xfId="0" applyFill="1" applyBorder="1"/>
    <xf numFmtId="164" fontId="38" fillId="27" borderId="95" xfId="0" applyNumberFormat="1" applyFont="1" applyFill="1" applyBorder="1" applyAlignment="1">
      <alignment vertical="center"/>
    </xf>
    <xf numFmtId="164" fontId="38" fillId="28" borderId="95" xfId="0" applyNumberFormat="1" applyFont="1" applyFill="1" applyBorder="1" applyAlignment="1">
      <alignment vertical="center"/>
    </xf>
    <xf numFmtId="164" fontId="38" fillId="16" borderId="95" xfId="0" applyNumberFormat="1" applyFont="1" applyFill="1" applyBorder="1" applyAlignment="1">
      <alignment vertical="center"/>
    </xf>
    <xf numFmtId="0" fontId="0" fillId="0" borderId="106" xfId="0" applyBorder="1"/>
    <xf numFmtId="164" fontId="0" fillId="0" borderId="107" xfId="0" applyNumberFormat="1" applyBorder="1"/>
    <xf numFmtId="164" fontId="0" fillId="0" borderId="93" xfId="0" applyNumberFormat="1" applyBorder="1"/>
    <xf numFmtId="0" fontId="17" fillId="0" borderId="48" xfId="0" applyFont="1" applyBorder="1" applyAlignment="1">
      <alignment horizontal="right"/>
    </xf>
    <xf numFmtId="164" fontId="0" fillId="0" borderId="67" xfId="0" applyNumberFormat="1" applyBorder="1"/>
    <xf numFmtId="164" fontId="0" fillId="0" borderId="69" xfId="0" applyNumberFormat="1" applyBorder="1"/>
    <xf numFmtId="164" fontId="0" fillId="0" borderId="74" xfId="0" applyNumberFormat="1" applyBorder="1"/>
    <xf numFmtId="0" fontId="17" fillId="0" borderId="94" xfId="0" applyFont="1" applyBorder="1" applyAlignment="1">
      <alignment horizontal="right"/>
    </xf>
    <xf numFmtId="0" fontId="0" fillId="0" borderId="112" xfId="0" applyBorder="1"/>
    <xf numFmtId="0" fontId="0" fillId="0" borderId="113" xfId="0" applyBorder="1"/>
    <xf numFmtId="0" fontId="17" fillId="23" borderId="111" xfId="0" applyFont="1" applyFill="1" applyBorder="1"/>
    <xf numFmtId="0" fontId="0" fillId="22" borderId="111" xfId="0" applyFill="1" applyBorder="1"/>
    <xf numFmtId="0" fontId="0" fillId="11" borderId="111" xfId="0" applyFill="1" applyBorder="1"/>
    <xf numFmtId="0" fontId="22" fillId="0" borderId="105" xfId="0" applyFont="1" applyBorder="1"/>
    <xf numFmtId="0" fontId="22" fillId="0" borderId="0" xfId="0" applyFont="1"/>
    <xf numFmtId="0" fontId="22" fillId="0" borderId="6" xfId="0" applyFont="1" applyBorder="1"/>
    <xf numFmtId="0" fontId="22" fillId="0" borderId="25" xfId="0" applyFont="1" applyBorder="1"/>
    <xf numFmtId="0" fontId="22" fillId="0" borderId="14" xfId="0" applyFont="1" applyBorder="1"/>
    <xf numFmtId="0" fontId="22" fillId="0" borderId="73" xfId="0" applyFont="1" applyBorder="1"/>
    <xf numFmtId="0" fontId="39" fillId="3" borderId="4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5" fillId="3" borderId="1" xfId="0" applyFont="1" applyFill="1" applyBorder="1" applyAlignment="1" applyProtection="1">
      <alignment horizontal="left"/>
      <protection locked="0"/>
    </xf>
    <xf numFmtId="0" fontId="5" fillId="3" borderId="4" xfId="0" applyFont="1" applyFill="1" applyBorder="1" applyAlignment="1" applyProtection="1">
      <alignment horizontal="left"/>
      <protection locked="0"/>
    </xf>
    <xf numFmtId="0" fontId="1" fillId="7" borderId="20" xfId="0" applyFont="1" applyFill="1" applyBorder="1" applyAlignment="1">
      <alignment horizontal="left"/>
    </xf>
    <xf numFmtId="0" fontId="1" fillId="7" borderId="7" xfId="0" applyFont="1" applyFill="1" applyBorder="1" applyAlignment="1">
      <alignment horizontal="left"/>
    </xf>
    <xf numFmtId="0" fontId="1" fillId="5" borderId="21" xfId="0" applyFont="1" applyFill="1" applyBorder="1" applyAlignment="1">
      <alignment horizontal="left"/>
    </xf>
    <xf numFmtId="0" fontId="1" fillId="4" borderId="18" xfId="0" applyFont="1" applyFill="1" applyBorder="1" applyAlignment="1">
      <alignment horizontal="left"/>
    </xf>
    <xf numFmtId="0" fontId="1" fillId="5" borderId="18" xfId="0" applyFont="1" applyFill="1" applyBorder="1" applyAlignment="1">
      <alignment horizontal="left"/>
    </xf>
    <xf numFmtId="0" fontId="1" fillId="5" borderId="65" xfId="0" applyFont="1" applyFill="1" applyBorder="1" applyAlignment="1">
      <alignment horizontal="left"/>
    </xf>
    <xf numFmtId="0" fontId="4" fillId="3" borderId="4" xfId="0" applyFont="1" applyFill="1" applyBorder="1" applyAlignment="1" applyProtection="1">
      <alignment horizontal="center" vertical="center"/>
      <protection locked="0"/>
    </xf>
    <xf numFmtId="0" fontId="1" fillId="4" borderId="4" xfId="0" applyFont="1" applyFill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" fillId="5" borderId="3" xfId="0" applyFont="1" applyFill="1" applyBorder="1" applyAlignment="1">
      <alignment horizontal="left"/>
    </xf>
    <xf numFmtId="0" fontId="1" fillId="8" borderId="20" xfId="0" applyFont="1" applyFill="1" applyBorder="1" applyAlignment="1">
      <alignment horizontal="left"/>
    </xf>
    <xf numFmtId="0" fontId="1" fillId="8" borderId="7" xfId="0" applyFont="1" applyFill="1" applyBorder="1" applyAlignment="1">
      <alignment horizontal="left"/>
    </xf>
    <xf numFmtId="0" fontId="1" fillId="8" borderId="17" xfId="0" applyFont="1" applyFill="1" applyBorder="1" applyAlignment="1">
      <alignment horizontal="left"/>
    </xf>
    <xf numFmtId="0" fontId="1" fillId="8" borderId="10" xfId="0" applyFont="1" applyFill="1" applyBorder="1" applyAlignment="1">
      <alignment horizontal="left"/>
    </xf>
    <xf numFmtId="0" fontId="1" fillId="7" borderId="18" xfId="0" applyFont="1" applyFill="1" applyBorder="1" applyAlignment="1">
      <alignment horizontal="left"/>
    </xf>
    <xf numFmtId="0" fontId="1" fillId="7" borderId="3" xfId="0" applyFont="1" applyFill="1" applyBorder="1" applyAlignment="1">
      <alignment horizontal="left"/>
    </xf>
    <xf numFmtId="0" fontId="1" fillId="7" borderId="21" xfId="0" applyFont="1" applyFill="1" applyBorder="1" applyAlignment="1">
      <alignment horizontal="left"/>
    </xf>
    <xf numFmtId="0" fontId="1" fillId="7" borderId="1" xfId="0" applyFont="1" applyFill="1" applyBorder="1" applyAlignment="1">
      <alignment horizontal="left"/>
    </xf>
    <xf numFmtId="0" fontId="13" fillId="0" borderId="5" xfId="0" applyFont="1" applyBorder="1" applyAlignment="1">
      <alignment horizontal="left" vertical="center" wrapText="1"/>
    </xf>
    <xf numFmtId="0" fontId="1" fillId="20" borderId="18" xfId="0" applyFont="1" applyFill="1" applyBorder="1" applyAlignment="1">
      <alignment horizontal="left"/>
    </xf>
    <xf numFmtId="0" fontId="1" fillId="20" borderId="2" xfId="0" applyFont="1" applyFill="1" applyBorder="1" applyAlignment="1">
      <alignment horizontal="left"/>
    </xf>
    <xf numFmtId="0" fontId="17" fillId="0" borderId="17" xfId="0" applyFont="1" applyBorder="1" applyAlignment="1">
      <alignment horizontal="center" vertical="center"/>
    </xf>
    <xf numFmtId="0" fontId="1" fillId="4" borderId="63" xfId="0" applyFont="1" applyFill="1" applyBorder="1" applyAlignment="1">
      <alignment horizontal="center"/>
    </xf>
    <xf numFmtId="0" fontId="1" fillId="4" borderId="64" xfId="0" applyFont="1" applyFill="1" applyBorder="1" applyAlignment="1">
      <alignment horizontal="center"/>
    </xf>
    <xf numFmtId="0" fontId="1" fillId="7" borderId="17" xfId="0" applyFont="1" applyFill="1" applyBorder="1" applyAlignment="1">
      <alignment horizontal="left"/>
    </xf>
    <xf numFmtId="0" fontId="1" fillId="7" borderId="11" xfId="0" applyFont="1" applyFill="1" applyBorder="1" applyAlignment="1">
      <alignment horizontal="left"/>
    </xf>
    <xf numFmtId="0" fontId="1" fillId="6" borderId="63" xfId="0" applyFont="1" applyFill="1" applyBorder="1" applyAlignment="1">
      <alignment horizontal="center"/>
    </xf>
    <xf numFmtId="0" fontId="1" fillId="6" borderId="64" xfId="0" applyFont="1" applyFill="1" applyBorder="1" applyAlignment="1">
      <alignment horizontal="center"/>
    </xf>
    <xf numFmtId="0" fontId="1" fillId="6" borderId="63" xfId="0" applyFont="1" applyFill="1" applyBorder="1" applyAlignment="1">
      <alignment horizontal="left"/>
    </xf>
    <xf numFmtId="0" fontId="1" fillId="6" borderId="64" xfId="0" applyFont="1" applyFill="1" applyBorder="1" applyAlignment="1">
      <alignment horizontal="left"/>
    </xf>
    <xf numFmtId="0" fontId="1" fillId="20" borderId="3" xfId="0" applyFont="1" applyFill="1" applyBorder="1" applyAlignment="1">
      <alignment horizontal="left"/>
    </xf>
    <xf numFmtId="0" fontId="6" fillId="0" borderId="36" xfId="0" applyFont="1" applyBorder="1" applyAlignment="1">
      <alignment horizontal="center" vertical="center" textRotation="90"/>
    </xf>
    <xf numFmtId="0" fontId="6" fillId="0" borderId="15" xfId="0" applyFont="1" applyBorder="1" applyAlignment="1">
      <alignment horizontal="center" vertical="center" textRotation="90"/>
    </xf>
    <xf numFmtId="0" fontId="6" fillId="0" borderId="39" xfId="0" applyFont="1" applyBorder="1" applyAlignment="1">
      <alignment horizontal="center" vertical="center" textRotation="90"/>
    </xf>
    <xf numFmtId="0" fontId="0" fillId="0" borderId="29" xfId="0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17" borderId="1" xfId="0" applyFill="1" applyBorder="1" applyAlignment="1">
      <alignment horizontal="left" vertical="center" wrapText="1"/>
    </xf>
    <xf numFmtId="0" fontId="0" fillId="17" borderId="2" xfId="0" applyFill="1" applyBorder="1" applyAlignment="1">
      <alignment horizontal="left" vertical="center" wrapText="1"/>
    </xf>
    <xf numFmtId="0" fontId="3" fillId="3" borderId="31" xfId="0" applyFont="1" applyFill="1" applyBorder="1" applyAlignment="1" applyProtection="1">
      <alignment horizontal="left" vertical="center"/>
      <protection locked="0"/>
    </xf>
    <xf numFmtId="0" fontId="3" fillId="3" borderId="51" xfId="0" applyFont="1" applyFill="1" applyBorder="1" applyAlignment="1" applyProtection="1">
      <alignment horizontal="left" vertical="center"/>
      <protection locked="0"/>
    </xf>
    <xf numFmtId="0" fontId="3" fillId="3" borderId="1" xfId="0" applyFont="1" applyFill="1" applyBorder="1" applyAlignment="1" applyProtection="1">
      <alignment horizontal="left" vertical="center"/>
      <protection locked="0"/>
    </xf>
    <xf numFmtId="0" fontId="3" fillId="3" borderId="2" xfId="0" applyFont="1" applyFill="1" applyBorder="1" applyAlignment="1" applyProtection="1">
      <alignment horizontal="left" vertical="center"/>
      <protection locked="0"/>
    </xf>
    <xf numFmtId="0" fontId="1" fillId="2" borderId="33" xfId="0" applyFont="1" applyFill="1" applyBorder="1" applyAlignment="1">
      <alignment horizontal="left" vertical="center"/>
    </xf>
    <xf numFmtId="0" fontId="1" fillId="2" borderId="34" xfId="0" applyFont="1" applyFill="1" applyBorder="1" applyAlignment="1">
      <alignment horizontal="left" vertical="center"/>
    </xf>
    <xf numFmtId="0" fontId="1" fillId="2" borderId="43" xfId="0" applyFont="1" applyFill="1" applyBorder="1" applyAlignment="1">
      <alignment horizontal="left" vertical="center"/>
    </xf>
    <xf numFmtId="0" fontId="1" fillId="2" borderId="85" xfId="0" applyFont="1" applyFill="1" applyBorder="1" applyAlignment="1">
      <alignment horizontal="left" vertical="center"/>
    </xf>
    <xf numFmtId="0" fontId="1" fillId="2" borderId="86" xfId="0" applyFont="1" applyFill="1" applyBorder="1" applyAlignment="1">
      <alignment horizontal="left" vertical="center"/>
    </xf>
    <xf numFmtId="0" fontId="6" fillId="0" borderId="38" xfId="0" applyFont="1" applyBorder="1" applyAlignment="1">
      <alignment horizontal="center" vertical="center" textRotation="90"/>
    </xf>
    <xf numFmtId="0" fontId="1" fillId="19" borderId="1" xfId="0" applyFont="1" applyFill="1" applyBorder="1" applyAlignment="1">
      <alignment horizontal="center" vertical="center"/>
    </xf>
    <xf numFmtId="0" fontId="1" fillId="19" borderId="2" xfId="0" applyFont="1" applyFill="1" applyBorder="1" applyAlignment="1">
      <alignment horizontal="center" vertical="center"/>
    </xf>
    <xf numFmtId="0" fontId="1" fillId="19" borderId="87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27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3" xfId="0" applyFont="1" applyBorder="1" applyAlignment="1">
      <alignment horizontal="center"/>
    </xf>
    <xf numFmtId="0" fontId="1" fillId="0" borderId="84" xfId="0" applyFont="1" applyBorder="1" applyAlignment="1">
      <alignment horizontal="center"/>
    </xf>
    <xf numFmtId="0" fontId="1" fillId="0" borderId="21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0" fillId="0" borderId="18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8" fillId="11" borderId="80" xfId="0" applyFont="1" applyFill="1" applyBorder="1" applyAlignment="1">
      <alignment horizontal="center"/>
    </xf>
    <xf numFmtId="0" fontId="8" fillId="11" borderId="81" xfId="0" applyFont="1" applyFill="1" applyBorder="1" applyAlignment="1">
      <alignment horizontal="center"/>
    </xf>
    <xf numFmtId="0" fontId="8" fillId="11" borderId="82" xfId="0" applyFont="1" applyFill="1" applyBorder="1" applyAlignment="1">
      <alignment horizontal="center"/>
    </xf>
    <xf numFmtId="0" fontId="1" fillId="4" borderId="13" xfId="0" applyFont="1" applyFill="1" applyBorder="1" applyAlignment="1">
      <alignment horizontal="left" vertical="center"/>
    </xf>
    <xf numFmtId="0" fontId="1" fillId="4" borderId="14" xfId="0" applyFont="1" applyFill="1" applyBorder="1" applyAlignment="1">
      <alignment horizontal="left" vertical="center"/>
    </xf>
    <xf numFmtId="0" fontId="1" fillId="4" borderId="28" xfId="0" applyFont="1" applyFill="1" applyBorder="1" applyAlignment="1">
      <alignment horizontal="left" vertical="center"/>
    </xf>
    <xf numFmtId="0" fontId="1" fillId="0" borderId="1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18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1" fillId="9" borderId="13" xfId="0" applyFont="1" applyFill="1" applyBorder="1" applyAlignment="1">
      <alignment horizontal="left" vertical="center"/>
    </xf>
    <xf numFmtId="0" fontId="1" fillId="9" borderId="14" xfId="0" applyFont="1" applyFill="1" applyBorder="1" applyAlignment="1">
      <alignment horizontal="left" vertical="center"/>
    </xf>
    <xf numFmtId="0" fontId="1" fillId="9" borderId="28" xfId="0" applyFont="1" applyFill="1" applyBorder="1" applyAlignment="1">
      <alignment horizontal="left" vertical="center"/>
    </xf>
    <xf numFmtId="0" fontId="1" fillId="8" borderId="2" xfId="0" applyFont="1" applyFill="1" applyBorder="1" applyAlignment="1">
      <alignment horizontal="center" vertical="center"/>
    </xf>
    <xf numFmtId="0" fontId="1" fillId="8" borderId="27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left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75" xfId="0" applyBorder="1" applyAlignment="1">
      <alignment horizontal="center"/>
    </xf>
    <xf numFmtId="0" fontId="0" fillId="0" borderId="76" xfId="0" applyBorder="1" applyAlignment="1">
      <alignment horizontal="center"/>
    </xf>
    <xf numFmtId="0" fontId="0" fillId="0" borderId="60" xfId="0" applyBorder="1" applyAlignment="1">
      <alignment horizontal="center"/>
    </xf>
    <xf numFmtId="0" fontId="36" fillId="23" borderId="97" xfId="0" applyFont="1" applyFill="1" applyBorder="1" applyAlignment="1">
      <alignment horizontal="center" vertical="center"/>
    </xf>
    <xf numFmtId="0" fontId="36" fillId="23" borderId="73" xfId="0" applyFont="1" applyFill="1" applyBorder="1" applyAlignment="1">
      <alignment horizontal="center" vertical="center"/>
    </xf>
    <xf numFmtId="0" fontId="36" fillId="22" borderId="73" xfId="0" applyFont="1" applyFill="1" applyBorder="1" applyAlignment="1">
      <alignment horizontal="center" vertical="center"/>
    </xf>
    <xf numFmtId="0" fontId="1" fillId="23" borderId="75" xfId="0" applyFont="1" applyFill="1" applyBorder="1" applyAlignment="1">
      <alignment horizontal="center" vertical="center"/>
    </xf>
    <xf numFmtId="0" fontId="1" fillId="23" borderId="76" xfId="0" applyFont="1" applyFill="1" applyBorder="1" applyAlignment="1">
      <alignment horizontal="center" vertical="center"/>
    </xf>
    <xf numFmtId="0" fontId="1" fillId="23" borderId="60" xfId="0" applyFont="1" applyFill="1" applyBorder="1" applyAlignment="1">
      <alignment horizontal="center" vertical="center"/>
    </xf>
    <xf numFmtId="0" fontId="1" fillId="22" borderId="75" xfId="0" applyFont="1" applyFill="1" applyBorder="1" applyAlignment="1">
      <alignment horizontal="center" vertical="center"/>
    </xf>
    <xf numFmtId="0" fontId="1" fillId="22" borderId="76" xfId="0" applyFont="1" applyFill="1" applyBorder="1" applyAlignment="1">
      <alignment horizontal="center" vertical="center"/>
    </xf>
    <xf numFmtId="0" fontId="1" fillId="22" borderId="60" xfId="0" applyFont="1" applyFill="1" applyBorder="1" applyAlignment="1">
      <alignment horizontal="center" vertical="center"/>
    </xf>
    <xf numFmtId="164" fontId="1" fillId="26" borderId="100" xfId="0" applyNumberFormat="1" applyFont="1" applyFill="1" applyBorder="1" applyAlignment="1">
      <alignment horizontal="center" vertical="center"/>
    </xf>
    <xf numFmtId="164" fontId="1" fillId="26" borderId="101" xfId="0" applyNumberFormat="1" applyFont="1" applyFill="1" applyBorder="1" applyAlignment="1">
      <alignment horizontal="center" vertical="center"/>
    </xf>
    <xf numFmtId="164" fontId="1" fillId="26" borderId="102" xfId="0" applyNumberFormat="1" applyFont="1" applyFill="1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2" xfId="0" applyBorder="1" applyAlignment="1">
      <alignment horizontal="center" vertical="center"/>
    </xf>
    <xf numFmtId="0" fontId="1" fillId="0" borderId="15" xfId="0" applyFont="1" applyBorder="1" applyAlignment="1">
      <alignment horizontal="center" vertical="center" textRotation="90"/>
    </xf>
    <xf numFmtId="0" fontId="1" fillId="0" borderId="22" xfId="0" applyFont="1" applyBorder="1" applyAlignment="1">
      <alignment horizontal="center" vertical="center" textRotation="90"/>
    </xf>
    <xf numFmtId="0" fontId="1" fillId="0" borderId="21" xfId="0" applyFont="1" applyBorder="1" applyAlignment="1">
      <alignment horizontal="center" vertical="center" textRotation="90"/>
    </xf>
    <xf numFmtId="0" fontId="1" fillId="0" borderId="39" xfId="0" applyFont="1" applyBorder="1" applyAlignment="1">
      <alignment horizontal="center" vertical="center" textRotation="90"/>
    </xf>
    <xf numFmtId="0" fontId="37" fillId="0" borderId="0" xfId="0" applyFont="1" applyAlignment="1">
      <alignment horizontal="left" vertical="center"/>
    </xf>
    <xf numFmtId="164" fontId="1" fillId="25" borderId="98" xfId="0" applyNumberFormat="1" applyFont="1" applyFill="1" applyBorder="1" applyAlignment="1">
      <alignment horizontal="center" vertical="center"/>
    </xf>
    <xf numFmtId="164" fontId="1" fillId="25" borderId="49" xfId="0" applyNumberFormat="1" applyFont="1" applyFill="1" applyBorder="1" applyAlignment="1">
      <alignment horizontal="center" vertical="center"/>
    </xf>
    <xf numFmtId="164" fontId="1" fillId="25" borderId="99" xfId="0" applyNumberFormat="1" applyFont="1" applyFill="1" applyBorder="1" applyAlignment="1">
      <alignment horizontal="center" vertical="center"/>
    </xf>
    <xf numFmtId="164" fontId="1" fillId="26" borderId="98" xfId="0" applyNumberFormat="1" applyFont="1" applyFill="1" applyBorder="1" applyAlignment="1">
      <alignment horizontal="center" vertical="center"/>
    </xf>
    <xf numFmtId="164" fontId="1" fillId="26" borderId="49" xfId="0" applyNumberFormat="1" applyFont="1" applyFill="1" applyBorder="1" applyAlignment="1">
      <alignment horizontal="center" vertical="center"/>
    </xf>
    <xf numFmtId="164" fontId="1" fillId="26" borderId="99" xfId="0" applyNumberFormat="1" applyFont="1" applyFill="1" applyBorder="1" applyAlignment="1">
      <alignment horizontal="center" vertical="center"/>
    </xf>
  </cellXfs>
  <cellStyles count="3">
    <cellStyle name="Hyperlink" xfId="1" builtinId="8"/>
    <cellStyle name="Normal" xfId="0" builtinId="0"/>
    <cellStyle name="Percent" xfId="2" builtinId="5"/>
  </cellStyles>
  <dxfs count="7">
    <dxf>
      <font>
        <b/>
        <i val="0"/>
        <color rgb="FFC0000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bottom style="thin">
          <color auto="1"/>
        </bottom>
      </border>
    </dxf>
    <dxf>
      <font>
        <b/>
        <i val="0"/>
        <color rgb="FFC00000"/>
      </font>
      <fill>
        <patternFill>
          <bgColor rgb="FFFFFF00"/>
        </patternFill>
      </fill>
      <border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rgb="FFFF0000"/>
        </patternFill>
      </fill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font>
        <b/>
        <i val="0"/>
        <color rgb="FFC00000"/>
      </font>
      <fill>
        <patternFill>
          <bgColor rgb="FFFFFF00"/>
        </patternFill>
      </fill>
      <border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ont>
        <b/>
        <i val="0"/>
        <color rgb="FFC00000"/>
      </font>
      <fill>
        <patternFill>
          <bgColor rgb="FFFFFF00"/>
        </patternFill>
      </fill>
      <border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ont>
        <b/>
        <i val="0"/>
        <color rgb="FFC00000"/>
      </font>
      <fill>
        <patternFill>
          <bgColor rgb="FFFFFF00"/>
        </patternFill>
      </fill>
      <border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rgb="FFFF0000"/>
        </patternFill>
      </fill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</dxfs>
  <tableStyles count="0" defaultTableStyle="TableStyleMedium2" defaultPivotStyle="PivotStyleLight16"/>
  <colors>
    <mruColors>
      <color rgb="FFFFCCCC"/>
      <color rgb="FFF7FFF7"/>
      <color rgb="FFE5FF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FB9-42E3-9FE7-76E6CB0DB8F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FB9-42E3-9FE7-76E6CB0DB8F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FB9-42E3-9FE7-76E6CB0DB8F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FB9-42E3-9FE7-76E6CB0DB8F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FB9-42E3-9FE7-76E6CB0DB8FF}"/>
              </c:ext>
            </c:extLst>
          </c:dPt>
          <c:cat>
            <c:strRef>
              <c:f>'1. BUILDING INFO'!$A$53:$A$57</c:f>
              <c:strCache>
                <c:ptCount val="5"/>
                <c:pt idx="0">
                  <c:v>Heating (%)</c:v>
                </c:pt>
                <c:pt idx="1">
                  <c:v>Cooling (%)</c:v>
                </c:pt>
                <c:pt idx="2">
                  <c:v>Domestic Hot Water (%)</c:v>
                </c:pt>
                <c:pt idx="3">
                  <c:v>Lighiting (%)</c:v>
                </c:pt>
                <c:pt idx="4">
                  <c:v>Other (%)</c:v>
                </c:pt>
              </c:strCache>
            </c:strRef>
          </c:cat>
          <c:val>
            <c:numRef>
              <c:f>'1. BUILDING INFO'!$B$53:$B$57</c:f>
              <c:numCache>
                <c:formatCode>0%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6054-4403-A9BB-08DE25D516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9484249870723303"/>
          <c:y val="8.1433407157821019E-2"/>
          <c:w val="0.30515750129276697"/>
          <c:h val="0.641168238883762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902-4A7F-BFD1-83AD6B713032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902-4A7F-BFD1-83AD6B713032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902-4A7F-BFD1-83AD6B713032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902-4A7F-BFD1-83AD6B713032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902-4A7F-BFD1-83AD6B713032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902-4A7F-BFD1-83AD6B713032}"/>
              </c:ext>
            </c:extLst>
          </c:dPt>
          <c:cat>
            <c:strRef>
              <c:f>'2. PROCESSES INFO'!$A$17:$A$22</c:f>
              <c:strCache>
                <c:ptCount val="6"/>
                <c:pt idx="0">
                  <c:v>Specify Energy Use No.1 e.g. compressed air (%)</c:v>
                </c:pt>
                <c:pt idx="1">
                  <c:v>Specify Energy Use No.2  (%)</c:v>
                </c:pt>
                <c:pt idx="2">
                  <c:v>…</c:v>
                </c:pt>
                <c:pt idx="3">
                  <c:v>…</c:v>
                </c:pt>
                <c:pt idx="5">
                  <c:v>Other</c:v>
                </c:pt>
              </c:strCache>
            </c:strRef>
          </c:cat>
          <c:val>
            <c:numRef>
              <c:f>'2. PROCESSES INFO'!$B$17:$B$22</c:f>
              <c:numCache>
                <c:formatCode>0%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C-C902-4A7F-BFD1-83AD6B7130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946510335843067"/>
          <c:y val="0.14894932124355453"/>
          <c:w val="0.33216173294793849"/>
          <c:h val="0.641168238883762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224647</xdr:colOff>
      <xdr:row>52</xdr:row>
      <xdr:rowOff>35943</xdr:rowOff>
    </xdr:from>
    <xdr:to>
      <xdr:col>5</xdr:col>
      <xdr:colOff>593066</xdr:colOff>
      <xdr:row>59</xdr:row>
      <xdr:rowOff>188703</xdr:rowOff>
    </xdr:to>
    <xdr:graphicFrame macro="">
      <xdr:nvGraphicFramePr>
        <xdr:cNvPr id="28" name="Chart 2">
          <a:extLst>
            <a:ext uri="{FF2B5EF4-FFF2-40B4-BE49-F238E27FC236}">
              <a16:creationId xmlns:a16="http://schemas.microsoft.com/office/drawing/2014/main" id="{4B54E3A2-6FC2-9932-3580-2033EF856DA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1151645</xdr:colOff>
      <xdr:row>9</xdr:row>
      <xdr:rowOff>24013</xdr:rowOff>
    </xdr:from>
    <xdr:to>
      <xdr:col>1</xdr:col>
      <xdr:colOff>1151645</xdr:colOff>
      <xdr:row>10</xdr:row>
      <xdr:rowOff>194341</xdr:rowOff>
    </xdr:to>
    <xdr:cxnSp macro="">
      <xdr:nvCxnSpPr>
        <xdr:cNvPr id="10" name="Straight Arrow Connector 2">
          <a:extLst>
            <a:ext uri="{FF2B5EF4-FFF2-40B4-BE49-F238E27FC236}">
              <a16:creationId xmlns:a16="http://schemas.microsoft.com/office/drawing/2014/main" id="{41300D21-4646-D90C-81B6-A7F17894A895}"/>
            </a:ext>
          </a:extLst>
        </xdr:cNvPr>
        <xdr:cNvCxnSpPr/>
      </xdr:nvCxnSpPr>
      <xdr:spPr>
        <a:xfrm>
          <a:off x="4176785" y="2439553"/>
          <a:ext cx="0" cy="520848"/>
        </a:xfrm>
        <a:prstGeom prst="straightConnector1">
          <a:avLst/>
        </a:prstGeom>
        <a:ln w="57150">
          <a:solidFill>
            <a:schemeClr val="bg1">
              <a:lumMod val="65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361950</xdr:colOff>
      <xdr:row>15</xdr:row>
      <xdr:rowOff>276225</xdr:rowOff>
    </xdr:from>
    <xdr:to>
      <xdr:col>15</xdr:col>
      <xdr:colOff>381000</xdr:colOff>
      <xdr:row>24</xdr:row>
      <xdr:rowOff>87882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C8088D5D-D1FA-4D39-9B7C-63843A8B4B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qua-calc.com/page/density-table/substance/liquefied-blank-petroleum-blank-gas" TargetMode="External"/><Relationship Id="rId2" Type="http://schemas.openxmlformats.org/officeDocument/2006/relationships/hyperlink" Target="https://www.engineeringtoolbox.com/fuels-densities-specific-volumes-d_166.html" TargetMode="External"/><Relationship Id="rId1" Type="http://schemas.openxmlformats.org/officeDocument/2006/relationships/hyperlink" Target="https://www.seai.ie/data-and-insights/seai-statistics/conversion-factors/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qua-calc.com/page/density-table/substance/liquefied-blank-petroleum-blank-gas" TargetMode="External"/><Relationship Id="rId2" Type="http://schemas.openxmlformats.org/officeDocument/2006/relationships/hyperlink" Target="https://www.engineeringtoolbox.com/fuels-densities-specific-volumes-d_166.html" TargetMode="External"/><Relationship Id="rId1" Type="http://schemas.openxmlformats.org/officeDocument/2006/relationships/hyperlink" Target="https://www.seai.ie/data-and-insights/seai-statistics/conversion-factors/" TargetMode="External"/><Relationship Id="rId5" Type="http://schemas.openxmlformats.org/officeDocument/2006/relationships/comments" Target="../comments4.xml"/><Relationship Id="rId4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916E5-486D-40CA-A576-D7B761D32EA8}">
  <dimension ref="A2:B47"/>
  <sheetViews>
    <sheetView workbookViewId="0">
      <selection activeCell="B14" sqref="B14"/>
    </sheetView>
  </sheetViews>
  <sheetFormatPr defaultColWidth="8.7109375" defaultRowHeight="15" x14ac:dyDescent="0.25"/>
  <cols>
    <col min="1" max="1" width="4" customWidth="1"/>
    <col min="2" max="2" width="167.140625" customWidth="1"/>
  </cols>
  <sheetData>
    <row r="2" spans="1:2" ht="21" x14ac:dyDescent="0.35">
      <c r="A2" s="142" t="s">
        <v>280</v>
      </c>
    </row>
    <row r="4" spans="1:2" ht="18.75" x14ac:dyDescent="0.3">
      <c r="A4" s="143" t="s">
        <v>281</v>
      </c>
    </row>
    <row r="5" spans="1:2" x14ac:dyDescent="0.25">
      <c r="A5" t="s">
        <v>282</v>
      </c>
    </row>
    <row r="6" spans="1:2" x14ac:dyDescent="0.25">
      <c r="B6" s="146" t="s">
        <v>300</v>
      </c>
    </row>
    <row r="7" spans="1:2" x14ac:dyDescent="0.25">
      <c r="B7" s="146" t="s">
        <v>289</v>
      </c>
    </row>
    <row r="8" spans="1:2" x14ac:dyDescent="0.25">
      <c r="B8" s="146" t="s">
        <v>291</v>
      </c>
    </row>
    <row r="9" spans="1:2" x14ac:dyDescent="0.25">
      <c r="B9" s="146" t="s">
        <v>295</v>
      </c>
    </row>
    <row r="10" spans="1:2" x14ac:dyDescent="0.25">
      <c r="B10" s="146" t="s">
        <v>297</v>
      </c>
    </row>
    <row r="11" spans="1:2" x14ac:dyDescent="0.25">
      <c r="B11" s="146"/>
    </row>
    <row r="12" spans="1:2" x14ac:dyDescent="0.25">
      <c r="A12" t="s">
        <v>381</v>
      </c>
      <c r="B12" s="146"/>
    </row>
    <row r="14" spans="1:2" x14ac:dyDescent="0.25">
      <c r="A14" t="s">
        <v>382</v>
      </c>
    </row>
    <row r="15" spans="1:2" x14ac:dyDescent="0.25">
      <c r="B15" s="144" t="s">
        <v>283</v>
      </c>
    </row>
    <row r="16" spans="1:2" ht="17.25" x14ac:dyDescent="0.25">
      <c r="B16" s="144" t="s">
        <v>284</v>
      </c>
    </row>
    <row r="17" spans="1:2" x14ac:dyDescent="0.25">
      <c r="B17" s="144" t="s">
        <v>285</v>
      </c>
    </row>
    <row r="18" spans="1:2" x14ac:dyDescent="0.25">
      <c r="B18" s="144" t="s">
        <v>314</v>
      </c>
    </row>
    <row r="19" spans="1:2" x14ac:dyDescent="0.25">
      <c r="B19" s="144" t="s">
        <v>286</v>
      </c>
    </row>
    <row r="20" spans="1:2" x14ac:dyDescent="0.25">
      <c r="B20" s="144"/>
    </row>
    <row r="21" spans="1:2" x14ac:dyDescent="0.25">
      <c r="A21" t="s">
        <v>313</v>
      </c>
      <c r="B21" s="144"/>
    </row>
    <row r="23" spans="1:2" ht="18.75" x14ac:dyDescent="0.3">
      <c r="A23" s="143" t="s">
        <v>287</v>
      </c>
    </row>
    <row r="25" spans="1:2" x14ac:dyDescent="0.25">
      <c r="A25" s="145" t="s">
        <v>288</v>
      </c>
    </row>
    <row r="26" spans="1:2" x14ac:dyDescent="0.25">
      <c r="A26" s="144"/>
      <c r="B26" t="s">
        <v>315</v>
      </c>
    </row>
    <row r="27" spans="1:2" x14ac:dyDescent="0.25">
      <c r="A27" s="144"/>
      <c r="B27" t="s">
        <v>316</v>
      </c>
    </row>
    <row r="28" spans="1:2" x14ac:dyDescent="0.25">
      <c r="A28" s="144"/>
      <c r="B28" t="s">
        <v>317</v>
      </c>
    </row>
    <row r="29" spans="1:2" x14ac:dyDescent="0.25">
      <c r="A29" s="144"/>
      <c r="B29" s="144" t="s">
        <v>301</v>
      </c>
    </row>
    <row r="30" spans="1:2" x14ac:dyDescent="0.25">
      <c r="A30" s="144"/>
      <c r="B30" s="144"/>
    </row>
    <row r="31" spans="1:2" x14ac:dyDescent="0.25">
      <c r="A31" s="145" t="s">
        <v>289</v>
      </c>
    </row>
    <row r="32" spans="1:2" x14ac:dyDescent="0.25">
      <c r="A32" s="144"/>
      <c r="B32" t="s">
        <v>318</v>
      </c>
    </row>
    <row r="33" spans="1:2" x14ac:dyDescent="0.25">
      <c r="A33" s="144"/>
      <c r="B33" t="s">
        <v>290</v>
      </c>
    </row>
    <row r="34" spans="1:2" x14ac:dyDescent="0.25">
      <c r="A34" s="144"/>
      <c r="B34" s="144" t="s">
        <v>302</v>
      </c>
    </row>
    <row r="35" spans="1:2" x14ac:dyDescent="0.25">
      <c r="A35" s="144"/>
    </row>
    <row r="36" spans="1:2" x14ac:dyDescent="0.25">
      <c r="A36" s="145" t="s">
        <v>291</v>
      </c>
    </row>
    <row r="37" spans="1:2" x14ac:dyDescent="0.25">
      <c r="A37" s="144"/>
      <c r="B37" t="s">
        <v>292</v>
      </c>
    </row>
    <row r="38" spans="1:2" x14ac:dyDescent="0.25">
      <c r="A38" s="144"/>
      <c r="B38" t="s">
        <v>293</v>
      </c>
    </row>
    <row r="39" spans="1:2" x14ac:dyDescent="0.25">
      <c r="A39" s="144"/>
      <c r="B39" t="s">
        <v>294</v>
      </c>
    </row>
    <row r="40" spans="1:2" x14ac:dyDescent="0.25">
      <c r="A40" s="144"/>
    </row>
    <row r="41" spans="1:2" x14ac:dyDescent="0.25">
      <c r="A41" s="145" t="s">
        <v>295</v>
      </c>
    </row>
    <row r="42" spans="1:2" x14ac:dyDescent="0.25">
      <c r="A42" s="144"/>
      <c r="B42" t="s">
        <v>296</v>
      </c>
    </row>
    <row r="43" spans="1:2" x14ac:dyDescent="0.25">
      <c r="A43" s="144"/>
    </row>
    <row r="44" spans="1:2" x14ac:dyDescent="0.25">
      <c r="A44" s="145" t="s">
        <v>297</v>
      </c>
    </row>
    <row r="45" spans="1:2" x14ac:dyDescent="0.25">
      <c r="B45" t="s">
        <v>298</v>
      </c>
    </row>
    <row r="46" spans="1:2" x14ac:dyDescent="0.25">
      <c r="B46" t="s">
        <v>299</v>
      </c>
    </row>
    <row r="47" spans="1:2" x14ac:dyDescent="0.25">
      <c r="B47" t="s">
        <v>327</v>
      </c>
    </row>
  </sheetData>
  <sheetProtection algorithmName="SHA-512" hashValue="rl1HVp5pfxYgYOg/hqIgk3MeP7HkbsFFcCkOTYcqVFck6v2l2i9f9rE0cZdGTDhGVtWuHbsIPBJSdbg/ZGj62w==" saltValue="atVCTmd0Txy0MH8LkZVuzA==" spinCount="100000" sheet="1" objects="1" scenarios="1" selectLockedCells="1"/>
  <pageMargins left="0.7" right="0.7" top="0.75" bottom="0.75" header="0.3" footer="0.3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65193-9DD8-41C2-B22E-2E4C1A6D8772}">
  <dimension ref="A1:O90"/>
  <sheetViews>
    <sheetView zoomScale="85" zoomScaleNormal="85" workbookViewId="0">
      <selection activeCell="F8" sqref="F8"/>
    </sheetView>
  </sheetViews>
  <sheetFormatPr defaultColWidth="8.7109375" defaultRowHeight="15" x14ac:dyDescent="0.25"/>
  <cols>
    <col min="2" max="2" width="19.42578125" bestFit="1" customWidth="1"/>
    <col min="3" max="3" width="34" customWidth="1"/>
    <col min="4" max="4" width="23.42578125" customWidth="1"/>
    <col min="5" max="5" width="14.5703125" bestFit="1" customWidth="1"/>
    <col min="8" max="8" width="19" customWidth="1"/>
    <col min="9" max="9" width="31.5703125" customWidth="1"/>
    <col min="10" max="10" width="26.85546875" customWidth="1"/>
    <col min="12" max="12" width="22" customWidth="1"/>
  </cols>
  <sheetData>
    <row r="1" spans="1:15" x14ac:dyDescent="0.25">
      <c r="C1" t="s">
        <v>170</v>
      </c>
      <c r="D1" s="113" t="s">
        <v>257</v>
      </c>
      <c r="M1" t="s">
        <v>359</v>
      </c>
    </row>
    <row r="2" spans="1:15" x14ac:dyDescent="0.25">
      <c r="A2" t="s">
        <v>64</v>
      </c>
      <c r="B2" t="s">
        <v>137</v>
      </c>
      <c r="C2" s="1" t="s">
        <v>158</v>
      </c>
      <c r="D2" s="1" t="s">
        <v>194</v>
      </c>
      <c r="E2" t="s">
        <v>138</v>
      </c>
      <c r="F2" t="s">
        <v>139</v>
      </c>
      <c r="G2" t="s">
        <v>140</v>
      </c>
      <c r="H2" t="s">
        <v>141</v>
      </c>
      <c r="I2" t="s">
        <v>142</v>
      </c>
      <c r="J2" t="s">
        <v>29</v>
      </c>
      <c r="K2">
        <v>2024</v>
      </c>
      <c r="L2" t="s">
        <v>143</v>
      </c>
      <c r="M2" t="s">
        <v>372</v>
      </c>
      <c r="O2" t="s">
        <v>376</v>
      </c>
    </row>
    <row r="3" spans="1:15" x14ac:dyDescent="0.25">
      <c r="A3" t="s">
        <v>144</v>
      </c>
      <c r="B3" t="s">
        <v>145</v>
      </c>
      <c r="C3" s="1" t="s">
        <v>159</v>
      </c>
      <c r="D3" t="s">
        <v>195</v>
      </c>
      <c r="E3" t="s">
        <v>151</v>
      </c>
      <c r="F3" t="s">
        <v>146</v>
      </c>
      <c r="G3" t="s">
        <v>147</v>
      </c>
      <c r="H3" t="s">
        <v>148</v>
      </c>
      <c r="I3" t="s">
        <v>201</v>
      </c>
      <c r="J3" t="s">
        <v>308</v>
      </c>
      <c r="K3">
        <v>2023</v>
      </c>
      <c r="L3" t="s">
        <v>255</v>
      </c>
      <c r="M3" t="s">
        <v>362</v>
      </c>
      <c r="O3" t="s">
        <v>377</v>
      </c>
    </row>
    <row r="4" spans="1:15" x14ac:dyDescent="0.25">
      <c r="A4" t="s">
        <v>149</v>
      </c>
      <c r="B4" t="s">
        <v>150</v>
      </c>
      <c r="C4" s="1" t="s">
        <v>160</v>
      </c>
      <c r="D4" t="s">
        <v>196</v>
      </c>
      <c r="F4" t="s">
        <v>149</v>
      </c>
      <c r="G4" t="s">
        <v>152</v>
      </c>
      <c r="I4" t="s">
        <v>277</v>
      </c>
      <c r="J4" t="s">
        <v>307</v>
      </c>
      <c r="K4">
        <v>2022</v>
      </c>
      <c r="L4" t="s">
        <v>154</v>
      </c>
      <c r="M4" t="s">
        <v>361</v>
      </c>
      <c r="O4" t="s">
        <v>38</v>
      </c>
    </row>
    <row r="5" spans="1:15" x14ac:dyDescent="0.25">
      <c r="C5" s="1" t="s">
        <v>161</v>
      </c>
      <c r="D5" t="s">
        <v>197</v>
      </c>
      <c r="G5" t="s">
        <v>38</v>
      </c>
      <c r="I5" t="s">
        <v>155</v>
      </c>
      <c r="J5" t="s">
        <v>38</v>
      </c>
      <c r="K5">
        <v>2021</v>
      </c>
      <c r="L5" t="s">
        <v>112</v>
      </c>
      <c r="M5" t="s">
        <v>363</v>
      </c>
    </row>
    <row r="6" spans="1:15" x14ac:dyDescent="0.25">
      <c r="C6" s="1" t="s">
        <v>162</v>
      </c>
      <c r="D6" t="s">
        <v>198</v>
      </c>
      <c r="I6" t="s">
        <v>153</v>
      </c>
      <c r="K6">
        <v>2020</v>
      </c>
      <c r="L6" t="s">
        <v>53</v>
      </c>
      <c r="M6" t="s">
        <v>364</v>
      </c>
    </row>
    <row r="7" spans="1:15" x14ac:dyDescent="0.25">
      <c r="C7" s="1" t="s">
        <v>163</v>
      </c>
      <c r="D7" t="s">
        <v>199</v>
      </c>
      <c r="I7" t="s">
        <v>33</v>
      </c>
      <c r="K7">
        <v>2019</v>
      </c>
      <c r="M7" t="s">
        <v>365</v>
      </c>
    </row>
    <row r="8" spans="1:15" x14ac:dyDescent="0.25">
      <c r="C8" s="1" t="s">
        <v>164</v>
      </c>
      <c r="D8" t="s">
        <v>258</v>
      </c>
      <c r="K8">
        <v>2018</v>
      </c>
      <c r="M8" t="s">
        <v>366</v>
      </c>
    </row>
    <row r="9" spans="1:15" x14ac:dyDescent="0.25">
      <c r="C9" s="1" t="s">
        <v>165</v>
      </c>
      <c r="K9">
        <v>2017</v>
      </c>
      <c r="M9" t="s">
        <v>367</v>
      </c>
    </row>
    <row r="10" spans="1:15" x14ac:dyDescent="0.25">
      <c r="C10" s="1" t="s">
        <v>156</v>
      </c>
      <c r="K10">
        <v>2016</v>
      </c>
      <c r="M10" t="s">
        <v>368</v>
      </c>
    </row>
    <row r="11" spans="1:15" x14ac:dyDescent="0.25">
      <c r="K11">
        <v>2015</v>
      </c>
      <c r="M11" t="s">
        <v>369</v>
      </c>
    </row>
    <row r="12" spans="1:15" x14ac:dyDescent="0.25">
      <c r="D12" s="1"/>
      <c r="K12">
        <v>2014</v>
      </c>
      <c r="M12" t="s">
        <v>370</v>
      </c>
    </row>
    <row r="13" spans="1:15" x14ac:dyDescent="0.25">
      <c r="K13">
        <v>2013</v>
      </c>
      <c r="M13" t="s">
        <v>373</v>
      </c>
    </row>
    <row r="14" spans="1:15" x14ac:dyDescent="0.25">
      <c r="K14">
        <v>2012</v>
      </c>
      <c r="M14" t="s">
        <v>371</v>
      </c>
    </row>
    <row r="15" spans="1:15" x14ac:dyDescent="0.25">
      <c r="K15">
        <v>2011</v>
      </c>
    </row>
    <row r="16" spans="1:15" x14ac:dyDescent="0.25">
      <c r="K16">
        <v>2010</v>
      </c>
    </row>
    <row r="17" spans="4:11" x14ac:dyDescent="0.25">
      <c r="K17">
        <v>2009</v>
      </c>
    </row>
    <row r="18" spans="4:11" x14ac:dyDescent="0.25">
      <c r="K18">
        <v>2008</v>
      </c>
    </row>
    <row r="19" spans="4:11" x14ac:dyDescent="0.25">
      <c r="K19">
        <v>2007</v>
      </c>
    </row>
    <row r="20" spans="4:11" x14ac:dyDescent="0.25">
      <c r="K20">
        <v>2006</v>
      </c>
    </row>
    <row r="21" spans="4:11" x14ac:dyDescent="0.25">
      <c r="D21" s="1"/>
      <c r="K21">
        <v>2005</v>
      </c>
    </row>
    <row r="58" spans="4:4" x14ac:dyDescent="0.25">
      <c r="D58" s="1"/>
    </row>
    <row r="67" spans="4:4" x14ac:dyDescent="0.25">
      <c r="D67" s="1"/>
    </row>
    <row r="90" spans="4:4" x14ac:dyDescent="0.25">
      <c r="D90" s="1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E8AEFA-96CA-4F8B-96E1-853FBCE30DC3}">
  <dimension ref="A1:G79"/>
  <sheetViews>
    <sheetView topLeftCell="A22" zoomScale="190" zoomScaleNormal="190" workbookViewId="0">
      <selection activeCell="M54" sqref="M54"/>
    </sheetView>
  </sheetViews>
  <sheetFormatPr defaultColWidth="8.7109375" defaultRowHeight="15" x14ac:dyDescent="0.25"/>
  <cols>
    <col min="1" max="1" width="17.85546875" customWidth="1"/>
    <col min="2" max="2" width="19.5703125" customWidth="1"/>
    <col min="3" max="3" width="30.85546875" customWidth="1"/>
    <col min="4" max="4" width="26.42578125" customWidth="1"/>
  </cols>
  <sheetData>
    <row r="1" spans="1:4" ht="31.5" x14ac:dyDescent="0.25">
      <c r="A1" s="118" t="s">
        <v>202</v>
      </c>
    </row>
    <row r="3" spans="1:4" ht="23.25" x14ac:dyDescent="0.25">
      <c r="A3" s="119" t="s">
        <v>203</v>
      </c>
    </row>
    <row r="5" spans="1:4" x14ac:dyDescent="0.25">
      <c r="A5" s="114" t="s">
        <v>204</v>
      </c>
      <c r="B5" s="114" t="s">
        <v>205</v>
      </c>
      <c r="C5" s="114" t="s">
        <v>206</v>
      </c>
      <c r="D5" s="114" t="s">
        <v>207</v>
      </c>
    </row>
    <row r="6" spans="1:4" ht="20.45" customHeight="1" x14ac:dyDescent="0.25">
      <c r="A6" s="115" t="s">
        <v>155</v>
      </c>
      <c r="B6" s="115" t="s">
        <v>208</v>
      </c>
      <c r="C6" s="115">
        <v>13.8</v>
      </c>
      <c r="D6" s="115" t="s">
        <v>209</v>
      </c>
    </row>
    <row r="7" spans="1:4" ht="20.45" customHeight="1" x14ac:dyDescent="0.25">
      <c r="A7" s="115" t="s">
        <v>155</v>
      </c>
      <c r="B7" s="115" t="s">
        <v>210</v>
      </c>
      <c r="C7" s="115">
        <v>7</v>
      </c>
      <c r="D7" s="115" t="s">
        <v>211</v>
      </c>
    </row>
    <row r="8" spans="1:4" ht="20.45" customHeight="1" x14ac:dyDescent="0.25">
      <c r="A8" s="115" t="s">
        <v>201</v>
      </c>
      <c r="B8" s="115" t="s">
        <v>208</v>
      </c>
      <c r="C8" s="115">
        <v>11.9</v>
      </c>
      <c r="D8" s="115" t="s">
        <v>209</v>
      </c>
    </row>
    <row r="9" spans="1:4" ht="20.45" customHeight="1" x14ac:dyDescent="0.25">
      <c r="A9" s="115" t="s">
        <v>201</v>
      </c>
      <c r="B9" s="115" t="s">
        <v>210</v>
      </c>
      <c r="C9" s="115">
        <v>10</v>
      </c>
      <c r="D9" s="115" t="s">
        <v>212</v>
      </c>
    </row>
    <row r="10" spans="1:4" ht="20.45" customHeight="1" x14ac:dyDescent="0.25">
      <c r="A10" s="115" t="s">
        <v>213</v>
      </c>
      <c r="B10" s="115" t="s">
        <v>208</v>
      </c>
      <c r="C10" s="115">
        <v>11.8</v>
      </c>
      <c r="D10" s="115" t="s">
        <v>209</v>
      </c>
    </row>
    <row r="11" spans="1:4" ht="20.45" customHeight="1" x14ac:dyDescent="0.25">
      <c r="A11" s="115" t="s">
        <v>213</v>
      </c>
      <c r="B11" s="115" t="s">
        <v>210</v>
      </c>
      <c r="C11" s="115">
        <v>10.199999999999999</v>
      </c>
      <c r="D11" s="115" t="s">
        <v>214</v>
      </c>
    </row>
    <row r="12" spans="1:4" ht="20.45" customHeight="1" x14ac:dyDescent="0.25">
      <c r="A12" s="115" t="s">
        <v>215</v>
      </c>
      <c r="B12" s="115" t="s">
        <v>208</v>
      </c>
      <c r="C12" s="115">
        <v>4.8</v>
      </c>
      <c r="D12" s="115" t="s">
        <v>216</v>
      </c>
    </row>
    <row r="13" spans="1:4" ht="30" x14ac:dyDescent="0.25">
      <c r="A13" s="115" t="s">
        <v>153</v>
      </c>
      <c r="B13" s="115" t="s">
        <v>217</v>
      </c>
      <c r="C13" s="115" t="s">
        <v>218</v>
      </c>
      <c r="D13" s="115" t="s">
        <v>219</v>
      </c>
    </row>
    <row r="15" spans="1:4" ht="23.25" x14ac:dyDescent="0.25">
      <c r="A15" s="119" t="s">
        <v>220</v>
      </c>
    </row>
    <row r="17" spans="1:7" x14ac:dyDescent="0.25">
      <c r="A17" s="114" t="s">
        <v>204</v>
      </c>
      <c r="B17" s="114" t="s">
        <v>194</v>
      </c>
      <c r="C17" s="114" t="s">
        <v>195</v>
      </c>
      <c r="D17" s="114" t="s">
        <v>196</v>
      </c>
      <c r="E17" s="114" t="s">
        <v>197</v>
      </c>
      <c r="F17" s="114" t="s">
        <v>198</v>
      </c>
      <c r="G17" s="114" t="s">
        <v>199</v>
      </c>
    </row>
    <row r="18" spans="1:7" x14ac:dyDescent="0.25">
      <c r="A18" s="115" t="s">
        <v>155</v>
      </c>
      <c r="B18" s="150">
        <v>0.23</v>
      </c>
      <c r="C18" s="150">
        <v>0.23400000000000001</v>
      </c>
      <c r="D18" s="150">
        <v>0.22700000000000001</v>
      </c>
      <c r="E18" s="150">
        <v>0.22500000000000001</v>
      </c>
      <c r="F18" s="150">
        <v>0.23699999999999999</v>
      </c>
      <c r="G18" s="150">
        <v>0.23699999999999999</v>
      </c>
    </row>
    <row r="19" spans="1:7" x14ac:dyDescent="0.25">
      <c r="A19" s="115" t="s">
        <v>201</v>
      </c>
      <c r="B19" s="150">
        <v>0.26600000000000001</v>
      </c>
      <c r="C19" s="150">
        <v>0.26700000000000002</v>
      </c>
      <c r="D19" s="150">
        <v>0.26700000000000002</v>
      </c>
      <c r="E19" s="150">
        <v>0.26700000000000002</v>
      </c>
      <c r="F19" s="150">
        <v>0.26800000000000002</v>
      </c>
      <c r="G19" s="150">
        <v>0.26800000000000002</v>
      </c>
    </row>
    <row r="20" spans="1:7" x14ac:dyDescent="0.25">
      <c r="A20" s="115" t="s">
        <v>213</v>
      </c>
      <c r="B20" s="150">
        <v>0.27900000000000003</v>
      </c>
      <c r="C20" s="150">
        <v>0.28100000000000003</v>
      </c>
      <c r="D20" s="150">
        <v>0.27900000000000003</v>
      </c>
      <c r="E20" s="150">
        <v>0.27900000000000003</v>
      </c>
      <c r="F20" s="150">
        <v>0.28199999999999997</v>
      </c>
      <c r="G20" s="150">
        <v>0.28199999999999997</v>
      </c>
    </row>
    <row r="21" spans="1:7" x14ac:dyDescent="0.25">
      <c r="A21" s="115" t="s">
        <v>215</v>
      </c>
      <c r="B21" s="150" t="s">
        <v>221</v>
      </c>
      <c r="C21" s="150" t="s">
        <v>222</v>
      </c>
      <c r="D21" s="150" t="s">
        <v>223</v>
      </c>
      <c r="E21" s="150" t="s">
        <v>224</v>
      </c>
      <c r="F21" s="150" t="s">
        <v>225</v>
      </c>
      <c r="G21" s="150" t="s">
        <v>225</v>
      </c>
    </row>
    <row r="22" spans="1:7" x14ac:dyDescent="0.25">
      <c r="A22" s="115" t="s">
        <v>153</v>
      </c>
      <c r="B22" s="150">
        <v>0.184</v>
      </c>
      <c r="C22" s="150">
        <v>0.20200000000000001</v>
      </c>
      <c r="D22" s="150">
        <v>0.19800000000000001</v>
      </c>
      <c r="E22" s="150">
        <v>0.20200000000000001</v>
      </c>
      <c r="F22" s="150">
        <v>0.215</v>
      </c>
      <c r="G22" s="150">
        <v>0.215</v>
      </c>
    </row>
    <row r="24" spans="1:7" x14ac:dyDescent="0.25">
      <c r="A24" t="s">
        <v>226</v>
      </c>
    </row>
    <row r="26" spans="1:7" ht="23.25" x14ac:dyDescent="0.25">
      <c r="A26" s="119" t="s">
        <v>227</v>
      </c>
    </row>
    <row r="28" spans="1:7" x14ac:dyDescent="0.25">
      <c r="A28" s="114" t="s">
        <v>2</v>
      </c>
      <c r="B28" s="114" t="s">
        <v>228</v>
      </c>
      <c r="C28" s="114" t="s">
        <v>229</v>
      </c>
      <c r="D28" s="114" t="s">
        <v>207</v>
      </c>
    </row>
    <row r="29" spans="1:7" ht="18.600000000000001" customHeight="1" x14ac:dyDescent="0.25">
      <c r="A29" s="115" t="s">
        <v>194</v>
      </c>
      <c r="B29" s="115">
        <v>10.7</v>
      </c>
      <c r="C29" s="115">
        <v>1.1000000000000001</v>
      </c>
      <c r="D29" s="115" t="s">
        <v>230</v>
      </c>
    </row>
    <row r="30" spans="1:7" ht="18.600000000000001" customHeight="1" x14ac:dyDescent="0.25">
      <c r="A30" s="115" t="s">
        <v>195</v>
      </c>
      <c r="B30" s="115">
        <v>10.3</v>
      </c>
      <c r="C30" s="115">
        <v>1.07</v>
      </c>
      <c r="D30" s="115" t="s">
        <v>231</v>
      </c>
    </row>
    <row r="31" spans="1:7" ht="18.600000000000001" customHeight="1" x14ac:dyDescent="0.25">
      <c r="A31" s="115" t="s">
        <v>196</v>
      </c>
      <c r="B31" s="115">
        <v>9.3000000000000007</v>
      </c>
      <c r="C31" s="115">
        <v>1.0900000000000001</v>
      </c>
      <c r="D31" s="115" t="s">
        <v>232</v>
      </c>
    </row>
    <row r="32" spans="1:7" ht="18.600000000000001" customHeight="1" x14ac:dyDescent="0.25">
      <c r="A32" s="115" t="s">
        <v>197</v>
      </c>
      <c r="B32" s="115">
        <v>9.77</v>
      </c>
      <c r="C32" s="115">
        <v>1.1000000000000001</v>
      </c>
      <c r="D32" s="115" t="s">
        <v>233</v>
      </c>
    </row>
    <row r="33" spans="1:7" ht="18.600000000000001" customHeight="1" x14ac:dyDescent="0.25">
      <c r="A33" s="115" t="s">
        <v>198</v>
      </c>
      <c r="B33" s="115">
        <v>10.4</v>
      </c>
      <c r="C33" s="115">
        <v>1.1499999999999999</v>
      </c>
      <c r="D33" s="115" t="s">
        <v>234</v>
      </c>
    </row>
    <row r="34" spans="1:7" ht="18.600000000000001" customHeight="1" x14ac:dyDescent="0.25">
      <c r="A34" s="115" t="s">
        <v>199</v>
      </c>
      <c r="B34" s="115">
        <v>10.4</v>
      </c>
      <c r="C34" s="115">
        <v>1.1499999999999999</v>
      </c>
      <c r="D34" s="115" t="s">
        <v>234</v>
      </c>
    </row>
    <row r="36" spans="1:7" ht="23.25" x14ac:dyDescent="0.25">
      <c r="A36" s="119" t="s">
        <v>235</v>
      </c>
    </row>
    <row r="38" spans="1:7" x14ac:dyDescent="0.25">
      <c r="A38" s="114" t="s">
        <v>204</v>
      </c>
      <c r="B38" s="114" t="s">
        <v>194</v>
      </c>
      <c r="C38" s="114" t="s">
        <v>195</v>
      </c>
      <c r="D38" s="114" t="s">
        <v>196</v>
      </c>
      <c r="E38" s="114" t="s">
        <v>197</v>
      </c>
      <c r="F38" s="114" t="s">
        <v>198</v>
      </c>
      <c r="G38" s="114" t="s">
        <v>199</v>
      </c>
    </row>
    <row r="39" spans="1:7" x14ac:dyDescent="0.25">
      <c r="A39" s="115" t="s">
        <v>155</v>
      </c>
      <c r="B39" s="115">
        <v>1.05</v>
      </c>
      <c r="C39" s="115">
        <v>1.08</v>
      </c>
      <c r="D39" s="115">
        <v>1.0900000000000001</v>
      </c>
      <c r="E39" s="115">
        <v>1.1000000000000001</v>
      </c>
      <c r="F39" s="115">
        <v>1.1200000000000001</v>
      </c>
      <c r="G39" s="115">
        <v>1.1200000000000001</v>
      </c>
    </row>
    <row r="40" spans="1:7" x14ac:dyDescent="0.25">
      <c r="A40" s="115" t="s">
        <v>201</v>
      </c>
      <c r="B40" s="115">
        <v>1.08</v>
      </c>
      <c r="C40" s="115">
        <v>1.1000000000000001</v>
      </c>
      <c r="D40" s="115">
        <v>1.0900000000000001</v>
      </c>
      <c r="E40" s="115">
        <v>1.1000000000000001</v>
      </c>
      <c r="F40" s="115">
        <v>1.1200000000000001</v>
      </c>
      <c r="G40" s="115">
        <v>1.1200000000000001</v>
      </c>
    </row>
    <row r="41" spans="1:7" x14ac:dyDescent="0.25">
      <c r="A41" s="115" t="s">
        <v>213</v>
      </c>
      <c r="B41" s="115">
        <v>1.05</v>
      </c>
      <c r="C41" s="115">
        <v>1.08</v>
      </c>
      <c r="D41" s="115">
        <v>1.0900000000000001</v>
      </c>
      <c r="E41" s="115">
        <v>1.1000000000000001</v>
      </c>
      <c r="F41" s="115">
        <v>1.1200000000000001</v>
      </c>
      <c r="G41" s="115">
        <v>1.1200000000000001</v>
      </c>
    </row>
    <row r="42" spans="1:7" x14ac:dyDescent="0.25">
      <c r="A42" s="115" t="s">
        <v>215</v>
      </c>
      <c r="B42" s="115">
        <v>1.2</v>
      </c>
      <c r="C42" s="115">
        <v>1.25</v>
      </c>
      <c r="D42" s="115">
        <v>1.2</v>
      </c>
      <c r="E42" s="115">
        <v>1.2</v>
      </c>
      <c r="F42" s="115">
        <v>1.3</v>
      </c>
      <c r="G42" s="115">
        <v>1.3</v>
      </c>
    </row>
    <row r="43" spans="1:7" x14ac:dyDescent="0.25">
      <c r="A43" s="115" t="s">
        <v>153</v>
      </c>
      <c r="B43" s="115">
        <v>1.07</v>
      </c>
      <c r="C43" s="115">
        <v>1.07</v>
      </c>
      <c r="D43" s="115">
        <v>1.0900000000000001</v>
      </c>
      <c r="E43" s="115">
        <v>1.1000000000000001</v>
      </c>
      <c r="F43" s="115">
        <v>1.1499999999999999</v>
      </c>
      <c r="G43" s="115">
        <v>1.1499999999999999</v>
      </c>
    </row>
    <row r="44" spans="1:7" x14ac:dyDescent="0.25">
      <c r="A44" s="115"/>
      <c r="B44" s="115"/>
      <c r="C44" s="115"/>
      <c r="D44" s="115"/>
      <c r="E44" s="115"/>
      <c r="F44" s="115"/>
      <c r="G44" s="115"/>
    </row>
    <row r="46" spans="1:7" ht="23.25" x14ac:dyDescent="0.25">
      <c r="A46" s="119" t="s">
        <v>236</v>
      </c>
    </row>
    <row r="48" spans="1:7" x14ac:dyDescent="0.25">
      <c r="A48" t="s">
        <v>237</v>
      </c>
    </row>
    <row r="49" spans="1:1" x14ac:dyDescent="0.25">
      <c r="A49" s="120"/>
    </row>
    <row r="50" spans="1:1" x14ac:dyDescent="0.25">
      <c r="A50" s="121" t="s">
        <v>238</v>
      </c>
    </row>
    <row r="51" spans="1:1" x14ac:dyDescent="0.25">
      <c r="A51" s="120"/>
    </row>
    <row r="52" spans="1:1" x14ac:dyDescent="0.25">
      <c r="A52" s="120"/>
    </row>
    <row r="53" spans="1:1" x14ac:dyDescent="0.25">
      <c r="A53" s="122" t="s">
        <v>239</v>
      </c>
    </row>
    <row r="54" spans="1:1" x14ac:dyDescent="0.25">
      <c r="A54" s="120"/>
    </row>
    <row r="55" spans="1:1" x14ac:dyDescent="0.25">
      <c r="A55" s="121" t="s">
        <v>240</v>
      </c>
    </row>
    <row r="56" spans="1:1" x14ac:dyDescent="0.25">
      <c r="A56" s="120"/>
    </row>
    <row r="57" spans="1:1" x14ac:dyDescent="0.25">
      <c r="A57" s="120"/>
    </row>
    <row r="58" spans="1:1" x14ac:dyDescent="0.25">
      <c r="A58" s="122" t="s">
        <v>241</v>
      </c>
    </row>
    <row r="59" spans="1:1" x14ac:dyDescent="0.25">
      <c r="A59" s="120"/>
    </row>
    <row r="60" spans="1:1" x14ac:dyDescent="0.25">
      <c r="A60" s="121" t="s">
        <v>242</v>
      </c>
    </row>
    <row r="61" spans="1:1" x14ac:dyDescent="0.25">
      <c r="A61" s="120"/>
    </row>
    <row r="62" spans="1:1" x14ac:dyDescent="0.25">
      <c r="A62" s="120"/>
    </row>
    <row r="63" spans="1:1" x14ac:dyDescent="0.25">
      <c r="A63" s="122" t="s">
        <v>243</v>
      </c>
    </row>
    <row r="65" spans="1:1" ht="18" x14ac:dyDescent="0.25">
      <c r="A65" s="123" t="s">
        <v>244</v>
      </c>
    </row>
    <row r="67" spans="1:1" x14ac:dyDescent="0.25">
      <c r="A67" t="s">
        <v>245</v>
      </c>
    </row>
    <row r="68" spans="1:1" x14ac:dyDescent="0.25">
      <c r="A68" s="120"/>
    </row>
    <row r="69" spans="1:1" x14ac:dyDescent="0.25">
      <c r="A69" s="120" t="s">
        <v>246</v>
      </c>
    </row>
    <row r="70" spans="1:1" x14ac:dyDescent="0.25">
      <c r="A70" s="120" t="s">
        <v>247</v>
      </c>
    </row>
    <row r="71" spans="1:1" x14ac:dyDescent="0.25">
      <c r="A71" s="120" t="s">
        <v>248</v>
      </c>
    </row>
    <row r="73" spans="1:1" x14ac:dyDescent="0.25">
      <c r="A73" t="s">
        <v>249</v>
      </c>
    </row>
    <row r="74" spans="1:1" x14ac:dyDescent="0.25">
      <c r="A74" s="120"/>
    </row>
    <row r="75" spans="1:1" x14ac:dyDescent="0.25">
      <c r="A75" s="120" t="s">
        <v>250</v>
      </c>
    </row>
    <row r="76" spans="1:1" x14ac:dyDescent="0.25">
      <c r="A76" s="120" t="s">
        <v>251</v>
      </c>
    </row>
    <row r="77" spans="1:1" x14ac:dyDescent="0.25">
      <c r="A77" s="120" t="s">
        <v>252</v>
      </c>
    </row>
    <row r="78" spans="1:1" x14ac:dyDescent="0.25">
      <c r="A78" s="120" t="s">
        <v>253</v>
      </c>
    </row>
    <row r="79" spans="1:1" x14ac:dyDescent="0.25">
      <c r="A79" s="120" t="s">
        <v>254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9"/>
  <sheetViews>
    <sheetView showGridLines="0" tabSelected="1" topLeftCell="A52" zoomScaleNormal="100" workbookViewId="0">
      <selection activeCell="B46" sqref="B46"/>
    </sheetView>
  </sheetViews>
  <sheetFormatPr defaultColWidth="8.7109375" defaultRowHeight="15" x14ac:dyDescent="0.25"/>
  <cols>
    <col min="1" max="1" width="51.42578125" customWidth="1"/>
    <col min="2" max="2" width="51.85546875" customWidth="1"/>
    <col min="3" max="3" width="40.140625" customWidth="1"/>
    <col min="4" max="4" width="21.85546875" customWidth="1"/>
    <col min="5" max="5" width="21.5703125" customWidth="1"/>
    <col min="6" max="6" width="25.42578125" bestFit="1" customWidth="1"/>
    <col min="7" max="8" width="24.140625" customWidth="1"/>
    <col min="9" max="9" width="16.42578125" customWidth="1"/>
    <col min="10" max="10" width="8.42578125" customWidth="1"/>
    <col min="11" max="11" width="6.5703125" customWidth="1"/>
    <col min="12" max="13" width="6.42578125" customWidth="1"/>
  </cols>
  <sheetData>
    <row r="1" spans="1:11" ht="14.25" customHeight="1" thickBot="1" x14ac:dyDescent="0.3"/>
    <row r="2" spans="1:11" ht="27.6" customHeight="1" thickTop="1" x14ac:dyDescent="0.25">
      <c r="A2" s="97" t="s">
        <v>0</v>
      </c>
      <c r="B2" s="98"/>
      <c r="C2" s="98"/>
      <c r="D2" s="98"/>
      <c r="E2" s="98"/>
      <c r="F2" s="98"/>
      <c r="G2" s="98"/>
      <c r="H2" s="98"/>
      <c r="I2" s="98"/>
      <c r="J2" s="98"/>
      <c r="K2" s="99"/>
    </row>
    <row r="3" spans="1:11" ht="27" customHeight="1" x14ac:dyDescent="0.25">
      <c r="A3" s="78" t="s">
        <v>1</v>
      </c>
      <c r="B3" s="42"/>
      <c r="K3" s="76"/>
    </row>
    <row r="4" spans="1:11" ht="27" customHeight="1" x14ac:dyDescent="0.25">
      <c r="A4" s="6" t="s">
        <v>2</v>
      </c>
      <c r="B4" s="43"/>
      <c r="C4" s="44" t="s">
        <v>5</v>
      </c>
      <c r="K4" s="76"/>
    </row>
    <row r="5" spans="1:11" ht="27" customHeight="1" x14ac:dyDescent="0.25">
      <c r="A5" s="6" t="s">
        <v>3</v>
      </c>
      <c r="B5" s="43"/>
      <c r="K5" s="76"/>
    </row>
    <row r="6" spans="1:11" ht="27" customHeight="1" x14ac:dyDescent="0.25">
      <c r="A6" s="6" t="s">
        <v>4</v>
      </c>
      <c r="B6" s="43"/>
      <c r="C6" s="106" t="str">
        <f>IF(B6="","",IF(B6&lt;10,"Micro",IF(AND(B6&gt;9,B6&lt;50),"Small",IF(AND(B6&gt;49,B6&lt;250),"Medium-Sized","Not an SME"))))</f>
        <v/>
      </c>
      <c r="K6" s="76"/>
    </row>
    <row r="7" spans="1:11" ht="27" customHeight="1" x14ac:dyDescent="0.25">
      <c r="A7" s="6" t="s">
        <v>167</v>
      </c>
      <c r="B7" s="111" t="s">
        <v>170</v>
      </c>
      <c r="C7" s="44" t="s">
        <v>5</v>
      </c>
      <c r="K7" s="76"/>
    </row>
    <row r="8" spans="1:11" ht="27" customHeight="1" x14ac:dyDescent="0.25">
      <c r="A8" s="6"/>
      <c r="K8" s="76"/>
    </row>
    <row r="9" spans="1:11" ht="27.6" customHeight="1" x14ac:dyDescent="0.25">
      <c r="A9" s="258" t="s">
        <v>6</v>
      </c>
      <c r="B9" s="258"/>
      <c r="C9" s="262" t="s">
        <v>7</v>
      </c>
      <c r="D9" s="262"/>
      <c r="E9" s="262"/>
      <c r="F9" s="262"/>
      <c r="G9" s="262"/>
      <c r="H9" s="262"/>
      <c r="I9" s="262"/>
      <c r="J9" s="262"/>
      <c r="K9" s="262"/>
    </row>
    <row r="10" spans="1:11" ht="27" customHeight="1" x14ac:dyDescent="0.25">
      <c r="A10" s="259" t="s">
        <v>8</v>
      </c>
      <c r="B10" s="260"/>
      <c r="C10" s="261" t="s">
        <v>9</v>
      </c>
      <c r="D10" s="261"/>
      <c r="E10" s="261"/>
      <c r="F10" s="261"/>
      <c r="G10" s="261"/>
      <c r="H10" s="261"/>
      <c r="I10" s="261"/>
      <c r="J10" s="261"/>
      <c r="K10" s="261"/>
    </row>
    <row r="11" spans="1:11" ht="27" customHeight="1" x14ac:dyDescent="0.25">
      <c r="A11" s="6" t="s">
        <v>10</v>
      </c>
      <c r="B11" s="42"/>
      <c r="C11" s="261"/>
      <c r="D11" s="261"/>
      <c r="E11" s="261"/>
      <c r="F11" s="261"/>
      <c r="G11" s="261"/>
      <c r="H11" s="261"/>
      <c r="I11" s="261"/>
      <c r="J11" s="261"/>
      <c r="K11" s="261"/>
    </row>
    <row r="12" spans="1:11" ht="27" customHeight="1" x14ac:dyDescent="0.25">
      <c r="A12" s="6" t="s">
        <v>166</v>
      </c>
      <c r="B12" s="43"/>
      <c r="C12" s="261"/>
      <c r="D12" s="261"/>
      <c r="E12" s="261"/>
      <c r="F12" s="261"/>
      <c r="G12" s="261"/>
      <c r="H12" s="261"/>
      <c r="I12" s="261"/>
      <c r="J12" s="261"/>
      <c r="K12" s="261"/>
    </row>
    <row r="13" spans="1:11" ht="27" customHeight="1" x14ac:dyDescent="0.25">
      <c r="A13" s="6" t="s">
        <v>11</v>
      </c>
      <c r="B13" s="43"/>
      <c r="C13" s="261"/>
      <c r="D13" s="261"/>
      <c r="E13" s="261"/>
      <c r="F13" s="261"/>
      <c r="G13" s="261"/>
      <c r="H13" s="261"/>
      <c r="I13" s="261"/>
      <c r="J13" s="261"/>
      <c r="K13" s="261"/>
    </row>
    <row r="14" spans="1:11" ht="27" customHeight="1" x14ac:dyDescent="0.25">
      <c r="A14" s="6" t="s">
        <v>12</v>
      </c>
      <c r="B14" s="43"/>
      <c r="C14" s="261"/>
      <c r="D14" s="261"/>
      <c r="E14" s="261"/>
      <c r="F14" s="261"/>
      <c r="G14" s="261"/>
      <c r="H14" s="261"/>
      <c r="I14" s="261"/>
      <c r="J14" s="261"/>
      <c r="K14" s="261"/>
    </row>
    <row r="15" spans="1:11" ht="27" customHeight="1" x14ac:dyDescent="0.25">
      <c r="A15" s="6" t="s">
        <v>13</v>
      </c>
      <c r="B15" s="43"/>
      <c r="C15" s="261"/>
      <c r="D15" s="261"/>
      <c r="E15" s="261"/>
      <c r="F15" s="261"/>
      <c r="G15" s="261"/>
      <c r="H15" s="261"/>
      <c r="I15" s="261"/>
      <c r="J15" s="261"/>
      <c r="K15" s="261"/>
    </row>
    <row r="16" spans="1:11" ht="27" customHeight="1" x14ac:dyDescent="0.25">
      <c r="A16" s="6" t="s">
        <v>14</v>
      </c>
      <c r="B16" s="43"/>
      <c r="C16" s="261"/>
      <c r="D16" s="261"/>
      <c r="E16" s="261"/>
      <c r="F16" s="261"/>
      <c r="G16" s="261"/>
      <c r="H16" s="261"/>
      <c r="I16" s="261"/>
      <c r="J16" s="261"/>
      <c r="K16" s="261"/>
    </row>
    <row r="17" spans="1:13" ht="26.45" customHeight="1" x14ac:dyDescent="0.25">
      <c r="A17" s="85"/>
      <c r="B17" s="86"/>
      <c r="C17" s="86"/>
      <c r="D17" s="75"/>
      <c r="E17" s="75"/>
      <c r="F17" s="75"/>
      <c r="G17" s="75"/>
      <c r="H17" s="75"/>
      <c r="I17" s="75"/>
      <c r="J17" s="75"/>
      <c r="K17" s="87"/>
      <c r="L17" s="75"/>
      <c r="M17" s="75"/>
    </row>
    <row r="18" spans="1:13" ht="27" customHeight="1" x14ac:dyDescent="0.25">
      <c r="A18" s="257" t="s">
        <v>15</v>
      </c>
      <c r="B18" s="257"/>
      <c r="C18" s="257"/>
      <c r="D18" s="257"/>
      <c r="E18" s="257"/>
      <c r="F18" s="257"/>
      <c r="G18" s="75"/>
      <c r="K18" s="76"/>
    </row>
    <row r="19" spans="1:13" ht="27" customHeight="1" x14ac:dyDescent="0.25">
      <c r="A19" s="94"/>
      <c r="B19" s="95" t="s">
        <v>16</v>
      </c>
      <c r="C19" s="96" t="s">
        <v>17</v>
      </c>
      <c r="D19" s="96" t="s">
        <v>18</v>
      </c>
      <c r="E19" s="96" t="s">
        <v>19</v>
      </c>
      <c r="F19" s="96" t="s">
        <v>20</v>
      </c>
      <c r="G19" s="75"/>
      <c r="K19" s="76"/>
    </row>
    <row r="20" spans="1:13" ht="29.1" customHeight="1" x14ac:dyDescent="0.25">
      <c r="A20" s="6" t="s">
        <v>21</v>
      </c>
      <c r="B20" s="43"/>
      <c r="C20" s="43"/>
      <c r="D20" s="43"/>
      <c r="E20" s="43"/>
      <c r="F20" s="43"/>
      <c r="G20" s="75"/>
      <c r="H20" s="89"/>
      <c r="I20" s="89"/>
      <c r="J20" s="89"/>
      <c r="K20" s="90"/>
      <c r="L20" s="89"/>
      <c r="M20" s="89"/>
    </row>
    <row r="21" spans="1:13" ht="29.1" customHeight="1" x14ac:dyDescent="0.25">
      <c r="A21" s="6" t="s">
        <v>22</v>
      </c>
      <c r="B21" s="43"/>
      <c r="C21" s="43"/>
      <c r="D21" s="43"/>
      <c r="E21" s="43"/>
      <c r="F21" s="43"/>
      <c r="G21" s="75"/>
      <c r="H21" s="89"/>
      <c r="I21" s="89"/>
      <c r="J21" s="89"/>
      <c r="K21" s="90"/>
      <c r="L21" s="89"/>
      <c r="M21" s="89"/>
    </row>
    <row r="22" spans="1:13" ht="29.1" customHeight="1" x14ac:dyDescent="0.25">
      <c r="A22" s="6" t="s">
        <v>23</v>
      </c>
      <c r="B22" s="43"/>
      <c r="C22" s="43"/>
      <c r="D22" s="43"/>
      <c r="E22" s="43"/>
      <c r="F22" s="43"/>
      <c r="G22" s="75"/>
      <c r="H22" s="89"/>
      <c r="I22" s="89"/>
      <c r="J22" s="89"/>
      <c r="K22" s="90"/>
      <c r="L22" s="89"/>
      <c r="M22" s="89"/>
    </row>
    <row r="23" spans="1:13" ht="29.1" customHeight="1" x14ac:dyDescent="0.25">
      <c r="A23" s="6" t="s">
        <v>24</v>
      </c>
      <c r="B23" s="253" t="s">
        <v>25</v>
      </c>
      <c r="C23" s="253"/>
      <c r="D23" s="253"/>
      <c r="E23" s="253"/>
      <c r="F23" s="254"/>
      <c r="G23" s="75"/>
      <c r="H23" s="89"/>
      <c r="I23" s="89"/>
      <c r="J23" s="89"/>
      <c r="K23" s="90"/>
      <c r="L23" s="89"/>
      <c r="M23" s="89"/>
    </row>
    <row r="24" spans="1:13" ht="26.45" customHeight="1" x14ac:dyDescent="0.25">
      <c r="A24" s="85"/>
      <c r="B24" s="86"/>
      <c r="C24" s="86"/>
      <c r="D24" s="75"/>
      <c r="E24" s="75"/>
      <c r="F24" s="75"/>
      <c r="G24" s="75"/>
      <c r="H24" s="75"/>
      <c r="I24" s="75"/>
      <c r="J24" s="75"/>
      <c r="K24" s="87"/>
      <c r="L24" s="75"/>
      <c r="M24" s="75"/>
    </row>
    <row r="25" spans="1:13" ht="27" customHeight="1" x14ac:dyDescent="0.25">
      <c r="A25" s="257" t="s">
        <v>26</v>
      </c>
      <c r="B25" s="257"/>
      <c r="C25" s="257"/>
      <c r="D25" s="257"/>
      <c r="E25" s="257"/>
      <c r="F25" s="257"/>
      <c r="G25" s="75"/>
      <c r="K25" s="76"/>
    </row>
    <row r="26" spans="1:13" ht="27" customHeight="1" x14ac:dyDescent="0.25">
      <c r="A26" s="94"/>
      <c r="B26" s="95" t="s">
        <v>27</v>
      </c>
      <c r="C26" s="96" t="s">
        <v>28</v>
      </c>
      <c r="D26" s="96" t="s">
        <v>29</v>
      </c>
      <c r="E26" s="96" t="s">
        <v>30</v>
      </c>
      <c r="F26" s="96" t="s">
        <v>31</v>
      </c>
      <c r="G26" s="75"/>
      <c r="K26" s="76"/>
    </row>
    <row r="27" spans="1:13" ht="29.1" customHeight="1" x14ac:dyDescent="0.25">
      <c r="A27" s="84" t="s">
        <v>32</v>
      </c>
      <c r="B27" s="43"/>
      <c r="C27" s="43"/>
      <c r="D27" s="43"/>
      <c r="E27" s="43"/>
      <c r="F27" s="43"/>
      <c r="G27" s="89"/>
      <c r="H27" s="89"/>
      <c r="I27" s="89"/>
      <c r="J27" s="89"/>
      <c r="K27" s="90"/>
    </row>
    <row r="28" spans="1:13" ht="29.1" customHeight="1" x14ac:dyDescent="0.25">
      <c r="A28" s="6" t="s">
        <v>33</v>
      </c>
      <c r="B28" s="89"/>
      <c r="C28" s="43"/>
      <c r="D28" s="43"/>
      <c r="E28" s="89"/>
      <c r="F28" s="43"/>
      <c r="G28" s="89"/>
      <c r="H28" s="89"/>
      <c r="I28" s="89"/>
      <c r="J28" s="89"/>
      <c r="K28" s="90"/>
    </row>
    <row r="29" spans="1:13" ht="29.1" customHeight="1" x14ac:dyDescent="0.25">
      <c r="A29" s="6" t="s">
        <v>34</v>
      </c>
      <c r="B29" s="43"/>
      <c r="C29" s="43"/>
      <c r="D29" s="43"/>
      <c r="E29" s="43"/>
      <c r="F29" s="43"/>
      <c r="G29" s="89"/>
      <c r="H29" s="89"/>
      <c r="I29" s="89"/>
      <c r="J29" s="89"/>
      <c r="K29" s="90"/>
      <c r="L29" s="89"/>
      <c r="M29" s="89"/>
    </row>
    <row r="30" spans="1:13" ht="29.1" customHeight="1" x14ac:dyDescent="0.25">
      <c r="A30" s="6" t="s">
        <v>35</v>
      </c>
      <c r="B30" s="43"/>
      <c r="C30" s="43"/>
      <c r="D30" s="43"/>
      <c r="E30" s="43"/>
      <c r="F30" s="43"/>
      <c r="G30" s="89"/>
      <c r="H30" s="89"/>
      <c r="I30" s="89"/>
      <c r="J30" s="89"/>
      <c r="K30" s="90"/>
      <c r="L30" s="89"/>
      <c r="M30" s="89"/>
    </row>
    <row r="31" spans="1:13" ht="29.1" customHeight="1" x14ac:dyDescent="0.25">
      <c r="A31" s="6" t="s">
        <v>36</v>
      </c>
      <c r="B31" s="43"/>
      <c r="C31" s="43"/>
      <c r="D31" s="43"/>
      <c r="E31" s="43"/>
      <c r="F31" s="43"/>
      <c r="G31" s="89"/>
      <c r="H31" s="89"/>
      <c r="I31" s="89"/>
      <c r="J31" s="89"/>
      <c r="K31" s="90"/>
      <c r="L31" s="89"/>
      <c r="M31" s="89"/>
    </row>
    <row r="32" spans="1:13" ht="29.1" customHeight="1" x14ac:dyDescent="0.25">
      <c r="A32" s="6" t="s">
        <v>37</v>
      </c>
      <c r="B32" s="89"/>
      <c r="C32" s="89"/>
      <c r="D32" s="43"/>
      <c r="E32" s="43"/>
      <c r="F32" s="43"/>
      <c r="G32" s="89"/>
      <c r="H32" s="89"/>
      <c r="I32" s="89"/>
      <c r="J32" s="89"/>
      <c r="K32" s="90"/>
      <c r="L32" s="89"/>
      <c r="M32" s="89"/>
    </row>
    <row r="33" spans="1:13" ht="29.1" customHeight="1" x14ac:dyDescent="0.25">
      <c r="A33" s="6"/>
      <c r="B33" s="89"/>
      <c r="C33" s="89"/>
      <c r="D33" s="89"/>
      <c r="E33" s="89"/>
      <c r="F33" s="89"/>
      <c r="G33" s="89"/>
      <c r="H33" s="89"/>
      <c r="I33" s="89"/>
      <c r="J33" s="89"/>
      <c r="K33" s="90"/>
      <c r="L33" s="89"/>
      <c r="M33" s="89"/>
    </row>
    <row r="34" spans="1:13" ht="27" customHeight="1" x14ac:dyDescent="0.25">
      <c r="A34" s="259" t="s">
        <v>378</v>
      </c>
      <c r="B34" s="265"/>
      <c r="C34" s="75"/>
      <c r="D34" s="75"/>
      <c r="E34" s="75"/>
      <c r="F34" s="75"/>
      <c r="G34" s="75"/>
      <c r="K34" s="76"/>
    </row>
    <row r="35" spans="1:13" ht="29.1" customHeight="1" x14ac:dyDescent="0.25">
      <c r="A35" s="6" t="s">
        <v>379</v>
      </c>
      <c r="B35" s="43"/>
      <c r="C35" s="89"/>
      <c r="D35" s="89"/>
      <c r="E35" s="89"/>
      <c r="F35" s="89"/>
      <c r="G35" s="89"/>
      <c r="H35" s="89"/>
      <c r="I35" s="89"/>
      <c r="J35" s="89"/>
      <c r="K35" s="90"/>
      <c r="L35" s="89"/>
      <c r="M35" s="89"/>
    </row>
    <row r="36" spans="1:13" ht="29.1" customHeight="1" x14ac:dyDescent="0.25">
      <c r="A36" s="6" t="s">
        <v>380</v>
      </c>
      <c r="B36" s="43"/>
      <c r="C36" s="44" t="s">
        <v>39</v>
      </c>
      <c r="D36" s="44" t="s">
        <v>40</v>
      </c>
      <c r="E36" s="44" t="s">
        <v>41</v>
      </c>
      <c r="F36" s="89"/>
      <c r="G36" s="89"/>
      <c r="H36" s="89"/>
      <c r="I36" s="89"/>
      <c r="J36" s="89"/>
      <c r="K36" s="90"/>
      <c r="L36" s="89"/>
      <c r="M36" s="89"/>
    </row>
    <row r="37" spans="1:13" ht="29.1" customHeight="1" x14ac:dyDescent="0.25">
      <c r="A37" s="6" t="s">
        <v>374</v>
      </c>
      <c r="B37" s="43"/>
      <c r="C37" s="86"/>
      <c r="D37" s="75"/>
      <c r="E37" s="75"/>
      <c r="F37" s="89"/>
      <c r="G37" s="89"/>
      <c r="H37" s="89"/>
      <c r="I37" s="89"/>
      <c r="J37" s="89"/>
      <c r="K37" s="90"/>
      <c r="L37" s="89"/>
      <c r="M37" s="89"/>
    </row>
    <row r="38" spans="1:13" ht="29.1" customHeight="1" x14ac:dyDescent="0.25">
      <c r="A38" s="6" t="s">
        <v>356</v>
      </c>
      <c r="B38" s="43"/>
      <c r="C38" s="86"/>
      <c r="D38" s="75"/>
      <c r="E38" s="75"/>
      <c r="F38" s="89"/>
      <c r="G38" s="89"/>
      <c r="H38" s="89"/>
      <c r="I38" s="89"/>
      <c r="J38" s="89"/>
      <c r="K38" s="90"/>
      <c r="L38" s="89"/>
      <c r="M38" s="89"/>
    </row>
    <row r="39" spans="1:13" ht="29.1" customHeight="1" x14ac:dyDescent="0.25">
      <c r="A39" s="6" t="s">
        <v>375</v>
      </c>
      <c r="B39" s="43"/>
      <c r="C39" s="86"/>
      <c r="D39" s="75"/>
      <c r="E39" s="75"/>
      <c r="F39" s="89"/>
      <c r="G39" s="89"/>
      <c r="H39" s="89"/>
      <c r="I39" s="89"/>
      <c r="J39" s="89"/>
      <c r="K39" s="90"/>
      <c r="L39" s="89"/>
      <c r="M39" s="89"/>
    </row>
    <row r="40" spans="1:13" ht="29.1" customHeight="1" x14ac:dyDescent="0.25">
      <c r="A40" s="6" t="s">
        <v>357</v>
      </c>
      <c r="B40" s="43"/>
      <c r="C40" s="86"/>
      <c r="D40" s="75"/>
      <c r="E40" s="75"/>
      <c r="F40" s="89"/>
      <c r="G40" s="89"/>
      <c r="H40" s="89"/>
      <c r="I40" s="89"/>
      <c r="J40" s="89"/>
      <c r="K40" s="90"/>
      <c r="L40" s="89"/>
      <c r="M40" s="89"/>
    </row>
    <row r="41" spans="1:13" ht="29.1" customHeight="1" x14ac:dyDescent="0.25">
      <c r="A41" s="6" t="s">
        <v>358</v>
      </c>
      <c r="B41" s="43"/>
      <c r="C41" s="86"/>
      <c r="D41" s="75"/>
      <c r="E41" s="75"/>
      <c r="F41" s="89"/>
      <c r="G41" s="89"/>
      <c r="H41" s="89"/>
      <c r="I41" s="89"/>
      <c r="J41" s="89"/>
      <c r="K41" s="90"/>
      <c r="L41" s="89"/>
      <c r="M41" s="89"/>
    </row>
    <row r="42" spans="1:13" ht="29.1" customHeight="1" x14ac:dyDescent="0.25">
      <c r="A42" s="6" t="s">
        <v>360</v>
      </c>
      <c r="B42" s="43"/>
      <c r="C42" s="86"/>
      <c r="D42" s="75"/>
      <c r="E42" s="75"/>
      <c r="F42" s="89"/>
      <c r="G42" s="89"/>
      <c r="H42" s="89"/>
      <c r="I42" s="89"/>
      <c r="J42" s="89"/>
      <c r="K42" s="90"/>
      <c r="L42" s="89"/>
      <c r="M42" s="89"/>
    </row>
    <row r="43" spans="1:13" ht="26.45" customHeight="1" x14ac:dyDescent="0.25">
      <c r="A43" s="85"/>
      <c r="B43" s="86"/>
      <c r="C43" s="86"/>
      <c r="D43" s="75"/>
      <c r="E43" s="75"/>
      <c r="F43" s="75"/>
      <c r="G43" s="75"/>
      <c r="H43" s="75"/>
      <c r="I43" s="75"/>
      <c r="J43" s="75"/>
      <c r="K43" s="87"/>
      <c r="L43" s="75"/>
      <c r="M43" s="75"/>
    </row>
    <row r="44" spans="1:13" ht="29.1" customHeight="1" x14ac:dyDescent="0.25">
      <c r="A44" s="88"/>
      <c r="B44" s="89"/>
      <c r="C44" s="89"/>
      <c r="D44" s="89"/>
      <c r="E44" s="89"/>
      <c r="F44" s="89"/>
      <c r="G44" s="89"/>
      <c r="H44" s="89"/>
      <c r="I44" s="89"/>
      <c r="J44" s="89"/>
      <c r="K44" s="90"/>
      <c r="L44" s="89"/>
      <c r="M44" s="89"/>
    </row>
    <row r="45" spans="1:13" ht="27.6" customHeight="1" x14ac:dyDescent="0.25">
      <c r="A45" s="91" t="s">
        <v>42</v>
      </c>
      <c r="B45" s="92"/>
      <c r="C45" s="92"/>
      <c r="D45" s="92"/>
      <c r="E45" s="92"/>
      <c r="F45" s="92"/>
      <c r="G45" s="92"/>
      <c r="H45" s="92"/>
      <c r="I45" s="92"/>
      <c r="J45" s="92"/>
      <c r="K45" s="93"/>
    </row>
    <row r="46" spans="1:13" ht="27.6" customHeight="1" x14ac:dyDescent="0.25">
      <c r="A46" s="84" t="s">
        <v>43</v>
      </c>
      <c r="B46" s="43"/>
      <c r="G46" s="75"/>
      <c r="K46" s="76"/>
    </row>
    <row r="47" spans="1:13" ht="27.6" customHeight="1" x14ac:dyDescent="0.25">
      <c r="A47" s="85"/>
      <c r="B47" s="86"/>
      <c r="C47" s="86"/>
      <c r="D47" s="75"/>
      <c r="E47" s="75"/>
      <c r="F47" s="75"/>
      <c r="G47" s="75"/>
      <c r="H47" s="75"/>
      <c r="I47" s="75"/>
      <c r="J47" s="75"/>
      <c r="K47" s="87"/>
      <c r="L47" s="75"/>
      <c r="M47" s="75"/>
    </row>
    <row r="48" spans="1:13" ht="27" customHeight="1" x14ac:dyDescent="0.25">
      <c r="A48" s="270" t="s">
        <v>44</v>
      </c>
      <c r="B48" s="271"/>
      <c r="G48" s="75"/>
      <c r="K48" s="76"/>
    </row>
    <row r="49" spans="1:13" ht="26.45" customHeight="1" x14ac:dyDescent="0.25">
      <c r="A49" s="6" t="s">
        <v>45</v>
      </c>
      <c r="B49" s="42"/>
      <c r="G49" s="75"/>
      <c r="K49" s="76"/>
    </row>
    <row r="50" spans="1:13" ht="26.45" customHeight="1" x14ac:dyDescent="0.25">
      <c r="A50" s="127" t="str">
        <f xml:space="preserve"> "Percentage of RES in " &amp; B4 &amp; "'s Total Electricity Mix"</f>
        <v>Percentage of RES in 's Total Electricity Mix</v>
      </c>
      <c r="B50" s="42"/>
      <c r="G50" s="75"/>
      <c r="K50" s="76"/>
    </row>
    <row r="51" spans="1:13" ht="26.45" customHeight="1" x14ac:dyDescent="0.25">
      <c r="A51" s="85"/>
      <c r="B51" s="86"/>
      <c r="C51" s="86"/>
      <c r="D51" s="75"/>
      <c r="E51" s="75"/>
      <c r="F51" s="75"/>
      <c r="G51" s="75"/>
      <c r="H51" s="75"/>
      <c r="I51" s="75"/>
      <c r="J51" s="75"/>
      <c r="K51" s="87"/>
      <c r="L51" s="75"/>
      <c r="M51" s="75"/>
    </row>
    <row r="52" spans="1:13" ht="27" customHeight="1" x14ac:dyDescent="0.25">
      <c r="A52" s="272" t="s">
        <v>193</v>
      </c>
      <c r="B52" s="273"/>
      <c r="C52" s="263" t="str">
        <f>LEFT(A52,23) &amp; " [Builidng] "&amp; RIGHT(A52,23)&amp; " for " &amp;B3</f>
        <v xml:space="preserve">Electricity Consumption [Builidng] - Distribution per Type for </v>
      </c>
      <c r="D52" s="264"/>
      <c r="E52" s="264"/>
      <c r="F52" s="264"/>
      <c r="G52" s="75"/>
      <c r="K52" s="76"/>
    </row>
    <row r="53" spans="1:13" ht="26.45" customHeight="1" x14ac:dyDescent="0.25">
      <c r="A53" s="84" t="s">
        <v>46</v>
      </c>
      <c r="B53" s="107"/>
      <c r="G53" s="75"/>
      <c r="K53" s="76"/>
    </row>
    <row r="54" spans="1:13" ht="26.45" customHeight="1" x14ac:dyDescent="0.25">
      <c r="A54" s="6" t="s">
        <v>47</v>
      </c>
      <c r="B54" s="107"/>
      <c r="G54" s="75"/>
      <c r="K54" s="76"/>
    </row>
    <row r="55" spans="1:13" ht="26.45" customHeight="1" x14ac:dyDescent="0.25">
      <c r="A55" s="6" t="s">
        <v>48</v>
      </c>
      <c r="B55" s="107"/>
      <c r="G55" s="75"/>
      <c r="K55" s="76"/>
    </row>
    <row r="56" spans="1:13" ht="26.45" customHeight="1" x14ac:dyDescent="0.25">
      <c r="A56" s="6" t="s">
        <v>49</v>
      </c>
      <c r="B56" s="107"/>
      <c r="G56" s="75"/>
      <c r="K56" s="76"/>
    </row>
    <row r="57" spans="1:13" ht="26.45" customHeight="1" x14ac:dyDescent="0.25">
      <c r="A57" s="6" t="s">
        <v>50</v>
      </c>
      <c r="B57" s="107"/>
      <c r="G57" s="75"/>
      <c r="K57" s="76"/>
    </row>
    <row r="58" spans="1:13" ht="26.45" customHeight="1" x14ac:dyDescent="0.25">
      <c r="A58" s="6"/>
      <c r="B58" s="116" t="str">
        <f>IF(AND(B53="",B54="",B55="",B56="",B57=""),"",IF(OR(SUM(B53:B57)=100,SUM(B53:B57)=1),"","Please Check, total percentage is " &amp; SUM(B53:B57)*100 &amp; "%, shall be 100%"))</f>
        <v/>
      </c>
      <c r="C58" s="117"/>
      <c r="G58" s="75"/>
      <c r="K58" s="76"/>
    </row>
    <row r="59" spans="1:13" ht="27" customHeight="1" thickBot="1" x14ac:dyDescent="0.3">
      <c r="A59" s="255" t="s">
        <v>333</v>
      </c>
      <c r="B59" s="256"/>
      <c r="G59" s="75"/>
      <c r="K59" s="76"/>
    </row>
    <row r="60" spans="1:13" ht="26.45" customHeight="1" x14ac:dyDescent="0.25">
      <c r="A60" s="82" t="s">
        <v>303</v>
      </c>
      <c r="B60" s="38"/>
      <c r="G60" s="75"/>
      <c r="K60" s="76"/>
    </row>
    <row r="61" spans="1:13" ht="26.45" customHeight="1" x14ac:dyDescent="0.25">
      <c r="A61" s="7" t="s">
        <v>51</v>
      </c>
      <c r="B61" s="39"/>
      <c r="G61" s="75"/>
      <c r="K61" s="76"/>
    </row>
    <row r="62" spans="1:13" ht="26.45" customHeight="1" thickBot="1" x14ac:dyDescent="0.3">
      <c r="A62" s="83" t="s">
        <v>52</v>
      </c>
      <c r="B62" s="40"/>
      <c r="C62" s="47" t="s">
        <v>53</v>
      </c>
      <c r="D62" s="177" t="str">
        <f>IF(OR(CalculationsUpdated!$E$6="CHECK",CalculationsUpdated!$E$8="CHECK",CalculationsUpdated!$E$11="CHECK",CalculationsUpdated!$F$14="CHECK",CalculationsUpdated!$F$17="CHECK",CalculationsUpdated!$E$20="CHECK"),"← Check Units","")</f>
        <v/>
      </c>
      <c r="G62" s="75"/>
      <c r="K62" s="76"/>
    </row>
    <row r="63" spans="1:13" ht="26.45" customHeight="1" x14ac:dyDescent="0.25">
      <c r="A63" s="82" t="s">
        <v>304</v>
      </c>
      <c r="B63" s="38"/>
      <c r="D63" s="176"/>
      <c r="G63" s="75"/>
      <c r="K63" s="76"/>
    </row>
    <row r="64" spans="1:13" ht="26.45" customHeight="1" x14ac:dyDescent="0.25">
      <c r="A64" s="7" t="s">
        <v>51</v>
      </c>
      <c r="B64" s="39"/>
      <c r="G64" s="75"/>
      <c r="K64" s="76"/>
    </row>
    <row r="65" spans="1:11" ht="26.45" customHeight="1" thickBot="1" x14ac:dyDescent="0.3">
      <c r="A65" s="83" t="s">
        <v>52</v>
      </c>
      <c r="B65" s="40"/>
      <c r="C65" s="47" t="s">
        <v>53</v>
      </c>
      <c r="D65" s="177" t="str">
        <f>IF(OR(CalculationsUpdated!$E$21="CHECK",CalculationsUpdated!$E$23="CHECK",CalculationsUpdated!$E$26="CHECK",CalculationsUpdated!$F$29="CHECK",CalculationsUpdated!$F$32="CHECK",CalculationsUpdated!$E$35="CHECK"),"← Check Units","")</f>
        <v/>
      </c>
      <c r="G65" s="75"/>
      <c r="K65" s="76"/>
    </row>
    <row r="66" spans="1:11" ht="26.45" customHeight="1" x14ac:dyDescent="0.25">
      <c r="A66" s="82" t="s">
        <v>305</v>
      </c>
      <c r="B66" s="38"/>
      <c r="G66" s="75"/>
      <c r="K66" s="76"/>
    </row>
    <row r="67" spans="1:11" ht="26.45" customHeight="1" x14ac:dyDescent="0.25">
      <c r="A67" s="7" t="s">
        <v>51</v>
      </c>
      <c r="B67" s="39"/>
      <c r="G67" s="75"/>
      <c r="K67" s="76"/>
    </row>
    <row r="68" spans="1:11" ht="26.45" customHeight="1" thickBot="1" x14ac:dyDescent="0.3">
      <c r="A68" s="83" t="s">
        <v>52</v>
      </c>
      <c r="B68" s="40"/>
      <c r="C68" s="47" t="s">
        <v>53</v>
      </c>
      <c r="D68" s="177" t="str">
        <f>IF(OR(CalculationsUpdated!$E$36="CHECK",CalculationsUpdated!$E$38="CHECK",CalculationsUpdated!$E$41="CHECK",CalculationsUpdated!$F$44="CHECK",CalculationsUpdated!$F$47="CHECK",CalculationsUpdated!$E$50="CHECK"),"← Check Units","")</f>
        <v/>
      </c>
      <c r="G68" s="75"/>
      <c r="K68" s="76"/>
    </row>
    <row r="69" spans="1:11" ht="26.45" customHeight="1" x14ac:dyDescent="0.25">
      <c r="G69" s="75"/>
      <c r="K69" s="76"/>
    </row>
    <row r="70" spans="1:11" ht="27.6" customHeight="1" x14ac:dyDescent="0.25">
      <c r="A70" s="275" t="s">
        <v>309</v>
      </c>
      <c r="B70" s="276"/>
      <c r="C70" s="147"/>
      <c r="D70" s="147"/>
      <c r="E70" s="147"/>
      <c r="F70" s="147"/>
      <c r="G70" s="147"/>
      <c r="H70" s="147"/>
      <c r="I70" s="147"/>
      <c r="J70" s="147"/>
      <c r="K70" s="148"/>
    </row>
    <row r="71" spans="1:11" ht="26.45" customHeight="1" x14ac:dyDescent="0.25">
      <c r="A71" t="s">
        <v>334</v>
      </c>
      <c r="B71" s="43"/>
      <c r="C71" t="s">
        <v>311</v>
      </c>
      <c r="G71" s="75"/>
      <c r="K71" s="76"/>
    </row>
    <row r="72" spans="1:11" ht="26.45" customHeight="1" x14ac:dyDescent="0.25">
      <c r="A72" t="s">
        <v>335</v>
      </c>
      <c r="B72" s="43"/>
      <c r="C72" t="s">
        <v>311</v>
      </c>
      <c r="G72" s="75"/>
      <c r="K72" s="76"/>
    </row>
    <row r="73" spans="1:11" ht="26.45" customHeight="1" x14ac:dyDescent="0.25">
      <c r="A73" s="1" t="s">
        <v>312</v>
      </c>
      <c r="B73" s="43"/>
      <c r="C73" t="s">
        <v>311</v>
      </c>
      <c r="G73" s="75"/>
      <c r="K73" s="76"/>
    </row>
    <row r="74" spans="1:11" ht="26.45" customHeight="1" x14ac:dyDescent="0.25">
      <c r="A74" s="6"/>
      <c r="G74" s="75"/>
      <c r="K74" s="76"/>
    </row>
    <row r="75" spans="1:11" ht="27.6" customHeight="1" x14ac:dyDescent="0.25">
      <c r="A75" s="79" t="s">
        <v>260</v>
      </c>
      <c r="B75" s="80"/>
      <c r="C75" s="80"/>
      <c r="D75" s="80"/>
      <c r="E75" s="80"/>
      <c r="F75" s="80"/>
      <c r="G75" s="80"/>
      <c r="H75" s="80"/>
      <c r="I75" s="80"/>
      <c r="J75" s="80"/>
      <c r="K75" s="81"/>
    </row>
    <row r="76" spans="1:11" ht="27" customHeight="1" x14ac:dyDescent="0.25">
      <c r="A76" s="268" t="s">
        <v>54</v>
      </c>
      <c r="B76" s="269"/>
      <c r="G76" s="75"/>
      <c r="K76" s="76"/>
    </row>
    <row r="77" spans="1:11" ht="26.45" customHeight="1" x14ac:dyDescent="0.25">
      <c r="A77" s="77" t="s">
        <v>55</v>
      </c>
      <c r="B77" s="41"/>
      <c r="G77" s="75"/>
      <c r="K77" s="76"/>
    </row>
    <row r="78" spans="1:11" ht="26.45" customHeight="1" x14ac:dyDescent="0.25">
      <c r="A78" s="78" t="s">
        <v>56</v>
      </c>
      <c r="B78" s="41"/>
      <c r="G78" s="75"/>
      <c r="K78" s="76"/>
    </row>
    <row r="79" spans="1:11" ht="26.45" customHeight="1" x14ac:dyDescent="0.25">
      <c r="A79" s="6"/>
      <c r="G79" s="75"/>
      <c r="K79" s="76"/>
    </row>
    <row r="80" spans="1:11" ht="27" customHeight="1" x14ac:dyDescent="0.25">
      <c r="A80" s="266" t="s">
        <v>57</v>
      </c>
      <c r="B80" s="267"/>
      <c r="G80" s="75"/>
      <c r="K80" s="76"/>
    </row>
    <row r="81" spans="1:11" ht="26.45" customHeight="1" x14ac:dyDescent="0.25">
      <c r="A81" s="77" t="s">
        <v>58</v>
      </c>
      <c r="B81" s="41"/>
      <c r="G81" s="75"/>
      <c r="K81" s="76"/>
    </row>
    <row r="82" spans="1:11" ht="26.45" customHeight="1" x14ac:dyDescent="0.25">
      <c r="A82" s="78" t="s">
        <v>59</v>
      </c>
      <c r="B82" s="45"/>
      <c r="C82" s="274" t="s">
        <v>60</v>
      </c>
      <c r="G82" s="75"/>
      <c r="K82" s="76"/>
    </row>
    <row r="83" spans="1:11" ht="26.45" customHeight="1" x14ac:dyDescent="0.25">
      <c r="A83" s="78" t="s">
        <v>61</v>
      </c>
      <c r="B83" s="41"/>
      <c r="C83" s="274"/>
      <c r="G83" s="75"/>
      <c r="K83" s="76"/>
    </row>
    <row r="84" spans="1:11" ht="26.45" customHeight="1" x14ac:dyDescent="0.25">
      <c r="A84" s="6"/>
      <c r="G84" s="75"/>
      <c r="K84" s="76"/>
    </row>
    <row r="85" spans="1:11" ht="27" customHeight="1" x14ac:dyDescent="0.25">
      <c r="A85" s="266" t="s">
        <v>38</v>
      </c>
      <c r="B85" s="267"/>
      <c r="G85" s="75"/>
      <c r="K85" s="76"/>
    </row>
    <row r="86" spans="1:11" ht="26.45" customHeight="1" x14ac:dyDescent="0.25">
      <c r="A86" s="77" t="s">
        <v>332</v>
      </c>
      <c r="B86" s="41"/>
      <c r="G86" s="75"/>
      <c r="K86" s="76"/>
    </row>
    <row r="87" spans="1:11" ht="26.45" customHeight="1" x14ac:dyDescent="0.25">
      <c r="A87" s="78" t="s">
        <v>62</v>
      </c>
      <c r="B87" s="41"/>
      <c r="G87" s="75"/>
      <c r="K87" s="76"/>
    </row>
    <row r="88" spans="1:11" ht="26.45" customHeight="1" thickBot="1" x14ac:dyDescent="0.3">
      <c r="A88" s="74" t="s">
        <v>56</v>
      </c>
      <c r="B88" s="46"/>
      <c r="C88" s="71"/>
      <c r="D88" s="71"/>
      <c r="E88" s="71"/>
      <c r="F88" s="71"/>
      <c r="G88" s="72"/>
      <c r="H88" s="71"/>
      <c r="I88" s="71"/>
      <c r="J88" s="71"/>
      <c r="K88" s="73"/>
    </row>
    <row r="89" spans="1:11" ht="15.75" thickTop="1" x14ac:dyDescent="0.25"/>
  </sheetData>
  <sheetProtection algorithmName="SHA-512" hashValue="RAmwRDZDft2yI+6Ld4YrPdk9inBL3M3slFEEOrEY/gSu68M3vfTQ1Dj7voNu1whFfaeoUA7EJmYBLdiLYEQSQg==" saltValue="dLr1O8gLoLf5NOyPjoDgvA==" spinCount="100000" sheet="1" objects="1" scenarios="1" selectLockedCells="1"/>
  <mergeCells count="17">
    <mergeCell ref="A85:B85"/>
    <mergeCell ref="A25:F25"/>
    <mergeCell ref="A76:B76"/>
    <mergeCell ref="A48:B48"/>
    <mergeCell ref="A52:B52"/>
    <mergeCell ref="A80:B80"/>
    <mergeCell ref="C82:C83"/>
    <mergeCell ref="A70:B70"/>
    <mergeCell ref="B23:F23"/>
    <mergeCell ref="A59:B59"/>
    <mergeCell ref="A18:F18"/>
    <mergeCell ref="A9:B9"/>
    <mergeCell ref="A10:B10"/>
    <mergeCell ref="C10:K16"/>
    <mergeCell ref="C9:K9"/>
    <mergeCell ref="C52:F52"/>
    <mergeCell ref="A34:B34"/>
  </mergeCells>
  <conditionalFormatting sqref="B58">
    <cfRule type="containsText" dxfId="6" priority="5" operator="containsText" text="Check">
      <formula>NOT(ISERROR(SEARCH("Check",B58)))</formula>
    </cfRule>
  </conditionalFormatting>
  <conditionalFormatting sqref="D62">
    <cfRule type="containsText" dxfId="5" priority="3" operator="containsText" text="Check">
      <formula>NOT(ISERROR(SEARCH("Check",D62)))</formula>
    </cfRule>
  </conditionalFormatting>
  <conditionalFormatting sqref="D65">
    <cfRule type="containsText" dxfId="4" priority="2" operator="containsText" text="Check">
      <formula>NOT(ISERROR(SEARCH("Check",D65)))</formula>
    </cfRule>
  </conditionalFormatting>
  <conditionalFormatting sqref="D68">
    <cfRule type="containsText" dxfId="3" priority="1" operator="containsText" text="Check">
      <formula>NOT(ISERROR(SEARCH("Check",D68)))</formula>
    </cfRule>
  </conditionalFormatting>
  <pageMargins left="0.51181102362204722" right="0.70866141732283472" top="0.35433070866141736" bottom="0.74803149606299213" header="0.31496062992125984" footer="0.31496062992125984"/>
  <pageSetup paperSize="9" scale="65" fitToHeight="0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5">
        <x14:dataValidation type="list" allowBlank="1" showInputMessage="1" showErrorMessage="1" xr:uid="{139543DE-55B3-4C65-A1FC-A138FF15DB05}">
          <x14:formula1>
            <xm:f>Lists!$C$1:$C$10</xm:f>
          </x14:formula1>
          <xm:sqref>B7</xm:sqref>
        </x14:dataValidation>
        <x14:dataValidation type="list" allowBlank="1" showInputMessage="1" showErrorMessage="1" xr:uid="{AF64FACE-A356-4C29-A50D-4FB2118D9EFF}">
          <x14:formula1>
            <xm:f>Lists!$F$2:$F$4</xm:f>
          </x14:formula1>
          <xm:sqref>E20</xm:sqref>
        </x14:dataValidation>
        <x14:dataValidation type="list" allowBlank="1" showInputMessage="1" showErrorMessage="1" xr:uid="{0B6B9E68-189A-4DFC-9979-7556B6FA92FE}">
          <x14:formula1>
            <xm:f>Lists!$A$2:$A$4</xm:f>
          </x14:formula1>
          <xm:sqref>F20:F22 D27:D32 F27:F32 E27 E29:E32</xm:sqref>
        </x14:dataValidation>
        <x14:dataValidation type="list" allowBlank="1" showInputMessage="1" showErrorMessage="1" xr:uid="{A6C38400-DB01-4B7D-AA85-2B0550819E03}">
          <x14:formula1>
            <xm:f>Lists!$G$2:$G$5</xm:f>
          </x14:formula1>
          <xm:sqref>E21</xm:sqref>
        </x14:dataValidation>
        <x14:dataValidation type="list" allowBlank="1" showInputMessage="1" showErrorMessage="1" xr:uid="{BEE0EE39-EFC6-4158-86C4-3A728589E142}">
          <x14:formula1>
            <xm:f>Lists!$H$2:$H$3</xm:f>
          </x14:formula1>
          <xm:sqref>E22</xm:sqref>
        </x14:dataValidation>
        <x14:dataValidation type="list" allowBlank="1" showInputMessage="1" showErrorMessage="1" xr:uid="{BAF95E0B-B4FB-49FF-A5B4-F3FD06695E9B}">
          <x14:formula1>
            <xm:f>Lists!$A$2:$A$3</xm:f>
          </x14:formula1>
          <xm:sqref>B15 B23:F23 B35:B38</xm:sqref>
        </x14:dataValidation>
        <x14:dataValidation type="list" allowBlank="1" showInputMessage="1" showErrorMessage="1" xr:uid="{5FCFC33F-C7B1-4D3E-9F6B-34F53565EF56}">
          <x14:formula1>
            <xm:f>Lists!$K$2:$K$21</xm:f>
          </x14:formula1>
          <xm:sqref>B46</xm:sqref>
        </x14:dataValidation>
        <x14:dataValidation type="list" allowBlank="1" showInputMessage="1" showErrorMessage="1" xr:uid="{6AF1E7D2-BEBD-4204-9081-C3C70F74A269}">
          <x14:formula1>
            <xm:f>Lists!$E$2:$E$3</xm:f>
          </x14:formula1>
          <xm:sqref>B16</xm:sqref>
        </x14:dataValidation>
        <x14:dataValidation type="list" allowBlank="1" showInputMessage="1" showErrorMessage="1" xr:uid="{28126498-91E0-4A4F-B210-4BE8B2F4B1C7}">
          <x14:formula1>
            <xm:f>Lists!$D$2:$D$8</xm:f>
          </x14:formula1>
          <xm:sqref>B4</xm:sqref>
        </x14:dataValidation>
        <x14:dataValidation type="list" allowBlank="1" showInputMessage="1" showErrorMessage="1" xr:uid="{A5CFE39F-F505-4D6E-A8E3-B3B005080B0F}">
          <x14:formula1>
            <xm:f>Lists!$I$2:$I$6</xm:f>
          </x14:formula1>
          <xm:sqref>B83</xm:sqref>
        </x14:dataValidation>
        <x14:dataValidation type="list" allowBlank="1" showInputMessage="1" showErrorMessage="1" xr:uid="{58DB1FB4-4F2A-4321-B645-69E02FB58F67}">
          <x14:formula1>
            <xm:f>Lists!$L$2:$L$5</xm:f>
          </x14:formula1>
          <xm:sqref>C68 C65 C62</xm:sqref>
        </x14:dataValidation>
        <x14:dataValidation type="list" allowBlank="1" showInputMessage="1" showErrorMessage="1" xr:uid="{470DEF55-426C-46E6-853E-EC541E42C25A}">
          <x14:formula1>
            <xm:f>Lists!$I$2:$I$7</xm:f>
          </x14:formula1>
          <xm:sqref>B60 B63 B66</xm:sqref>
        </x14:dataValidation>
        <x14:dataValidation type="list" allowBlank="1" showInputMessage="1" showErrorMessage="1" xr:uid="{2141C3E4-61A9-4BC1-BCE7-332662AF650C}">
          <x14:formula1>
            <xm:f>Lists!$J$2:$J$5</xm:f>
          </x14:formula1>
          <xm:sqref>B61 B67 B64</xm:sqref>
        </x14:dataValidation>
        <x14:dataValidation type="list" allowBlank="1" showInputMessage="1" showErrorMessage="1" xr:uid="{85C5C794-1FD5-4C38-971E-8C51862C68F4}">
          <x14:formula1>
            <xm:f>Lists!$O$2:$O$4</xm:f>
          </x14:formula1>
          <xm:sqref>B39</xm:sqref>
        </x14:dataValidation>
        <x14:dataValidation type="list" allowBlank="1" showInputMessage="1" showErrorMessage="1" xr:uid="{79370B60-04C0-4EA9-811B-802E0AA55F37}">
          <x14:formula1>
            <xm:f>Lists!$M$3:$M$15</xm:f>
          </x14:formula1>
          <xm:sqref>B42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CDC3B9-D330-47AE-A488-BE64A2D1AF56}">
  <dimension ref="A1:N44"/>
  <sheetViews>
    <sheetView showGridLines="0" topLeftCell="A21" zoomScaleNormal="100" workbookViewId="0">
      <selection activeCell="B25" sqref="B25"/>
    </sheetView>
  </sheetViews>
  <sheetFormatPr defaultColWidth="8.7109375" defaultRowHeight="15" x14ac:dyDescent="0.25"/>
  <cols>
    <col min="1" max="1" width="47.5703125" customWidth="1"/>
    <col min="2" max="2" width="47.85546875" customWidth="1"/>
    <col min="3" max="3" width="9" customWidth="1"/>
    <col min="4" max="4" width="20.140625" customWidth="1"/>
    <col min="5" max="5" width="8.42578125" customWidth="1"/>
    <col min="6" max="6" width="6.5703125" customWidth="1"/>
    <col min="7" max="8" width="6.42578125" customWidth="1"/>
  </cols>
  <sheetData>
    <row r="1" spans="1:14" ht="27" customHeight="1" thickBot="1" x14ac:dyDescent="0.3">
      <c r="A1" s="102"/>
    </row>
    <row r="2" spans="1:14" ht="27.6" customHeight="1" thickTop="1" thickBot="1" x14ac:dyDescent="0.3">
      <c r="A2" s="278" t="s">
        <v>180</v>
      </c>
      <c r="B2" s="279"/>
    </row>
    <row r="3" spans="1:14" ht="27.6" customHeight="1" thickTop="1" x14ac:dyDescent="0.25">
      <c r="A3" s="105" t="s">
        <v>169</v>
      </c>
      <c r="B3" s="111" t="s">
        <v>170</v>
      </c>
      <c r="C3" s="44" t="s">
        <v>5</v>
      </c>
      <c r="D3" s="125"/>
    </row>
    <row r="4" spans="1:14" ht="27" customHeight="1" x14ac:dyDescent="0.25">
      <c r="A4" s="103" t="s">
        <v>175</v>
      </c>
      <c r="B4" s="8"/>
      <c r="C4" s="138" t="s">
        <v>176</v>
      </c>
    </row>
    <row r="5" spans="1:14" ht="27" customHeight="1" x14ac:dyDescent="0.25">
      <c r="A5" s="103" t="s">
        <v>172</v>
      </c>
      <c r="B5" s="8"/>
      <c r="C5" s="138" t="s">
        <v>171</v>
      </c>
    </row>
    <row r="6" spans="1:14" ht="27" customHeight="1" x14ac:dyDescent="0.25">
      <c r="A6" s="104" t="s">
        <v>173</v>
      </c>
      <c r="B6" s="8"/>
      <c r="C6" s="138" t="s">
        <v>272</v>
      </c>
    </row>
    <row r="7" spans="1:14" ht="27" customHeight="1" x14ac:dyDescent="0.25">
      <c r="A7" s="104" t="s">
        <v>179</v>
      </c>
      <c r="B7" s="8"/>
      <c r="C7" s="138" t="s">
        <v>174</v>
      </c>
    </row>
    <row r="8" spans="1:14" ht="27" customHeight="1" x14ac:dyDescent="0.25">
      <c r="A8" s="112" t="s">
        <v>177</v>
      </c>
      <c r="B8" s="8"/>
      <c r="C8" s="139" t="s">
        <v>178</v>
      </c>
    </row>
    <row r="9" spans="1:14" ht="27" customHeight="1" x14ac:dyDescent="0.25"/>
    <row r="10" spans="1:14" ht="27.6" customHeight="1" x14ac:dyDescent="0.25"/>
    <row r="11" spans="1:14" ht="29.1" customHeight="1" thickBot="1" x14ac:dyDescent="0.3">
      <c r="A11" s="89"/>
      <c r="B11" s="89"/>
      <c r="D11" s="89"/>
      <c r="E11" s="89"/>
      <c r="F11" s="89"/>
      <c r="G11" s="89"/>
      <c r="H11" s="89"/>
    </row>
    <row r="12" spans="1:14" ht="27.6" customHeight="1" thickTop="1" thickBot="1" x14ac:dyDescent="0.3">
      <c r="A12" s="282" t="s">
        <v>63</v>
      </c>
      <c r="B12" s="283"/>
    </row>
    <row r="13" spans="1:14" ht="27" customHeight="1" thickTop="1" x14ac:dyDescent="0.25">
      <c r="A13" s="280" t="s">
        <v>44</v>
      </c>
      <c r="B13" s="281"/>
    </row>
    <row r="14" spans="1:14" ht="26.45" customHeight="1" x14ac:dyDescent="0.25">
      <c r="A14" s="140" t="s">
        <v>268</v>
      </c>
      <c r="B14" s="134"/>
      <c r="C14" s="137" t="s">
        <v>112</v>
      </c>
    </row>
    <row r="15" spans="1:14" ht="26.45" customHeight="1" thickBot="1" x14ac:dyDescent="0.3"/>
    <row r="16" spans="1:14" ht="26.45" customHeight="1" thickTop="1" thickBot="1" x14ac:dyDescent="0.3">
      <c r="A16" s="284" t="s">
        <v>273</v>
      </c>
      <c r="B16" s="285"/>
      <c r="C16" s="277" t="str">
        <f>LEFT(A16,23) &amp; " [Processes] "&amp; RIGHT(A16,25)&amp; " for " &amp;'1. BUILDING INFO'!B3</f>
        <v xml:space="preserve">Electricity Consumption [Processes] - Distribution % per Type for </v>
      </c>
      <c r="D16" s="264"/>
      <c r="E16" s="264"/>
      <c r="F16" s="264"/>
      <c r="G16" s="264"/>
      <c r="H16" s="264"/>
      <c r="I16" s="264"/>
      <c r="J16" s="264"/>
      <c r="K16" s="264"/>
      <c r="L16" s="264"/>
      <c r="M16" s="264"/>
      <c r="N16" s="264"/>
    </row>
    <row r="17" spans="1:4" ht="26.45" customHeight="1" thickTop="1" x14ac:dyDescent="0.25">
      <c r="A17" s="111" t="s">
        <v>275</v>
      </c>
      <c r="B17" s="107"/>
      <c r="C17" s="137"/>
    </row>
    <row r="18" spans="1:4" ht="26.45" customHeight="1" x14ac:dyDescent="0.25">
      <c r="A18" s="111" t="s">
        <v>274</v>
      </c>
      <c r="B18" s="107"/>
      <c r="C18" s="137"/>
    </row>
    <row r="19" spans="1:4" ht="26.45" customHeight="1" x14ac:dyDescent="0.25">
      <c r="A19" s="111" t="s">
        <v>276</v>
      </c>
      <c r="B19" s="107"/>
      <c r="C19" s="137"/>
    </row>
    <row r="20" spans="1:4" ht="26.45" customHeight="1" x14ac:dyDescent="0.25">
      <c r="A20" s="111" t="s">
        <v>276</v>
      </c>
      <c r="B20" s="107"/>
      <c r="C20" s="137"/>
    </row>
    <row r="21" spans="1:4" ht="26.45" customHeight="1" x14ac:dyDescent="0.25">
      <c r="A21" s="111"/>
      <c r="B21" s="107"/>
      <c r="C21" s="137"/>
    </row>
    <row r="22" spans="1:4" ht="26.45" customHeight="1" x14ac:dyDescent="0.25">
      <c r="A22" s="111" t="s">
        <v>38</v>
      </c>
      <c r="B22" s="107"/>
      <c r="C22" s="137"/>
    </row>
    <row r="23" spans="1:4" ht="26.45" customHeight="1" x14ac:dyDescent="0.25">
      <c r="B23" s="116" t="str">
        <f>IF(AND(B17="",B18="",B19="",B20="",B21="",B22=""),"",IF(OR(SUM(B17:B22)=100,SUM(B17:B22)=1),"","Please Check, total percentage is " &amp; SUM(B17:B22)*100 &amp; "%, shall be 100%"))</f>
        <v/>
      </c>
    </row>
    <row r="24" spans="1:4" ht="27" customHeight="1" thickBot="1" x14ac:dyDescent="0.3">
      <c r="A24" s="255" t="s">
        <v>336</v>
      </c>
      <c r="B24" s="256"/>
      <c r="C24" s="100"/>
    </row>
    <row r="25" spans="1:4" ht="26.45" customHeight="1" thickBot="1" x14ac:dyDescent="0.3">
      <c r="A25" s="101" t="s">
        <v>306</v>
      </c>
      <c r="B25" s="38"/>
    </row>
    <row r="26" spans="1:4" ht="26.45" customHeight="1" thickBot="1" x14ac:dyDescent="0.3">
      <c r="A26" s="83" t="s">
        <v>52</v>
      </c>
      <c r="B26" s="135"/>
      <c r="C26" s="53" t="s">
        <v>53</v>
      </c>
      <c r="D26" t="str">
        <f>IF(OR(CalculationsUpdated!$R$6="CHECK",CalculationsUpdated!$R$8="CHECK",CalculationsUpdated!$R$11="CHECK",CalculationsUpdated!$F$14="CHECK",CalculationsUpdated!$F$17="CHECK",CalculationsUpdated!$R$20="CHECK"),"← Check Units","")</f>
        <v/>
      </c>
    </row>
    <row r="27" spans="1:4" ht="26.45" customHeight="1" thickBot="1" x14ac:dyDescent="0.3">
      <c r="A27" s="101" t="s">
        <v>304</v>
      </c>
      <c r="B27" s="38"/>
    </row>
    <row r="28" spans="1:4" ht="26.45" customHeight="1" thickBot="1" x14ac:dyDescent="0.3">
      <c r="A28" s="83" t="s">
        <v>52</v>
      </c>
      <c r="B28" s="135"/>
      <c r="C28" s="53" t="s">
        <v>53</v>
      </c>
      <c r="D28" t="str">
        <f>IF(OR(CalculationsUpdated!$R$21="CHECK",CalculationsUpdated!$R$23="CHECK",CalculationsUpdated!$R$26="CHECK",CalculationsUpdated!$F$29="CHECK",CalculationsUpdated!$F$32="CHECK",CalculationsUpdated!$R$35="CHECK"),"← Check Units","")</f>
        <v/>
      </c>
    </row>
    <row r="29" spans="1:4" ht="26.45" customHeight="1" thickBot="1" x14ac:dyDescent="0.3">
      <c r="A29" s="101" t="s">
        <v>305</v>
      </c>
      <c r="B29" s="38"/>
      <c r="C29" s="100"/>
    </row>
    <row r="30" spans="1:4" ht="26.45" customHeight="1" thickBot="1" x14ac:dyDescent="0.3">
      <c r="A30" s="83" t="s">
        <v>52</v>
      </c>
      <c r="B30" s="135"/>
      <c r="C30" s="53" t="s">
        <v>53</v>
      </c>
      <c r="D30" t="str">
        <f>IF(OR(CalculationsUpdated!$R$36="CHECK",CalculationsUpdated!$R$38="CHECK",CalculationsUpdated!$R$41="CHECK",CalculationsUpdated!$F$44="CHECK",CalculationsUpdated!$F$47="CHECK",CalculationsUpdated!$R$50="CHECK"),"← Check Units","")</f>
        <v/>
      </c>
    </row>
    <row r="31" spans="1:4" ht="26.45" customHeight="1" x14ac:dyDescent="0.25"/>
    <row r="32" spans="1:4" ht="27.6" customHeight="1" x14ac:dyDescent="0.25">
      <c r="A32" s="275" t="s">
        <v>309</v>
      </c>
      <c r="B32" s="286"/>
    </row>
    <row r="33" spans="1:3" ht="26.45" customHeight="1" x14ac:dyDescent="0.25">
      <c r="A33" t="s">
        <v>310</v>
      </c>
      <c r="B33" s="43"/>
      <c r="C33" t="s">
        <v>311</v>
      </c>
    </row>
    <row r="34" spans="1:3" ht="26.45" customHeight="1" x14ac:dyDescent="0.25">
      <c r="A34" t="s">
        <v>335</v>
      </c>
      <c r="B34" s="43"/>
      <c r="C34" t="s">
        <v>311</v>
      </c>
    </row>
    <row r="35" spans="1:3" ht="26.45" customHeight="1" x14ac:dyDescent="0.25">
      <c r="A35" s="1" t="s">
        <v>312</v>
      </c>
      <c r="B35" s="43"/>
      <c r="C35" t="s">
        <v>311</v>
      </c>
    </row>
    <row r="36" spans="1:3" ht="29.25" customHeight="1" x14ac:dyDescent="0.25">
      <c r="A36" s="6"/>
    </row>
    <row r="37" spans="1:3" ht="27" customHeight="1" x14ac:dyDescent="0.25">
      <c r="A37" s="255" t="s">
        <v>54</v>
      </c>
      <c r="B37" s="256"/>
    </row>
    <row r="38" spans="1:3" ht="26.45" customHeight="1" x14ac:dyDescent="0.25">
      <c r="A38" s="77" t="s">
        <v>270</v>
      </c>
      <c r="B38" s="134"/>
      <c r="C38" s="137" t="s">
        <v>269</v>
      </c>
    </row>
    <row r="39" spans="1:3" ht="26.45" customHeight="1" x14ac:dyDescent="0.25">
      <c r="A39" s="103" t="s">
        <v>271</v>
      </c>
      <c r="B39" s="134"/>
      <c r="C39" s="137" t="s">
        <v>112</v>
      </c>
    </row>
    <row r="40" spans="1:3" x14ac:dyDescent="0.25">
      <c r="A40" s="6"/>
    </row>
    <row r="41" spans="1:3" ht="27" customHeight="1" x14ac:dyDescent="0.25">
      <c r="A41" s="255" t="s">
        <v>65</v>
      </c>
      <c r="B41" s="256"/>
    </row>
    <row r="42" spans="1:3" ht="26.45" customHeight="1" x14ac:dyDescent="0.25">
      <c r="A42" s="77" t="s">
        <v>270</v>
      </c>
      <c r="B42" s="134"/>
      <c r="C42" s="137" t="s">
        <v>269</v>
      </c>
    </row>
    <row r="43" spans="1:3" ht="26.45" customHeight="1" thickBot="1" x14ac:dyDescent="0.3">
      <c r="A43" s="74" t="s">
        <v>271</v>
      </c>
      <c r="B43" s="136"/>
      <c r="C43" s="137" t="s">
        <v>112</v>
      </c>
    </row>
    <row r="44" spans="1:3" ht="15.75" thickTop="1" x14ac:dyDescent="0.25"/>
  </sheetData>
  <sheetProtection algorithmName="SHA-512" hashValue="hNnUXSZzgnRybcbAZmc50n5r+QxJ94ift7/8zkisFkn0ZksyqF97MefUGAbc0i+lljmJSHCeNlcsKifKcwaomA==" saltValue="GF9+6k1DNMlJGC4W2oQPgg==" spinCount="100000" sheet="1" objects="1" scenarios="1" selectLockedCells="1"/>
  <mergeCells count="9">
    <mergeCell ref="C16:N16"/>
    <mergeCell ref="A2:B2"/>
    <mergeCell ref="A41:B41"/>
    <mergeCell ref="A13:B13"/>
    <mergeCell ref="A24:B24"/>
    <mergeCell ref="A37:B37"/>
    <mergeCell ref="A12:B12"/>
    <mergeCell ref="A16:B16"/>
    <mergeCell ref="A32:B32"/>
  </mergeCells>
  <phoneticPr fontId="7" type="noConversion"/>
  <conditionalFormatting sqref="B23">
    <cfRule type="containsText" dxfId="2" priority="2" operator="containsText" text="Check">
      <formula>NOT(ISERROR(SEARCH("Check",B23)))</formula>
    </cfRule>
  </conditionalFormatting>
  <conditionalFormatting sqref="D26 D28 D30">
    <cfRule type="containsText" dxfId="1" priority="1" operator="containsText" text="Check">
      <formula>NOT(ISERROR(SEARCH("Check",D26)))</formula>
    </cfRule>
  </conditionalFormatting>
  <pageMargins left="0.51181102362204722" right="0.70866141732283472" top="0.35433070866141736" bottom="0.74803149606299213" header="0.31496062992125984" footer="0.31496062992125984"/>
  <pageSetup paperSize="9" scale="65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61DFECF2-A14D-4667-A0B1-B52F5C0D24AD}">
          <x14:formula1>
            <xm:f>Lists!$L$2:$L$4</xm:f>
          </x14:formula1>
          <xm:sqref>C29</xm:sqref>
        </x14:dataValidation>
        <x14:dataValidation type="list" allowBlank="1" showInputMessage="1" showErrorMessage="1" xr:uid="{8C6431B1-32DC-412C-B14B-3F7EB4EF7857}">
          <x14:formula1>
            <xm:f>Lists!$C$1:$C$10</xm:f>
          </x14:formula1>
          <xm:sqref>B3</xm:sqref>
        </x14:dataValidation>
        <x14:dataValidation type="list" allowBlank="1" showInputMessage="1" showErrorMessage="1" xr:uid="{E13F067B-728F-4071-B622-E5C20143BD31}">
          <x14:formula1>
            <xm:f>Lists!$I$2:$I$7</xm:f>
          </x14:formula1>
          <xm:sqref>B25 B27 B29</xm:sqref>
        </x14:dataValidation>
        <x14:dataValidation type="list" allowBlank="1" showInputMessage="1" showErrorMessage="1" xr:uid="{6B6FEDF7-0976-4327-9D86-BE990B911C8B}">
          <x14:formula1>
            <xm:f>Lists!$L$2:$L$5</xm:f>
          </x14:formula1>
          <xm:sqref>C30 C28 C26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5"/>
  <sheetViews>
    <sheetView showGridLines="0" zoomScale="85" zoomScaleNormal="85" workbookViewId="0">
      <selection activeCell="O5" sqref="O5"/>
    </sheetView>
  </sheetViews>
  <sheetFormatPr defaultColWidth="8.7109375" defaultRowHeight="15" x14ac:dyDescent="0.25"/>
  <cols>
    <col min="2" max="2" width="23.5703125" customWidth="1"/>
    <col min="3" max="4" width="20.5703125" customWidth="1"/>
    <col min="5" max="7" width="16.42578125" customWidth="1"/>
    <col min="8" max="8" width="12.5703125" customWidth="1"/>
    <col min="9" max="9" width="20.85546875" customWidth="1"/>
    <col min="10" max="10" width="19.5703125" bestFit="1" customWidth="1"/>
    <col min="11" max="11" width="19.5703125" customWidth="1"/>
    <col min="12" max="12" width="17" bestFit="1" customWidth="1"/>
    <col min="13" max="14" width="17" hidden="1" customWidth="1"/>
    <col min="15" max="15" width="18.5703125" customWidth="1"/>
    <col min="16" max="18" width="10.42578125" customWidth="1"/>
  </cols>
  <sheetData>
    <row r="1" spans="1:15" ht="15.75" thickBot="1" x14ac:dyDescent="0.3"/>
    <row r="2" spans="1:15" ht="50.1" customHeight="1" thickTop="1" x14ac:dyDescent="0.25">
      <c r="A2" s="300" t="s">
        <v>66</v>
      </c>
      <c r="B2" s="301"/>
      <c r="C2" s="301"/>
      <c r="D2" s="302"/>
      <c r="E2" s="302"/>
      <c r="F2" s="302"/>
      <c r="G2" s="302"/>
      <c r="H2" s="302"/>
      <c r="I2" s="302"/>
      <c r="J2" s="302"/>
      <c r="K2" s="303"/>
      <c r="L2" s="303"/>
      <c r="M2" s="303"/>
      <c r="N2" s="303"/>
      <c r="O2" s="304"/>
    </row>
    <row r="3" spans="1:15" ht="32.25" customHeight="1" x14ac:dyDescent="0.25">
      <c r="A3" s="315"/>
      <c r="B3" s="311" t="s">
        <v>67</v>
      </c>
      <c r="C3" s="312"/>
      <c r="D3" s="306" t="s">
        <v>278</v>
      </c>
      <c r="E3" s="307"/>
      <c r="F3" s="307"/>
      <c r="G3" s="307"/>
      <c r="H3" s="308"/>
      <c r="I3" s="309" t="s">
        <v>279</v>
      </c>
      <c r="J3" s="309"/>
      <c r="K3" s="309"/>
      <c r="L3" s="309"/>
      <c r="M3" s="309"/>
      <c r="N3" s="309"/>
      <c r="O3" s="310"/>
    </row>
    <row r="4" spans="1:15" ht="45.75" customHeight="1" thickBot="1" x14ac:dyDescent="0.3">
      <c r="A4" s="316"/>
      <c r="B4" s="313"/>
      <c r="C4" s="314"/>
      <c r="D4" s="22" t="s">
        <v>68</v>
      </c>
      <c r="E4" s="22" t="s">
        <v>69</v>
      </c>
      <c r="F4" s="23" t="s">
        <v>70</v>
      </c>
      <c r="G4" s="22" t="s">
        <v>71</v>
      </c>
      <c r="H4" s="24" t="s">
        <v>72</v>
      </c>
      <c r="I4" s="35" t="s">
        <v>73</v>
      </c>
      <c r="J4" s="25" t="s">
        <v>74</v>
      </c>
      <c r="K4" s="36" t="s">
        <v>75</v>
      </c>
      <c r="L4" s="36" t="s">
        <v>76</v>
      </c>
      <c r="M4" s="36" t="s">
        <v>77</v>
      </c>
      <c r="N4" s="36" t="s">
        <v>78</v>
      </c>
      <c r="O4" s="37" t="s">
        <v>79</v>
      </c>
    </row>
    <row r="5" spans="1:15" ht="59.45" customHeight="1" x14ac:dyDescent="0.25">
      <c r="A5" s="287" t="s">
        <v>80</v>
      </c>
      <c r="B5" s="290" t="s">
        <v>81</v>
      </c>
      <c r="C5" s="291"/>
      <c r="D5" s="10"/>
      <c r="E5" s="10"/>
      <c r="F5" s="10"/>
      <c r="G5" s="10"/>
      <c r="H5" s="30"/>
      <c r="I5" s="34"/>
      <c r="J5" s="11"/>
      <c r="K5" s="11"/>
      <c r="L5" s="11"/>
      <c r="M5" s="11">
        <f t="shared" ref="M5:M23" si="0">I5+K5</f>
        <v>0</v>
      </c>
      <c r="N5" s="11">
        <f t="shared" ref="N5:N23" si="1">J5+L5</f>
        <v>0</v>
      </c>
      <c r="O5" s="12"/>
    </row>
    <row r="6" spans="1:15" ht="59.45" customHeight="1" x14ac:dyDescent="0.25">
      <c r="A6" s="288"/>
      <c r="B6" s="292" t="s">
        <v>82</v>
      </c>
      <c r="C6" s="293"/>
      <c r="D6" s="13"/>
      <c r="E6" s="13"/>
      <c r="F6" s="13"/>
      <c r="G6" s="13"/>
      <c r="H6" s="31"/>
      <c r="I6" s="27"/>
      <c r="J6" s="14"/>
      <c r="K6" s="14"/>
      <c r="L6" s="14"/>
      <c r="M6" s="14"/>
      <c r="N6" s="14"/>
      <c r="O6" s="15"/>
    </row>
    <row r="7" spans="1:15" ht="59.45" customHeight="1" x14ac:dyDescent="0.25">
      <c r="A7" s="288"/>
      <c r="B7" s="292" t="s">
        <v>83</v>
      </c>
      <c r="C7" s="293"/>
      <c r="D7" s="13"/>
      <c r="E7" s="13"/>
      <c r="F7" s="13"/>
      <c r="G7" s="13"/>
      <c r="H7" s="31"/>
      <c r="I7" s="27"/>
      <c r="J7" s="14"/>
      <c r="K7" s="14"/>
      <c r="L7" s="14"/>
      <c r="M7" s="14">
        <f t="shared" si="0"/>
        <v>0</v>
      </c>
      <c r="N7" s="14">
        <f t="shared" si="1"/>
        <v>0</v>
      </c>
      <c r="O7" s="15"/>
    </row>
    <row r="8" spans="1:15" ht="59.45" customHeight="1" x14ac:dyDescent="0.25">
      <c r="A8" s="288"/>
      <c r="B8" s="292" t="s">
        <v>84</v>
      </c>
      <c r="C8" s="293"/>
      <c r="D8" s="13"/>
      <c r="E8" s="13"/>
      <c r="F8" s="13"/>
      <c r="G8" s="13"/>
      <c r="H8" s="31"/>
      <c r="I8" s="27"/>
      <c r="J8" s="14"/>
      <c r="K8" s="14"/>
      <c r="L8" s="14"/>
      <c r="M8" s="14">
        <f t="shared" si="0"/>
        <v>0</v>
      </c>
      <c r="N8" s="14">
        <f t="shared" si="1"/>
        <v>0</v>
      </c>
      <c r="O8" s="15"/>
    </row>
    <row r="9" spans="1:15" ht="59.45" customHeight="1" x14ac:dyDescent="0.25">
      <c r="A9" s="288"/>
      <c r="B9" s="292" t="s">
        <v>85</v>
      </c>
      <c r="C9" s="293"/>
      <c r="D9" s="13"/>
      <c r="E9" s="13"/>
      <c r="F9" s="13"/>
      <c r="G9" s="13"/>
      <c r="H9" s="31"/>
      <c r="I9" s="27"/>
      <c r="J9" s="14"/>
      <c r="K9" s="14"/>
      <c r="L9" s="14"/>
      <c r="M9" s="14">
        <f t="shared" si="0"/>
        <v>0</v>
      </c>
      <c r="N9" s="14">
        <f t="shared" si="1"/>
        <v>0</v>
      </c>
      <c r="O9" s="15"/>
    </row>
    <row r="10" spans="1:15" ht="59.45" customHeight="1" x14ac:dyDescent="0.25">
      <c r="A10" s="288"/>
      <c r="B10" s="294" t="s">
        <v>86</v>
      </c>
      <c r="C10" s="295"/>
      <c r="D10" s="13"/>
      <c r="E10" s="13"/>
      <c r="F10" s="13"/>
      <c r="G10" s="13"/>
      <c r="H10" s="31"/>
      <c r="I10" s="27"/>
      <c r="J10" s="14"/>
      <c r="K10" s="14"/>
      <c r="L10" s="14"/>
      <c r="M10" s="14">
        <f t="shared" si="0"/>
        <v>0</v>
      </c>
      <c r="N10" s="14">
        <f t="shared" si="1"/>
        <v>0</v>
      </c>
      <c r="O10" s="15"/>
    </row>
    <row r="11" spans="1:15" ht="59.45" customHeight="1" x14ac:dyDescent="0.25">
      <c r="A11" s="288"/>
      <c r="B11" s="298" t="s">
        <v>87</v>
      </c>
      <c r="C11" s="299"/>
      <c r="D11" s="13"/>
      <c r="E11" s="13"/>
      <c r="F11" s="13"/>
      <c r="G11" s="13"/>
      <c r="H11" s="31"/>
      <c r="I11" s="27"/>
      <c r="J11" s="14"/>
      <c r="K11" s="14"/>
      <c r="L11" s="14"/>
      <c r="M11" s="14">
        <f t="shared" si="0"/>
        <v>0</v>
      </c>
      <c r="N11" s="14">
        <f t="shared" si="1"/>
        <v>0</v>
      </c>
      <c r="O11" s="15"/>
    </row>
    <row r="12" spans="1:15" ht="59.45" customHeight="1" x14ac:dyDescent="0.25">
      <c r="A12" s="288"/>
      <c r="B12" s="298" t="s">
        <v>87</v>
      </c>
      <c r="C12" s="299"/>
      <c r="D12" s="13"/>
      <c r="E12" s="13"/>
      <c r="F12" s="13"/>
      <c r="G12" s="13"/>
      <c r="H12" s="31"/>
      <c r="I12" s="27"/>
      <c r="J12" s="14"/>
      <c r="K12" s="14"/>
      <c r="L12" s="14"/>
      <c r="M12" s="14"/>
      <c r="N12" s="14"/>
      <c r="O12" s="15"/>
    </row>
    <row r="13" spans="1:15" ht="59.45" customHeight="1" x14ac:dyDescent="0.25">
      <c r="A13" s="288"/>
      <c r="B13" s="298" t="s">
        <v>87</v>
      </c>
      <c r="C13" s="299"/>
      <c r="D13" s="13"/>
      <c r="E13" s="13"/>
      <c r="F13" s="13"/>
      <c r="G13" s="13"/>
      <c r="H13" s="31"/>
      <c r="I13" s="27"/>
      <c r="J13" s="14"/>
      <c r="K13" s="14"/>
      <c r="L13" s="14"/>
      <c r="M13" s="14"/>
      <c r="N13" s="14"/>
      <c r="O13" s="15"/>
    </row>
    <row r="14" spans="1:15" ht="59.45" customHeight="1" thickBot="1" x14ac:dyDescent="0.3">
      <c r="A14" s="305"/>
      <c r="B14" s="296" t="s">
        <v>87</v>
      </c>
      <c r="C14" s="297"/>
      <c r="D14" s="16"/>
      <c r="E14" s="16"/>
      <c r="F14" s="16"/>
      <c r="G14" s="16"/>
      <c r="H14" s="32"/>
      <c r="I14" s="28"/>
      <c r="J14" s="17"/>
      <c r="K14" s="17"/>
      <c r="L14" s="17"/>
      <c r="M14" s="17"/>
      <c r="N14" s="17"/>
      <c r="O14" s="18"/>
    </row>
    <row r="15" spans="1:15" ht="59.45" customHeight="1" x14ac:dyDescent="0.25">
      <c r="A15" s="287" t="s">
        <v>88</v>
      </c>
      <c r="B15" s="290" t="s">
        <v>89</v>
      </c>
      <c r="C15" s="291"/>
      <c r="D15" s="10"/>
      <c r="E15" s="10"/>
      <c r="F15" s="10"/>
      <c r="G15" s="10"/>
      <c r="H15" s="30"/>
      <c r="I15" s="26"/>
      <c r="J15" s="11"/>
      <c r="K15" s="11"/>
      <c r="L15" s="11"/>
      <c r="M15" s="11">
        <f t="shared" si="0"/>
        <v>0</v>
      </c>
      <c r="N15" s="11">
        <f t="shared" si="1"/>
        <v>0</v>
      </c>
      <c r="O15" s="12"/>
    </row>
    <row r="16" spans="1:15" ht="59.45" customHeight="1" x14ac:dyDescent="0.25">
      <c r="A16" s="288"/>
      <c r="B16" s="292" t="s">
        <v>90</v>
      </c>
      <c r="C16" s="293"/>
      <c r="D16" s="13"/>
      <c r="E16" s="13"/>
      <c r="F16" s="13"/>
      <c r="G16" s="13"/>
      <c r="H16" s="31"/>
      <c r="I16" s="27"/>
      <c r="J16" s="14"/>
      <c r="K16" s="14"/>
      <c r="L16" s="14"/>
      <c r="M16" s="14">
        <f t="shared" si="0"/>
        <v>0</v>
      </c>
      <c r="N16" s="14">
        <f t="shared" si="1"/>
        <v>0</v>
      </c>
      <c r="O16" s="15"/>
    </row>
    <row r="17" spans="1:15" ht="59.45" customHeight="1" x14ac:dyDescent="0.25">
      <c r="A17" s="288"/>
      <c r="B17" s="292" t="s">
        <v>91</v>
      </c>
      <c r="C17" s="293"/>
      <c r="D17" s="13"/>
      <c r="E17" s="13"/>
      <c r="F17" s="13"/>
      <c r="G17" s="13"/>
      <c r="H17" s="31"/>
      <c r="I17" s="27"/>
      <c r="J17" s="14"/>
      <c r="K17" s="14"/>
      <c r="L17" s="14"/>
      <c r="M17" s="14">
        <f t="shared" si="0"/>
        <v>0</v>
      </c>
      <c r="N17" s="14">
        <f t="shared" si="1"/>
        <v>0</v>
      </c>
      <c r="O17" s="15"/>
    </row>
    <row r="18" spans="1:15" ht="59.45" customHeight="1" x14ac:dyDescent="0.25">
      <c r="A18" s="288"/>
      <c r="B18" s="294" t="s">
        <v>86</v>
      </c>
      <c r="C18" s="295"/>
      <c r="D18" s="13"/>
      <c r="E18" s="13"/>
      <c r="F18" s="13"/>
      <c r="G18" s="13"/>
      <c r="H18" s="31"/>
      <c r="I18" s="27"/>
      <c r="J18" s="14"/>
      <c r="K18" s="14"/>
      <c r="L18" s="14"/>
      <c r="M18" s="14">
        <f t="shared" si="0"/>
        <v>0</v>
      </c>
      <c r="N18" s="14">
        <f t="shared" si="1"/>
        <v>0</v>
      </c>
      <c r="O18" s="15"/>
    </row>
    <row r="19" spans="1:15" ht="59.45" customHeight="1" x14ac:dyDescent="0.25">
      <c r="A19" s="288"/>
      <c r="B19" s="298" t="s">
        <v>87</v>
      </c>
      <c r="C19" s="299"/>
      <c r="D19" s="13"/>
      <c r="E19" s="13"/>
      <c r="F19" s="13"/>
      <c r="G19" s="13"/>
      <c r="H19" s="31"/>
      <c r="I19" s="27"/>
      <c r="J19" s="14"/>
      <c r="K19" s="14"/>
      <c r="L19" s="14"/>
      <c r="M19" s="14"/>
      <c r="N19" s="14"/>
      <c r="O19" s="15"/>
    </row>
    <row r="20" spans="1:15" ht="59.45" customHeight="1" x14ac:dyDescent="0.25">
      <c r="A20" s="288"/>
      <c r="B20" s="298" t="s">
        <v>87</v>
      </c>
      <c r="C20" s="299"/>
      <c r="D20" s="13"/>
      <c r="E20" s="13"/>
      <c r="F20" s="13"/>
      <c r="G20" s="13"/>
      <c r="H20" s="31"/>
      <c r="I20" s="27"/>
      <c r="J20" s="14"/>
      <c r="K20" s="14"/>
      <c r="L20" s="14"/>
      <c r="M20" s="14"/>
      <c r="N20" s="14"/>
      <c r="O20" s="15"/>
    </row>
    <row r="21" spans="1:15" ht="59.45" customHeight="1" x14ac:dyDescent="0.25">
      <c r="A21" s="288"/>
      <c r="B21" s="298" t="s">
        <v>87</v>
      </c>
      <c r="C21" s="299"/>
      <c r="D21" s="13"/>
      <c r="E21" s="13"/>
      <c r="F21" s="13"/>
      <c r="G21" s="13"/>
      <c r="H21" s="31"/>
      <c r="I21" s="27"/>
      <c r="J21" s="14"/>
      <c r="K21" s="14"/>
      <c r="L21" s="14"/>
      <c r="M21" s="14"/>
      <c r="N21" s="14"/>
      <c r="O21" s="15"/>
    </row>
    <row r="22" spans="1:15" ht="59.45" customHeight="1" x14ac:dyDescent="0.25">
      <c r="A22" s="288"/>
      <c r="B22" s="298" t="s">
        <v>87</v>
      </c>
      <c r="C22" s="299"/>
      <c r="D22" s="13"/>
      <c r="E22" s="13"/>
      <c r="F22" s="13"/>
      <c r="G22" s="13"/>
      <c r="H22" s="31"/>
      <c r="I22" s="27"/>
      <c r="J22" s="14"/>
      <c r="K22" s="14"/>
      <c r="L22" s="14"/>
      <c r="M22" s="14"/>
      <c r="N22" s="14"/>
      <c r="O22" s="15"/>
    </row>
    <row r="23" spans="1:15" ht="59.45" customHeight="1" thickBot="1" x14ac:dyDescent="0.3">
      <c r="A23" s="289"/>
      <c r="B23" s="296" t="s">
        <v>87</v>
      </c>
      <c r="C23" s="297"/>
      <c r="D23" s="19"/>
      <c r="E23" s="19"/>
      <c r="F23" s="19"/>
      <c r="G23" s="19"/>
      <c r="H23" s="33"/>
      <c r="I23" s="29"/>
      <c r="J23" s="20"/>
      <c r="K23" s="20"/>
      <c r="L23" s="20"/>
      <c r="M23" s="20">
        <f t="shared" si="0"/>
        <v>0</v>
      </c>
      <c r="N23" s="20">
        <f t="shared" si="1"/>
        <v>0</v>
      </c>
      <c r="O23" s="21"/>
    </row>
    <row r="24" spans="1:15" ht="26.45" customHeight="1" thickTop="1" x14ac:dyDescent="0.25">
      <c r="D24" t="str">
        <f>IF(SUM(D5:D23)=0,"",SUM(D5:D23))</f>
        <v/>
      </c>
      <c r="E24" t="str">
        <f>IF(SUM(E5:E23)=0,"",SUM(E5:E23))</f>
        <v/>
      </c>
      <c r="F24" t="str">
        <f t="shared" ref="F24:O24" si="2">IF(SUM(F5:F23)=0,"",SUM(F5:F23))</f>
        <v/>
      </c>
      <c r="G24" t="str">
        <f t="shared" si="2"/>
        <v/>
      </c>
      <c r="H24" t="str">
        <f t="shared" si="2"/>
        <v/>
      </c>
      <c r="I24" t="str">
        <f t="shared" si="2"/>
        <v/>
      </c>
      <c r="J24" t="str">
        <f t="shared" si="2"/>
        <v/>
      </c>
      <c r="K24" t="str">
        <f t="shared" si="2"/>
        <v/>
      </c>
      <c r="L24" t="str">
        <f t="shared" si="2"/>
        <v/>
      </c>
      <c r="M24" t="str">
        <f t="shared" si="2"/>
        <v/>
      </c>
      <c r="N24" t="str">
        <f t="shared" si="2"/>
        <v/>
      </c>
      <c r="O24" t="str">
        <f t="shared" si="2"/>
        <v/>
      </c>
    </row>
    <row r="25" spans="1:15" x14ac:dyDescent="0.25">
      <c r="G25" s="109"/>
      <c r="H25" s="108" t="s">
        <v>92</v>
      </c>
      <c r="I25">
        <f>I18+I10</f>
        <v>0</v>
      </c>
      <c r="J25">
        <f t="shared" ref="J25:O25" si="3">J18+J10</f>
        <v>0</v>
      </c>
      <c r="K25">
        <f t="shared" si="3"/>
        <v>0</v>
      </c>
      <c r="L25">
        <f t="shared" si="3"/>
        <v>0</v>
      </c>
      <c r="M25">
        <f t="shared" si="3"/>
        <v>0</v>
      </c>
      <c r="N25">
        <f t="shared" si="3"/>
        <v>0</v>
      </c>
      <c r="O25">
        <f t="shared" si="3"/>
        <v>0</v>
      </c>
    </row>
  </sheetData>
  <sheetProtection algorithmName="SHA-512" hashValue="ra5bCGaweqlGPhInV9c5/dVftGfjr621h7g6sepzupsZZAISZq1nXUudqHXv/JRhNfRd8++eJ6ydZjE6pJOFPg==" saltValue="0BNqXGjxfLc/TPkcjAzolA==" spinCount="100000" sheet="1" objects="1" scenarios="1" selectLockedCells="1"/>
  <mergeCells count="26">
    <mergeCell ref="A2:O2"/>
    <mergeCell ref="B5:C5"/>
    <mergeCell ref="B9:C9"/>
    <mergeCell ref="B11:C11"/>
    <mergeCell ref="B7:C7"/>
    <mergeCell ref="B10:C10"/>
    <mergeCell ref="A5:A14"/>
    <mergeCell ref="B13:C13"/>
    <mergeCell ref="B14:C14"/>
    <mergeCell ref="B6:C6"/>
    <mergeCell ref="B8:C8"/>
    <mergeCell ref="B12:C12"/>
    <mergeCell ref="D3:H3"/>
    <mergeCell ref="I3:O3"/>
    <mergeCell ref="B3:C4"/>
    <mergeCell ref="A3:A4"/>
    <mergeCell ref="A15:A23"/>
    <mergeCell ref="B15:C15"/>
    <mergeCell ref="B16:C16"/>
    <mergeCell ref="B17:C17"/>
    <mergeCell ref="B18:C18"/>
    <mergeCell ref="B23:C23"/>
    <mergeCell ref="B19:C19"/>
    <mergeCell ref="B22:C22"/>
    <mergeCell ref="B21:C21"/>
    <mergeCell ref="B20:C20"/>
  </mergeCells>
  <phoneticPr fontId="7" type="noConversion"/>
  <pageMargins left="0.70866141732283472" right="0.70866141732283472" top="0.35433070866141736" bottom="0.74803149606299213" header="0.31496062992125984" footer="0.31496062992125984"/>
  <pageSetup paperSize="9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66B073-6F7F-41D5-B145-674711A7D5B7}">
  <dimension ref="A1:D17"/>
  <sheetViews>
    <sheetView showGridLines="0" zoomScaleNormal="100" workbookViewId="0">
      <selection activeCell="M54" sqref="M54"/>
    </sheetView>
  </sheetViews>
  <sheetFormatPr defaultColWidth="8.7109375" defaultRowHeight="15" x14ac:dyDescent="0.25"/>
  <cols>
    <col min="1" max="1" width="23.5703125" customWidth="1"/>
    <col min="2" max="3" width="20.5703125" customWidth="1"/>
    <col min="4" max="4" width="16.42578125" customWidth="1"/>
    <col min="5" max="5" width="12.5703125" customWidth="1"/>
    <col min="6" max="7" width="18.5703125" customWidth="1"/>
    <col min="8" max="10" width="10.42578125" customWidth="1"/>
  </cols>
  <sheetData>
    <row r="1" spans="1:4" x14ac:dyDescent="0.25">
      <c r="A1" s="319" t="s">
        <v>93</v>
      </c>
      <c r="B1" s="320"/>
      <c r="C1" s="320"/>
      <c r="D1" s="321"/>
    </row>
    <row r="2" spans="1:4" ht="15.75" thickBot="1" x14ac:dyDescent="0.3"/>
    <row r="3" spans="1:4" ht="50.1" customHeight="1" thickTop="1" x14ac:dyDescent="0.25">
      <c r="A3" s="322" t="s">
        <v>94</v>
      </c>
      <c r="B3" s="323"/>
      <c r="C3" s="323"/>
      <c r="D3" s="324"/>
    </row>
    <row r="4" spans="1:4" ht="24.6" customHeight="1" x14ac:dyDescent="0.25">
      <c r="A4" s="325" t="s">
        <v>95</v>
      </c>
      <c r="B4" s="326"/>
      <c r="C4" s="2" t="s">
        <v>96</v>
      </c>
      <c r="D4" s="3" t="s">
        <v>97</v>
      </c>
    </row>
    <row r="5" spans="1:4" ht="59.45" customHeight="1" x14ac:dyDescent="0.25">
      <c r="A5" s="327" t="s">
        <v>98</v>
      </c>
      <c r="B5" s="328"/>
      <c r="C5" s="13"/>
      <c r="D5" s="4" t="s">
        <v>99</v>
      </c>
    </row>
    <row r="6" spans="1:4" ht="59.45" customHeight="1" x14ac:dyDescent="0.25">
      <c r="A6" s="327" t="s">
        <v>100</v>
      </c>
      <c r="B6" s="328"/>
      <c r="C6" s="13"/>
      <c r="D6" s="4" t="s">
        <v>101</v>
      </c>
    </row>
    <row r="7" spans="1:4" ht="59.45" customHeight="1" x14ac:dyDescent="0.25">
      <c r="A7" s="327" t="s">
        <v>102</v>
      </c>
      <c r="B7" s="328"/>
      <c r="C7" s="13"/>
      <c r="D7" s="4" t="s">
        <v>103</v>
      </c>
    </row>
    <row r="8" spans="1:4" ht="59.45" customHeight="1" thickBot="1" x14ac:dyDescent="0.3">
      <c r="A8" s="329" t="s">
        <v>104</v>
      </c>
      <c r="B8" s="330"/>
      <c r="C8" s="13"/>
      <c r="D8" s="5" t="s">
        <v>105</v>
      </c>
    </row>
    <row r="9" spans="1:4" ht="16.5" thickTop="1" thickBot="1" x14ac:dyDescent="0.3"/>
    <row r="10" spans="1:4" ht="50.1" customHeight="1" thickTop="1" x14ac:dyDescent="0.25">
      <c r="A10" s="331" t="s">
        <v>106</v>
      </c>
      <c r="B10" s="332"/>
      <c r="C10" s="332"/>
      <c r="D10" s="333"/>
    </row>
    <row r="11" spans="1:4" ht="25.35" customHeight="1" x14ac:dyDescent="0.25">
      <c r="A11" s="110" t="s">
        <v>168</v>
      </c>
      <c r="B11" s="334" t="str">
        <f>'2. PROCESSES INFO'!B3</f>
        <v>Choose from menu</v>
      </c>
      <c r="C11" s="334"/>
      <c r="D11" s="335"/>
    </row>
    <row r="12" spans="1:4" ht="24.6" customHeight="1" x14ac:dyDescent="0.25">
      <c r="A12" s="325" t="s">
        <v>95</v>
      </c>
      <c r="B12" s="326"/>
      <c r="C12" s="2" t="s">
        <v>96</v>
      </c>
      <c r="D12" s="3" t="s">
        <v>97</v>
      </c>
    </row>
    <row r="13" spans="1:4" ht="59.45" customHeight="1" x14ac:dyDescent="0.25">
      <c r="A13" s="317" t="s">
        <v>190</v>
      </c>
      <c r="B13" s="318"/>
      <c r="C13" s="13"/>
      <c r="D13" s="4" t="s">
        <v>183</v>
      </c>
    </row>
    <row r="14" spans="1:4" ht="59.45" customHeight="1" x14ac:dyDescent="0.25">
      <c r="A14" s="317" t="s">
        <v>188</v>
      </c>
      <c r="B14" s="318"/>
      <c r="C14" s="13"/>
      <c r="D14" s="4" t="s">
        <v>187</v>
      </c>
    </row>
    <row r="15" spans="1:4" ht="59.45" customHeight="1" x14ac:dyDescent="0.25">
      <c r="A15" s="317" t="s">
        <v>189</v>
      </c>
      <c r="B15" s="318"/>
      <c r="C15" s="13"/>
      <c r="D15" s="4" t="s">
        <v>184</v>
      </c>
    </row>
    <row r="16" spans="1:4" ht="59.45" customHeight="1" x14ac:dyDescent="0.25">
      <c r="A16" s="317" t="s">
        <v>191</v>
      </c>
      <c r="B16" s="318"/>
      <c r="C16" s="13"/>
      <c r="D16" s="4" t="s">
        <v>185</v>
      </c>
    </row>
    <row r="17" spans="1:4" ht="59.45" customHeight="1" x14ac:dyDescent="0.25">
      <c r="A17" s="317" t="s">
        <v>192</v>
      </c>
      <c r="B17" s="318" t="s">
        <v>177</v>
      </c>
      <c r="C17" s="13"/>
      <c r="D17" s="4" t="s">
        <v>186</v>
      </c>
    </row>
  </sheetData>
  <sheetProtection algorithmName="SHA-512" hashValue="CfKeo/13JMxBZLRJ0kOAM/a3PXDt0iYR3jZI2pZvgh4zrhC8x6OfHGnksuh5UUw+Ub5ncfTSx08Lc4KzgNLJuQ==" saltValue="UvSy3rAbhcisFoOE9H9VAA==" spinCount="100000" sheet="1" objects="1" scenarios="1" selectLockedCells="1"/>
  <mergeCells count="15">
    <mergeCell ref="A15:B15"/>
    <mergeCell ref="A16:B16"/>
    <mergeCell ref="A17:B17"/>
    <mergeCell ref="A14:B14"/>
    <mergeCell ref="A1:D1"/>
    <mergeCell ref="A3:D3"/>
    <mergeCell ref="A4:B4"/>
    <mergeCell ref="A5:B5"/>
    <mergeCell ref="A6:B6"/>
    <mergeCell ref="A7:B7"/>
    <mergeCell ref="A8:B8"/>
    <mergeCell ref="A10:D10"/>
    <mergeCell ref="A12:B12"/>
    <mergeCell ref="A13:B13"/>
    <mergeCell ref="B11:D11"/>
  </mergeCells>
  <pageMargins left="0.70866141732283472" right="0.70866141732283472" top="0.35433070866141736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85F31-EAD8-45C2-B8D0-2821D51D675D}">
  <dimension ref="A2:H27"/>
  <sheetViews>
    <sheetView showGridLines="0" workbookViewId="0">
      <selection activeCell="B8" sqref="B8"/>
    </sheetView>
  </sheetViews>
  <sheetFormatPr defaultColWidth="8.85546875" defaultRowHeight="15" x14ac:dyDescent="0.25"/>
  <cols>
    <col min="1" max="1" width="21.85546875" customWidth="1"/>
    <col min="2" max="4" width="33.5703125" customWidth="1"/>
  </cols>
  <sheetData>
    <row r="2" spans="1:8" ht="27" customHeight="1" x14ac:dyDescent="0.25">
      <c r="A2" s="336" t="s">
        <v>182</v>
      </c>
      <c r="B2" s="336"/>
      <c r="C2" s="336"/>
      <c r="D2" s="336"/>
      <c r="G2" s="75"/>
    </row>
    <row r="3" spans="1:8" ht="51.75" customHeight="1" x14ac:dyDescent="0.25">
      <c r="B3" s="141" t="s">
        <v>264</v>
      </c>
      <c r="C3" s="141" t="s">
        <v>265</v>
      </c>
      <c r="D3" s="141" t="s">
        <v>263</v>
      </c>
      <c r="G3" s="75"/>
    </row>
    <row r="4" spans="1:8" ht="51.75" customHeight="1" x14ac:dyDescent="0.25">
      <c r="B4" s="141"/>
      <c r="C4" s="141"/>
      <c r="D4" s="141"/>
      <c r="G4" s="75"/>
    </row>
    <row r="5" spans="1:8" ht="26.45" customHeight="1" x14ac:dyDescent="0.25">
      <c r="A5" t="s">
        <v>181</v>
      </c>
      <c r="B5" s="129"/>
      <c r="C5" s="129"/>
      <c r="D5" s="130" t="s">
        <v>266</v>
      </c>
      <c r="G5" s="75"/>
    </row>
    <row r="6" spans="1:8" ht="26.45" customHeight="1" x14ac:dyDescent="0.25">
      <c r="A6" t="s">
        <v>33</v>
      </c>
      <c r="B6" s="129"/>
      <c r="C6" s="129"/>
      <c r="D6" s="130" t="s">
        <v>266</v>
      </c>
      <c r="G6" s="75"/>
    </row>
    <row r="7" spans="1:8" ht="26.45" customHeight="1" x14ac:dyDescent="0.25">
      <c r="A7" t="s">
        <v>142</v>
      </c>
      <c r="B7" s="129"/>
      <c r="C7" s="129"/>
      <c r="D7" s="130" t="s">
        <v>267</v>
      </c>
      <c r="G7" s="75"/>
    </row>
    <row r="8" spans="1:8" ht="26.45" customHeight="1" x14ac:dyDescent="0.25">
      <c r="A8" t="s">
        <v>201</v>
      </c>
      <c r="B8" s="129"/>
      <c r="C8" s="129"/>
      <c r="D8" s="130" t="s">
        <v>267</v>
      </c>
      <c r="G8" s="75"/>
    </row>
    <row r="9" spans="1:8" ht="26.45" customHeight="1" x14ac:dyDescent="0.25">
      <c r="A9" t="s">
        <v>277</v>
      </c>
      <c r="B9" s="129"/>
      <c r="C9" s="129"/>
      <c r="D9" s="130" t="s">
        <v>267</v>
      </c>
      <c r="G9" s="75"/>
    </row>
    <row r="10" spans="1:8" ht="26.45" customHeight="1" x14ac:dyDescent="0.25">
      <c r="A10" s="6" t="s">
        <v>155</v>
      </c>
      <c r="B10" s="129"/>
      <c r="C10" s="129"/>
      <c r="D10" s="130" t="s">
        <v>267</v>
      </c>
      <c r="G10" s="75"/>
    </row>
    <row r="11" spans="1:8" ht="26.45" customHeight="1" x14ac:dyDescent="0.25">
      <c r="A11" s="6" t="s">
        <v>153</v>
      </c>
      <c r="B11" s="129"/>
      <c r="C11" s="129"/>
      <c r="D11" s="129"/>
      <c r="G11" s="75"/>
    </row>
    <row r="12" spans="1:8" ht="17.25" customHeight="1" x14ac:dyDescent="0.25">
      <c r="B12" s="149" t="str">
        <f>IF(OR(ISNUMBER(B5),ISNUMBER(B6),ISNUMBER(B7),ISNUMBER(B8),ISNUMBER(B9),ISNUMBER(B10),ISNUMBER(B11)),"","PLEASE INSERT ONLY NUMBERS ↑")</f>
        <v>PLEASE INSERT ONLY NUMBERS ↑</v>
      </c>
      <c r="C12" s="149" t="str">
        <f>IF(OR(ISNUMBER(C5),ISNUMBER(C6),ISNUMBER(C7),ISNUMBER(C8),ISNUMBER(C9),ISNUMBER(C10),ISNUMBER(C11)),"","PLEASE INSERT ONLY NUMBERS ↑")</f>
        <v>PLEASE INSERT ONLY NUMBERS ↑</v>
      </c>
      <c r="D12" s="149" t="str">
        <f>IF(ISNUMBER(D11),"","PLEASE INSERT ONLY NUMBERS ↑")</f>
        <v>PLEASE INSERT ONLY NUMBERS ↑</v>
      </c>
      <c r="G12" s="75"/>
    </row>
    <row r="13" spans="1:8" ht="26.45" hidden="1" customHeight="1" x14ac:dyDescent="0.25">
      <c r="A13" s="124" t="s">
        <v>181</v>
      </c>
      <c r="B13" s="126"/>
      <c r="C13" s="126"/>
      <c r="D13" s="126"/>
      <c r="E13" s="337" t="s">
        <v>261</v>
      </c>
      <c r="F13" s="338"/>
      <c r="G13" s="338"/>
      <c r="H13" s="338"/>
    </row>
    <row r="14" spans="1:8" ht="26.45" hidden="1" customHeight="1" x14ac:dyDescent="0.25">
      <c r="A14" s="124" t="s">
        <v>33</v>
      </c>
      <c r="B14" s="126"/>
      <c r="C14" s="126"/>
      <c r="D14" s="126"/>
      <c r="E14" s="337"/>
      <c r="F14" s="338"/>
      <c r="G14" s="338"/>
      <c r="H14" s="338"/>
    </row>
    <row r="15" spans="1:8" ht="26.45" hidden="1" customHeight="1" x14ac:dyDescent="0.25">
      <c r="A15" s="124" t="s">
        <v>142</v>
      </c>
      <c r="B15" s="126"/>
      <c r="C15" s="126"/>
      <c r="D15" s="126"/>
      <c r="E15" s="337"/>
      <c r="F15" s="338"/>
      <c r="G15" s="338"/>
      <c r="H15" s="338"/>
    </row>
    <row r="16" spans="1:8" ht="26.45" hidden="1" customHeight="1" x14ac:dyDescent="0.25">
      <c r="A16" s="124" t="s">
        <v>201</v>
      </c>
      <c r="B16" s="126"/>
      <c r="C16" s="126"/>
      <c r="D16" s="126"/>
      <c r="E16" s="337"/>
      <c r="F16" s="338"/>
      <c r="G16" s="338"/>
      <c r="H16" s="338"/>
    </row>
    <row r="17" spans="1:8" ht="26.45" hidden="1" customHeight="1" x14ac:dyDescent="0.25">
      <c r="A17" s="124" t="s">
        <v>200</v>
      </c>
      <c r="B17" s="126"/>
      <c r="C17" s="126"/>
      <c r="D17" s="126"/>
      <c r="E17" s="337"/>
      <c r="F17" s="338"/>
      <c r="G17" s="338"/>
      <c r="H17" s="338"/>
    </row>
    <row r="18" spans="1:8" ht="26.45" hidden="1" customHeight="1" x14ac:dyDescent="0.25">
      <c r="A18" s="131" t="s">
        <v>153</v>
      </c>
      <c r="B18" s="126"/>
      <c r="C18" s="126"/>
      <c r="D18" s="126"/>
      <c r="E18" s="337"/>
      <c r="F18" s="338"/>
      <c r="G18" s="338"/>
      <c r="H18" s="338"/>
    </row>
    <row r="19" spans="1:8" ht="26.45" hidden="1" customHeight="1" x14ac:dyDescent="0.25">
      <c r="A19" s="131" t="s">
        <v>155</v>
      </c>
      <c r="B19" s="126"/>
      <c r="C19" s="126"/>
      <c r="D19" s="126"/>
      <c r="E19" s="337"/>
      <c r="F19" s="338"/>
      <c r="G19" s="338"/>
      <c r="H19" s="338"/>
    </row>
    <row r="20" spans="1:8" ht="26.45" hidden="1" customHeight="1" x14ac:dyDescent="0.25">
      <c r="A20" s="6"/>
      <c r="G20" s="75"/>
    </row>
    <row r="21" spans="1:8" ht="26.45" hidden="1" customHeight="1" x14ac:dyDescent="0.25">
      <c r="A21" s="132" t="s">
        <v>181</v>
      </c>
      <c r="B21" s="128">
        <f>IF(B5&gt;0,B5,B13)</f>
        <v>0</v>
      </c>
      <c r="C21" s="128">
        <f>IF(C5&gt;0,C5,C13)</f>
        <v>0</v>
      </c>
      <c r="D21" s="128" t="str">
        <f>IF(D5&gt;0,D5,D13)</f>
        <v>-</v>
      </c>
      <c r="E21" s="337" t="s">
        <v>262</v>
      </c>
      <c r="F21" s="338"/>
      <c r="G21" s="338"/>
      <c r="H21" s="338"/>
    </row>
    <row r="22" spans="1:8" ht="26.45" hidden="1" customHeight="1" x14ac:dyDescent="0.25">
      <c r="A22" s="132" t="s">
        <v>33</v>
      </c>
      <c r="B22" s="128">
        <f t="shared" ref="B22:C27" si="0">IF(B6&gt;0,B6,B14)</f>
        <v>0</v>
      </c>
      <c r="C22" s="128">
        <f t="shared" si="0"/>
        <v>0</v>
      </c>
      <c r="D22" s="128" t="str">
        <f t="shared" ref="D22" si="1">IF(D6&gt;0,D6,D14)</f>
        <v>-</v>
      </c>
      <c r="E22" s="337"/>
      <c r="F22" s="338"/>
      <c r="G22" s="338"/>
      <c r="H22" s="338"/>
    </row>
    <row r="23" spans="1:8" ht="26.45" hidden="1" customHeight="1" x14ac:dyDescent="0.25">
      <c r="A23" s="132" t="s">
        <v>142</v>
      </c>
      <c r="B23" s="128">
        <f t="shared" si="0"/>
        <v>0</v>
      </c>
      <c r="C23" s="128">
        <f t="shared" si="0"/>
        <v>0</v>
      </c>
      <c r="D23" s="128" t="str">
        <f t="shared" ref="D23" si="2">IF(D7&gt;0,D7,D15)</f>
        <v>(Standard NCV value in EU)</v>
      </c>
      <c r="E23" s="337"/>
      <c r="F23" s="338"/>
      <c r="G23" s="338"/>
      <c r="H23" s="338"/>
    </row>
    <row r="24" spans="1:8" ht="26.45" hidden="1" customHeight="1" x14ac:dyDescent="0.25">
      <c r="A24" s="132" t="s">
        <v>201</v>
      </c>
      <c r="B24" s="128">
        <f t="shared" si="0"/>
        <v>0</v>
      </c>
      <c r="C24" s="128">
        <f t="shared" si="0"/>
        <v>0</v>
      </c>
      <c r="D24" s="128" t="str">
        <f t="shared" ref="D24" si="3">IF(D8&gt;0,D8,D16)</f>
        <v>(Standard NCV value in EU)</v>
      </c>
      <c r="E24" s="337"/>
      <c r="F24" s="338"/>
      <c r="G24" s="338"/>
      <c r="H24" s="338"/>
    </row>
    <row r="25" spans="1:8" ht="26.45" hidden="1" customHeight="1" x14ac:dyDescent="0.25">
      <c r="A25" s="132" t="s">
        <v>200</v>
      </c>
      <c r="B25" s="128">
        <f t="shared" si="0"/>
        <v>0</v>
      </c>
      <c r="C25" s="128">
        <f t="shared" si="0"/>
        <v>0</v>
      </c>
      <c r="D25" s="128" t="str">
        <f t="shared" ref="D25" si="4">IF(D9&gt;0,D9,D17)</f>
        <v>(Standard NCV value in EU)</v>
      </c>
      <c r="E25" s="337"/>
      <c r="F25" s="338"/>
      <c r="G25" s="338"/>
      <c r="H25" s="338"/>
    </row>
    <row r="26" spans="1:8" ht="26.45" hidden="1" customHeight="1" x14ac:dyDescent="0.25">
      <c r="A26" s="133" t="s">
        <v>153</v>
      </c>
      <c r="B26" s="128">
        <f t="shared" si="0"/>
        <v>0</v>
      </c>
      <c r="C26" s="128">
        <f t="shared" si="0"/>
        <v>0</v>
      </c>
      <c r="D26" s="128" t="str">
        <f t="shared" ref="D26" si="5">IF(D10&gt;0,D10,D18)</f>
        <v>(Standard NCV value in EU)</v>
      </c>
      <c r="E26" s="337"/>
      <c r="F26" s="338"/>
      <c r="G26" s="338"/>
      <c r="H26" s="338"/>
    </row>
    <row r="27" spans="1:8" ht="26.45" hidden="1" customHeight="1" x14ac:dyDescent="0.25">
      <c r="A27" s="133" t="s">
        <v>155</v>
      </c>
      <c r="B27" s="128">
        <f t="shared" si="0"/>
        <v>0</v>
      </c>
      <c r="C27" s="128">
        <f t="shared" si="0"/>
        <v>0</v>
      </c>
      <c r="D27" s="128">
        <f t="shared" ref="D27" si="6">IF(D11&gt;0,D11,D19)</f>
        <v>0</v>
      </c>
      <c r="E27" s="337"/>
      <c r="F27" s="338"/>
      <c r="G27" s="338"/>
      <c r="H27" s="338"/>
    </row>
  </sheetData>
  <sheetProtection algorithmName="SHA-512" hashValue="vFXnkNs1VNeE//6MUWuDKUWAPcy5+LvcC8IDMZbgCEkH6PTADQX2x1pKzV6pBcP+WIQ5y/aR2yDfScp+6x0o1g==" saltValue="2J0P3BX7Qbc3MTfN9L8gDQ==" spinCount="100000" sheet="1" objects="1" scenarios="1" selectLockedCells="1"/>
  <mergeCells count="3">
    <mergeCell ref="A2:D2"/>
    <mergeCell ref="E21:H27"/>
    <mergeCell ref="E13:H19"/>
  </mergeCells>
  <conditionalFormatting sqref="B12:D12">
    <cfRule type="containsText" dxfId="0" priority="1" operator="containsText" text="ONLY">
      <formula>NOT(ISERROR(SEARCH("ONLY",B12)))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8AD4D-7B54-4C84-AB45-A0660808AA2A}">
  <dimension ref="A1:D17"/>
  <sheetViews>
    <sheetView showGridLines="0" topLeftCell="A7" zoomScaleNormal="100" workbookViewId="0">
      <selection activeCell="F8" sqref="F8"/>
    </sheetView>
  </sheetViews>
  <sheetFormatPr defaultColWidth="9.140625" defaultRowHeight="15" x14ac:dyDescent="0.25"/>
  <cols>
    <col min="1" max="1" width="23.5703125" customWidth="1"/>
    <col min="2" max="3" width="20.5703125" customWidth="1"/>
    <col min="4" max="4" width="16.42578125" customWidth="1"/>
    <col min="5" max="5" width="12.5703125" customWidth="1"/>
    <col min="6" max="7" width="18.5703125" customWidth="1"/>
    <col min="8" max="10" width="10.42578125" customWidth="1"/>
  </cols>
  <sheetData>
    <row r="1" spans="1:4" x14ac:dyDescent="0.25">
      <c r="A1" s="319" t="s">
        <v>93</v>
      </c>
      <c r="B1" s="320"/>
      <c r="C1" s="320"/>
      <c r="D1" s="321"/>
    </row>
    <row r="2" spans="1:4" ht="15.75" thickBot="1" x14ac:dyDescent="0.3"/>
    <row r="3" spans="1:4" ht="50.1" customHeight="1" thickTop="1" x14ac:dyDescent="0.25">
      <c r="A3" s="322" t="s">
        <v>94</v>
      </c>
      <c r="B3" s="323"/>
      <c r="C3" s="323"/>
      <c r="D3" s="324"/>
    </row>
    <row r="4" spans="1:4" ht="24.6" customHeight="1" x14ac:dyDescent="0.25">
      <c r="A4" s="325" t="s">
        <v>95</v>
      </c>
      <c r="B4" s="326"/>
      <c r="C4" s="2" t="s">
        <v>96</v>
      </c>
      <c r="D4" s="3" t="s">
        <v>97</v>
      </c>
    </row>
    <row r="5" spans="1:4" ht="59.45" customHeight="1" x14ac:dyDescent="0.25">
      <c r="A5" s="327" t="s">
        <v>98</v>
      </c>
      <c r="B5" s="328"/>
      <c r="C5" s="251" t="s">
        <v>355</v>
      </c>
      <c r="D5" s="4" t="s">
        <v>99</v>
      </c>
    </row>
    <row r="6" spans="1:4" ht="59.45" customHeight="1" x14ac:dyDescent="0.25">
      <c r="A6" s="327" t="s">
        <v>100</v>
      </c>
      <c r="B6" s="328"/>
      <c r="C6" s="251" t="s">
        <v>355</v>
      </c>
      <c r="D6" s="4" t="s">
        <v>101</v>
      </c>
    </row>
    <row r="7" spans="1:4" ht="59.45" customHeight="1" x14ac:dyDescent="0.25">
      <c r="A7" s="327" t="s">
        <v>102</v>
      </c>
      <c r="B7" s="328"/>
      <c r="C7" s="251" t="s">
        <v>355</v>
      </c>
      <c r="D7" s="4" t="s">
        <v>103</v>
      </c>
    </row>
    <row r="8" spans="1:4" ht="59.45" customHeight="1" thickBot="1" x14ac:dyDescent="0.3">
      <c r="A8" s="329" t="s">
        <v>104</v>
      </c>
      <c r="B8" s="330"/>
      <c r="C8" s="251" t="s">
        <v>355</v>
      </c>
      <c r="D8" s="5" t="s">
        <v>105</v>
      </c>
    </row>
    <row r="9" spans="1:4" ht="16.5" thickTop="1" thickBot="1" x14ac:dyDescent="0.3"/>
    <row r="10" spans="1:4" ht="50.1" customHeight="1" thickTop="1" x14ac:dyDescent="0.25">
      <c r="A10" s="331" t="s">
        <v>106</v>
      </c>
      <c r="B10" s="332"/>
      <c r="C10" s="332"/>
      <c r="D10" s="333"/>
    </row>
    <row r="11" spans="1:4" ht="25.35" customHeight="1" x14ac:dyDescent="0.25">
      <c r="A11" s="110" t="s">
        <v>168</v>
      </c>
      <c r="B11" s="334" t="str">
        <f>'2. PROCESSES INFO'!B3</f>
        <v>Choose from menu</v>
      </c>
      <c r="C11" s="334"/>
      <c r="D11" s="335"/>
    </row>
    <row r="12" spans="1:4" ht="24.6" customHeight="1" x14ac:dyDescent="0.25">
      <c r="A12" s="325" t="s">
        <v>95</v>
      </c>
      <c r="B12" s="326"/>
      <c r="C12" s="2" t="s">
        <v>96</v>
      </c>
      <c r="D12" s="3" t="s">
        <v>97</v>
      </c>
    </row>
    <row r="13" spans="1:4" ht="59.45" customHeight="1" x14ac:dyDescent="0.25">
      <c r="A13" s="317" t="s">
        <v>190</v>
      </c>
      <c r="B13" s="318"/>
      <c r="C13" s="252" t="e">
        <f>CalculationsUpdated!D73/'2. PROCESSES INFO'!B4</f>
        <v>#DIV/0!</v>
      </c>
      <c r="D13" s="4" t="s">
        <v>183</v>
      </c>
    </row>
    <row r="14" spans="1:4" ht="59.45" customHeight="1" x14ac:dyDescent="0.25">
      <c r="A14" s="317" t="s">
        <v>188</v>
      </c>
      <c r="B14" s="318"/>
      <c r="C14" s="252" t="e">
        <f>CalculationsUpdated!D73/'2. PROCESSES INFO'!B5</f>
        <v>#DIV/0!</v>
      </c>
      <c r="D14" s="4" t="s">
        <v>187</v>
      </c>
    </row>
    <row r="15" spans="1:4" ht="59.45" customHeight="1" x14ac:dyDescent="0.25">
      <c r="A15" s="317" t="s">
        <v>189</v>
      </c>
      <c r="B15" s="318"/>
      <c r="C15" s="252" t="e">
        <f>CalculationsUpdated!D73/'2. PROCESSES INFO'!B6</f>
        <v>#DIV/0!</v>
      </c>
      <c r="D15" s="4" t="s">
        <v>184</v>
      </c>
    </row>
    <row r="16" spans="1:4" ht="59.45" customHeight="1" x14ac:dyDescent="0.25">
      <c r="A16" s="317" t="s">
        <v>191</v>
      </c>
      <c r="B16" s="318"/>
      <c r="C16" s="252" t="e">
        <f>CalculationsUpdated!D73/'2. PROCESSES INFO'!B7</f>
        <v>#DIV/0!</v>
      </c>
      <c r="D16" s="4" t="s">
        <v>185</v>
      </c>
    </row>
    <row r="17" spans="1:4" ht="59.45" customHeight="1" x14ac:dyDescent="0.25">
      <c r="A17" s="317" t="s">
        <v>192</v>
      </c>
      <c r="B17" s="318" t="s">
        <v>177</v>
      </c>
      <c r="C17" s="252" t="e">
        <f>CalculationsUpdated!D73/'2. PROCESSES INFO'!B8</f>
        <v>#DIV/0!</v>
      </c>
      <c r="D17" s="4" t="s">
        <v>186</v>
      </c>
    </row>
  </sheetData>
  <sheetProtection algorithmName="SHA-512" hashValue="nnncaCjWbuRfeJjEnqIAIBd4XBV1kQPaxFrdS+MVS/gvvbtnKFd6taoIuMx4uT1nDpXgtIqGKoPkFzeThlazpA==" saltValue="0y6jg3I9yr7u+E1nqMYEHQ==" spinCount="100000" sheet="1" objects="1" scenarios="1" selectLockedCells="1"/>
  <mergeCells count="15">
    <mergeCell ref="A15:B15"/>
    <mergeCell ref="A16:B16"/>
    <mergeCell ref="A17:B17"/>
    <mergeCell ref="A8:B8"/>
    <mergeCell ref="A10:D10"/>
    <mergeCell ref="B11:D11"/>
    <mergeCell ref="A12:B12"/>
    <mergeCell ref="A13:B13"/>
    <mergeCell ref="A14:B14"/>
    <mergeCell ref="A7:B7"/>
    <mergeCell ref="A1:D1"/>
    <mergeCell ref="A3:D3"/>
    <mergeCell ref="A4:B4"/>
    <mergeCell ref="A5:B5"/>
    <mergeCell ref="A6:B6"/>
  </mergeCells>
  <pageMargins left="0.70866141732283472" right="0.70866141732283472" top="0.35433070866141736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F70382-E87B-499F-8F9F-128E79C83F5E}">
  <dimension ref="A1:M38"/>
  <sheetViews>
    <sheetView workbookViewId="0">
      <selection activeCell="M54" sqref="M54"/>
    </sheetView>
  </sheetViews>
  <sheetFormatPr defaultColWidth="8.7109375" defaultRowHeight="15" x14ac:dyDescent="0.25"/>
  <cols>
    <col min="1" max="1" width="24" customWidth="1"/>
    <col min="2" max="4" width="14.5703125" customWidth="1"/>
    <col min="5" max="13" width="14.5703125" hidden="1" customWidth="1"/>
  </cols>
  <sheetData>
    <row r="1" spans="1:13" ht="15.75" thickBot="1" x14ac:dyDescent="0.3"/>
    <row r="2" spans="1:13" ht="30" customHeight="1" thickBot="1" x14ac:dyDescent="0.3">
      <c r="B2" s="339" t="s">
        <v>107</v>
      </c>
      <c r="C2" s="340"/>
      <c r="D2" s="341"/>
      <c r="E2" s="339" t="s">
        <v>108</v>
      </c>
      <c r="F2" s="340"/>
      <c r="G2" s="341"/>
      <c r="H2" s="339" t="s">
        <v>109</v>
      </c>
      <c r="I2" s="340"/>
      <c r="J2" s="341"/>
      <c r="K2" s="339" t="s">
        <v>110</v>
      </c>
      <c r="L2" s="340"/>
      <c r="M2" s="341"/>
    </row>
    <row r="3" spans="1:13" ht="21" customHeight="1" thickBot="1" x14ac:dyDescent="0.3">
      <c r="B3" s="68" t="s">
        <v>157</v>
      </c>
      <c r="C3" s="69" t="s">
        <v>111</v>
      </c>
      <c r="D3" s="70" t="s">
        <v>112</v>
      </c>
      <c r="E3" s="68" t="s">
        <v>157</v>
      </c>
      <c r="F3" s="69" t="s">
        <v>111</v>
      </c>
      <c r="G3" s="70" t="s">
        <v>112</v>
      </c>
      <c r="H3" s="68" t="s">
        <v>157</v>
      </c>
      <c r="I3" s="69" t="s">
        <v>111</v>
      </c>
      <c r="J3" s="70" t="s">
        <v>112</v>
      </c>
      <c r="K3" s="68" t="s">
        <v>157</v>
      </c>
      <c r="L3" s="69" t="s">
        <v>111</v>
      </c>
      <c r="M3" s="70" t="s">
        <v>112</v>
      </c>
    </row>
    <row r="4" spans="1:13" ht="15.75" thickTop="1" x14ac:dyDescent="0.25">
      <c r="A4" s="54" t="s">
        <v>44</v>
      </c>
      <c r="B4" s="7">
        <f>'1. BUILDING INFO'!B49</f>
        <v>0</v>
      </c>
      <c r="D4" s="60">
        <f>B4</f>
        <v>0</v>
      </c>
      <c r="E4" s="7"/>
      <c r="G4" s="60"/>
      <c r="H4" s="7"/>
      <c r="J4" s="60" t="e">
        <f>'2. PROCESSES INFO'!#REF!</f>
        <v>#REF!</v>
      </c>
      <c r="K4" s="7"/>
      <c r="M4" s="60" t="e">
        <f>'2. PROCESSES INFO'!#REF!</f>
        <v>#REF!</v>
      </c>
    </row>
    <row r="5" spans="1:13" x14ac:dyDescent="0.25">
      <c r="A5" s="51" t="s">
        <v>113</v>
      </c>
      <c r="B5" s="61" t="str">
        <f>IF(AND('1. BUILDING INFO'!$B$60="Solid Fuel",'1. BUILDING INFO'!$C$62="kg"),'1. BUILDING INFO'!$B$62,IF(AND('1. BUILDING INFO'!$B$60="Solid Fuel",'1. BUILDING INFO'!$C$62="litres"),"CHECK",IF(AND('1. BUILDING INFO'!$B$60="Solid Fuel",'1. BUILDING INFO'!$C$62="m3"),"CHECK","")))</f>
        <v/>
      </c>
      <c r="C5" s="9" t="str">
        <f>IF(B5="","",B5*'1. BUILDING INFO'!#REF!/1000)</f>
        <v/>
      </c>
      <c r="D5" s="62" t="str">
        <f>IF(C5="","",C5*11.63*1000)</f>
        <v/>
      </c>
      <c r="E5" s="61" t="e">
        <f>IF('2. PROCESSES INFO'!#REF!="Yes",Calculations!B5,IF(AND('2. PROCESSES INFO'!$B$25="Solid Fuel",'2. PROCESSES INFO'!$C$26="kg"),'2. PROCESSES INFO'!$B$26,IF(AND('2. PROCESSES INFO'!$B$25="Solid Fuel",'2. PROCESSES INFO'!$C$26="litres"),"CHECK",IF(AND('2. PROCESSES INFO'!$B$25="Solid Fuel",'2. PROCESSES INFO'!$C$26="m3"),"CHECK",""))))</f>
        <v>#REF!</v>
      </c>
      <c r="F5" s="9"/>
      <c r="G5" s="62"/>
      <c r="H5" s="61" t="e">
        <f>IF(AND('2. PROCESSES INFO'!#REF!="Solid Fuel",'2. PROCESSES INFO'!#REF!="kg"),'2. PROCESSES INFO'!#REF!,IF(AND('2. PROCESSES INFO'!#REF!="Solid Fuel",'2. PROCESSES INFO'!#REF!="litres"),"CHECK",IF(AND('2. PROCESSES INFO'!#REF!="Solid Fuel",'2. PROCESSES INFO'!#REF!="m3"),"CHECK","")))</f>
        <v>#REF!</v>
      </c>
      <c r="I5" s="9"/>
      <c r="J5" s="62"/>
      <c r="K5" s="61" t="e">
        <f>IF(AND('2. PROCESSES INFO'!#REF!="Solid Fuel",'2. PROCESSES INFO'!#REF!="kg"),'2. PROCESSES INFO'!#REF!,IF(AND('2. PROCESSES INFO'!#REF!="Solid Fuel",'2. PROCESSES INFO'!#REF!="litres"),"CHECK",IF(AND('2. PROCESSES INFO'!#REF!="Solid Fuel",'2. PROCESSES INFO'!#REF!="m3"),"CHECK","")))</f>
        <v>#REF!</v>
      </c>
      <c r="L5" s="9"/>
      <c r="M5" s="62"/>
    </row>
    <row r="6" spans="1:13" x14ac:dyDescent="0.25">
      <c r="A6" s="49" t="s">
        <v>114</v>
      </c>
      <c r="B6" s="7" t="str">
        <f>IF(AND('1. BUILDING INFO'!$B$60="Oil",'1. BUILDING INFO'!$C$62="kg"),'1. BUILDING INFO'!$B$62,IF(AND('1. BUILDING INFO'!$B$60="Oil",'1. BUILDING INFO'!$C$62="m3"),"CHECK",""))</f>
        <v/>
      </c>
      <c r="C6" t="str">
        <f>IF(B6="","",B6*1.02/1000)</f>
        <v/>
      </c>
      <c r="D6" s="60" t="str">
        <f t="shared" ref="D6:D22" si="0">IF(C6="","",C6*11.63*1000)</f>
        <v/>
      </c>
      <c r="E6" s="7" t="e">
        <f>IF('2. PROCESSES INFO'!#REF!="Yes",Calculations!B6,IF(AND('2. PROCESSES INFO'!$B$25="Oil",'2. PROCESSES INFO'!$C$26="kg"),'2. PROCESSES INFO'!$B$26,IF(AND('2. PROCESSES INFO'!$B$25="Oil",'2. PROCESSES INFO'!$C$26="m3"),"CHECK","")))</f>
        <v>#REF!</v>
      </c>
      <c r="G6" s="60"/>
      <c r="H6" s="7" t="e">
        <f>IF(AND('2. PROCESSES INFO'!#REF!="Oil",'2. PROCESSES INFO'!#REF!="kg"),'2. PROCESSES INFO'!#REF!,IF(AND('2. PROCESSES INFO'!#REF!="Oil",'2. PROCESSES INFO'!#REF!="m3"),"CHECK",""))</f>
        <v>#REF!</v>
      </c>
      <c r="J6" s="60"/>
      <c r="K6" s="7" t="e">
        <f>IF(AND('2. PROCESSES INFO'!#REF!="Oil",'2. PROCESSES INFO'!#REF!="kg"),'2. PROCESSES INFO'!#REF!,IF(AND('2. PROCESSES INFO'!#REF!="Oil",'2. PROCESSES INFO'!#REF!="m3"),"CHECK",""))</f>
        <v>#REF!</v>
      </c>
      <c r="M6" s="60"/>
    </row>
    <row r="7" spans="1:13" x14ac:dyDescent="0.25">
      <c r="A7" s="49" t="s">
        <v>115</v>
      </c>
      <c r="B7" s="7" t="str">
        <f>IF(AND('1. BUILDING INFO'!$B$60="Oil",'1. BUILDING INFO'!$C$62="litres"),'1. BUILDING INFO'!$B$62,IF(AND('1. BUILDING INFO'!$B$60="Oil",'1. BUILDING INFO'!$C$62="m3"),"CHECK",""))</f>
        <v/>
      </c>
      <c r="C7" t="str">
        <f>IF(B7="","",B7*0.85*1.02/1000)</f>
        <v/>
      </c>
      <c r="D7" s="60" t="str">
        <f t="shared" si="0"/>
        <v/>
      </c>
      <c r="E7" s="7" t="e">
        <f>IF('2. PROCESSES INFO'!#REF!="Yes",Calculations!B7,IF(AND('2. PROCESSES INFO'!$B$25="Oil",'2. PROCESSES INFO'!$C$26="litres"),'2. PROCESSES INFO'!$B$26,IF(AND('2. PROCESSES INFO'!$B$25="Oil",'2. PROCESSES INFO'!$C$26="m3"),"CHECK","")))</f>
        <v>#REF!</v>
      </c>
      <c r="G7" s="60"/>
      <c r="H7" s="7" t="e">
        <f>IF(AND('2. PROCESSES INFO'!#REF!="Oil",'2. PROCESSES INFO'!#REF!="litres"),'2. PROCESSES INFO'!#REF!,IF(AND('2. PROCESSES INFO'!#REF!="Oil",'2. PROCESSES INFO'!#REF!="m3"),"CHECK",""))</f>
        <v>#REF!</v>
      </c>
      <c r="J7" s="60"/>
      <c r="K7" s="7" t="e">
        <f>IF(AND('2. PROCESSES INFO'!#REF!="Oil",'2. PROCESSES INFO'!#REF!="litres"),'2. PROCESSES INFO'!#REF!,IF(AND('2. PROCESSES INFO'!#REF!="Oil",'2. PROCESSES INFO'!#REF!="m3"),"CHECK",""))</f>
        <v>#REF!</v>
      </c>
      <c r="M7" s="60"/>
    </row>
    <row r="8" spans="1:13" x14ac:dyDescent="0.25">
      <c r="A8" s="49" t="s">
        <v>116</v>
      </c>
      <c r="B8" s="7" t="str">
        <f>IF(AND('1. BUILDING INFO'!$B$60="Natural Gas",'1. BUILDING INFO'!$C$62="m3"),'1. BUILDING INFO'!$B$62,IF(AND('1. BUILDING INFO'!$B$60="Natural Gas",'1. BUILDING INFO'!$C$62="kg"),"CHECK",IF(AND('1. BUILDING INFO'!$B$60="Natural Gas",'1. BUILDING INFO'!$C$62="litres"),"CHECK","")))</f>
        <v/>
      </c>
      <c r="D8" s="60" t="str">
        <f t="shared" si="0"/>
        <v/>
      </c>
      <c r="E8" s="7" t="e">
        <f>IF('2. PROCESSES INFO'!#REF!="Yes",Calculations!B8,IF(AND('2. PROCESSES INFO'!$B$25="Natural Gas",'2. PROCESSES INFO'!$C$26="m3"),'2. PROCESSES INFO'!$B$26,IF(AND('2. PROCESSES INFO'!$B$25="Natural Gas",'2. PROCESSES INFO'!$C$26="kg"),"CHECK",IF(AND('2. PROCESSES INFO'!$B$25="Natural Gas",'2. PROCESSES INFO'!$C$26="litres"),"CHECK",""))))</f>
        <v>#REF!</v>
      </c>
      <c r="G8" s="60"/>
      <c r="H8" s="7" t="e">
        <f>IF(AND('2. PROCESSES INFO'!#REF!="Natural Gas",'2. PROCESSES INFO'!#REF!="m3"),'2. PROCESSES INFO'!#REF!,IF(AND('2. PROCESSES INFO'!#REF!="Natural Gas",'2. PROCESSES INFO'!#REF!="kg"),"CHECK",IF(AND('2. PROCESSES INFO'!#REF!="Natural Gas",'2. PROCESSES INFO'!#REF!="litres"),"CHECK","")))</f>
        <v>#REF!</v>
      </c>
      <c r="J8" s="60"/>
      <c r="K8" s="7" t="e">
        <f>IF(AND('2. PROCESSES INFO'!#REF!="Natural Gas",'2. PROCESSES INFO'!#REF!="m3"),'2. PROCESSES INFO'!#REF!,IF(AND('2. PROCESSES INFO'!#REF!="Natural Gas",'2. PROCESSES INFO'!#REF!="kg"),"CHECK",IF(AND('2. PROCESSES INFO'!#REF!="Natural Gas",'2. PROCESSES INFO'!#REF!="litres"),"CHECK","")))</f>
        <v>#REF!</v>
      </c>
      <c r="M8" s="60"/>
    </row>
    <row r="9" spans="1:13" x14ac:dyDescent="0.25">
      <c r="A9" s="49" t="s">
        <v>117</v>
      </c>
      <c r="B9" s="7" t="str">
        <f>IF(AND('1. BUILDING INFO'!$B$60="LPG",'1. BUILDING INFO'!$C$62="kg"),'1. BUILDING INFO'!$B$62,"")</f>
        <v/>
      </c>
      <c r="C9" t="str">
        <f>IF(B9="","",B9*1.13/1000)</f>
        <v/>
      </c>
      <c r="D9" s="60" t="str">
        <f t="shared" si="0"/>
        <v/>
      </c>
      <c r="E9" s="7" t="e">
        <f>IF('2. PROCESSES INFO'!#REF!="Yes",Calculations!B9,IF(AND('2. PROCESSES INFO'!$B$25="LPG",'2. PROCESSES INFO'!$C$26="kg"),'2. PROCESSES INFO'!$B$26,""))</f>
        <v>#REF!</v>
      </c>
      <c r="G9" s="60"/>
      <c r="H9" s="7" t="e">
        <f>IF(AND('2. PROCESSES INFO'!#REF!="LPG",'2. PROCESSES INFO'!#REF!="kg"),'2. PROCESSES INFO'!#REF!,"")</f>
        <v>#REF!</v>
      </c>
      <c r="J9" s="60"/>
      <c r="K9" s="7" t="e">
        <f>IF(AND('2. PROCESSES INFO'!#REF!="LPG",'2. PROCESSES INFO'!#REF!="kg"),'2. PROCESSES INFO'!#REF!,"")</f>
        <v>#REF!</v>
      </c>
      <c r="M9" s="60"/>
    </row>
    <row r="10" spans="1:13" x14ac:dyDescent="0.25">
      <c r="A10" s="49" t="s">
        <v>118</v>
      </c>
      <c r="B10" s="7" t="str">
        <f>IF(AND('1. BUILDING INFO'!$B$60="LPG",'1. BUILDING INFO'!$C$62="litres"),'1. BUILDING INFO'!$B$62,IF(AND('1. BUILDING INFO'!$B$60="LPG",'1. BUILDING INFO'!$C$62="m3"),'1. BUILDING INFO'!$B$62/1000,IF(AND('1. BUILDING INFO'!$B$60="LPG",'1. BUILDING INFO'!$C$62="kg"),"","")))</f>
        <v/>
      </c>
      <c r="C10" t="str">
        <f>IF(B10="","",B10*0.5*1.13/1000)</f>
        <v/>
      </c>
      <c r="D10" s="63" t="str">
        <f t="shared" si="0"/>
        <v/>
      </c>
      <c r="E10" s="7" t="e">
        <f>IF('2. PROCESSES INFO'!#REF!="Yes",Calculations!B10,IF(AND('2. PROCESSES INFO'!$B$25="LPG",'2. PROCESSES INFO'!$C$26="litres"),'2. PROCESSES INFO'!$B$26,IF(AND('2. PROCESSES INFO'!$B$25="LPG",'2. PROCESSES INFO'!$C$26="m3"),'2. PROCESSES INFO'!$B$26/1000,IF(AND('2. PROCESSES INFO'!$B$25="LPG",'2. PROCESSES INFO'!$C$26="kg"),"",""))))</f>
        <v>#REF!</v>
      </c>
      <c r="G10" s="63"/>
      <c r="H10" s="7" t="e">
        <f>IF(AND('2. PROCESSES INFO'!#REF!="LPG",'2. PROCESSES INFO'!#REF!="litres"),'2. PROCESSES INFO'!#REF!,IF(AND('2. PROCESSES INFO'!#REF!="LPG",'2. PROCESSES INFO'!#REF!="m3"),'2. PROCESSES INFO'!#REF!/1000,IF(AND('2. PROCESSES INFO'!#REF!="LPG",'2. PROCESSES INFO'!#REF!="kg"),"","")))</f>
        <v>#REF!</v>
      </c>
      <c r="J10" s="63"/>
      <c r="K10" s="7" t="e">
        <f>IF(AND('2. PROCESSES INFO'!#REF!="LPG",'2. PROCESSES INFO'!#REF!="litres"),'2. PROCESSES INFO'!#REF!,IF(AND('2. PROCESSES INFO'!#REF!="LPG",'2. PROCESSES INFO'!#REF!="m3"),'2. PROCESSES INFO'!#REF!/1000,IF(AND('2. PROCESSES INFO'!#REF!="LPG",'2. PROCESSES INFO'!#REF!="kg"),"","")))</f>
        <v>#REF!</v>
      </c>
      <c r="M10" s="63"/>
    </row>
    <row r="11" spans="1:13" x14ac:dyDescent="0.25">
      <c r="A11" s="55" t="s">
        <v>119</v>
      </c>
      <c r="B11" s="61" t="str">
        <f>IF(AND('1. BUILDING INFO'!$B$63="Solid Fuel",'1. BUILDING INFO'!$C$65="kg"),'1. BUILDING INFO'!$B$65,IF(AND('1. BUILDING INFO'!$B$63="Solid Fuel",'1. BUILDING INFO'!$C$65="litres"),"CHECK",IF(AND('1. BUILDING INFO'!$B$63="Solid Fuel",'1. BUILDING INFO'!$C$65="m3"),"CHECK","")))</f>
        <v/>
      </c>
      <c r="C11" s="9" t="str">
        <f>IF(B11="","",B11*0.4/1000)</f>
        <v/>
      </c>
      <c r="D11" s="62" t="str">
        <f t="shared" si="0"/>
        <v/>
      </c>
      <c r="E11" s="61" t="e">
        <f>IF('2. PROCESSES INFO'!#REF!="Yes",Calculations!B11,IF(AND('2. PROCESSES INFO'!$B$27="Solid Fuel",'2. PROCESSES INFO'!$C$28="kg"),'2. PROCESSES INFO'!$B$28,IF(AND('2. PROCESSES INFO'!$B$27="Solid Fuel",'2. PROCESSES INFO'!$C$28="litres"),"CHECK",IF(AND('2. PROCESSES INFO'!$B$27="Solid Fuel",'2. PROCESSES INFO'!$C$28="m3"),"CHECK",""))))</f>
        <v>#REF!</v>
      </c>
      <c r="F11" s="9"/>
      <c r="G11" s="62"/>
      <c r="H11" s="61" t="e">
        <f>IF(AND('2. PROCESSES INFO'!#REF!="Solid Fuel",'2. PROCESSES INFO'!#REF!="kg"),'2. PROCESSES INFO'!#REF!,IF(AND('2. PROCESSES INFO'!#REF!="Solid Fuel",'2. PROCESSES INFO'!#REF!="litres"),"CHECK",IF(AND('2. PROCESSES INFO'!#REF!="Solid Fuel",'2. PROCESSES INFO'!#REF!="m3"),"CHECK","")))</f>
        <v>#REF!</v>
      </c>
      <c r="I11" s="9"/>
      <c r="J11" s="62"/>
      <c r="K11" s="61" t="e">
        <f>IF(AND('2. PROCESSES INFO'!#REF!="Solid Fuel",'2. PROCESSES INFO'!#REF!="kg"),'2. PROCESSES INFO'!#REF!,IF(AND('2. PROCESSES INFO'!#REF!="Solid Fuel",'2. PROCESSES INFO'!#REF!="litres"),"CHECK",IF(AND('2. PROCESSES INFO'!#REF!="Solid Fuel",'2. PROCESSES INFO'!#REF!="m3"),"CHECK","")))</f>
        <v>#REF!</v>
      </c>
      <c r="L11" s="9"/>
      <c r="M11" s="62"/>
    </row>
    <row r="12" spans="1:13" x14ac:dyDescent="0.25">
      <c r="A12" s="56" t="s">
        <v>120</v>
      </c>
      <c r="B12" s="7" t="str">
        <f>IF(AND('1. BUILDING INFO'!$B$63="Oil",'1. BUILDING INFO'!$C$65="kg"),'1. BUILDING INFO'!$B$65,IF(AND('1. BUILDING INFO'!$B$63="Oil",'1. BUILDING INFO'!$C$65="m3"),"CHECK",""))</f>
        <v/>
      </c>
      <c r="C12" t="str">
        <f>IF(B12="","",B12*1.02/1000)</f>
        <v/>
      </c>
      <c r="D12" s="60" t="str">
        <f t="shared" si="0"/>
        <v/>
      </c>
      <c r="E12" s="7" t="e">
        <f>IF('2. PROCESSES INFO'!#REF!="Yes",Calculations!B12,IF(AND('2. PROCESSES INFO'!$B$27="Oil",'2. PROCESSES INFO'!$C$28="kg"),'2. PROCESSES INFO'!$B$28,IF(AND('2. PROCESSES INFO'!$B$27="Oil",'2. PROCESSES INFO'!$C$28="m3"),"CHECK","")))</f>
        <v>#REF!</v>
      </c>
      <c r="G12" s="60"/>
      <c r="H12" s="7" t="e">
        <f>IF(AND('2. PROCESSES INFO'!#REF!="Oil",'2. PROCESSES INFO'!#REF!="kg"),'2. PROCESSES INFO'!#REF!,IF(AND('2. PROCESSES INFO'!#REF!="Oil",'2. PROCESSES INFO'!#REF!="m3"),"CHECK",""))</f>
        <v>#REF!</v>
      </c>
      <c r="J12" s="60"/>
      <c r="K12" s="7" t="e">
        <f>IF(AND('2. PROCESSES INFO'!#REF!="Oil",'2. PROCESSES INFO'!#REF!="kg"),'2. PROCESSES INFO'!#REF!,IF(AND('2. PROCESSES INFO'!#REF!="Oil",'2. PROCESSES INFO'!#REF!="m3"),"CHECK",""))</f>
        <v>#REF!</v>
      </c>
      <c r="M12" s="60"/>
    </row>
    <row r="13" spans="1:13" x14ac:dyDescent="0.25">
      <c r="A13" s="56" t="s">
        <v>121</v>
      </c>
      <c r="B13" s="7" t="str">
        <f>IF(AND('1. BUILDING INFO'!$B$63="Oil",'1. BUILDING INFO'!$C$65="litres"),'1. BUILDING INFO'!$B$65,IF(AND('1. BUILDING INFO'!$B$63="Oil",'1. BUILDING INFO'!$C$65="m3"),"CHECK",""))</f>
        <v/>
      </c>
      <c r="C13" t="str">
        <f>IF(B13="","",B13*0.8*1.02/1000)</f>
        <v/>
      </c>
      <c r="D13" s="60" t="str">
        <f t="shared" si="0"/>
        <v/>
      </c>
      <c r="E13" s="7" t="e">
        <f>IF('2. PROCESSES INFO'!#REF!="Yes",Calculations!B13,IF(AND('2. PROCESSES INFO'!$B$27="Oil",'2. PROCESSES INFO'!$C$28="litres"),'2. PROCESSES INFO'!$B$28,IF(AND('2. PROCESSES INFO'!$B$27="Oil",'2. PROCESSES INFO'!$C$28="m3"),"CHECK","")))</f>
        <v>#REF!</v>
      </c>
      <c r="G13" s="60"/>
      <c r="H13" s="7" t="e">
        <f>IF(AND('2. PROCESSES INFO'!#REF!="Oil",'2. PROCESSES INFO'!#REF!="litres"),'2. PROCESSES INFO'!#REF!,IF(AND('2. PROCESSES INFO'!#REF!="Oil",'2. PROCESSES INFO'!#REF!="m3"),"CHECK",""))</f>
        <v>#REF!</v>
      </c>
      <c r="J13" s="60"/>
      <c r="K13" s="7" t="e">
        <f>IF(AND('2. PROCESSES INFO'!#REF!="Oil",'2. PROCESSES INFO'!#REF!="litres"),'2. PROCESSES INFO'!#REF!,IF(AND('2. PROCESSES INFO'!#REF!="Oil",'2. PROCESSES INFO'!#REF!="m3"),"CHECK",""))</f>
        <v>#REF!</v>
      </c>
      <c r="M13" s="60"/>
    </row>
    <row r="14" spans="1:13" x14ac:dyDescent="0.25">
      <c r="A14" s="56" t="s">
        <v>122</v>
      </c>
      <c r="B14" s="7" t="str">
        <f>IF(AND('1. BUILDING INFO'!$B$63="Natural Gas",'1. BUILDING INFO'!$C$65="m3"),'1. BUILDING INFO'!$B$65,IF(AND('1. BUILDING INFO'!$B$63="Natural Gas",'1. BUILDING INFO'!$C$65="kg"),"CHECK",IF(AND('1. BUILDING INFO'!$B$63="Natural Gas",'1. BUILDING INFO'!$C$65="litres"),"CHECK","")))</f>
        <v/>
      </c>
      <c r="D14" s="60" t="str">
        <f t="shared" si="0"/>
        <v/>
      </c>
      <c r="E14" s="7" t="e">
        <f>IF('2. PROCESSES INFO'!#REF!="Yes",Calculations!B14,IF(AND('2. PROCESSES INFO'!$B$27="Natural Gas",'2. PROCESSES INFO'!$C$28="m3"),'2. PROCESSES INFO'!$B$28,IF(AND('2. PROCESSES INFO'!$B$27="Natural Gas",'2. PROCESSES INFO'!$C$28="kg"),"CHECK",IF(AND('2. PROCESSES INFO'!$B$27="Natural Gas",'2. PROCESSES INFO'!$C$28="litres"),"CHECK",""))))</f>
        <v>#REF!</v>
      </c>
      <c r="G14" s="60"/>
      <c r="H14" s="7" t="e">
        <f>IF(AND('2. PROCESSES INFO'!#REF!="Natural Gas",'2. PROCESSES INFO'!#REF!="m3"),'2. PROCESSES INFO'!#REF!,IF(AND('2. PROCESSES INFO'!#REF!="Natural Gas",'2. PROCESSES INFO'!#REF!="kg"),"CHECK",IF(AND('2. PROCESSES INFO'!#REF!="Natural Gas",'2. PROCESSES INFO'!#REF!="litres"),"CHECK","")))</f>
        <v>#REF!</v>
      </c>
      <c r="J14" s="60"/>
      <c r="K14" s="7" t="e">
        <f>IF(AND('2. PROCESSES INFO'!#REF!="Natural Gas",'2. PROCESSES INFO'!#REF!="m3"),'2. PROCESSES INFO'!#REF!,IF(AND('2. PROCESSES INFO'!#REF!="Natural Gas",'2. PROCESSES INFO'!#REF!="kg"),"CHECK",IF(AND('2. PROCESSES INFO'!#REF!="Natural Gas",'2. PROCESSES INFO'!#REF!="litres"),"CHECK","")))</f>
        <v>#REF!</v>
      </c>
      <c r="M14" s="60"/>
    </row>
    <row r="15" spans="1:13" x14ac:dyDescent="0.25">
      <c r="A15" s="56" t="s">
        <v>123</v>
      </c>
      <c r="B15" s="7" t="str">
        <f>IF(AND('1. BUILDING INFO'!$B$63="LPG",'1. BUILDING INFO'!$C$65="kg"),'1. BUILDING INFO'!$B$65,"")</f>
        <v/>
      </c>
      <c r="C15" t="str">
        <f>IF(B15="","",B15*1.13/1000)</f>
        <v/>
      </c>
      <c r="D15" s="60" t="str">
        <f t="shared" si="0"/>
        <v/>
      </c>
      <c r="E15" s="7" t="e">
        <f>IF('2. PROCESSES INFO'!#REF!="Yes",Calculations!B15,IF(AND('2. PROCESSES INFO'!$B$27="LPG",'2. PROCESSES INFO'!$C$28="kg"),'2. PROCESSES INFO'!$B$28,""))</f>
        <v>#REF!</v>
      </c>
      <c r="G15" s="60"/>
      <c r="H15" s="7" t="e">
        <f>IF(AND('2. PROCESSES INFO'!#REF!="LPG",'2. PROCESSES INFO'!#REF!="kg"),'2. PROCESSES INFO'!#REF!,"")</f>
        <v>#REF!</v>
      </c>
      <c r="J15" s="60"/>
      <c r="K15" s="7" t="e">
        <f>IF(AND('2. PROCESSES INFO'!#REF!="LPG",'2. PROCESSES INFO'!#REF!="kg"),'2. PROCESSES INFO'!#REF!,"")</f>
        <v>#REF!</v>
      </c>
      <c r="M15" s="60"/>
    </row>
    <row r="16" spans="1:13" x14ac:dyDescent="0.25">
      <c r="A16" s="57" t="s">
        <v>124</v>
      </c>
      <c r="B16" s="64" t="str">
        <f>IF(AND('1. BUILDING INFO'!$B$63="LPG",'1. BUILDING INFO'!$C$65="litres"),'1. BUILDING INFO'!$B$65,IF(AND('1. BUILDING INFO'!$B$63="LPG",'1. BUILDING INFO'!$C$65="m3"),'1. BUILDING INFO'!$B$65/1000,IF(AND('1. BUILDING INFO'!$B$63="LPG",'1. BUILDING INFO'!$C$65="kg"),"","")))</f>
        <v/>
      </c>
      <c r="C16" s="50" t="str">
        <f>IF(B16="","",B16*0.5*1.13/1000)</f>
        <v/>
      </c>
      <c r="D16" s="63" t="str">
        <f t="shared" si="0"/>
        <v/>
      </c>
      <c r="E16" s="7" t="e">
        <f>IF('2. PROCESSES INFO'!#REF!="Yes",Calculations!B16,IF(AND('2. PROCESSES INFO'!$B$27="LPG",'2. PROCESSES INFO'!$C$28="litres"),'2. PROCESSES INFO'!$B$28,IF(AND('2. PROCESSES INFO'!$B$27="LPG",'2. PROCESSES INFO'!$C$28="m3"),'2. PROCESSES INFO'!$B$28/1000,IF(AND('2. PROCESSES INFO'!$B$27="LPG",'2. PROCESSES INFO'!$C$28="kg"),"",""))))</f>
        <v>#REF!</v>
      </c>
      <c r="F16" s="50"/>
      <c r="G16" s="63"/>
      <c r="H16" s="7" t="e">
        <f>IF(AND('2. PROCESSES INFO'!#REF!="LPG",'2. PROCESSES INFO'!#REF!="litres"),'2. PROCESSES INFO'!#REF!,IF(AND('2. PROCESSES INFO'!#REF!="LPG",'2. PROCESSES INFO'!#REF!="m3"),'2. PROCESSES INFO'!#REF!/1000,IF(AND('2. PROCESSES INFO'!#REF!="LPG",'2. PROCESSES INFO'!#REF!="kg"),"","")))</f>
        <v>#REF!</v>
      </c>
      <c r="I16" s="50"/>
      <c r="J16" s="63"/>
      <c r="K16" s="7" t="e">
        <f>IF(AND('2. PROCESSES INFO'!#REF!="LPG",'2. PROCESSES INFO'!#REF!="litres"),'2. PROCESSES INFO'!#REF!,IF(AND('2. PROCESSES INFO'!#REF!="LPG",'2. PROCESSES INFO'!#REF!="m3"),'2. PROCESSES INFO'!#REF!/1000,IF(AND('2. PROCESSES INFO'!#REF!="LPG",'2. PROCESSES INFO'!#REF!="kg"),"","")))</f>
        <v>#REF!</v>
      </c>
      <c r="L16" s="50"/>
      <c r="M16" s="63"/>
    </row>
    <row r="17" spans="1:13" x14ac:dyDescent="0.25">
      <c r="A17" s="49" t="s">
        <v>125</v>
      </c>
      <c r="B17" s="7" t="str">
        <f>IF(AND('1. BUILDING INFO'!$B$66="Solid Fuel",'1. BUILDING INFO'!$C$68="kg"),'1. BUILDING INFO'!$B$68,IF(AND('1. BUILDING INFO'!$B$66="Solid Fuel",'1. BUILDING INFO'!$C$68="litres"),"CHECK",IF(AND('1. BUILDING INFO'!$B$66="Solid Fuel",'1. BUILDING INFO'!$C$68="m3"),"CHECK","")))</f>
        <v/>
      </c>
      <c r="C17" t="str">
        <f>IF(B17="","",B17*0.4/1000)</f>
        <v/>
      </c>
      <c r="D17" s="60" t="str">
        <f t="shared" si="0"/>
        <v/>
      </c>
      <c r="E17" s="61" t="e">
        <f>IF('2. PROCESSES INFO'!#REF!="Yes",Calculations!B17,IF(AND('2. PROCESSES INFO'!$B$29="Solid Fuel",'2. PROCESSES INFO'!$C$30="kg"),'2. PROCESSES INFO'!$B$30,IF(AND('2. PROCESSES INFO'!$B$29="Solid Fuel",'2. PROCESSES INFO'!$C$30="litres"),"CHECK",IF(AND('2. PROCESSES INFO'!$B$29="Solid Fuel",'2. PROCESSES INFO'!$C$30="m3"),"CHECK",""))))</f>
        <v>#REF!</v>
      </c>
      <c r="G17" s="60"/>
      <c r="H17" s="61" t="e">
        <f>IF(AND('2. PROCESSES INFO'!#REF!="Solid Fuel",'2. PROCESSES INFO'!#REF!="kg"),'2. PROCESSES INFO'!#REF!,IF(AND('2. PROCESSES INFO'!#REF!="Solid Fuel",'2. PROCESSES INFO'!#REF!="litres"),"CHECK",IF(AND('2. PROCESSES INFO'!#REF!="Solid Fuel",'2. PROCESSES INFO'!#REF!="m3"),"CHECK","")))</f>
        <v>#REF!</v>
      </c>
      <c r="J17" s="60"/>
      <c r="K17" s="61" t="e">
        <f>IF(AND('2. PROCESSES INFO'!#REF!="Solid Fuel",'2. PROCESSES INFO'!#REF!="kg"),'2. PROCESSES INFO'!#REF!,IF(AND('2. PROCESSES INFO'!#REF!="Solid Fuel",'2. PROCESSES INFO'!#REF!="litres"),"CHECK",IF(AND('2. PROCESSES INFO'!#REF!="Solid Fuel",'2. PROCESSES INFO'!#REF!="m3"),"CHECK","")))</f>
        <v>#REF!</v>
      </c>
      <c r="M17" s="60"/>
    </row>
    <row r="18" spans="1:13" x14ac:dyDescent="0.25">
      <c r="A18" s="49" t="s">
        <v>126</v>
      </c>
      <c r="B18" s="7" t="str">
        <f>IF(AND('1. BUILDING INFO'!$B$66="Oil",'1. BUILDING INFO'!$C$68="kg"),'1. BUILDING INFO'!$B$68,IF(AND('1. BUILDING INFO'!$B$66="Oil",'1. BUILDING INFO'!$C$68="m3"),"CHECK",""))</f>
        <v/>
      </c>
      <c r="C18" t="str">
        <f>IF(B18="","",B18*1.02/1000)</f>
        <v/>
      </c>
      <c r="D18" s="60" t="str">
        <f t="shared" si="0"/>
        <v/>
      </c>
      <c r="E18" s="7" t="e">
        <f>IF('2. PROCESSES INFO'!#REF!="Yes",Calculations!B18,IF(AND('2. PROCESSES INFO'!$B$29="Oil",'2. PROCESSES INFO'!$C$30="kg"),'2. PROCESSES INFO'!$B$30,IF(AND('2. PROCESSES INFO'!$B$29="Oil",'2. PROCESSES INFO'!$C$30="m3"),"CHECK","")))</f>
        <v>#REF!</v>
      </c>
      <c r="G18" s="60"/>
      <c r="H18" s="7" t="e">
        <f>IF(AND('2. PROCESSES INFO'!#REF!="Oil",'2. PROCESSES INFO'!#REF!="kg"),'2. PROCESSES INFO'!#REF!,IF(AND('2. PROCESSES INFO'!#REF!="Oil",'2. PROCESSES INFO'!#REF!="m3"),"CHECK",""))</f>
        <v>#REF!</v>
      </c>
      <c r="J18" s="60"/>
      <c r="K18" s="7" t="e">
        <f>IF(AND('2. PROCESSES INFO'!#REF!="Oil",'2. PROCESSES INFO'!#REF!="kg"),'2. PROCESSES INFO'!#REF!,IF(AND('2. PROCESSES INFO'!#REF!="Oil",'2. PROCESSES INFO'!#REF!="m3"),"CHECK",""))</f>
        <v>#REF!</v>
      </c>
      <c r="M18" s="60"/>
    </row>
    <row r="19" spans="1:13" x14ac:dyDescent="0.25">
      <c r="A19" s="49" t="s">
        <v>127</v>
      </c>
      <c r="B19" s="7" t="str">
        <f>IF(AND('1. BUILDING INFO'!$B$66="Oil",'1. BUILDING INFO'!$C$68="litres"),'1. BUILDING INFO'!$B$68,IF(AND('1. BUILDING INFO'!$B$66="Oil",'1. BUILDING INFO'!$C$68="m3"),"CHECK",""))</f>
        <v/>
      </c>
      <c r="C19" t="str">
        <f>IF(B19="","",B19*0.8*1.02/1000)</f>
        <v/>
      </c>
      <c r="D19" s="60" t="str">
        <f t="shared" si="0"/>
        <v/>
      </c>
      <c r="E19" s="7" t="e">
        <f>IF('2. PROCESSES INFO'!#REF!="Yes",Calculations!B19,IF(AND('2. PROCESSES INFO'!$B$29="Oil",'2. PROCESSES INFO'!$C$30="litres"),'2. PROCESSES INFO'!$B$30,IF(AND('2. PROCESSES INFO'!$B$29="Oil",'2. PROCESSES INFO'!$C$30="m3"),"CHECK","")))</f>
        <v>#REF!</v>
      </c>
      <c r="G19" s="60"/>
      <c r="H19" s="7" t="e">
        <f>IF(AND('2. PROCESSES INFO'!#REF!="Oil",'2. PROCESSES INFO'!#REF!="litres"),'2. PROCESSES INFO'!#REF!,IF(AND('2. PROCESSES INFO'!#REF!="Oil",'2. PROCESSES INFO'!#REF!="m3"),"CHECK",""))</f>
        <v>#REF!</v>
      </c>
      <c r="J19" s="60"/>
      <c r="K19" s="7" t="e">
        <f>IF(AND('2. PROCESSES INFO'!#REF!="Oil",'2. PROCESSES INFO'!#REF!="litres"),'2. PROCESSES INFO'!#REF!,IF(AND('2. PROCESSES INFO'!#REF!="Oil",'2. PROCESSES INFO'!#REF!="m3"),"CHECK",""))</f>
        <v>#REF!</v>
      </c>
      <c r="M19" s="60"/>
    </row>
    <row r="20" spans="1:13" x14ac:dyDescent="0.25">
      <c r="A20" s="49" t="s">
        <v>128</v>
      </c>
      <c r="B20" s="7" t="str">
        <f>IF(AND('1. BUILDING INFO'!$B$66="Natural Gas",'1. BUILDING INFO'!$C$68="m3"),'1. BUILDING INFO'!$B$68,IF(AND('1. BUILDING INFO'!$B$66="Natural Gas",'1. BUILDING INFO'!$C$68="kg"),"CHECK",IF(AND('1. BUILDING INFO'!$B$66="Natural Gas",'1. BUILDING INFO'!$C$68="litres"),"CHECK","")))</f>
        <v/>
      </c>
      <c r="D20" s="60" t="str">
        <f t="shared" si="0"/>
        <v/>
      </c>
      <c r="E20" s="7" t="e">
        <f>IF('2. PROCESSES INFO'!#REF!="Yes",Calculations!B20,IF(AND('2. PROCESSES INFO'!$B$29="Natural Gas",'2. PROCESSES INFO'!$C$30="m3"),'2. PROCESSES INFO'!$B$30,IF(AND('2. PROCESSES INFO'!$B$29="Natural Gas",'2. PROCESSES INFO'!$C$30="kg"),"CHECK",IF(AND('2. PROCESSES INFO'!$B$29="Natural Gas",'2. PROCESSES INFO'!$C$30="litres"),"CHECK",""))))</f>
        <v>#REF!</v>
      </c>
      <c r="G20" s="60"/>
      <c r="H20" s="7" t="e">
        <f>IF(AND('2. PROCESSES INFO'!#REF!="Natural Gas",'2. PROCESSES INFO'!#REF!="m3"),'2. PROCESSES INFO'!#REF!,IF(AND('2. PROCESSES INFO'!#REF!="Natural Gas",'2. PROCESSES INFO'!#REF!="kg"),"CHECK",IF(AND('2. PROCESSES INFO'!#REF!="Natural Gas",'2. PROCESSES INFO'!#REF!="litres"),"CHECK","")))</f>
        <v>#REF!</v>
      </c>
      <c r="J20" s="60"/>
      <c r="K20" s="7" t="e">
        <f>IF(AND('2. PROCESSES INFO'!#REF!="Natural Gas",'2. PROCESSES INFO'!#REF!="m3"),'2. PROCESSES INFO'!#REF!,IF(AND('2. PROCESSES INFO'!#REF!="Natural Gas",'2. PROCESSES INFO'!#REF!="kg"),"CHECK",IF(AND('2. PROCESSES INFO'!#REF!="Natural Gas",'2. PROCESSES INFO'!#REF!="litres"),"CHECK","")))</f>
        <v>#REF!</v>
      </c>
      <c r="M20" s="60"/>
    </row>
    <row r="21" spans="1:13" x14ac:dyDescent="0.25">
      <c r="A21" s="49" t="s">
        <v>129</v>
      </c>
      <c r="B21" s="7" t="str">
        <f>IF(AND('1. BUILDING INFO'!$B$66="LPG",'1. BUILDING INFO'!$C$68="kg"),'1. BUILDING INFO'!$B$68,"")</f>
        <v/>
      </c>
      <c r="C21" t="str">
        <f>IF(B21="","",B21*1.13/1000)</f>
        <v/>
      </c>
      <c r="D21" s="60" t="str">
        <f t="shared" si="0"/>
        <v/>
      </c>
      <c r="E21" s="7" t="e">
        <f>IF('2. PROCESSES INFO'!#REF!="Yes",Calculations!B21,IF(AND('2. PROCESSES INFO'!$B$29="LPG",'2. PROCESSES INFO'!$C$30="kg"),'2. PROCESSES INFO'!$B$30,""))</f>
        <v>#REF!</v>
      </c>
      <c r="G21" s="60"/>
      <c r="H21" s="7" t="e">
        <f>IF(AND('2. PROCESSES INFO'!#REF!="LPG",'2. PROCESSES INFO'!#REF!="kg"),'2. PROCESSES INFO'!#REF!,"")</f>
        <v>#REF!</v>
      </c>
      <c r="J21" s="60"/>
      <c r="K21" s="7" t="e">
        <f>IF(AND('2. PROCESSES INFO'!#REF!="LPG",'2. PROCESSES INFO'!#REF!="kg"),'2. PROCESSES INFO'!#REF!,"")</f>
        <v>#REF!</v>
      </c>
      <c r="M21" s="60"/>
    </row>
    <row r="22" spans="1:13" x14ac:dyDescent="0.25">
      <c r="A22" s="52" t="s">
        <v>130</v>
      </c>
      <c r="B22" s="64" t="str">
        <f>IF(AND('1. BUILDING INFO'!$B$66="LPG",'1. BUILDING INFO'!$C$68="litres"),'1. BUILDING INFO'!$B$68,IF(AND('1. BUILDING INFO'!$B$66="LPG",'1. BUILDING INFO'!$C$68="m3"),'1. BUILDING INFO'!$B$68/1000,IF(AND('1. BUILDING INFO'!$B$66="LPG",'1. BUILDING INFO'!$C$68="kg"),"","")))</f>
        <v/>
      </c>
      <c r="C22" s="50" t="str">
        <f>IF(B22="","",B22*0.52*1.13/1000)</f>
        <v/>
      </c>
      <c r="D22" s="63" t="str">
        <f t="shared" si="0"/>
        <v/>
      </c>
      <c r="E22" s="64" t="e">
        <f>IF('2. PROCESSES INFO'!#REF!="Yes",Calculations!B22,IF(AND('2. PROCESSES INFO'!$B$29="LPG",'2. PROCESSES INFO'!$C$30="litres"),'2. PROCESSES INFO'!$B$30,IF(AND('2. PROCESSES INFO'!$B$29="LPG",'2. PROCESSES INFO'!$C$30="m3"),'2. PROCESSES INFO'!$B$30/1000,IF(AND('2. PROCESSES INFO'!$B$29="LPG",'2. PROCESSES INFO'!$C$30="kg"),"",""))))</f>
        <v>#REF!</v>
      </c>
      <c r="F22" s="50"/>
      <c r="G22" s="63"/>
      <c r="H22" s="64" t="e">
        <f>IF(AND('2. PROCESSES INFO'!#REF!="LPG",'2. PROCESSES INFO'!#REF!="litres"),'2. PROCESSES INFO'!#REF!,IF(AND('2. PROCESSES INFO'!#REF!="LPG",'2. PROCESSES INFO'!#REF!="m3"),'2. PROCESSES INFO'!#REF!/1000,IF(AND('2. PROCESSES INFO'!#REF!="LPG",'2. PROCESSES INFO'!#REF!="kg"),"","")))</f>
        <v>#REF!</v>
      </c>
      <c r="I22" s="50"/>
      <c r="J22" s="63"/>
      <c r="K22" s="64" t="e">
        <f>IF(AND('2. PROCESSES INFO'!#REF!="LPG",'2. PROCESSES INFO'!#REF!="litres"),'2. PROCESSES INFO'!#REF!,IF(AND('2. PROCESSES INFO'!#REF!="LPG",'2. PROCESSES INFO'!#REF!="m3"),'2. PROCESSES INFO'!#REF!/1000,IF(AND('2. PROCESSES INFO'!#REF!="LPG",'2. PROCESSES INFO'!#REF!="kg"),"","")))</f>
        <v>#REF!</v>
      </c>
      <c r="L22" s="50"/>
      <c r="M22" s="63"/>
    </row>
    <row r="23" spans="1:13" x14ac:dyDescent="0.25">
      <c r="A23" s="58" t="s">
        <v>131</v>
      </c>
      <c r="B23" s="7"/>
      <c r="D23" s="60">
        <f>'1. BUILDING INFO'!B78</f>
        <v>0</v>
      </c>
      <c r="E23" s="7"/>
      <c r="G23" s="60"/>
      <c r="H23" s="7"/>
      <c r="J23" s="60" t="e">
        <f>'2. PROCESSES INFO'!#REF!</f>
        <v>#REF!</v>
      </c>
      <c r="K23" s="7"/>
      <c r="M23" s="60" t="e">
        <f>'2. PROCESSES INFO'!#REF!</f>
        <v>#REF!</v>
      </c>
    </row>
    <row r="24" spans="1:13" x14ac:dyDescent="0.25">
      <c r="A24" s="58" t="s">
        <v>132</v>
      </c>
      <c r="B24" s="7"/>
      <c r="D24" s="60">
        <f>'1. BUILDING INFO'!B82</f>
        <v>0</v>
      </c>
      <c r="E24" s="7"/>
      <c r="G24" s="60"/>
      <c r="H24" s="7"/>
      <c r="J24" s="60"/>
      <c r="K24" s="7"/>
      <c r="M24" s="60"/>
    </row>
    <row r="25" spans="1:13" ht="15.75" thickBot="1" x14ac:dyDescent="0.3">
      <c r="A25" s="58" t="s">
        <v>38</v>
      </c>
      <c r="B25" s="65"/>
      <c r="C25" s="66"/>
      <c r="D25" s="67">
        <f>'1. BUILDING INFO'!B88</f>
        <v>0</v>
      </c>
      <c r="E25" s="65"/>
      <c r="F25" s="66"/>
      <c r="G25" s="67"/>
      <c r="H25" s="65"/>
      <c r="I25" s="66"/>
      <c r="J25" s="67" t="e">
        <f>'2. PROCESSES INFO'!#REF!</f>
        <v>#REF!</v>
      </c>
      <c r="K25" s="65"/>
      <c r="L25" s="66"/>
      <c r="M25" s="67" t="e">
        <f>'2. PROCESSES INFO'!#REF!</f>
        <v>#REF!</v>
      </c>
    </row>
    <row r="26" spans="1:13" ht="15.75" thickBot="1" x14ac:dyDescent="0.3">
      <c r="B26" t="str">
        <f>IF(AND('1. BUILDING INFO'!B83="Solid Fuel",'1. BUILDING INFO'!C85="kg"),'1. BUILDING INFO'!B85,IF(AND('1. BUILDING INFO'!B83="Solid Fuel",'1. BUILDING INFO'!C85="litres"),"CHECK",IF(AND('1. BUILDING INFO'!B83="Solid Fuel",'1. BUILDING INFO'!C85="m3"),"CHECK","")))</f>
        <v/>
      </c>
      <c r="D26" s="59">
        <f>SUM(D4:D25)</f>
        <v>0</v>
      </c>
      <c r="G26" s="59">
        <f>SUM(G4:G25)</f>
        <v>0</v>
      </c>
      <c r="J26" s="59" t="e">
        <f>SUM(J4:J25)</f>
        <v>#REF!</v>
      </c>
      <c r="M26" s="59" t="e">
        <f>SUM(M4:M25)</f>
        <v>#REF!</v>
      </c>
    </row>
    <row r="27" spans="1:13" ht="15.75" thickTop="1" x14ac:dyDescent="0.25">
      <c r="B27" t="str">
        <f>IF(AND('1. BUILDING INFO'!B83="Oil",'1. BUILDING INFO'!C85="kg"),'1. BUILDING INFO'!B85,IF(AND('1. BUILDING INFO'!B83="Oil",'1. BUILDING INFO'!C85="m3"),"CHECK",""))</f>
        <v/>
      </c>
    </row>
    <row r="28" spans="1:13" x14ac:dyDescent="0.25">
      <c r="B28" t="str">
        <f>IF(AND('1. BUILDING INFO'!B83="Oil",'1. BUILDING INFO'!C85="litres"),'1. BUILDING INFO'!B85,IF(AND('1. BUILDING INFO'!B83="Oil",'1. BUILDING INFO'!C85="m3"),"CHECK",""))</f>
        <v/>
      </c>
    </row>
    <row r="29" spans="1:13" x14ac:dyDescent="0.25">
      <c r="B29" t="str">
        <f>IF(AND('1. BUILDING INFO'!B83="Natural Gas",'1. BUILDING INFO'!C85="m3"),'1. BUILDING INFO'!B85,IF(AND('1. BUILDING INFO'!B83="Natural Gas",'1. BUILDING INFO'!C85="kg"),"CHECK",IF(AND('1. BUILDING INFO'!B83="Natural Gas",'1. BUILDING INFO'!C85="litres"),"CHECK","")))</f>
        <v/>
      </c>
    </row>
    <row r="30" spans="1:13" x14ac:dyDescent="0.25">
      <c r="B30" t="str">
        <f>IF(AND('1. BUILDING INFO'!B83="LPG",'1. BUILDING INFO'!C85="kg"),'1. BUILDING INFO'!B85,"")</f>
        <v/>
      </c>
    </row>
    <row r="31" spans="1:13" x14ac:dyDescent="0.25">
      <c r="B31" t="str">
        <f>IF(AND('1. BUILDING INFO'!B83="LPG",'1. BUILDING INFO'!C85="litres"),'1. BUILDING INFO'!B85,IF(AND('1. BUILDING INFO'!B83="LPG",'1. BUILDING INFO'!C85="m3"),'1. BUILDING INFO'!B85/1000,IF(AND('1. BUILDING INFO'!B83="LPG",'1. BUILDING INFO'!C85="kg"),"","")))</f>
        <v/>
      </c>
    </row>
    <row r="32" spans="1:13" x14ac:dyDescent="0.25">
      <c r="B32" t="str">
        <f>IF(AND('1. BUILDING INFO'!B90="Solid Fuel",'1. BUILDING INFO'!C92="kg"),'1. BUILDING INFO'!B92,IF(AND('1. BUILDING INFO'!B90="Solid Fuel",'1. BUILDING INFO'!C92="litres"),"CHECK",IF(AND('1. BUILDING INFO'!B90="Solid Fuel",'1. BUILDING INFO'!C92="m3"),"CHECK","")))</f>
        <v/>
      </c>
    </row>
    <row r="35" spans="1:1" x14ac:dyDescent="0.25">
      <c r="A35" t="s">
        <v>133</v>
      </c>
    </row>
    <row r="36" spans="1:1" x14ac:dyDescent="0.25">
      <c r="A36" s="48" t="s">
        <v>134</v>
      </c>
    </row>
    <row r="37" spans="1:1" x14ac:dyDescent="0.25">
      <c r="A37" s="48" t="s">
        <v>135</v>
      </c>
    </row>
    <row r="38" spans="1:1" x14ac:dyDescent="0.25">
      <c r="A38" s="48" t="s">
        <v>136</v>
      </c>
    </row>
  </sheetData>
  <mergeCells count="4">
    <mergeCell ref="B2:D2"/>
    <mergeCell ref="E2:G2"/>
    <mergeCell ref="H2:J2"/>
    <mergeCell ref="K2:M2"/>
  </mergeCells>
  <hyperlinks>
    <hyperlink ref="A36" r:id="rId1" xr:uid="{B21551F0-D1B0-443D-84F8-DC141F2B2BB9}"/>
    <hyperlink ref="A37" r:id="rId2" xr:uid="{227EAC73-866B-428B-96E1-8D0533809503}"/>
    <hyperlink ref="A38" r:id="rId3" xr:uid="{525D7F2D-1F43-423A-B0ED-3E22B1922E96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EF3F77-EC94-4374-B4E4-FC6AFD582E9D}">
  <dimension ref="A2:AN96"/>
  <sheetViews>
    <sheetView topLeftCell="A2" zoomScale="85" zoomScaleNormal="85" workbookViewId="0">
      <selection activeCell="F8" sqref="F8"/>
    </sheetView>
  </sheetViews>
  <sheetFormatPr defaultColWidth="8.7109375" defaultRowHeight="15" x14ac:dyDescent="0.25"/>
  <cols>
    <col min="2" max="2" width="29.140625" customWidth="1"/>
    <col min="3" max="3" width="9.140625" customWidth="1"/>
    <col min="4" max="4" width="24" customWidth="1"/>
    <col min="5" max="5" width="14.5703125" customWidth="1"/>
    <col min="6" max="6" width="22.5703125" customWidth="1"/>
    <col min="7" max="9" width="14.5703125" customWidth="1"/>
    <col min="10" max="10" width="18.5703125" customWidth="1"/>
    <col min="11" max="11" width="14.5703125" customWidth="1"/>
    <col min="12" max="12" width="9.85546875" customWidth="1"/>
    <col min="13" max="13" width="18.42578125" customWidth="1"/>
    <col min="14" max="14" width="14.5703125" customWidth="1"/>
    <col min="15" max="15" width="16.42578125" customWidth="1"/>
    <col min="16" max="16" width="14.5703125" customWidth="1"/>
    <col min="17" max="17" width="9.85546875" customWidth="1"/>
    <col min="18" max="18" width="14.5703125" customWidth="1"/>
    <col min="19" max="19" width="22.5703125" customWidth="1"/>
    <col min="20" max="22" width="14.5703125" customWidth="1"/>
    <col min="23" max="23" width="18.5703125" customWidth="1"/>
    <col min="24" max="24" width="14.5703125" customWidth="1"/>
    <col min="25" max="25" width="9.85546875" customWidth="1"/>
    <col min="26" max="26" width="18.42578125" customWidth="1"/>
    <col min="27" max="27" width="14.5703125" customWidth="1"/>
    <col min="28" max="28" width="16.42578125" customWidth="1"/>
    <col min="29" max="29" width="14.5703125" customWidth="1"/>
    <col min="30" max="30" width="9.85546875" customWidth="1"/>
    <col min="33" max="34" width="10.42578125" customWidth="1"/>
    <col min="35" max="35" width="15.42578125" customWidth="1"/>
    <col min="40" max="40" width="11.5703125" customWidth="1"/>
  </cols>
  <sheetData>
    <row r="2" spans="1:40" ht="30" customHeight="1" thickBot="1" x14ac:dyDescent="0.3">
      <c r="E2" s="342" t="s">
        <v>107</v>
      </c>
      <c r="F2" s="343"/>
      <c r="G2" s="343"/>
      <c r="H2" s="343"/>
      <c r="I2" s="343"/>
      <c r="J2" s="343"/>
      <c r="K2" s="343"/>
      <c r="L2" s="343"/>
      <c r="M2" s="343"/>
      <c r="N2" s="343"/>
      <c r="O2" s="343"/>
      <c r="P2" s="343"/>
      <c r="Q2" s="343"/>
      <c r="R2" s="344" t="s">
        <v>342</v>
      </c>
      <c r="S2" s="344"/>
      <c r="T2" s="344"/>
      <c r="U2" s="344"/>
      <c r="V2" s="344"/>
      <c r="W2" s="344"/>
      <c r="X2" s="344"/>
      <c r="Y2" s="344"/>
      <c r="Z2" s="344"/>
      <c r="AA2" s="344"/>
      <c r="AB2" s="344"/>
      <c r="AC2" s="344"/>
      <c r="AD2" s="344"/>
    </row>
    <row r="3" spans="1:40" ht="30" customHeight="1" thickBot="1" x14ac:dyDescent="0.3">
      <c r="E3" s="223"/>
      <c r="F3" s="224"/>
      <c r="G3" s="224"/>
      <c r="H3" s="345" t="s">
        <v>343</v>
      </c>
      <c r="I3" s="346"/>
      <c r="J3" s="346"/>
      <c r="K3" s="346"/>
      <c r="L3" s="347"/>
      <c r="M3" s="345" t="s">
        <v>344</v>
      </c>
      <c r="N3" s="346"/>
      <c r="O3" s="346"/>
      <c r="P3" s="346"/>
      <c r="Q3" s="347"/>
      <c r="R3" s="196"/>
      <c r="S3" s="196"/>
      <c r="T3" s="196"/>
      <c r="U3" s="348" t="s">
        <v>343</v>
      </c>
      <c r="V3" s="349"/>
      <c r="W3" s="349"/>
      <c r="X3" s="349"/>
      <c r="Y3" s="350"/>
      <c r="Z3" s="348" t="s">
        <v>344</v>
      </c>
      <c r="AA3" s="349"/>
      <c r="AB3" s="349"/>
      <c r="AC3" s="349"/>
      <c r="AD3" s="350"/>
    </row>
    <row r="4" spans="1:40" ht="103.5" customHeight="1" thickBot="1" x14ac:dyDescent="0.3">
      <c r="E4" s="199" t="s">
        <v>157</v>
      </c>
      <c r="F4" s="200" t="s">
        <v>319</v>
      </c>
      <c r="G4" s="200" t="s">
        <v>259</v>
      </c>
      <c r="H4" s="201" t="s">
        <v>320</v>
      </c>
      <c r="I4" s="202" t="s">
        <v>321</v>
      </c>
      <c r="J4" s="200" t="s">
        <v>322</v>
      </c>
      <c r="K4" s="203" t="s">
        <v>331</v>
      </c>
      <c r="L4" s="204" t="s">
        <v>339</v>
      </c>
      <c r="M4" s="205" t="s">
        <v>328</v>
      </c>
      <c r="N4" s="202" t="s">
        <v>329</v>
      </c>
      <c r="O4" s="200" t="s">
        <v>330</v>
      </c>
      <c r="P4" s="203" t="s">
        <v>323</v>
      </c>
      <c r="Q4" s="204" t="s">
        <v>341</v>
      </c>
      <c r="R4" s="206" t="s">
        <v>157</v>
      </c>
      <c r="S4" s="200" t="s">
        <v>319</v>
      </c>
      <c r="T4" s="200" t="s">
        <v>259</v>
      </c>
      <c r="U4" s="201" t="s">
        <v>320</v>
      </c>
      <c r="V4" s="207" t="s">
        <v>321</v>
      </c>
      <c r="W4" s="200" t="s">
        <v>322</v>
      </c>
      <c r="X4" s="208" t="s">
        <v>331</v>
      </c>
      <c r="Y4" s="209" t="s">
        <v>339</v>
      </c>
      <c r="Z4" s="205" t="s">
        <v>328</v>
      </c>
      <c r="AA4" s="207" t="s">
        <v>329</v>
      </c>
      <c r="AB4" s="200" t="s">
        <v>330</v>
      </c>
      <c r="AC4" s="208" t="s">
        <v>323</v>
      </c>
      <c r="AD4" s="210" t="s">
        <v>339</v>
      </c>
    </row>
    <row r="5" spans="1:40" ht="27" customHeight="1" thickTop="1" x14ac:dyDescent="0.25">
      <c r="A5" s="211" t="s">
        <v>338</v>
      </c>
      <c r="B5" s="212" t="s">
        <v>44</v>
      </c>
      <c r="C5" s="212"/>
      <c r="D5" s="212"/>
      <c r="E5" s="213">
        <f>'1. BUILDING INFO'!B49</f>
        <v>0</v>
      </c>
      <c r="F5" s="214"/>
      <c r="G5" s="214">
        <f>'1. BUILDING INFO'!B49</f>
        <v>0</v>
      </c>
      <c r="H5" s="215">
        <v>0.2</v>
      </c>
      <c r="I5" s="216">
        <f>'5. CONVERSION FACTORS'!B5</f>
        <v>0</v>
      </c>
      <c r="J5" s="214">
        <f t="shared" ref="J5" si="0">IF(OR(I5=0,I5=""),H5,IF(AND(ISNUMBER(I5),I5&gt;0),I5,""))</f>
        <v>0.2</v>
      </c>
      <c r="K5" s="197">
        <f t="shared" ref="K5" si="1">J5*G5</f>
        <v>0</v>
      </c>
      <c r="L5" s="217">
        <f>K5</f>
        <v>0</v>
      </c>
      <c r="M5" s="218">
        <v>0.8</v>
      </c>
      <c r="N5" s="216">
        <f>'5. CONVERSION FACTORS'!C5</f>
        <v>0</v>
      </c>
      <c r="O5" s="214">
        <f t="shared" ref="O5" si="2">IF(OR(N5=0,N5=""),M5,IF(AND(ISNUMBER(N5),N5&gt;0),N5,""))</f>
        <v>0.8</v>
      </c>
      <c r="P5" s="197">
        <f>O5*K5</f>
        <v>0</v>
      </c>
      <c r="Q5" s="219">
        <f>P5</f>
        <v>0</v>
      </c>
      <c r="R5" s="214">
        <f>'2. PROCESSES INFO'!B14</f>
        <v>0</v>
      </c>
      <c r="S5" s="214"/>
      <c r="T5" s="214">
        <f>'1. BUILDING INFO'!N49</f>
        <v>0</v>
      </c>
      <c r="U5" s="215">
        <v>0.2</v>
      </c>
      <c r="V5" s="220">
        <f>'5. CONVERSION FACTORS'!N5</f>
        <v>0</v>
      </c>
      <c r="W5" s="214">
        <f t="shared" ref="W5" si="3">IF(OR(V5=0,V5=""),U5,IF(AND(ISNUMBER(V5),V5&gt;0),V5,""))</f>
        <v>0.2</v>
      </c>
      <c r="X5" s="198">
        <f t="shared" ref="X5" si="4">W5*T5</f>
        <v>0</v>
      </c>
      <c r="Y5" s="221">
        <f>X5</f>
        <v>0</v>
      </c>
      <c r="Z5" s="218">
        <v>0.8</v>
      </c>
      <c r="AA5" s="220">
        <f>'5. CONVERSION FACTORS'!O5</f>
        <v>0</v>
      </c>
      <c r="AB5" s="214">
        <f t="shared" ref="AB5" si="5">IF(OR(AA5=0,AA5=""),Z5,IF(AND(ISNUMBER(AA5),AA5&gt;0),AA5,""))</f>
        <v>0.8</v>
      </c>
      <c r="AC5" s="198">
        <f>AB5*X5</f>
        <v>0</v>
      </c>
      <c r="AD5" s="222">
        <f>AC5</f>
        <v>0</v>
      </c>
    </row>
    <row r="6" spans="1:40" x14ac:dyDescent="0.25">
      <c r="A6" s="357" t="s">
        <v>256</v>
      </c>
      <c r="B6" s="166" t="str">
        <f>Lists!I2</f>
        <v>Solid Fuel</v>
      </c>
      <c r="C6" s="169" t="s">
        <v>143</v>
      </c>
      <c r="D6" s="169"/>
      <c r="E6" s="164">
        <f>IF(AND('1. BUILDING INFO'!$B$60="Solid Fuel",'1. BUILDING INFO'!$C$62="kg"),'1. BUILDING INFO'!$B$62,IF(AND('1. BUILDING INFO'!$B$60="Solid Fuel",'1. BUILDING INFO'!$C$62="ltr"),"CHECK",IF(AND('1. BUILDING INFO'!$B$60="Solid Fuel",'1. BUILDING INFO'!$C$62="m3"),0,IF(AND('1. BUILDING INFO'!$B$60="Solid Fuel",'1. BUILDING INFO'!$C$62="kWh"),"CHECK",0))))</f>
        <v>0</v>
      </c>
      <c r="F6" s="152">
        <v>4.333333333333333</v>
      </c>
      <c r="G6" s="152">
        <f t="shared" ref="G6:G50" si="6">IF(E6&gt;0,F6*E6,0)</f>
        <v>0</v>
      </c>
      <c r="H6" s="153">
        <v>1</v>
      </c>
      <c r="I6" s="160">
        <f>'5. CONVERSION FACTORS'!$B$7</f>
        <v>0</v>
      </c>
      <c r="J6" s="152">
        <f>IF(OR(I6=0,I6=""),H6,IF(AND(ISNUMBER(I6),I6&gt;0),I6,""))</f>
        <v>1</v>
      </c>
      <c r="K6" s="190">
        <f>J6*G6</f>
        <v>0</v>
      </c>
      <c r="L6" s="362">
        <f>SUM(K6:K50)</f>
        <v>0</v>
      </c>
      <c r="M6" s="154">
        <f>$AN$11</f>
        <v>2.5000000000000001E-2</v>
      </c>
      <c r="N6" s="160">
        <f>'5. CONVERSION FACTORS'!$C$7</f>
        <v>0</v>
      </c>
      <c r="O6" s="152">
        <f>IF(OR(N6=0,N6=""),M6,IF(AND(ISNUMBER(N6),N6&gt;0),N6,""))</f>
        <v>2.5000000000000001E-2</v>
      </c>
      <c r="P6" s="190">
        <f>O6*K6</f>
        <v>0</v>
      </c>
      <c r="Q6" s="362">
        <f>SUM(P6:P50)</f>
        <v>0</v>
      </c>
      <c r="R6" s="152">
        <f>IF(AND('2. PROCESSES INFO'!$B$25="Solid Fuel",'2. PROCESSES INFO'!$C$26="kg"),'2. PROCESSES INFO'!$B$26,IF(AND('2. PROCESSES INFO'!$B$25="Solid Fuel",'2. PROCESSES INFO'!$C$26="ltr"),"CHECK",IF(AND('2. PROCESSES INFO'!$B$25="Solid Fuel",'2. PROCESSES INFO'!$C$26="m3"),0,IF(AND('2. PROCESSES INFO'!$B$25="Solid Fuel",'2. PROCESSES INFO'!$C$26="kWh"),"CHECK",0))))</f>
        <v>0</v>
      </c>
      <c r="S6" s="152">
        <v>4.333333333333333</v>
      </c>
      <c r="T6" s="152">
        <f t="shared" ref="T6:T50" si="7">IF(R6&gt;0,S6*R6,0)</f>
        <v>0</v>
      </c>
      <c r="U6" s="153">
        <v>1</v>
      </c>
      <c r="V6" s="158">
        <f>'5. CONVERSION FACTORS'!$B$7</f>
        <v>0</v>
      </c>
      <c r="W6" s="152">
        <f>IF(OR(V6=0,V6=""),U6,IF(AND(ISNUMBER(V6),V6&gt;0),V6,""))</f>
        <v>1</v>
      </c>
      <c r="X6" s="193">
        <f>W6*T6</f>
        <v>0</v>
      </c>
      <c r="Y6" s="365">
        <f>SUM(X6:X50)</f>
        <v>0</v>
      </c>
      <c r="Z6" s="154">
        <f>$AN$11</f>
        <v>2.5000000000000001E-2</v>
      </c>
      <c r="AA6" s="158">
        <f>'5. CONVERSION FACTORS'!$C$7</f>
        <v>0</v>
      </c>
      <c r="AB6" s="152">
        <f>IF(OR(AA6=0,AA6=""),Z6,IF(AND(ISNUMBER(AA6),AA6&gt;0),AA6,""))</f>
        <v>2.5000000000000001E-2</v>
      </c>
      <c r="AC6" s="193">
        <f>AB6*X6</f>
        <v>0</v>
      </c>
      <c r="AD6" s="351">
        <f>SUM(AC6:AC50)</f>
        <v>0</v>
      </c>
      <c r="AG6" t="s">
        <v>220</v>
      </c>
    </row>
    <row r="7" spans="1:40" x14ac:dyDescent="0.25">
      <c r="A7" s="357"/>
      <c r="B7" s="166" t="str">
        <f>Lists!I2</f>
        <v>Solid Fuel</v>
      </c>
      <c r="C7" s="169" t="s">
        <v>154</v>
      </c>
      <c r="D7" s="169"/>
      <c r="E7" s="163">
        <f>IF(AND('1. BUILDING INFO'!$B$60="Solid Fuel",'1. BUILDING INFO'!$C$62="m3"),'1. BUILDING INFO'!$B$62,IF(AND('1. BUILDING INFO'!$B$60="Solid Fuel",'1. BUILDING INFO'!$C$62="ltr"),"CHECK",IF(AND('1. BUILDING INFO'!$B$60="Solid Fuel",'1. BUILDING INFO'!$C$62="kg"),0,IF(AND('1. BUILDING INFO'!$B$60="Solid Fuel",'1. BUILDING INFO'!$C$62="kWh"),"CHECK",0))))</f>
        <v>0</v>
      </c>
      <c r="F7" s="170">
        <v>2100</v>
      </c>
      <c r="G7" s="170">
        <f t="shared" si="6"/>
        <v>0</v>
      </c>
      <c r="H7" s="151">
        <v>1</v>
      </c>
      <c r="I7" s="172">
        <f>'5. CONVERSION FACTORS'!$B$7</f>
        <v>0</v>
      </c>
      <c r="J7" s="170">
        <f t="shared" ref="J7:J20" si="8">IF(OR(I7=0,I7=""),H7,IF(AND(ISNUMBER(I7),I7&gt;0),I7,""))</f>
        <v>1</v>
      </c>
      <c r="K7" s="173">
        <f t="shared" ref="K7:K20" si="9">J7*G7</f>
        <v>0</v>
      </c>
      <c r="L7" s="363"/>
      <c r="M7" s="171">
        <f>$AN$11</f>
        <v>2.5000000000000001E-2</v>
      </c>
      <c r="N7" s="172">
        <f>'5. CONVERSION FACTORS'!$C$7</f>
        <v>0</v>
      </c>
      <c r="O7" s="170">
        <f t="shared" ref="O7:O20" si="10">IF(OR(N7=0,N7=""),M7,IF(AND(ISNUMBER(N7),N7&gt;0),N7,""))</f>
        <v>2.5000000000000001E-2</v>
      </c>
      <c r="P7" s="173">
        <f t="shared" ref="P7:P20" si="11">O7*K7</f>
        <v>0</v>
      </c>
      <c r="Q7" s="363"/>
      <c r="R7" s="170">
        <f>IF(AND('2. PROCESSES INFO'!$B$25="Solid Fuel",'2. PROCESSES INFO'!$C$26="m3"),'2. PROCESSES INFO'!$B$26,IF(AND('2. PROCESSES INFO'!$B$25="Solid Fuel",'2. PROCESSES INFO'!$C$26="ltr"),"CHECK",IF(AND('2. PROCESSES INFO'!$B$25="Solid Fuel",'2. PROCESSES INFO'!$C$26="kg"),0,IF(AND('2. PROCESSES INFO'!$B$25="Solid Fuel",'2. PROCESSES INFO'!$C$26="kWh"),"CHECK",0))))</f>
        <v>0</v>
      </c>
      <c r="S7" s="170">
        <v>2100</v>
      </c>
      <c r="T7" s="170">
        <f t="shared" si="7"/>
        <v>0</v>
      </c>
      <c r="U7" s="151">
        <v>1</v>
      </c>
      <c r="V7" s="174">
        <f>'5. CONVERSION FACTORS'!$B$7</f>
        <v>0</v>
      </c>
      <c r="W7" s="170">
        <f t="shared" ref="W7:W20" si="12">IF(OR(V7=0,V7=""),U7,IF(AND(ISNUMBER(V7),V7&gt;0),V7,""))</f>
        <v>1</v>
      </c>
      <c r="X7" s="175">
        <f t="shared" ref="X7:X20" si="13">W7*T7</f>
        <v>0</v>
      </c>
      <c r="Y7" s="366"/>
      <c r="Z7" s="171">
        <f>$AN$11</f>
        <v>2.5000000000000001E-2</v>
      </c>
      <c r="AA7" s="174">
        <f>'5. CONVERSION FACTORS'!$C$7</f>
        <v>0</v>
      </c>
      <c r="AB7" s="170">
        <f t="shared" ref="AB7:AB20" si="14">IF(OR(AA7=0,AA7=""),Z7,IF(AND(ISNUMBER(AA7),AA7&gt;0),AA7,""))</f>
        <v>2.5000000000000001E-2</v>
      </c>
      <c r="AC7" s="175">
        <f t="shared" ref="AC7:AC20" si="15">AB7*X7</f>
        <v>0</v>
      </c>
      <c r="AD7" s="352"/>
      <c r="AG7" t="s">
        <v>204</v>
      </c>
      <c r="AH7" t="s">
        <v>194</v>
      </c>
      <c r="AI7" t="s">
        <v>195</v>
      </c>
      <c r="AJ7" t="s">
        <v>196</v>
      </c>
      <c r="AK7" t="s">
        <v>197</v>
      </c>
      <c r="AL7" t="s">
        <v>198</v>
      </c>
      <c r="AM7" t="s">
        <v>199</v>
      </c>
      <c r="AN7" s="113" t="s">
        <v>324</v>
      </c>
    </row>
    <row r="8" spans="1:40" x14ac:dyDescent="0.25">
      <c r="A8" s="357"/>
      <c r="B8" s="166" t="str">
        <f>Lists!I3</f>
        <v>Diesel</v>
      </c>
      <c r="C8" s="169" t="s">
        <v>143</v>
      </c>
      <c r="D8" s="169"/>
      <c r="E8" s="163">
        <f>IF(AND('1. BUILDING INFO'!$B$60="Diesel",'1. BUILDING INFO'!$C$62="kg"),'1. BUILDING INFO'!$B$62,IF(AND('1. BUILDING INFO'!$B$60="Diesel",'1. BUILDING INFO'!$C$62="ltr"),0,IF(AND('1. BUILDING INFO'!$B$60="Diesel",'1. BUILDING INFO'!$C$62="m3"),0,IF(AND('1. BUILDING INFO'!$B$60="Diesel",'1. BUILDING INFO'!$C$62="kWh"),"CHECK",0))))</f>
        <v>0</v>
      </c>
      <c r="F8" s="170">
        <v>11.944444444444439</v>
      </c>
      <c r="G8" s="170">
        <f t="shared" si="6"/>
        <v>0</v>
      </c>
      <c r="H8" s="151">
        <v>1.1000000000000001</v>
      </c>
      <c r="I8" s="172">
        <f>'5. CONVERSION FACTORS'!$B$8</f>
        <v>0</v>
      </c>
      <c r="J8" s="170">
        <f t="shared" si="8"/>
        <v>1.1000000000000001</v>
      </c>
      <c r="K8" s="173">
        <f t="shared" si="9"/>
        <v>0</v>
      </c>
      <c r="L8" s="363"/>
      <c r="M8" s="171">
        <f>$AN$9</f>
        <v>0.27</v>
      </c>
      <c r="N8" s="172">
        <f>'5. CONVERSION FACTORS'!$C$8</f>
        <v>0</v>
      </c>
      <c r="O8" s="170">
        <f t="shared" si="10"/>
        <v>0.27</v>
      </c>
      <c r="P8" s="173">
        <f t="shared" si="11"/>
        <v>0</v>
      </c>
      <c r="Q8" s="363"/>
      <c r="R8" s="170">
        <f>IF(AND('2. PROCESSES INFO'!$B$25="Diesel",'2. PROCESSES INFO'!$C$26="kg"),'2. PROCESSES INFO'!$B$26,IF(AND('2. PROCESSES INFO'!$B$25="Diesel",'2. PROCESSES INFO'!$C$26="ltr"),0,IF(AND('2. PROCESSES INFO'!$B$25="Diesel",'2. PROCESSES INFO'!$C$26="m3"),0,IF(AND('2. PROCESSES INFO'!$B$25="Diesel",'2. PROCESSES INFO'!$C$26="kWh"),"CHECK",0))))</f>
        <v>0</v>
      </c>
      <c r="S8" s="170">
        <v>11.944444444444439</v>
      </c>
      <c r="T8" s="170">
        <f t="shared" si="7"/>
        <v>0</v>
      </c>
      <c r="U8" s="151">
        <v>1.1000000000000001</v>
      </c>
      <c r="V8" s="174">
        <f>'5. CONVERSION FACTORS'!$B$8</f>
        <v>0</v>
      </c>
      <c r="W8" s="170">
        <f t="shared" si="12"/>
        <v>1.1000000000000001</v>
      </c>
      <c r="X8" s="175">
        <f t="shared" si="13"/>
        <v>0</v>
      </c>
      <c r="Y8" s="366"/>
      <c r="Z8" s="171">
        <f>$AN$9</f>
        <v>0.27</v>
      </c>
      <c r="AA8" s="174">
        <f>'5. CONVERSION FACTORS'!$C$8</f>
        <v>0</v>
      </c>
      <c r="AB8" s="170">
        <f t="shared" si="14"/>
        <v>0.27</v>
      </c>
      <c r="AC8" s="175">
        <f t="shared" si="15"/>
        <v>0</v>
      </c>
      <c r="AD8" s="352"/>
      <c r="AG8" t="s">
        <v>155</v>
      </c>
      <c r="AH8">
        <v>0.23</v>
      </c>
      <c r="AI8">
        <v>0.23400000000000001</v>
      </c>
      <c r="AJ8">
        <v>0.22700000000000001</v>
      </c>
      <c r="AK8">
        <v>0.22500000000000001</v>
      </c>
      <c r="AL8">
        <v>0.23699999999999999</v>
      </c>
      <c r="AM8">
        <v>0.23699999999999999</v>
      </c>
      <c r="AN8" s="1">
        <v>0.23</v>
      </c>
    </row>
    <row r="9" spans="1:40" x14ac:dyDescent="0.25">
      <c r="A9" s="357"/>
      <c r="B9" s="166" t="str">
        <f>Lists!I3</f>
        <v>Diesel</v>
      </c>
      <c r="C9" s="169" t="s">
        <v>255</v>
      </c>
      <c r="D9" s="169"/>
      <c r="E9" s="163">
        <f>IF(AND('1. BUILDING INFO'!$B$60="Diesel",'1. BUILDING INFO'!$C$62="ltr"),'1. BUILDING INFO'!$B$62,IF(AND('1. BUILDING INFO'!$B$60="Diesel",'1. BUILDING INFO'!$C$62="m3"),0,IF(AND('1. BUILDING INFO'!$B$60="Diesel",'1. BUILDING INFO'!$C$62="kg"),0,IF(AND('1. BUILDING INFO'!$B$60="Diesel",'1. BUILDING INFO'!$C$62="kWh"),"CHECK",0))))</f>
        <v>0</v>
      </c>
      <c r="F9" s="170">
        <v>9.9444444444444429</v>
      </c>
      <c r="G9" s="170">
        <f t="shared" si="6"/>
        <v>0</v>
      </c>
      <c r="H9" s="151">
        <v>1.1000000000000001</v>
      </c>
      <c r="I9" s="172">
        <f>'5. CONVERSION FACTORS'!$B$8</f>
        <v>0</v>
      </c>
      <c r="J9" s="170">
        <f t="shared" si="8"/>
        <v>1.1000000000000001</v>
      </c>
      <c r="K9" s="173">
        <f t="shared" si="9"/>
        <v>0</v>
      </c>
      <c r="L9" s="363"/>
      <c r="M9" s="171">
        <f>$AN$9</f>
        <v>0.27</v>
      </c>
      <c r="N9" s="172">
        <f>'5. CONVERSION FACTORS'!$C$8</f>
        <v>0</v>
      </c>
      <c r="O9" s="170">
        <f t="shared" si="10"/>
        <v>0.27</v>
      </c>
      <c r="P9" s="173">
        <f t="shared" si="11"/>
        <v>0</v>
      </c>
      <c r="Q9" s="363"/>
      <c r="R9" s="170">
        <f>IF(AND('2. PROCESSES INFO'!$B$25="Diesel",'2. PROCESSES INFO'!$C$26="ltr"),'2. PROCESSES INFO'!$B$26,IF(AND('2. PROCESSES INFO'!$B$25="Diesel",'2. PROCESSES INFO'!$C$26="m3"),0,IF(AND('2. PROCESSES INFO'!$B$25="Diesel",'2. PROCESSES INFO'!$C$26="kg"),0,IF(AND('2. PROCESSES INFO'!$B$25="Diesel",'2. PROCESSES INFO'!$C$26="kWh"),"CHECK",0))))</f>
        <v>0</v>
      </c>
      <c r="S9" s="170">
        <v>9.9444444444444429</v>
      </c>
      <c r="T9" s="170">
        <f t="shared" si="7"/>
        <v>0</v>
      </c>
      <c r="U9" s="151">
        <v>1.1000000000000001</v>
      </c>
      <c r="V9" s="174">
        <f>'5. CONVERSION FACTORS'!$B$8</f>
        <v>0</v>
      </c>
      <c r="W9" s="170">
        <f t="shared" si="12"/>
        <v>1.1000000000000001</v>
      </c>
      <c r="X9" s="175">
        <f t="shared" si="13"/>
        <v>0</v>
      </c>
      <c r="Y9" s="366"/>
      <c r="Z9" s="171">
        <f>$AN$9</f>
        <v>0.27</v>
      </c>
      <c r="AA9" s="174">
        <f>'5. CONVERSION FACTORS'!$C$8</f>
        <v>0</v>
      </c>
      <c r="AB9" s="170">
        <f t="shared" si="14"/>
        <v>0.27</v>
      </c>
      <c r="AC9" s="175">
        <f t="shared" si="15"/>
        <v>0</v>
      </c>
      <c r="AD9" s="352"/>
      <c r="AG9" t="s">
        <v>201</v>
      </c>
      <c r="AH9">
        <v>0.26600000000000001</v>
      </c>
      <c r="AI9">
        <v>0.26700000000000002</v>
      </c>
      <c r="AJ9">
        <v>0.26700000000000002</v>
      </c>
      <c r="AK9">
        <v>0.26700000000000002</v>
      </c>
      <c r="AL9">
        <v>0.26800000000000002</v>
      </c>
      <c r="AM9">
        <v>0.26800000000000002</v>
      </c>
      <c r="AN9" s="1">
        <v>0.27</v>
      </c>
    </row>
    <row r="10" spans="1:40" x14ac:dyDescent="0.25">
      <c r="A10" s="357"/>
      <c r="B10" s="166" t="str">
        <f>Lists!I3</f>
        <v>Diesel</v>
      </c>
      <c r="C10" s="169" t="s">
        <v>154</v>
      </c>
      <c r="D10" s="169"/>
      <c r="E10" s="163">
        <f>IF(AND('1. BUILDING INFO'!$B$60="Diesel",'1. BUILDING INFO'!$C$62="m3"),'1. BUILDING INFO'!$B$62,IF(AND('1. BUILDING INFO'!$B$60="Diesel",'1. BUILDING INFO'!$C$62="ltr"),0,IF(AND('1. BUILDING INFO'!$B$60="Diesel",'1. BUILDING INFO'!$C$62="kg"),0,IF(AND('1. BUILDING INFO'!$B$60="Diesel",'1. BUILDING INFO'!$C$62="kWh"),"CHECK",0))))</f>
        <v>0</v>
      </c>
      <c r="F10" s="170">
        <v>9944.4444444444434</v>
      </c>
      <c r="G10" s="170">
        <f t="shared" si="6"/>
        <v>0</v>
      </c>
      <c r="H10" s="151">
        <v>1.1000000000000001</v>
      </c>
      <c r="I10" s="172">
        <f>'5. CONVERSION FACTORS'!$B$8</f>
        <v>0</v>
      </c>
      <c r="J10" s="170">
        <f t="shared" si="8"/>
        <v>1.1000000000000001</v>
      </c>
      <c r="K10" s="173">
        <f t="shared" si="9"/>
        <v>0</v>
      </c>
      <c r="L10" s="363"/>
      <c r="M10" s="171">
        <f>$AN$9</f>
        <v>0.27</v>
      </c>
      <c r="N10" s="172">
        <f>'5. CONVERSION FACTORS'!$C$8</f>
        <v>0</v>
      </c>
      <c r="O10" s="170">
        <f t="shared" si="10"/>
        <v>0.27</v>
      </c>
      <c r="P10" s="173">
        <f t="shared" si="11"/>
        <v>0</v>
      </c>
      <c r="Q10" s="363"/>
      <c r="R10" s="170">
        <f>IF(AND('2. PROCESSES INFO'!$B$25="Diesel",'2. PROCESSES INFO'!$C$26="m3"),'2. PROCESSES INFO'!$B$26,IF(AND('2. PROCESSES INFO'!$B$25="Diesel",'2. PROCESSES INFO'!$C$26="ltr"),0,IF(AND('2. PROCESSES INFO'!$B$25="Diesel",'2. PROCESSES INFO'!$C$26="kg"),0,IF(AND('2. PROCESSES INFO'!$B$25="Diesel",'2. PROCESSES INFO'!$C$26="kWh"),"CHECK",0))))</f>
        <v>0</v>
      </c>
      <c r="S10" s="170">
        <v>9944.4444444444434</v>
      </c>
      <c r="T10" s="170">
        <f t="shared" si="7"/>
        <v>0</v>
      </c>
      <c r="U10" s="151">
        <v>1.1000000000000001</v>
      </c>
      <c r="V10" s="174">
        <f>'5. CONVERSION FACTORS'!$B$8</f>
        <v>0</v>
      </c>
      <c r="W10" s="170">
        <f t="shared" si="12"/>
        <v>1.1000000000000001</v>
      </c>
      <c r="X10" s="175">
        <f t="shared" si="13"/>
        <v>0</v>
      </c>
      <c r="Y10" s="366"/>
      <c r="Z10" s="171">
        <f>$AN$9</f>
        <v>0.27</v>
      </c>
      <c r="AA10" s="174">
        <f>'5. CONVERSION FACTORS'!$C$8</f>
        <v>0</v>
      </c>
      <c r="AB10" s="170">
        <f t="shared" si="14"/>
        <v>0.27</v>
      </c>
      <c r="AC10" s="175">
        <f t="shared" si="15"/>
        <v>0</v>
      </c>
      <c r="AD10" s="352"/>
      <c r="AG10" t="s">
        <v>213</v>
      </c>
      <c r="AH10">
        <v>0.27900000000000003</v>
      </c>
      <c r="AI10">
        <v>0.28100000000000003</v>
      </c>
      <c r="AJ10">
        <v>0.27900000000000003</v>
      </c>
      <c r="AK10">
        <v>0.27900000000000003</v>
      </c>
      <c r="AL10">
        <v>0.28199999999999997</v>
      </c>
      <c r="AM10">
        <v>0.28199999999999997</v>
      </c>
      <c r="AN10" s="1">
        <v>0.28000000000000003</v>
      </c>
    </row>
    <row r="11" spans="1:40" x14ac:dyDescent="0.25">
      <c r="A11" s="357"/>
      <c r="B11" s="166" t="str">
        <f>Lists!I4</f>
        <v>Light Fuel Oil (Boiler)</v>
      </c>
      <c r="C11" s="169" t="s">
        <v>143</v>
      </c>
      <c r="D11" s="169"/>
      <c r="E11" s="163">
        <f>IF(AND('1. BUILDING INFO'!$B$60="Light Fuel Oil (Boiler)",'1. BUILDING INFO'!$C$62="kg"),'1. BUILDING INFO'!$B$62,IF(AND('1. BUILDING INFO'!$B$60="Light Fuel Oil (Boiler)",'1. BUILDING INFO'!$C$62="ltr"),0,IF(AND('1. BUILDING INFO'!$B$60="Light Fuel Oil (Boiler)",'1. BUILDING INFO'!$C$62="m3"),0,IF(AND('1. BUILDING INFO'!$B$60="Light Fuel Oil (Boiler)",'1. BUILDING INFO'!$C$62="kWh"),"CHECK",0))))</f>
        <v>0</v>
      </c>
      <c r="F11" s="170">
        <v>11.22222222222222</v>
      </c>
      <c r="G11" s="170">
        <f t="shared" si="6"/>
        <v>0</v>
      </c>
      <c r="H11" s="151">
        <v>1.1000000000000001</v>
      </c>
      <c r="I11" s="172">
        <f>'5. CONVERSION FACTORS'!$B$9</f>
        <v>0</v>
      </c>
      <c r="J11" s="170">
        <f t="shared" si="8"/>
        <v>1.1000000000000001</v>
      </c>
      <c r="K11" s="173">
        <f t="shared" si="9"/>
        <v>0</v>
      </c>
      <c r="L11" s="363"/>
      <c r="M11" s="171">
        <f>$AN$10</f>
        <v>0.28000000000000003</v>
      </c>
      <c r="N11" s="172">
        <f>'5. CONVERSION FACTORS'!$C$9</f>
        <v>0</v>
      </c>
      <c r="O11" s="170">
        <f t="shared" si="10"/>
        <v>0.28000000000000003</v>
      </c>
      <c r="P11" s="173">
        <f t="shared" si="11"/>
        <v>0</v>
      </c>
      <c r="Q11" s="363"/>
      <c r="R11" s="170">
        <f>IF(AND('2. PROCESSES INFO'!$B$25="Light Fuel Oil (Boiler)",'2. PROCESSES INFO'!$C$26="kg"),'2. PROCESSES INFO'!$B$26,IF(AND('2. PROCESSES INFO'!$B$25="Light Fuel Oil (Boiler)",'2. PROCESSES INFO'!$C$26="ltr"),0,IF(AND('2. PROCESSES INFO'!$B$25="Light Fuel Oil (Boiler)",'2. PROCESSES INFO'!$C$26="m3"),0,IF(AND('2. PROCESSES INFO'!$B$25="Light Fuel Oil (Boiler)",'2. PROCESSES INFO'!$C$26="kWh"),"CHECK",0))))</f>
        <v>0</v>
      </c>
      <c r="S11" s="170">
        <v>11.22222222222222</v>
      </c>
      <c r="T11" s="170">
        <f t="shared" si="7"/>
        <v>0</v>
      </c>
      <c r="U11" s="151">
        <v>1.1000000000000001</v>
      </c>
      <c r="V11" s="174">
        <f>'5. CONVERSION FACTORS'!$B$9</f>
        <v>0</v>
      </c>
      <c r="W11" s="170">
        <f t="shared" si="12"/>
        <v>1.1000000000000001</v>
      </c>
      <c r="X11" s="175">
        <f t="shared" si="13"/>
        <v>0</v>
      </c>
      <c r="Y11" s="366"/>
      <c r="Z11" s="171">
        <f>$AN$10</f>
        <v>0.28000000000000003</v>
      </c>
      <c r="AA11" s="174">
        <f>'5. CONVERSION FACTORS'!$C$9</f>
        <v>0</v>
      </c>
      <c r="AB11" s="170">
        <f t="shared" si="14"/>
        <v>0.28000000000000003</v>
      </c>
      <c r="AC11" s="175">
        <f t="shared" si="15"/>
        <v>0</v>
      </c>
      <c r="AD11" s="352"/>
      <c r="AG11" t="s">
        <v>215</v>
      </c>
      <c r="AH11" t="s">
        <v>221</v>
      </c>
      <c r="AI11" t="s">
        <v>222</v>
      </c>
      <c r="AJ11" t="s">
        <v>223</v>
      </c>
      <c r="AK11" t="s">
        <v>224</v>
      </c>
      <c r="AL11" t="s">
        <v>225</v>
      </c>
      <c r="AM11" t="s">
        <v>225</v>
      </c>
      <c r="AN11" s="1">
        <v>2.5000000000000001E-2</v>
      </c>
    </row>
    <row r="12" spans="1:40" x14ac:dyDescent="0.25">
      <c r="A12" s="357"/>
      <c r="B12" s="166" t="str">
        <f>Lists!I4</f>
        <v>Light Fuel Oil (Boiler)</v>
      </c>
      <c r="C12" s="169" t="s">
        <v>255</v>
      </c>
      <c r="D12" s="169"/>
      <c r="E12" s="163">
        <f>IF(AND('1. BUILDING INFO'!$B$60="Light Fuel Oil (Boiler)",'1. BUILDING INFO'!$C$62="ltr"),'1. BUILDING INFO'!$B$62,IF(AND('1. BUILDING INFO'!$B$60="Light Fuel Oil (Boiler)",'1. BUILDING INFO'!$C$62="m3"),0,IF(AND('1. BUILDING INFO'!$B$60="Light Fuel Oil (Boiler)",'1. BUILDING INFO'!$C$62="kg"),0,IF(AND('1. BUILDING INFO'!$B$60="Light Fuel Oil (Boiler)",'1. BUILDING INFO'!$C$62="kWh"),"CHECK",0))))</f>
        <v>0</v>
      </c>
      <c r="F12" s="170">
        <v>10.388888888888889</v>
      </c>
      <c r="G12" s="170">
        <f t="shared" si="6"/>
        <v>0</v>
      </c>
      <c r="H12" s="151">
        <v>1.1000000000000001</v>
      </c>
      <c r="I12" s="172">
        <f>'5. CONVERSION FACTORS'!$B$9</f>
        <v>0</v>
      </c>
      <c r="J12" s="170">
        <f t="shared" si="8"/>
        <v>1.1000000000000001</v>
      </c>
      <c r="K12" s="173">
        <f t="shared" si="9"/>
        <v>0</v>
      </c>
      <c r="L12" s="363"/>
      <c r="M12" s="171">
        <f>$AN$10</f>
        <v>0.28000000000000003</v>
      </c>
      <c r="N12" s="172">
        <f>'5. CONVERSION FACTORS'!$C$9</f>
        <v>0</v>
      </c>
      <c r="O12" s="170">
        <f t="shared" si="10"/>
        <v>0.28000000000000003</v>
      </c>
      <c r="P12" s="173">
        <f t="shared" si="11"/>
        <v>0</v>
      </c>
      <c r="Q12" s="363"/>
      <c r="R12" s="170">
        <f>IF(AND('2. PROCESSES INFO'!$B$25="Light Fuel Oil (Boiler)",'2. PROCESSES INFO'!$C$26="ltr"),'2. PROCESSES INFO'!$B$26,IF(AND('2. PROCESSES INFO'!$B$25="Light Fuel Oil (Boiler)",'2. PROCESSES INFO'!$C$26="m3"),0,IF(AND('2. PROCESSES INFO'!$B$25="Light Fuel Oil (Boiler)",'2. PROCESSES INFO'!$C$26="kg"),0,IF(AND('2. PROCESSES INFO'!$B$25="Light Fuel Oil (Boiler)",'2. PROCESSES INFO'!$C$26="kWh"),"CHECK",0))))</f>
        <v>0</v>
      </c>
      <c r="S12" s="170">
        <v>10.388888888888889</v>
      </c>
      <c r="T12" s="170">
        <f t="shared" si="7"/>
        <v>0</v>
      </c>
      <c r="U12" s="151">
        <v>1.1000000000000001</v>
      </c>
      <c r="V12" s="174">
        <f>'5. CONVERSION FACTORS'!$B$9</f>
        <v>0</v>
      </c>
      <c r="W12" s="170">
        <f t="shared" si="12"/>
        <v>1.1000000000000001</v>
      </c>
      <c r="X12" s="175">
        <f t="shared" si="13"/>
        <v>0</v>
      </c>
      <c r="Y12" s="366"/>
      <c r="Z12" s="171">
        <f>$AN$10</f>
        <v>0.28000000000000003</v>
      </c>
      <c r="AA12" s="174">
        <f>'5. CONVERSION FACTORS'!$C$9</f>
        <v>0</v>
      </c>
      <c r="AB12" s="170">
        <f t="shared" si="14"/>
        <v>0.28000000000000003</v>
      </c>
      <c r="AC12" s="175">
        <f t="shared" si="15"/>
        <v>0</v>
      </c>
      <c r="AD12" s="352"/>
      <c r="AG12" t="s">
        <v>153</v>
      </c>
      <c r="AH12">
        <v>0.184</v>
      </c>
      <c r="AI12">
        <v>0.20200000000000001</v>
      </c>
      <c r="AJ12">
        <v>0.19800000000000001</v>
      </c>
      <c r="AK12">
        <v>0.20200000000000001</v>
      </c>
      <c r="AL12">
        <v>0.215</v>
      </c>
      <c r="AM12">
        <v>0.215</v>
      </c>
      <c r="AN12" s="1">
        <f t="shared" ref="AN12" si="16">AVERAGE(AH12:AM12)</f>
        <v>0.20266666666666669</v>
      </c>
    </row>
    <row r="13" spans="1:40" x14ac:dyDescent="0.25">
      <c r="A13" s="357"/>
      <c r="B13" s="166" t="str">
        <f>Lists!I4</f>
        <v>Light Fuel Oil (Boiler)</v>
      </c>
      <c r="C13" s="169" t="s">
        <v>154</v>
      </c>
      <c r="D13" s="169"/>
      <c r="E13" s="163">
        <f>IF(AND('1. BUILDING INFO'!$B$60="Light Fuel Oil (Boiler)",'1. BUILDING INFO'!$C$62="m3"),'1. BUILDING INFO'!$B$62,IF(AND('1. BUILDING INFO'!$B$60="Light Fuel Oil (Boiler)",'1. BUILDING INFO'!$C$62="ltr"),0,IF(AND('1. BUILDING INFO'!$B$60="Light Fuel Oil (Boiler)",'1. BUILDING INFO'!$C$62="kg"),0,IF(AND('1. BUILDING INFO'!$B$60="Light Fuel Oil (Boiler)",'1. BUILDING INFO'!$C$62="kWh"),"CHECK",0))))</f>
        <v>0</v>
      </c>
      <c r="F13" s="170">
        <v>10388.888888888891</v>
      </c>
      <c r="G13" s="170">
        <f t="shared" si="6"/>
        <v>0</v>
      </c>
      <c r="H13" s="151">
        <v>1.1000000000000001</v>
      </c>
      <c r="I13" s="172">
        <f>'5. CONVERSION FACTORS'!$B$9</f>
        <v>0</v>
      </c>
      <c r="J13" s="170">
        <f t="shared" si="8"/>
        <v>1.1000000000000001</v>
      </c>
      <c r="K13" s="173">
        <f t="shared" si="9"/>
        <v>0</v>
      </c>
      <c r="L13" s="363"/>
      <c r="M13" s="171">
        <f>$AN$10</f>
        <v>0.28000000000000003</v>
      </c>
      <c r="N13" s="172">
        <f>'5. CONVERSION FACTORS'!$C$9</f>
        <v>0</v>
      </c>
      <c r="O13" s="170">
        <f t="shared" si="10"/>
        <v>0.28000000000000003</v>
      </c>
      <c r="P13" s="173">
        <f t="shared" si="11"/>
        <v>0</v>
      </c>
      <c r="Q13" s="363"/>
      <c r="R13" s="170">
        <f>IF(AND('2. PROCESSES INFO'!$B$25="Light Fuel Oil (Boiler)",'2. PROCESSES INFO'!$C$26="m3"),'2. PROCESSES INFO'!$B$26,IF(AND('2. PROCESSES INFO'!$B$25="Light Fuel Oil (Boiler)",'2. PROCESSES INFO'!$C$26="ltr"),0,IF(AND('2. PROCESSES INFO'!$B$25="Light Fuel Oil (Boiler)",'2. PROCESSES INFO'!$C$26="kg"),0,IF(AND('2. PROCESSES INFO'!$B$25="Light Fuel Oil (Boiler)",'2. PROCESSES INFO'!$C$26="kWh"),"CHECK",0))))</f>
        <v>0</v>
      </c>
      <c r="S13" s="170">
        <v>10388.888888888891</v>
      </c>
      <c r="T13" s="170">
        <f t="shared" si="7"/>
        <v>0</v>
      </c>
      <c r="U13" s="151">
        <v>1.1000000000000001</v>
      </c>
      <c r="V13" s="174">
        <f>'5. CONVERSION FACTORS'!$B$9</f>
        <v>0</v>
      </c>
      <c r="W13" s="170">
        <f t="shared" si="12"/>
        <v>1.1000000000000001</v>
      </c>
      <c r="X13" s="175">
        <f t="shared" si="13"/>
        <v>0</v>
      </c>
      <c r="Y13" s="366"/>
      <c r="Z13" s="171">
        <f>$AN$10</f>
        <v>0.28000000000000003</v>
      </c>
      <c r="AA13" s="174">
        <f>'5. CONVERSION FACTORS'!$C$9</f>
        <v>0</v>
      </c>
      <c r="AB13" s="170">
        <f t="shared" si="14"/>
        <v>0.28000000000000003</v>
      </c>
      <c r="AC13" s="175">
        <f t="shared" si="15"/>
        <v>0</v>
      </c>
      <c r="AD13" s="352"/>
    </row>
    <row r="14" spans="1:40" x14ac:dyDescent="0.25">
      <c r="A14" s="357"/>
      <c r="B14" s="166" t="str">
        <f>Lists!I5</f>
        <v>LPG</v>
      </c>
      <c r="C14" s="169" t="s">
        <v>143</v>
      </c>
      <c r="D14" s="169"/>
      <c r="E14" s="163">
        <f>IF(AND('1. BUILDING INFO'!$B$60="LPG",'1. BUILDING INFO'!$C$62="kg"),'1. BUILDING INFO'!$B$62,IF(AND('1. BUILDING INFO'!$B$60="LPG",'1. BUILDING INFO'!$C$62="ltr"),0,IF(AND('1. BUILDING INFO'!$B$60="LPG",'1. BUILDING INFO'!$C$62="m3"),0,IF(AND('1. BUILDING INFO'!$B$60="LPG",'1. BUILDING INFO'!$C$62="kWh"),"CHECK",0))))</f>
        <v>0</v>
      </c>
      <c r="F14" s="170">
        <v>13.138888888888889</v>
      </c>
      <c r="G14" s="170">
        <f t="shared" si="6"/>
        <v>0</v>
      </c>
      <c r="H14" s="151">
        <v>1.1000000000000001</v>
      </c>
      <c r="I14" s="172">
        <f>'5. CONVERSION FACTORS'!$B$10</f>
        <v>0</v>
      </c>
      <c r="J14" s="170">
        <f t="shared" si="8"/>
        <v>1.1000000000000001</v>
      </c>
      <c r="K14" s="173">
        <f t="shared" si="9"/>
        <v>0</v>
      </c>
      <c r="L14" s="363"/>
      <c r="M14" s="171">
        <f>$AN$8</f>
        <v>0.23</v>
      </c>
      <c r="N14" s="172">
        <f>'5. CONVERSION FACTORS'!$C$10</f>
        <v>0</v>
      </c>
      <c r="O14" s="170">
        <f t="shared" si="10"/>
        <v>0.23</v>
      </c>
      <c r="P14" s="173">
        <f t="shared" si="11"/>
        <v>0</v>
      </c>
      <c r="Q14" s="363"/>
      <c r="R14" s="170">
        <f>IF(AND('2. PROCESSES INFO'!$B$25="LPG",'2. PROCESSES INFO'!$C$26="kg"),'2. PROCESSES INFO'!$B$26,IF(AND('2. PROCESSES INFO'!$B$25="LPG",'2. PROCESSES INFO'!$C$26="ltr"),0,IF(AND('2. PROCESSES INFO'!$B$25="LPG",'2. PROCESSES INFO'!$C$26="m3"),0,IF(AND('2. PROCESSES INFO'!$B$25="LPG",'2. PROCESSES INFO'!$C$26="kWh"),"CHECK",0))))</f>
        <v>0</v>
      </c>
      <c r="S14" s="170">
        <v>13.138888888888889</v>
      </c>
      <c r="T14" s="170">
        <f t="shared" si="7"/>
        <v>0</v>
      </c>
      <c r="U14" s="151">
        <v>1.1000000000000001</v>
      </c>
      <c r="V14" s="174">
        <f>'5. CONVERSION FACTORS'!$B$10</f>
        <v>0</v>
      </c>
      <c r="W14" s="170">
        <f t="shared" si="12"/>
        <v>1.1000000000000001</v>
      </c>
      <c r="X14" s="175">
        <f t="shared" si="13"/>
        <v>0</v>
      </c>
      <c r="Y14" s="366"/>
      <c r="Z14" s="171">
        <f>$AN$8</f>
        <v>0.23</v>
      </c>
      <c r="AA14" s="174">
        <f>'5. CONVERSION FACTORS'!$C$10</f>
        <v>0</v>
      </c>
      <c r="AB14" s="170">
        <f t="shared" si="14"/>
        <v>0.23</v>
      </c>
      <c r="AC14" s="175">
        <f t="shared" si="15"/>
        <v>0</v>
      </c>
      <c r="AD14" s="352"/>
    </row>
    <row r="15" spans="1:40" x14ac:dyDescent="0.25">
      <c r="A15" s="357"/>
      <c r="B15" s="166" t="str">
        <f>Lists!I5</f>
        <v>LPG</v>
      </c>
      <c r="C15" s="169" t="s">
        <v>255</v>
      </c>
      <c r="D15" s="169"/>
      <c r="E15" s="163">
        <f>IF(AND('1. BUILDING INFO'!$B$60="LPG",'1. BUILDING INFO'!$C$62="ltr"),'1. BUILDING INFO'!$B$62,IF(AND('1. BUILDING INFO'!$B$60="LPG",'1. BUILDING INFO'!$C$62="m3"),0,IF(AND('1. BUILDING INFO'!$B$60="LPG",'1. BUILDING INFO'!$C$62="kg"),0,IF(AND('1. BUILDING INFO'!$B$60="LPG",'1. BUILDING INFO'!$C$62="kWh"),"CHECK",0))))</f>
        <v>0</v>
      </c>
      <c r="F15" s="170">
        <v>7.166666666666667</v>
      </c>
      <c r="G15" s="170">
        <f t="shared" si="6"/>
        <v>0</v>
      </c>
      <c r="H15" s="151">
        <v>1.1000000000000001</v>
      </c>
      <c r="I15" s="172">
        <f>'5. CONVERSION FACTORS'!$B$10</f>
        <v>0</v>
      </c>
      <c r="J15" s="170">
        <f t="shared" si="8"/>
        <v>1.1000000000000001</v>
      </c>
      <c r="K15" s="173">
        <f t="shared" si="9"/>
        <v>0</v>
      </c>
      <c r="L15" s="363"/>
      <c r="M15" s="171">
        <f>$AN$8</f>
        <v>0.23</v>
      </c>
      <c r="N15" s="172">
        <f>'5. CONVERSION FACTORS'!$C$10</f>
        <v>0</v>
      </c>
      <c r="O15" s="170">
        <f t="shared" si="10"/>
        <v>0.23</v>
      </c>
      <c r="P15" s="173">
        <f t="shared" si="11"/>
        <v>0</v>
      </c>
      <c r="Q15" s="363"/>
      <c r="R15" s="170">
        <f>IF(AND('2. PROCESSES INFO'!$B$25="LPG",'2. PROCESSES INFO'!$C$26="ltr"),'2. PROCESSES INFO'!$B$26,IF(AND('2. PROCESSES INFO'!$B$25="LPG",'2. PROCESSES INFO'!$C$26="m3"),0,IF(AND('2. PROCESSES INFO'!$B$25="LPG",'2. PROCESSES INFO'!$C$26="kg"),0,IF(AND('2. PROCESSES INFO'!$B$25="LPG",'2. PROCESSES INFO'!$C$26="kWh"),"CHECK",0))))</f>
        <v>0</v>
      </c>
      <c r="S15" s="170">
        <v>7.166666666666667</v>
      </c>
      <c r="T15" s="170">
        <f t="shared" si="7"/>
        <v>0</v>
      </c>
      <c r="U15" s="151">
        <v>1.1000000000000001</v>
      </c>
      <c r="V15" s="174">
        <f>'5. CONVERSION FACTORS'!$B$10</f>
        <v>0</v>
      </c>
      <c r="W15" s="170">
        <f t="shared" si="12"/>
        <v>1.1000000000000001</v>
      </c>
      <c r="X15" s="175">
        <f t="shared" si="13"/>
        <v>0</v>
      </c>
      <c r="Y15" s="366"/>
      <c r="Z15" s="171">
        <f>$AN$8</f>
        <v>0.23</v>
      </c>
      <c r="AA15" s="174">
        <f>'5. CONVERSION FACTORS'!$C$10</f>
        <v>0</v>
      </c>
      <c r="AB15" s="170">
        <f t="shared" si="14"/>
        <v>0.23</v>
      </c>
      <c r="AC15" s="175">
        <f t="shared" si="15"/>
        <v>0</v>
      </c>
      <c r="AD15" s="352"/>
    </row>
    <row r="16" spans="1:40" x14ac:dyDescent="0.25">
      <c r="A16" s="357"/>
      <c r="B16" s="166" t="str">
        <f>Lists!I5</f>
        <v>LPG</v>
      </c>
      <c r="C16" s="169" t="s">
        <v>154</v>
      </c>
      <c r="D16" s="169"/>
      <c r="E16" s="163">
        <f>IF(AND('1. BUILDING INFO'!$B$60="LPG",'1. BUILDING INFO'!$C$62="m3"),'1. BUILDING INFO'!$B$62,IF(AND('1. BUILDING INFO'!$B$60="LPG",'1. BUILDING INFO'!$C$62="ltr"),0,IF(AND('1. BUILDING INFO'!$B$60="LPG",'1. BUILDING INFO'!$C$62="kg"),0,IF(AND('1. BUILDING INFO'!$B$60="LPG",'1. BUILDING INFO'!$C$62="kWh"),"CHECK",0))))</f>
        <v>0</v>
      </c>
      <c r="F16" s="170">
        <v>18194.444444444449</v>
      </c>
      <c r="G16" s="170">
        <f t="shared" si="6"/>
        <v>0</v>
      </c>
      <c r="H16" s="151">
        <v>1.1000000000000001</v>
      </c>
      <c r="I16" s="172">
        <f>'5. CONVERSION FACTORS'!$B$10</f>
        <v>0</v>
      </c>
      <c r="J16" s="170">
        <f t="shared" si="8"/>
        <v>1.1000000000000001</v>
      </c>
      <c r="K16" s="173">
        <f t="shared" si="9"/>
        <v>0</v>
      </c>
      <c r="L16" s="363"/>
      <c r="M16" s="171">
        <f>$AN$8</f>
        <v>0.23</v>
      </c>
      <c r="N16" s="172">
        <f>'5. CONVERSION FACTORS'!$C$10</f>
        <v>0</v>
      </c>
      <c r="O16" s="170">
        <f t="shared" si="10"/>
        <v>0.23</v>
      </c>
      <c r="P16" s="173">
        <f t="shared" si="11"/>
        <v>0</v>
      </c>
      <c r="Q16" s="363"/>
      <c r="R16" s="170">
        <f>IF(AND('2. PROCESSES INFO'!$B$25="LPG",'2. PROCESSES INFO'!$C$26="m3"),'2. PROCESSES INFO'!$B$26,IF(AND('2. PROCESSES INFO'!$B$25="LPG",'2. PROCESSES INFO'!$C$26="ltr"),0,IF(AND('2. PROCESSES INFO'!$B$25="LPG",'2. PROCESSES INFO'!$C$26="kg"),0,IF(AND('2. PROCESSES INFO'!$B$25="LPG",'2. PROCESSES INFO'!$C$26="kWh"),"CHECK",0))))</f>
        <v>0</v>
      </c>
      <c r="S16" s="170">
        <v>18194.444444444449</v>
      </c>
      <c r="T16" s="170">
        <f t="shared" si="7"/>
        <v>0</v>
      </c>
      <c r="U16" s="151">
        <v>1.1000000000000001</v>
      </c>
      <c r="V16" s="174">
        <f>'5. CONVERSION FACTORS'!$B$10</f>
        <v>0</v>
      </c>
      <c r="W16" s="170">
        <f t="shared" si="12"/>
        <v>1.1000000000000001</v>
      </c>
      <c r="X16" s="175">
        <f t="shared" si="13"/>
        <v>0</v>
      </c>
      <c r="Y16" s="366"/>
      <c r="Z16" s="171">
        <f>$AN$8</f>
        <v>0.23</v>
      </c>
      <c r="AA16" s="174">
        <f>'5. CONVERSION FACTORS'!$C$10</f>
        <v>0</v>
      </c>
      <c r="AB16" s="170">
        <f t="shared" si="14"/>
        <v>0.23</v>
      </c>
      <c r="AC16" s="175">
        <f t="shared" si="15"/>
        <v>0</v>
      </c>
      <c r="AD16" s="352"/>
    </row>
    <row r="17" spans="1:30" x14ac:dyDescent="0.25">
      <c r="A17" s="357"/>
      <c r="B17" s="166" t="str">
        <f>Lists!I6</f>
        <v>Natural Gas</v>
      </c>
      <c r="C17" s="169" t="s">
        <v>154</v>
      </c>
      <c r="D17" s="169"/>
      <c r="E17" s="163">
        <f>IF(AND('1. BUILDING INFO'!$B$60="Natural Gas",'1. BUILDING INFO'!$C$62="m3"),'1. BUILDING INFO'!$B$62,IF(AND('1. BUILDING INFO'!$B$60="Natural Gas",'1. BUILDING INFO'!$C$62="ltr"),0,IF(AND('1. BUILDING INFO'!$B$60="Natural Gas",'1. BUILDING INFO'!$C$62="kWh"),0,IF(AND('1. BUILDING INFO'!$B$60="Natural Gas",'1. BUILDING INFO'!$C$62="kg"),"CHECK",0))))</f>
        <v>0</v>
      </c>
      <c r="F17" s="170">
        <v>10</v>
      </c>
      <c r="G17" s="170">
        <f t="shared" si="6"/>
        <v>0</v>
      </c>
      <c r="H17" s="151">
        <v>1.1000000000000001</v>
      </c>
      <c r="I17" s="172">
        <f>'5. CONVERSION FACTORS'!$B$11</f>
        <v>0</v>
      </c>
      <c r="J17" s="170">
        <f t="shared" si="8"/>
        <v>1.1000000000000001</v>
      </c>
      <c r="K17" s="173">
        <f t="shared" si="9"/>
        <v>0</v>
      </c>
      <c r="L17" s="363"/>
      <c r="M17" s="171">
        <v>0.2</v>
      </c>
      <c r="N17" s="172">
        <f>'5. CONVERSION FACTORS'!$C$11</f>
        <v>0</v>
      </c>
      <c r="O17" s="170">
        <f t="shared" si="10"/>
        <v>0.2</v>
      </c>
      <c r="P17" s="173">
        <f t="shared" si="11"/>
        <v>0</v>
      </c>
      <c r="Q17" s="363"/>
      <c r="R17" s="170">
        <f>IF(AND('2. PROCESSES INFO'!$B$25="Natural Gas",'2. PROCESSES INFO'!$C$26="m3"),'2. PROCESSES INFO'!$B$26,IF(AND('2. PROCESSES INFO'!$B$25="Natural Gas",'2. PROCESSES INFO'!$C$26="ltr"),0,IF(AND('2. PROCESSES INFO'!$B$25="Natural Gas",'2. PROCESSES INFO'!$C$26="kWh"),0,IF(AND('2. PROCESSES INFO'!$B$25="Natural Gas",'2. PROCESSES INFO'!$C$26="kg"),"CHECK",0))))</f>
        <v>0</v>
      </c>
      <c r="S17" s="170">
        <v>10</v>
      </c>
      <c r="T17" s="170">
        <f t="shared" si="7"/>
        <v>0</v>
      </c>
      <c r="U17" s="151">
        <v>1.1000000000000001</v>
      </c>
      <c r="V17" s="174">
        <f>'5. CONVERSION FACTORS'!$B$11</f>
        <v>0</v>
      </c>
      <c r="W17" s="170">
        <f t="shared" si="12"/>
        <v>1.1000000000000001</v>
      </c>
      <c r="X17" s="175">
        <f t="shared" si="13"/>
        <v>0</v>
      </c>
      <c r="Y17" s="366"/>
      <c r="Z17" s="171">
        <v>0.2</v>
      </c>
      <c r="AA17" s="174">
        <f>'5. CONVERSION FACTORS'!$C$11</f>
        <v>0</v>
      </c>
      <c r="AB17" s="170">
        <f t="shared" si="14"/>
        <v>0.2</v>
      </c>
      <c r="AC17" s="175">
        <f t="shared" si="15"/>
        <v>0</v>
      </c>
      <c r="AD17" s="352"/>
    </row>
    <row r="18" spans="1:30" x14ac:dyDescent="0.25">
      <c r="A18" s="357"/>
      <c r="B18" s="166" t="str">
        <f>Lists!I6</f>
        <v>Natural Gas</v>
      </c>
      <c r="C18" s="169" t="s">
        <v>255</v>
      </c>
      <c r="D18" s="169"/>
      <c r="E18" s="163">
        <f>IF(AND('1. BUILDING INFO'!$B$60="Natural Gas",'1. BUILDING INFO'!$C$62="ltr"),'1. BUILDING INFO'!$B$62,IF(AND('1. BUILDING INFO'!$B$60="Natural Gas",'1. BUILDING INFO'!$C$62="m3"),0,IF(AND('1. BUILDING INFO'!$B$60="Natural Gas",'1. BUILDING INFO'!$C$62="kWh"),0,IF(AND('1. BUILDING INFO'!$B$60="Natural Gas",'1. BUILDING INFO'!$C$62="kg"),"CHECK",0))))</f>
        <v>0</v>
      </c>
      <c r="F18" s="170">
        <v>10000</v>
      </c>
      <c r="G18" s="170">
        <f t="shared" si="6"/>
        <v>0</v>
      </c>
      <c r="H18" s="151">
        <v>1.1000000000000001</v>
      </c>
      <c r="I18" s="172">
        <f>'5. CONVERSION FACTORS'!$B$11</f>
        <v>0</v>
      </c>
      <c r="J18" s="170">
        <f t="shared" si="8"/>
        <v>1.1000000000000001</v>
      </c>
      <c r="K18" s="173">
        <f t="shared" si="9"/>
        <v>0</v>
      </c>
      <c r="L18" s="363"/>
      <c r="M18" s="171">
        <v>0.2</v>
      </c>
      <c r="N18" s="172">
        <f>'5. CONVERSION FACTORS'!$C$11</f>
        <v>0</v>
      </c>
      <c r="O18" s="170">
        <f t="shared" si="10"/>
        <v>0.2</v>
      </c>
      <c r="P18" s="173">
        <f t="shared" si="11"/>
        <v>0</v>
      </c>
      <c r="Q18" s="363"/>
      <c r="R18" s="170">
        <f>IF(AND('2. PROCESSES INFO'!$B$25="Natural Gas",'2. PROCESSES INFO'!$C$26="ltr"),'2. PROCESSES INFO'!$B$26,IF(AND('2. PROCESSES INFO'!$B$25="Natural Gas",'2. PROCESSES INFO'!$C$26="m3"),0,IF(AND('2. PROCESSES INFO'!$B$25="Natural Gas",'2. PROCESSES INFO'!$C$26="kWh"),0,IF(AND('2. PROCESSES INFO'!$B$25="Natural Gas",'2. PROCESSES INFO'!$C$26="kg"),"CHECK",0))))</f>
        <v>0</v>
      </c>
      <c r="S18" s="170">
        <v>10000</v>
      </c>
      <c r="T18" s="170">
        <f t="shared" si="7"/>
        <v>0</v>
      </c>
      <c r="U18" s="151">
        <v>1.1000000000000001</v>
      </c>
      <c r="V18" s="174">
        <f>'5. CONVERSION FACTORS'!$B$11</f>
        <v>0</v>
      </c>
      <c r="W18" s="170">
        <f t="shared" si="12"/>
        <v>1.1000000000000001</v>
      </c>
      <c r="X18" s="175">
        <f t="shared" si="13"/>
        <v>0</v>
      </c>
      <c r="Y18" s="366"/>
      <c r="Z18" s="171">
        <v>0.2</v>
      </c>
      <c r="AA18" s="174">
        <f>'5. CONVERSION FACTORS'!$C$11</f>
        <v>0</v>
      </c>
      <c r="AB18" s="170">
        <f t="shared" si="14"/>
        <v>0.2</v>
      </c>
      <c r="AC18" s="175">
        <f t="shared" si="15"/>
        <v>0</v>
      </c>
      <c r="AD18" s="352"/>
    </row>
    <row r="19" spans="1:30" x14ac:dyDescent="0.25">
      <c r="A19" s="357"/>
      <c r="B19" s="166" t="str">
        <f>Lists!I6</f>
        <v>Natural Gas</v>
      </c>
      <c r="C19" s="169" t="s">
        <v>112</v>
      </c>
      <c r="D19" s="169"/>
      <c r="E19" s="163">
        <f>IF(AND('1. BUILDING INFO'!$B$60="Natural Gas",'1. BUILDING INFO'!$C$62="kWh"),'1. BUILDING INFO'!$B$62,IF(AND('1. BUILDING INFO'!$B$60="Natural Gas",'1. BUILDING INFO'!$C$62="ltr"),0,IF(AND('1. BUILDING INFO'!$B$60="Natural Gas",'1. BUILDING INFO'!$C$62="m3"),0,IF(AND('1. BUILDING INFO'!$B$60="Natural Gas",'1. BUILDING INFO'!$C$62="kg"),"CHECK",0))))</f>
        <v>0</v>
      </c>
      <c r="F19" s="170">
        <v>1</v>
      </c>
      <c r="G19" s="170">
        <f t="shared" si="6"/>
        <v>0</v>
      </c>
      <c r="H19" s="151">
        <v>1.1000000000000001</v>
      </c>
      <c r="I19" s="172">
        <f>'5. CONVERSION FACTORS'!$B$11</f>
        <v>0</v>
      </c>
      <c r="J19" s="170">
        <f t="shared" si="8"/>
        <v>1.1000000000000001</v>
      </c>
      <c r="K19" s="173">
        <f t="shared" si="9"/>
        <v>0</v>
      </c>
      <c r="L19" s="363"/>
      <c r="M19" s="171">
        <v>0.2</v>
      </c>
      <c r="N19" s="172">
        <f>'5. CONVERSION FACTORS'!$C$11</f>
        <v>0</v>
      </c>
      <c r="O19" s="170">
        <f t="shared" si="10"/>
        <v>0.2</v>
      </c>
      <c r="P19" s="173">
        <f t="shared" si="11"/>
        <v>0</v>
      </c>
      <c r="Q19" s="363"/>
      <c r="R19" s="170">
        <f>IF(AND('2. PROCESSES INFO'!$B$25="Natural Gas",'2. PROCESSES INFO'!$C$26="kWh"),'2. PROCESSES INFO'!$B$26,IF(AND('2. PROCESSES INFO'!B25="Natural Gas",'2. PROCESSES INFO'!$C$26="ltr"),0,IF(AND('2. PROCESSES INFO'!B25="Natural Gas",'2. PROCESSES INFO'!$C$26="m3"),0,IF(AND('2. PROCESSES INFO'!$B$25="Natural Gas",'2. PROCESSES INFO'!$C$26="kg"),"CHECK",0))))</f>
        <v>0</v>
      </c>
      <c r="S19" s="170">
        <v>1</v>
      </c>
      <c r="T19" s="170">
        <f t="shared" si="7"/>
        <v>0</v>
      </c>
      <c r="U19" s="151">
        <v>1.1000000000000001</v>
      </c>
      <c r="V19" s="174">
        <f>'5. CONVERSION FACTORS'!$B$11</f>
        <v>0</v>
      </c>
      <c r="W19" s="170">
        <f t="shared" si="12"/>
        <v>1.1000000000000001</v>
      </c>
      <c r="X19" s="175">
        <f t="shared" si="13"/>
        <v>0</v>
      </c>
      <c r="Y19" s="366"/>
      <c r="Z19" s="171">
        <v>0.2</v>
      </c>
      <c r="AA19" s="174">
        <f>'5. CONVERSION FACTORS'!$C$11</f>
        <v>0</v>
      </c>
      <c r="AB19" s="170">
        <f t="shared" si="14"/>
        <v>0.2</v>
      </c>
      <c r="AC19" s="175">
        <f t="shared" si="15"/>
        <v>0</v>
      </c>
      <c r="AD19" s="352"/>
    </row>
    <row r="20" spans="1:30" x14ac:dyDescent="0.25">
      <c r="A20" s="358"/>
      <c r="B20" s="167" t="str">
        <f>Lists!I7</f>
        <v>District Heating</v>
      </c>
      <c r="C20" s="168" t="s">
        <v>112</v>
      </c>
      <c r="D20" s="168"/>
      <c r="E20" s="165">
        <f>IF(AND('2. PROCESSES INFO'!B25="District Heating",'1. BUILDING INFO'!$C$62="kWh"),'1. BUILDING INFO'!$B$62,IF(AND('2. PROCESSES INFO'!B25="District Heating",'1. BUILDING INFO'!$C$62="ltr"),"CHECK",IF(AND('2. PROCESSES INFO'!B25="District Heating",'1. BUILDING INFO'!$C$62="m3"),"CHECK",IF(AND('2. PROCESSES INFO'!B25="District Heating",'1. BUILDING INFO'!$C$62="kg"),"CHECK",0))))</f>
        <v>0</v>
      </c>
      <c r="F20" s="155">
        <v>1</v>
      </c>
      <c r="G20" s="155">
        <f t="shared" si="6"/>
        <v>0</v>
      </c>
      <c r="H20" s="156">
        <v>1</v>
      </c>
      <c r="I20" s="161">
        <f>'5. CONVERSION FACTORS'!$B$6</f>
        <v>0</v>
      </c>
      <c r="J20" s="155">
        <f t="shared" si="8"/>
        <v>1</v>
      </c>
      <c r="K20" s="191">
        <f t="shared" si="9"/>
        <v>0</v>
      </c>
      <c r="L20" s="363"/>
      <c r="M20" s="157">
        <v>0.1</v>
      </c>
      <c r="N20" s="161">
        <f>'5. CONVERSION FACTORS'!$C$6</f>
        <v>0</v>
      </c>
      <c r="O20" s="155">
        <f t="shared" si="10"/>
        <v>0.1</v>
      </c>
      <c r="P20" s="191">
        <f t="shared" si="11"/>
        <v>0</v>
      </c>
      <c r="Q20" s="363"/>
      <c r="R20" s="155">
        <f>IF(AND('2. PROCESSES INFO'!$B$25="District Heating",'2. PROCESSES INFO'!$C$26="kWh"),'2. PROCESSES INFO'!$B$26,IF(AND('2. PROCESSES INFO'!B25="District Heating",'2. PROCESSES INFO'!$C$26="ltr"),"CHECK",IF(AND('2. PROCESSES INFO'!B25="District Heating",'2. PROCESSES INFO'!$C$26="m3"),"CHECK",IF(AND('2. PROCESSES INFO'!$B$25="District Heating",'2. PROCESSES INFO'!$C$26="kg"),"CHECK",0))))</f>
        <v>0</v>
      </c>
      <c r="S20" s="155">
        <v>1</v>
      </c>
      <c r="T20" s="155">
        <f t="shared" si="7"/>
        <v>0</v>
      </c>
      <c r="U20" s="156">
        <v>1</v>
      </c>
      <c r="V20" s="159">
        <f>'5. CONVERSION FACTORS'!$B$6</f>
        <v>0</v>
      </c>
      <c r="W20" s="155">
        <f t="shared" si="12"/>
        <v>1</v>
      </c>
      <c r="X20" s="194">
        <f t="shared" si="13"/>
        <v>0</v>
      </c>
      <c r="Y20" s="366"/>
      <c r="Z20" s="157">
        <v>0.1</v>
      </c>
      <c r="AA20" s="159">
        <f>'5. CONVERSION FACTORS'!$C$6</f>
        <v>0</v>
      </c>
      <c r="AB20" s="155">
        <f t="shared" si="14"/>
        <v>0.1</v>
      </c>
      <c r="AC20" s="194">
        <f t="shared" si="15"/>
        <v>0</v>
      </c>
      <c r="AD20" s="352"/>
    </row>
    <row r="21" spans="1:30" x14ac:dyDescent="0.25">
      <c r="A21" s="357" t="s">
        <v>325</v>
      </c>
      <c r="B21" s="166" t="str">
        <f>B6</f>
        <v>Solid Fuel</v>
      </c>
      <c r="C21" s="169" t="s">
        <v>143</v>
      </c>
      <c r="D21" s="169"/>
      <c r="E21" s="164">
        <f>IF(AND('1. BUILDING INFO'!$B$63="Solid Fuel",'1. BUILDING INFO'!$C$65="kg"),'1. BUILDING INFO'!$B$65,IF(AND('1. BUILDING INFO'!$B$63="Solid Fuel",'1. BUILDING INFO'!$C$65="ltr"),"CHECK",IF(AND('1. BUILDING INFO'!$B$63="Solid Fuel",'1. BUILDING INFO'!$C$65="m3"),0,IF(AND('1. BUILDING INFO'!$B$63="Solid Fuel",'1. BUILDING INFO'!$C$65="kWh"),"CHECK",0))))</f>
        <v>0</v>
      </c>
      <c r="F21" s="152">
        <v>4.333333333333333</v>
      </c>
      <c r="G21" s="152">
        <f t="shared" si="6"/>
        <v>0</v>
      </c>
      <c r="H21" s="153">
        <v>1</v>
      </c>
      <c r="I21" s="160">
        <f>'5. CONVERSION FACTORS'!$B$7</f>
        <v>0</v>
      </c>
      <c r="J21" s="152">
        <f>IF(OR(I21=0,I21=""),H21,IF(AND(ISNUMBER(I21),I21&gt;0),I21,""))</f>
        <v>1</v>
      </c>
      <c r="K21" s="190">
        <f>J21*G21</f>
        <v>0</v>
      </c>
      <c r="L21" s="363"/>
      <c r="M21" s="154">
        <f>$AN$11</f>
        <v>2.5000000000000001E-2</v>
      </c>
      <c r="N21" s="160">
        <f>'5. CONVERSION FACTORS'!$C$7</f>
        <v>0</v>
      </c>
      <c r="O21" s="152">
        <f>IF(OR(N21=0,N21=""),M21,IF(AND(ISNUMBER(N21),N21&gt;0),N21,""))</f>
        <v>2.5000000000000001E-2</v>
      </c>
      <c r="P21" s="190">
        <f>O21*K21</f>
        <v>0</v>
      </c>
      <c r="Q21" s="363"/>
      <c r="R21" s="152">
        <f>IF(AND('2. PROCESSES INFO'!$B$27="Solid Fuel",'2. PROCESSES INFO'!$C$28="kg"),'2. PROCESSES INFO'!$B$28,IF(AND('2. PROCESSES INFO'!$B$27="Solid Fuel",'2. PROCESSES INFO'!$C$28="ltr"),"CHECK",IF(AND('2. PROCESSES INFO'!$B$27="Solid Fuel",'2. PROCESSES INFO'!$C$28="m3"),0,IF(AND('2. PROCESSES INFO'!$B$27="Solid Fuel",'2. PROCESSES INFO'!$C$28="kWh"),"CHECK",0))))</f>
        <v>0</v>
      </c>
      <c r="S21" s="152">
        <v>4.333333333333333</v>
      </c>
      <c r="T21" s="152">
        <f t="shared" si="7"/>
        <v>0</v>
      </c>
      <c r="U21" s="153">
        <v>1</v>
      </c>
      <c r="V21" s="158">
        <f>'5. CONVERSION FACTORS'!$B$7</f>
        <v>0</v>
      </c>
      <c r="W21" s="152">
        <f>IF(OR(V21=0,V21=""),U21,IF(AND(ISNUMBER(V21),V21&gt;0),V21,""))</f>
        <v>1</v>
      </c>
      <c r="X21" s="193">
        <f>W21*T21</f>
        <v>0</v>
      </c>
      <c r="Y21" s="366"/>
      <c r="Z21" s="154">
        <f>$AN$11</f>
        <v>2.5000000000000001E-2</v>
      </c>
      <c r="AA21" s="158">
        <f>'5. CONVERSION FACTORS'!$C$7</f>
        <v>0</v>
      </c>
      <c r="AB21" s="152">
        <f>IF(OR(AA21=0,AA21=""),Z21,IF(AND(ISNUMBER(AA21),AA21&gt;0),AA21,""))</f>
        <v>2.5000000000000001E-2</v>
      </c>
      <c r="AC21" s="193">
        <f>AB21*X21</f>
        <v>0</v>
      </c>
      <c r="AD21" s="352"/>
    </row>
    <row r="22" spans="1:30" x14ac:dyDescent="0.25">
      <c r="A22" s="357"/>
      <c r="B22" s="166" t="str">
        <f t="shared" ref="B22:B50" si="17">B7</f>
        <v>Solid Fuel</v>
      </c>
      <c r="C22" s="169" t="s">
        <v>154</v>
      </c>
      <c r="D22" s="169"/>
      <c r="E22" s="163">
        <f>IF(AND('1. BUILDING INFO'!$B$63="Solid Fuel",'1. BUILDING INFO'!$C$65="m3"),'1. BUILDING INFO'!$B$65,IF(AND('1. BUILDING INFO'!$B$63="Solid Fuel",'1. BUILDING INFO'!$C$65="ltr"),"CHECK",IF(AND('1. BUILDING INFO'!$B$63="Solid Fuel",'1. BUILDING INFO'!$C$65="kg"),0,IF(AND('1. BUILDING INFO'!$B$63="Solid Fuel",'1. BUILDING INFO'!$C$65="kWh"),"CHECK",0))))</f>
        <v>0</v>
      </c>
      <c r="F22" s="170">
        <v>2100</v>
      </c>
      <c r="G22" s="170">
        <f t="shared" si="6"/>
        <v>0</v>
      </c>
      <c r="H22" s="151">
        <v>1</v>
      </c>
      <c r="I22" s="172">
        <f>'5. CONVERSION FACTORS'!$B$7</f>
        <v>0</v>
      </c>
      <c r="J22" s="170">
        <f t="shared" ref="J22:J35" si="18">IF(OR(I22=0,I22=""),H22,IF(AND(ISNUMBER(I22),I22&gt;0),I22,""))</f>
        <v>1</v>
      </c>
      <c r="K22" s="173">
        <f t="shared" ref="K22:K35" si="19">J22*G22</f>
        <v>0</v>
      </c>
      <c r="L22" s="363"/>
      <c r="M22" s="171">
        <f>$AN$11</f>
        <v>2.5000000000000001E-2</v>
      </c>
      <c r="N22" s="172">
        <f>'5. CONVERSION FACTORS'!$C$7</f>
        <v>0</v>
      </c>
      <c r="O22" s="170">
        <f t="shared" ref="O22:O35" si="20">IF(OR(N22=0,N22=""),M22,IF(AND(ISNUMBER(N22),N22&gt;0),N22,""))</f>
        <v>2.5000000000000001E-2</v>
      </c>
      <c r="P22" s="173">
        <f t="shared" ref="P22:P35" si="21">O22*K22</f>
        <v>0</v>
      </c>
      <c r="Q22" s="363"/>
      <c r="R22" s="170">
        <f>IF(AND('2. PROCESSES INFO'!$B$27="Solid Fuel",'2. PROCESSES INFO'!$C$28="m3"),'2. PROCESSES INFO'!$B$28,IF(AND('2. PROCESSES INFO'!$B$27="Solid Fuel",'2. PROCESSES INFO'!$C$28="ltr"),"CHECK",IF(AND('2. PROCESSES INFO'!$B$27="Solid Fuel",'2. PROCESSES INFO'!$C$28="kg"),0,IF(AND('2. PROCESSES INFO'!$B$27="Solid Fuel",'2. PROCESSES INFO'!$C$28="kWh"),"CHECK",0))))</f>
        <v>0</v>
      </c>
      <c r="S22" s="170">
        <v>2100</v>
      </c>
      <c r="T22" s="170">
        <f t="shared" si="7"/>
        <v>0</v>
      </c>
      <c r="U22" s="151">
        <v>1</v>
      </c>
      <c r="V22" s="174">
        <f>'5. CONVERSION FACTORS'!$B$7</f>
        <v>0</v>
      </c>
      <c r="W22" s="170">
        <f t="shared" ref="W22:W35" si="22">IF(OR(V22=0,V22=""),U22,IF(AND(ISNUMBER(V22),V22&gt;0),V22,""))</f>
        <v>1</v>
      </c>
      <c r="X22" s="175">
        <f t="shared" ref="X22:X35" si="23">W22*T22</f>
        <v>0</v>
      </c>
      <c r="Y22" s="366"/>
      <c r="Z22" s="171">
        <f>$AN$11</f>
        <v>2.5000000000000001E-2</v>
      </c>
      <c r="AA22" s="174">
        <f>'5. CONVERSION FACTORS'!$C$7</f>
        <v>0</v>
      </c>
      <c r="AB22" s="170">
        <f t="shared" ref="AB22:AB35" si="24">IF(OR(AA22=0,AA22=""),Z22,IF(AND(ISNUMBER(AA22),AA22&gt;0),AA22,""))</f>
        <v>2.5000000000000001E-2</v>
      </c>
      <c r="AC22" s="175">
        <f t="shared" ref="AC22:AC35" si="25">AB22*X22</f>
        <v>0</v>
      </c>
      <c r="AD22" s="352"/>
    </row>
    <row r="23" spans="1:30" x14ac:dyDescent="0.25">
      <c r="A23" s="357"/>
      <c r="B23" s="166" t="str">
        <f t="shared" si="17"/>
        <v>Diesel</v>
      </c>
      <c r="C23" s="169" t="s">
        <v>143</v>
      </c>
      <c r="D23" s="169"/>
      <c r="E23" s="163">
        <f>IF(AND('1. BUILDING INFO'!$B$63="Diesel",'1. BUILDING INFO'!$C$65="kg"),'1. BUILDING INFO'!$B$65,IF(AND('1. BUILDING INFO'!$B$63="Diesel",'1. BUILDING INFO'!$C$65="ltr"),0,IF(AND('1. BUILDING INFO'!$B$63="Diesel",'1. BUILDING INFO'!$C$65="m3"),0,IF(AND('1. BUILDING INFO'!$B$63="Diesel",'1. BUILDING INFO'!$C$65="kWh"),"CHECK",0))))</f>
        <v>0</v>
      </c>
      <c r="F23" s="170">
        <v>11.944444444444439</v>
      </c>
      <c r="G23" s="170">
        <f t="shared" si="6"/>
        <v>0</v>
      </c>
      <c r="H23" s="151">
        <v>1.1000000000000001</v>
      </c>
      <c r="I23" s="172">
        <f>'5. CONVERSION FACTORS'!$B$8</f>
        <v>0</v>
      </c>
      <c r="J23" s="170">
        <f t="shared" si="18"/>
        <v>1.1000000000000001</v>
      </c>
      <c r="K23" s="173">
        <f t="shared" si="19"/>
        <v>0</v>
      </c>
      <c r="L23" s="363"/>
      <c r="M23" s="171">
        <f>$AN$9</f>
        <v>0.27</v>
      </c>
      <c r="N23" s="172">
        <f>'5. CONVERSION FACTORS'!$C$8</f>
        <v>0</v>
      </c>
      <c r="O23" s="170">
        <f t="shared" si="20"/>
        <v>0.27</v>
      </c>
      <c r="P23" s="173">
        <f t="shared" si="21"/>
        <v>0</v>
      </c>
      <c r="Q23" s="363"/>
      <c r="R23" s="170">
        <f>IF(AND('2. PROCESSES INFO'!$B$27="Diesel",'2. PROCESSES INFO'!$C$28="kg"),'2. PROCESSES INFO'!$B$28,IF(AND('2. PROCESSES INFO'!$B$27="Diesel",'2. PROCESSES INFO'!$C$28="ltr"),0,IF(AND('2. PROCESSES INFO'!$B$27="Diesel",'2. PROCESSES INFO'!$C$28="m3"),0,IF(AND('2. PROCESSES INFO'!$B$27="Diesel",'2. PROCESSES INFO'!$C$28="kWh"),"CHECK",0))))</f>
        <v>0</v>
      </c>
      <c r="S23" s="170">
        <v>11.944444444444439</v>
      </c>
      <c r="T23" s="170">
        <f t="shared" si="7"/>
        <v>0</v>
      </c>
      <c r="U23" s="151">
        <v>1.1000000000000001</v>
      </c>
      <c r="V23" s="174">
        <f>'5. CONVERSION FACTORS'!$B$8</f>
        <v>0</v>
      </c>
      <c r="W23" s="170">
        <f t="shared" si="22"/>
        <v>1.1000000000000001</v>
      </c>
      <c r="X23" s="175">
        <f t="shared" si="23"/>
        <v>0</v>
      </c>
      <c r="Y23" s="366"/>
      <c r="Z23" s="171">
        <f>$AN$9</f>
        <v>0.27</v>
      </c>
      <c r="AA23" s="174">
        <f>'5. CONVERSION FACTORS'!$C$8</f>
        <v>0</v>
      </c>
      <c r="AB23" s="170">
        <f t="shared" si="24"/>
        <v>0.27</v>
      </c>
      <c r="AC23" s="175">
        <f t="shared" si="25"/>
        <v>0</v>
      </c>
      <c r="AD23" s="352"/>
    </row>
    <row r="24" spans="1:30" x14ac:dyDescent="0.25">
      <c r="A24" s="357"/>
      <c r="B24" s="166" t="str">
        <f t="shared" si="17"/>
        <v>Diesel</v>
      </c>
      <c r="C24" s="169" t="s">
        <v>255</v>
      </c>
      <c r="D24" s="169"/>
      <c r="E24" s="163">
        <f>IF(AND('1. BUILDING INFO'!$B$63="Diesel",'1. BUILDING INFO'!$C$65="ltr"),'1. BUILDING INFO'!$B$65,IF(AND('1. BUILDING INFO'!$B$63="Diesel",'1. BUILDING INFO'!$C$65="m3"),0,IF(AND('1. BUILDING INFO'!$B$63="Diesel",'1. BUILDING INFO'!$C$65="kg"),0,IF(AND('1. BUILDING INFO'!$B$63="Diesel",'1. BUILDING INFO'!$C$65="kWh"),"CHECK",0))))</f>
        <v>0</v>
      </c>
      <c r="F24" s="170">
        <v>9.9444444444444429</v>
      </c>
      <c r="G24" s="170">
        <f t="shared" si="6"/>
        <v>0</v>
      </c>
      <c r="H24" s="151">
        <v>1.1000000000000001</v>
      </c>
      <c r="I24" s="172">
        <f>'5. CONVERSION FACTORS'!$B$8</f>
        <v>0</v>
      </c>
      <c r="J24" s="170">
        <f t="shared" si="18"/>
        <v>1.1000000000000001</v>
      </c>
      <c r="K24" s="173">
        <f t="shared" si="19"/>
        <v>0</v>
      </c>
      <c r="L24" s="363"/>
      <c r="M24" s="171">
        <f>$AN$9</f>
        <v>0.27</v>
      </c>
      <c r="N24" s="172">
        <f>'5. CONVERSION FACTORS'!$C$8</f>
        <v>0</v>
      </c>
      <c r="O24" s="170">
        <f t="shared" si="20"/>
        <v>0.27</v>
      </c>
      <c r="P24" s="173">
        <f t="shared" si="21"/>
        <v>0</v>
      </c>
      <c r="Q24" s="363"/>
      <c r="R24" s="170">
        <f>IF(AND('2. PROCESSES INFO'!$B$27="Diesel",'2. PROCESSES INFO'!$C$28="ltr"),'2. PROCESSES INFO'!$B$28,IF(AND('2. PROCESSES INFO'!$B$27="Diesel",'2. PROCESSES INFO'!$C$28="m3"),0,IF(AND('2. PROCESSES INFO'!$B$27="Diesel",'2. PROCESSES INFO'!$C$28="kg"),0,IF(AND('2. PROCESSES INFO'!$B$27="Diesel",'2. PROCESSES INFO'!$C$28="kWh"),"CHECK",0))))</f>
        <v>0</v>
      </c>
      <c r="S24" s="170">
        <v>9.9444444444444429</v>
      </c>
      <c r="T24" s="170">
        <f t="shared" si="7"/>
        <v>0</v>
      </c>
      <c r="U24" s="151">
        <v>1.1000000000000001</v>
      </c>
      <c r="V24" s="174">
        <f>'5. CONVERSION FACTORS'!$B$8</f>
        <v>0</v>
      </c>
      <c r="W24" s="170">
        <f t="shared" si="22"/>
        <v>1.1000000000000001</v>
      </c>
      <c r="X24" s="175">
        <f t="shared" si="23"/>
        <v>0</v>
      </c>
      <c r="Y24" s="366"/>
      <c r="Z24" s="171">
        <f>$AN$9</f>
        <v>0.27</v>
      </c>
      <c r="AA24" s="174">
        <f>'5. CONVERSION FACTORS'!$C$8</f>
        <v>0</v>
      </c>
      <c r="AB24" s="170">
        <f t="shared" si="24"/>
        <v>0.27</v>
      </c>
      <c r="AC24" s="175">
        <f t="shared" si="25"/>
        <v>0</v>
      </c>
      <c r="AD24" s="352"/>
    </row>
    <row r="25" spans="1:30" x14ac:dyDescent="0.25">
      <c r="A25" s="357"/>
      <c r="B25" s="166" t="str">
        <f t="shared" si="17"/>
        <v>Diesel</v>
      </c>
      <c r="C25" s="169" t="s">
        <v>154</v>
      </c>
      <c r="D25" s="169"/>
      <c r="E25" s="163">
        <f>IF(AND('1. BUILDING INFO'!$B$63="Diesel",'1. BUILDING INFO'!$C$65="m3"),'1. BUILDING INFO'!$B$65,IF(AND('1. BUILDING INFO'!$B$63="Diesel",'1. BUILDING INFO'!$C$65="ltr"),0,IF(AND('1. BUILDING INFO'!$B$63="Diesel",'1. BUILDING INFO'!$C$65="kg"),0,IF(AND('1. BUILDING INFO'!$B$63="Diesel",'1. BUILDING INFO'!$C$65="kWh"),"CHECK",0))))</f>
        <v>0</v>
      </c>
      <c r="F25" s="170">
        <v>9944.4444444444434</v>
      </c>
      <c r="G25" s="170">
        <f t="shared" si="6"/>
        <v>0</v>
      </c>
      <c r="H25" s="151">
        <v>1.1000000000000001</v>
      </c>
      <c r="I25" s="172">
        <f>'5. CONVERSION FACTORS'!$B$8</f>
        <v>0</v>
      </c>
      <c r="J25" s="170">
        <f t="shared" si="18"/>
        <v>1.1000000000000001</v>
      </c>
      <c r="K25" s="173">
        <f t="shared" si="19"/>
        <v>0</v>
      </c>
      <c r="L25" s="363"/>
      <c r="M25" s="171">
        <f>$AN$9</f>
        <v>0.27</v>
      </c>
      <c r="N25" s="172">
        <f>'5. CONVERSION FACTORS'!$C$8</f>
        <v>0</v>
      </c>
      <c r="O25" s="170">
        <f t="shared" si="20"/>
        <v>0.27</v>
      </c>
      <c r="P25" s="173">
        <f t="shared" si="21"/>
        <v>0</v>
      </c>
      <c r="Q25" s="363"/>
      <c r="R25" s="170">
        <f>IF(AND('2. PROCESSES INFO'!$B$27="Diesel",'2. PROCESSES INFO'!$C$28="m3"),'2. PROCESSES INFO'!$B$28,IF(AND('2. PROCESSES INFO'!$B$27="Diesel",'2. PROCESSES INFO'!$C$28="ltr"),0,IF(AND('2. PROCESSES INFO'!$B$27="Diesel",'2. PROCESSES INFO'!$C$28="kg"),0,IF(AND('2. PROCESSES INFO'!$B$27="Diesel",'2. PROCESSES INFO'!$C$28="kWh"),"CHECK",0))))</f>
        <v>0</v>
      </c>
      <c r="S25" s="170">
        <v>9944.4444444444434</v>
      </c>
      <c r="T25" s="170">
        <f t="shared" si="7"/>
        <v>0</v>
      </c>
      <c r="U25" s="151">
        <v>1.1000000000000001</v>
      </c>
      <c r="V25" s="174">
        <f>'5. CONVERSION FACTORS'!$B$8</f>
        <v>0</v>
      </c>
      <c r="W25" s="170">
        <f t="shared" si="22"/>
        <v>1.1000000000000001</v>
      </c>
      <c r="X25" s="175">
        <f t="shared" si="23"/>
        <v>0</v>
      </c>
      <c r="Y25" s="366"/>
      <c r="Z25" s="171">
        <f>$AN$9</f>
        <v>0.27</v>
      </c>
      <c r="AA25" s="174">
        <f>'5. CONVERSION FACTORS'!$C$8</f>
        <v>0</v>
      </c>
      <c r="AB25" s="170">
        <f t="shared" si="24"/>
        <v>0.27</v>
      </c>
      <c r="AC25" s="175">
        <f t="shared" si="25"/>
        <v>0</v>
      </c>
      <c r="AD25" s="352"/>
    </row>
    <row r="26" spans="1:30" x14ac:dyDescent="0.25">
      <c r="A26" s="357"/>
      <c r="B26" s="166" t="str">
        <f t="shared" si="17"/>
        <v>Light Fuel Oil (Boiler)</v>
      </c>
      <c r="C26" s="169" t="s">
        <v>143</v>
      </c>
      <c r="D26" s="169"/>
      <c r="E26" s="163">
        <f>IF(AND('1. BUILDING INFO'!$B$63="Light Fuel Oil (Boiler)",'1. BUILDING INFO'!$C$65="kg"),'1. BUILDING INFO'!$B$65,IF(AND('1. BUILDING INFO'!$B$63="Light Fuel Oil (Boiler)",'1. BUILDING INFO'!$C$65="ltr"),0,IF(AND('1. BUILDING INFO'!$B$63="Light Fuel Oil (Boiler)",'1. BUILDING INFO'!$C$65="m3"),0,IF(AND('1. BUILDING INFO'!$B$63="Light Fuel Oil (Boiler)",'1. BUILDING INFO'!$C$65="kWh"),"CHECK",0))))</f>
        <v>0</v>
      </c>
      <c r="F26" s="170">
        <v>11.22222222222222</v>
      </c>
      <c r="G26" s="170">
        <f t="shared" si="6"/>
        <v>0</v>
      </c>
      <c r="H26" s="151">
        <v>1.1000000000000001</v>
      </c>
      <c r="I26" s="172">
        <f>'5. CONVERSION FACTORS'!$B$9</f>
        <v>0</v>
      </c>
      <c r="J26" s="170">
        <f t="shared" si="18"/>
        <v>1.1000000000000001</v>
      </c>
      <c r="K26" s="173">
        <f t="shared" si="19"/>
        <v>0</v>
      </c>
      <c r="L26" s="363"/>
      <c r="M26" s="171">
        <f>$AN$10</f>
        <v>0.28000000000000003</v>
      </c>
      <c r="N26" s="172">
        <f>'5. CONVERSION FACTORS'!$C$9</f>
        <v>0</v>
      </c>
      <c r="O26" s="170">
        <f t="shared" si="20"/>
        <v>0.28000000000000003</v>
      </c>
      <c r="P26" s="173">
        <f t="shared" si="21"/>
        <v>0</v>
      </c>
      <c r="Q26" s="363"/>
      <c r="R26" s="170">
        <f>IF(AND('2. PROCESSES INFO'!$B$27="Light Fuel Oil (Boiler)",'2. PROCESSES INFO'!$C$28="kg"),'2. PROCESSES INFO'!$B$28,IF(AND('2. PROCESSES INFO'!$B$27="Light Fuel Oil (Boiler)",'2. PROCESSES INFO'!$C$28="ltr"),0,IF(AND('2. PROCESSES INFO'!$B$27="Light Fuel Oil (Boiler)",'2. PROCESSES INFO'!$C$28="m3"),0,IF(AND('2. PROCESSES INFO'!$B$27="Light Fuel Oil (Boiler)",'2. PROCESSES INFO'!$C$28="kWh"),"CHECK",0))))</f>
        <v>0</v>
      </c>
      <c r="S26" s="170">
        <v>11.22222222222222</v>
      </c>
      <c r="T26" s="170">
        <f t="shared" si="7"/>
        <v>0</v>
      </c>
      <c r="U26" s="151">
        <v>1.1000000000000001</v>
      </c>
      <c r="V26" s="174">
        <f>'5. CONVERSION FACTORS'!$B$9</f>
        <v>0</v>
      </c>
      <c r="W26" s="170">
        <f t="shared" si="22"/>
        <v>1.1000000000000001</v>
      </c>
      <c r="X26" s="175">
        <f t="shared" si="23"/>
        <v>0</v>
      </c>
      <c r="Y26" s="366"/>
      <c r="Z26" s="171">
        <f>$AN$10</f>
        <v>0.28000000000000003</v>
      </c>
      <c r="AA26" s="174">
        <f>'5. CONVERSION FACTORS'!$C$9</f>
        <v>0</v>
      </c>
      <c r="AB26" s="170">
        <f t="shared" si="24"/>
        <v>0.28000000000000003</v>
      </c>
      <c r="AC26" s="175">
        <f t="shared" si="25"/>
        <v>0</v>
      </c>
      <c r="AD26" s="352"/>
    </row>
    <row r="27" spans="1:30" x14ac:dyDescent="0.25">
      <c r="A27" s="357"/>
      <c r="B27" s="166" t="str">
        <f t="shared" si="17"/>
        <v>Light Fuel Oil (Boiler)</v>
      </c>
      <c r="C27" s="169" t="s">
        <v>255</v>
      </c>
      <c r="D27" s="169"/>
      <c r="E27" s="163">
        <f>IF(AND('1. BUILDING INFO'!$B$63="Light Fuel Oil (Boiler)",'1. BUILDING INFO'!$C$65="ltr"),'1. BUILDING INFO'!$B$65,IF(AND('1. BUILDING INFO'!$B$63="Light Fuel Oil (Boiler)",'1. BUILDING INFO'!$C$65="m3"),0,IF(AND('1. BUILDING INFO'!$B$63="Light Fuel Oil (Boiler)",'1. BUILDING INFO'!$C$65="kg"),0,IF(AND('1. BUILDING INFO'!$B$63="Light Fuel Oil (Boiler)",'1. BUILDING INFO'!$C$65="kWh"),"CHECK",0))))</f>
        <v>0</v>
      </c>
      <c r="F27" s="170">
        <v>10.388888888888889</v>
      </c>
      <c r="G27" s="170">
        <f t="shared" si="6"/>
        <v>0</v>
      </c>
      <c r="H27" s="151">
        <v>1.1000000000000001</v>
      </c>
      <c r="I27" s="172">
        <f>'5. CONVERSION FACTORS'!B24</f>
        <v>0</v>
      </c>
      <c r="J27" s="170">
        <f t="shared" si="18"/>
        <v>1.1000000000000001</v>
      </c>
      <c r="K27" s="173">
        <f t="shared" si="19"/>
        <v>0</v>
      </c>
      <c r="L27" s="363"/>
      <c r="M27" s="171">
        <f>$AN$10</f>
        <v>0.28000000000000003</v>
      </c>
      <c r="N27" s="172">
        <f>'5. CONVERSION FACTORS'!$C$9</f>
        <v>0</v>
      </c>
      <c r="O27" s="170">
        <f t="shared" si="20"/>
        <v>0.28000000000000003</v>
      </c>
      <c r="P27" s="173">
        <f t="shared" si="21"/>
        <v>0</v>
      </c>
      <c r="Q27" s="363"/>
      <c r="R27" s="170">
        <f>IF(AND('2. PROCESSES INFO'!$B$27="Light Fuel Oil (Boiler)",'2. PROCESSES INFO'!$C$28="ltr"),'2. PROCESSES INFO'!$B$28,IF(AND('2. PROCESSES INFO'!$B$27="Light Fuel Oil (Boiler)",'2. PROCESSES INFO'!$C$28="m3"),0,IF(AND('2. PROCESSES INFO'!$B$27="Light Fuel Oil (Boiler)",'2. PROCESSES INFO'!$C$28="kg"),0,IF(AND('2. PROCESSES INFO'!$B$27="Light Fuel Oil (Boiler)",'2. PROCESSES INFO'!$C$28="kWh"),"CHECK",0))))</f>
        <v>0</v>
      </c>
      <c r="S27" s="170">
        <v>10.388888888888889</v>
      </c>
      <c r="T27" s="170">
        <f t="shared" si="7"/>
        <v>0</v>
      </c>
      <c r="U27" s="151">
        <v>1.1000000000000001</v>
      </c>
      <c r="V27" s="174">
        <f>'5. CONVERSION FACTORS'!N24</f>
        <v>0</v>
      </c>
      <c r="W27" s="170">
        <f t="shared" si="22"/>
        <v>1.1000000000000001</v>
      </c>
      <c r="X27" s="175">
        <f t="shared" si="23"/>
        <v>0</v>
      </c>
      <c r="Y27" s="366"/>
      <c r="Z27" s="171">
        <f>$AN$10</f>
        <v>0.28000000000000003</v>
      </c>
      <c r="AA27" s="174">
        <f>'5. CONVERSION FACTORS'!$C$9</f>
        <v>0</v>
      </c>
      <c r="AB27" s="170">
        <f t="shared" si="24"/>
        <v>0.28000000000000003</v>
      </c>
      <c r="AC27" s="175">
        <f t="shared" si="25"/>
        <v>0</v>
      </c>
      <c r="AD27" s="352"/>
    </row>
    <row r="28" spans="1:30" x14ac:dyDescent="0.25">
      <c r="A28" s="357"/>
      <c r="B28" s="166" t="str">
        <f t="shared" si="17"/>
        <v>Light Fuel Oil (Boiler)</v>
      </c>
      <c r="C28" s="169" t="s">
        <v>154</v>
      </c>
      <c r="D28" s="169"/>
      <c r="E28" s="163">
        <f>IF(AND('1. BUILDING INFO'!$B$63="Light Fuel Oil (Boiler)",'1. BUILDING INFO'!$C$65="m3"),'1. BUILDING INFO'!$B$65,IF(AND('1. BUILDING INFO'!$B$63="Light Fuel Oil (Boiler)",'1. BUILDING INFO'!$C$65="ltr"),0,IF(AND('1. BUILDING INFO'!$B$63="Light Fuel Oil (Boiler)",'1. BUILDING INFO'!$C$65="kg"),0,IF(AND('1. BUILDING INFO'!$B$63="Light Fuel Oil (Boiler)",'1. BUILDING INFO'!$C$65="kWh"),"CHECK",0))))</f>
        <v>0</v>
      </c>
      <c r="F28" s="170">
        <v>10388.888888888891</v>
      </c>
      <c r="G28" s="170">
        <f t="shared" si="6"/>
        <v>0</v>
      </c>
      <c r="H28" s="151">
        <v>1.1000000000000001</v>
      </c>
      <c r="I28" s="172">
        <f>'5. CONVERSION FACTORS'!$B$9</f>
        <v>0</v>
      </c>
      <c r="J28" s="170">
        <f t="shared" si="18"/>
        <v>1.1000000000000001</v>
      </c>
      <c r="K28" s="173">
        <f t="shared" si="19"/>
        <v>0</v>
      </c>
      <c r="L28" s="363"/>
      <c r="M28" s="171">
        <f>$AN$10</f>
        <v>0.28000000000000003</v>
      </c>
      <c r="N28" s="172">
        <f>'5. CONVERSION FACTORS'!$C$9</f>
        <v>0</v>
      </c>
      <c r="O28" s="170">
        <f t="shared" si="20"/>
        <v>0.28000000000000003</v>
      </c>
      <c r="P28" s="173">
        <f t="shared" si="21"/>
        <v>0</v>
      </c>
      <c r="Q28" s="363"/>
      <c r="R28" s="170">
        <f>IF(AND('2. PROCESSES INFO'!$B$27="Light Fuel Oil (Boiler)",'2. PROCESSES INFO'!$C$28="m3"),'2. PROCESSES INFO'!$B$28,IF(AND('2. PROCESSES INFO'!$B$27="Light Fuel Oil (Boiler)",'2. PROCESSES INFO'!$C$28="ltr"),0,IF(AND('2. PROCESSES INFO'!$B$27="Light Fuel Oil (Boiler)",'2. PROCESSES INFO'!$C$28="kg"),0,IF(AND('2. PROCESSES INFO'!$B$27="Light Fuel Oil (Boiler)",'2. PROCESSES INFO'!$C$28="kWh"),"CHECK",0))))</f>
        <v>0</v>
      </c>
      <c r="S28" s="170">
        <v>10388.888888888891</v>
      </c>
      <c r="T28" s="170">
        <f t="shared" si="7"/>
        <v>0</v>
      </c>
      <c r="U28" s="151">
        <v>1.1000000000000001</v>
      </c>
      <c r="V28" s="174">
        <f>'5. CONVERSION FACTORS'!$B$9</f>
        <v>0</v>
      </c>
      <c r="W28" s="170">
        <f t="shared" si="22"/>
        <v>1.1000000000000001</v>
      </c>
      <c r="X28" s="175">
        <f t="shared" si="23"/>
        <v>0</v>
      </c>
      <c r="Y28" s="366"/>
      <c r="Z28" s="171">
        <f>$AN$10</f>
        <v>0.28000000000000003</v>
      </c>
      <c r="AA28" s="174">
        <f>'5. CONVERSION FACTORS'!$C$9</f>
        <v>0</v>
      </c>
      <c r="AB28" s="170">
        <f t="shared" si="24"/>
        <v>0.28000000000000003</v>
      </c>
      <c r="AC28" s="175">
        <f t="shared" si="25"/>
        <v>0</v>
      </c>
      <c r="AD28" s="352"/>
    </row>
    <row r="29" spans="1:30" x14ac:dyDescent="0.25">
      <c r="A29" s="357"/>
      <c r="B29" s="166" t="str">
        <f t="shared" si="17"/>
        <v>LPG</v>
      </c>
      <c r="C29" s="169" t="s">
        <v>143</v>
      </c>
      <c r="D29" s="169"/>
      <c r="E29" s="163">
        <f>IF(AND('1. BUILDING INFO'!$B$63="LPG",'1. BUILDING INFO'!$C$65="kg"),'1. BUILDING INFO'!$B$65,IF(AND('1. BUILDING INFO'!$B$63="LPG",'1. BUILDING INFO'!$C$65="ltr"),0,IF(AND('1. BUILDING INFO'!$B$63="LPG",'1. BUILDING INFO'!$C$65="m3"),0,IF(AND('1. BUILDING INFO'!$B$63="LPG",'1. BUILDING INFO'!$C$65="kWh"),"CHECK",0))))</f>
        <v>0</v>
      </c>
      <c r="F29" s="170">
        <v>13.138888888888889</v>
      </c>
      <c r="G29" s="170">
        <f t="shared" si="6"/>
        <v>0</v>
      </c>
      <c r="H29" s="151">
        <v>1.1000000000000001</v>
      </c>
      <c r="I29" s="172">
        <f>'5. CONVERSION FACTORS'!$B$10</f>
        <v>0</v>
      </c>
      <c r="J29" s="170">
        <f t="shared" si="18"/>
        <v>1.1000000000000001</v>
      </c>
      <c r="K29" s="173">
        <f t="shared" si="19"/>
        <v>0</v>
      </c>
      <c r="L29" s="363"/>
      <c r="M29" s="171">
        <f>$AN$8</f>
        <v>0.23</v>
      </c>
      <c r="N29" s="172">
        <f>'5. CONVERSION FACTORS'!$C$10</f>
        <v>0</v>
      </c>
      <c r="O29" s="170">
        <f t="shared" si="20"/>
        <v>0.23</v>
      </c>
      <c r="P29" s="173">
        <f t="shared" si="21"/>
        <v>0</v>
      </c>
      <c r="Q29" s="363"/>
      <c r="R29" s="170">
        <f>IF(AND('2. PROCESSES INFO'!$B$27="LPG",'2. PROCESSES INFO'!$C$28="kg"),'2. PROCESSES INFO'!$B$28,IF(AND('2. PROCESSES INFO'!$B$27="LPG",'2. PROCESSES INFO'!$C$28="ltr"),0,IF(AND('2. PROCESSES INFO'!$B$27="LPG",'2. PROCESSES INFO'!$C$28="m3"),0,IF(AND('2. PROCESSES INFO'!$B$27="LPG",'2. PROCESSES INFO'!$C$28="kWh"),"CHECK",0))))</f>
        <v>0</v>
      </c>
      <c r="S29" s="170">
        <v>13.138888888888889</v>
      </c>
      <c r="T29" s="170">
        <f t="shared" si="7"/>
        <v>0</v>
      </c>
      <c r="U29" s="151">
        <v>1.1000000000000001</v>
      </c>
      <c r="V29" s="174">
        <f>'5. CONVERSION FACTORS'!$B$10</f>
        <v>0</v>
      </c>
      <c r="W29" s="170">
        <f t="shared" si="22"/>
        <v>1.1000000000000001</v>
      </c>
      <c r="X29" s="175">
        <f t="shared" si="23"/>
        <v>0</v>
      </c>
      <c r="Y29" s="366"/>
      <c r="Z29" s="171">
        <f>$AN$8</f>
        <v>0.23</v>
      </c>
      <c r="AA29" s="174">
        <f>'5. CONVERSION FACTORS'!$C$10</f>
        <v>0</v>
      </c>
      <c r="AB29" s="170">
        <f t="shared" si="24"/>
        <v>0.23</v>
      </c>
      <c r="AC29" s="175">
        <f t="shared" si="25"/>
        <v>0</v>
      </c>
      <c r="AD29" s="352"/>
    </row>
    <row r="30" spans="1:30" x14ac:dyDescent="0.25">
      <c r="A30" s="357"/>
      <c r="B30" s="166" t="str">
        <f t="shared" si="17"/>
        <v>LPG</v>
      </c>
      <c r="C30" s="169" t="s">
        <v>255</v>
      </c>
      <c r="D30" s="169"/>
      <c r="E30" s="163">
        <f>IF(AND('1. BUILDING INFO'!$B$63="LPG",'1. BUILDING INFO'!$C$65="ltr"),'1. BUILDING INFO'!$B$65,IF(AND('1. BUILDING INFO'!$B$63="LPG",'1. BUILDING INFO'!$C$65="m3"),0,IF(AND('1. BUILDING INFO'!$B$63="LPG",'1. BUILDING INFO'!$C$65="kg"),0,IF(AND('1. BUILDING INFO'!$B$63="LPG",'1. BUILDING INFO'!$C$65="kWh"),"CHECK",0))))</f>
        <v>0</v>
      </c>
      <c r="F30" s="170">
        <v>7.166666666666667</v>
      </c>
      <c r="G30" s="170">
        <f t="shared" si="6"/>
        <v>0</v>
      </c>
      <c r="H30" s="151">
        <v>1.1000000000000001</v>
      </c>
      <c r="I30" s="172">
        <f>'5. CONVERSION FACTORS'!$B$10</f>
        <v>0</v>
      </c>
      <c r="J30" s="170">
        <f t="shared" si="18"/>
        <v>1.1000000000000001</v>
      </c>
      <c r="K30" s="173">
        <f t="shared" si="19"/>
        <v>0</v>
      </c>
      <c r="L30" s="363"/>
      <c r="M30" s="171">
        <f>$AN$8</f>
        <v>0.23</v>
      </c>
      <c r="N30" s="172">
        <f>'5. CONVERSION FACTORS'!$C$10</f>
        <v>0</v>
      </c>
      <c r="O30" s="170">
        <f t="shared" si="20"/>
        <v>0.23</v>
      </c>
      <c r="P30" s="173">
        <f t="shared" si="21"/>
        <v>0</v>
      </c>
      <c r="Q30" s="363"/>
      <c r="R30" s="170">
        <f>IF(AND('2. PROCESSES INFO'!$B$27="LPG",'2. PROCESSES INFO'!$C$28="ltr"),'2. PROCESSES INFO'!$B$28,IF(AND('2. PROCESSES INFO'!$B$27="LPG",'2. PROCESSES INFO'!$C$28="m3"),0,IF(AND('2. PROCESSES INFO'!$B$27="LPG",'2. PROCESSES INFO'!$C$28="kg"),0,IF(AND('2. PROCESSES INFO'!$B$27="LPG",'2. PROCESSES INFO'!$C$28="kWh"),"CHECK",0))))</f>
        <v>0</v>
      </c>
      <c r="S30" s="170">
        <v>7.166666666666667</v>
      </c>
      <c r="T30" s="170">
        <f t="shared" si="7"/>
        <v>0</v>
      </c>
      <c r="U30" s="151">
        <v>1.1000000000000001</v>
      </c>
      <c r="V30" s="174">
        <f>'5. CONVERSION FACTORS'!$B$10</f>
        <v>0</v>
      </c>
      <c r="W30" s="170">
        <f t="shared" si="22"/>
        <v>1.1000000000000001</v>
      </c>
      <c r="X30" s="175">
        <f t="shared" si="23"/>
        <v>0</v>
      </c>
      <c r="Y30" s="366"/>
      <c r="Z30" s="171">
        <f>$AN$8</f>
        <v>0.23</v>
      </c>
      <c r="AA30" s="174">
        <f>'5. CONVERSION FACTORS'!$C$10</f>
        <v>0</v>
      </c>
      <c r="AB30" s="170">
        <f t="shared" si="24"/>
        <v>0.23</v>
      </c>
      <c r="AC30" s="175">
        <f t="shared" si="25"/>
        <v>0</v>
      </c>
      <c r="AD30" s="352"/>
    </row>
    <row r="31" spans="1:30" x14ac:dyDescent="0.25">
      <c r="A31" s="357"/>
      <c r="B31" s="166" t="str">
        <f t="shared" si="17"/>
        <v>LPG</v>
      </c>
      <c r="C31" s="169" t="s">
        <v>154</v>
      </c>
      <c r="D31" s="169"/>
      <c r="E31" s="163">
        <f>IF(AND('1. BUILDING INFO'!$B$63="LPG",'1. BUILDING INFO'!$C$65="m3"),'1. BUILDING INFO'!$B$65,IF(AND('1. BUILDING INFO'!$B$63="LPG",'1. BUILDING INFO'!$C$65="ltr"),0,IF(AND('1. BUILDING INFO'!$B$63="LPG",'1. BUILDING INFO'!$C$65="kg"),0,IF(AND('1. BUILDING INFO'!$B$63="LPG",'1. BUILDING INFO'!$C$65="kWh"),"CHECK",0))))</f>
        <v>0</v>
      </c>
      <c r="F31" s="170">
        <v>18194.444444444449</v>
      </c>
      <c r="G31" s="170">
        <f t="shared" si="6"/>
        <v>0</v>
      </c>
      <c r="H31" s="151">
        <v>1.1000000000000001</v>
      </c>
      <c r="I31" s="172">
        <f>'5. CONVERSION FACTORS'!$B$10</f>
        <v>0</v>
      </c>
      <c r="J31" s="170">
        <f t="shared" si="18"/>
        <v>1.1000000000000001</v>
      </c>
      <c r="K31" s="173">
        <f t="shared" si="19"/>
        <v>0</v>
      </c>
      <c r="L31" s="363"/>
      <c r="M31" s="171">
        <f>$AN$8</f>
        <v>0.23</v>
      </c>
      <c r="N31" s="172">
        <f>'5. CONVERSION FACTORS'!$C$10</f>
        <v>0</v>
      </c>
      <c r="O31" s="170">
        <f t="shared" si="20"/>
        <v>0.23</v>
      </c>
      <c r="P31" s="173">
        <f t="shared" si="21"/>
        <v>0</v>
      </c>
      <c r="Q31" s="363"/>
      <c r="R31" s="170">
        <f>IF(AND('2. PROCESSES INFO'!$B$27="LPG",'2. PROCESSES INFO'!$C$28="m3"),'2. PROCESSES INFO'!$B$28,IF(AND('2. PROCESSES INFO'!$B$27="LPG",'2. PROCESSES INFO'!$C$28="ltr"),0,IF(AND('2. PROCESSES INFO'!$B$27="LPG",'2. PROCESSES INFO'!$C$28="kg"),0,IF(AND('2. PROCESSES INFO'!$B$27="LPG",'2. PROCESSES INFO'!$C$28="kWh"),"CHECK",0))))</f>
        <v>0</v>
      </c>
      <c r="S31" s="170">
        <v>18194.444444444449</v>
      </c>
      <c r="T31" s="170">
        <f t="shared" si="7"/>
        <v>0</v>
      </c>
      <c r="U31" s="151">
        <v>1.1000000000000001</v>
      </c>
      <c r="V31" s="174">
        <f>'5. CONVERSION FACTORS'!$B$10</f>
        <v>0</v>
      </c>
      <c r="W31" s="170">
        <f t="shared" si="22"/>
        <v>1.1000000000000001</v>
      </c>
      <c r="X31" s="175">
        <f t="shared" si="23"/>
        <v>0</v>
      </c>
      <c r="Y31" s="366"/>
      <c r="Z31" s="171">
        <f>$AN$8</f>
        <v>0.23</v>
      </c>
      <c r="AA31" s="174">
        <f>'5. CONVERSION FACTORS'!$C$10</f>
        <v>0</v>
      </c>
      <c r="AB31" s="170">
        <f t="shared" si="24"/>
        <v>0.23</v>
      </c>
      <c r="AC31" s="175">
        <f t="shared" si="25"/>
        <v>0</v>
      </c>
      <c r="AD31" s="352"/>
    </row>
    <row r="32" spans="1:30" x14ac:dyDescent="0.25">
      <c r="A32" s="357"/>
      <c r="B32" s="166" t="str">
        <f t="shared" si="17"/>
        <v>Natural Gas</v>
      </c>
      <c r="C32" s="169" t="s">
        <v>154</v>
      </c>
      <c r="D32" s="169"/>
      <c r="E32" s="163">
        <f>IF(AND('1. BUILDING INFO'!$B$63="Natural Gas",'1. BUILDING INFO'!$C$65="m3"),'1. BUILDING INFO'!$B$65,IF(AND('1. BUILDING INFO'!$B$63="Natural Gas",'1. BUILDING INFO'!$C$65="ltr"),0,IF(AND('1. BUILDING INFO'!$B$63="Natural Gas",'1. BUILDING INFO'!$C$65="kWh"),0,IF(AND('1. BUILDING INFO'!$B$63="Natural Gas",'1. BUILDING INFO'!$C$65="kg"),"CHECK",0))))</f>
        <v>0</v>
      </c>
      <c r="F32" s="170">
        <v>10</v>
      </c>
      <c r="G32" s="170">
        <f t="shared" si="6"/>
        <v>0</v>
      </c>
      <c r="H32" s="151">
        <v>1.1000000000000001</v>
      </c>
      <c r="I32" s="172">
        <f>'5. CONVERSION FACTORS'!$B$11</f>
        <v>0</v>
      </c>
      <c r="J32" s="170">
        <f t="shared" si="18"/>
        <v>1.1000000000000001</v>
      </c>
      <c r="K32" s="173">
        <f t="shared" si="19"/>
        <v>0</v>
      </c>
      <c r="L32" s="363"/>
      <c r="M32" s="171">
        <v>0.2</v>
      </c>
      <c r="N32" s="172">
        <f>'5. CONVERSION FACTORS'!$C$11</f>
        <v>0</v>
      </c>
      <c r="O32" s="170">
        <f t="shared" si="20"/>
        <v>0.2</v>
      </c>
      <c r="P32" s="173">
        <f t="shared" si="21"/>
        <v>0</v>
      </c>
      <c r="Q32" s="363"/>
      <c r="R32" s="170">
        <f>IF(AND('2. PROCESSES INFO'!$B$27="Natural Gas",'2. PROCESSES INFO'!$C$28="m3"),'2. PROCESSES INFO'!$B$28,IF(AND('2. PROCESSES INFO'!$B$27="Natural Gas",'2. PROCESSES INFO'!$C$28="ltr"),0,IF(AND('2. PROCESSES INFO'!$B$27="Natural Gas",'2. PROCESSES INFO'!$C$28="kWh"),0,IF(AND('2. PROCESSES INFO'!$B$27="Natural Gas",'2. PROCESSES INFO'!$C$28="kg"),"CHECK",0))))</f>
        <v>0</v>
      </c>
      <c r="S32" s="170">
        <v>10</v>
      </c>
      <c r="T32" s="170">
        <f t="shared" si="7"/>
        <v>0</v>
      </c>
      <c r="U32" s="151">
        <v>1.1000000000000001</v>
      </c>
      <c r="V32" s="174">
        <f>'5. CONVERSION FACTORS'!$B$11</f>
        <v>0</v>
      </c>
      <c r="W32" s="170">
        <f t="shared" si="22"/>
        <v>1.1000000000000001</v>
      </c>
      <c r="X32" s="175">
        <f t="shared" si="23"/>
        <v>0</v>
      </c>
      <c r="Y32" s="366"/>
      <c r="Z32" s="171">
        <v>0.2</v>
      </c>
      <c r="AA32" s="174">
        <f>'5. CONVERSION FACTORS'!$C$11</f>
        <v>0</v>
      </c>
      <c r="AB32" s="170">
        <f t="shared" si="24"/>
        <v>0.2</v>
      </c>
      <c r="AC32" s="175">
        <f t="shared" si="25"/>
        <v>0</v>
      </c>
      <c r="AD32" s="352"/>
    </row>
    <row r="33" spans="1:30" x14ac:dyDescent="0.25">
      <c r="A33" s="357"/>
      <c r="B33" s="166" t="str">
        <f t="shared" si="17"/>
        <v>Natural Gas</v>
      </c>
      <c r="C33" s="169" t="s">
        <v>255</v>
      </c>
      <c r="D33" s="169"/>
      <c r="E33" s="163">
        <f>IF(AND('1. BUILDING INFO'!$B$63="Natural Gas",'1. BUILDING INFO'!$C$65="ltr"),'1. BUILDING INFO'!$B$65,IF(AND('1. BUILDING INFO'!$B$63="Natural Gas",'1. BUILDING INFO'!$C$65="m3"),0,IF(AND('1. BUILDING INFO'!$B$63="Natural Gas",'1. BUILDING INFO'!$C$65="kWh"),0,IF(AND('1. BUILDING INFO'!$B$63="Natural Gas",'1. BUILDING INFO'!$C$65="kg"),"CHECK",0))))</f>
        <v>0</v>
      </c>
      <c r="F33" s="170">
        <v>10000</v>
      </c>
      <c r="G33" s="170">
        <f t="shared" si="6"/>
        <v>0</v>
      </c>
      <c r="H33" s="151">
        <v>1.1000000000000001</v>
      </c>
      <c r="I33" s="172">
        <f>'5. CONVERSION FACTORS'!$B$11</f>
        <v>0</v>
      </c>
      <c r="J33" s="170">
        <f t="shared" si="18"/>
        <v>1.1000000000000001</v>
      </c>
      <c r="K33" s="173">
        <f t="shared" si="19"/>
        <v>0</v>
      </c>
      <c r="L33" s="363"/>
      <c r="M33" s="171">
        <v>0.2</v>
      </c>
      <c r="N33" s="172">
        <f>'5. CONVERSION FACTORS'!$C$11</f>
        <v>0</v>
      </c>
      <c r="O33" s="170">
        <f t="shared" si="20"/>
        <v>0.2</v>
      </c>
      <c r="P33" s="173">
        <f t="shared" si="21"/>
        <v>0</v>
      </c>
      <c r="Q33" s="363"/>
      <c r="R33" s="170">
        <f>IF(AND('2. PROCESSES INFO'!$B$27="Natural Gas",'2. PROCESSES INFO'!$C$28="ltr"),'2. PROCESSES INFO'!$B$28,IF(AND('2. PROCESSES INFO'!$B$27="Natural Gas",'2. PROCESSES INFO'!$C$28="m3"),0,IF(AND('2. PROCESSES INFO'!$B$27="Natural Gas",'2. PROCESSES INFO'!$C$28="kWh"),0,IF(AND('2. PROCESSES INFO'!$B$27="Natural Gas",'2. PROCESSES INFO'!$C$28="kg"),"CHECK",0))))</f>
        <v>0</v>
      </c>
      <c r="S33" s="170">
        <v>10000</v>
      </c>
      <c r="T33" s="170">
        <f t="shared" si="7"/>
        <v>0</v>
      </c>
      <c r="U33" s="151">
        <v>1.1000000000000001</v>
      </c>
      <c r="V33" s="174">
        <f>'5. CONVERSION FACTORS'!$B$11</f>
        <v>0</v>
      </c>
      <c r="W33" s="170">
        <f t="shared" si="22"/>
        <v>1.1000000000000001</v>
      </c>
      <c r="X33" s="175">
        <f t="shared" si="23"/>
        <v>0</v>
      </c>
      <c r="Y33" s="366"/>
      <c r="Z33" s="171">
        <v>0.2</v>
      </c>
      <c r="AA33" s="174">
        <f>'5. CONVERSION FACTORS'!$C$11</f>
        <v>0</v>
      </c>
      <c r="AB33" s="170">
        <f t="shared" si="24"/>
        <v>0.2</v>
      </c>
      <c r="AC33" s="175">
        <f t="shared" si="25"/>
        <v>0</v>
      </c>
      <c r="AD33" s="352"/>
    </row>
    <row r="34" spans="1:30" x14ac:dyDescent="0.25">
      <c r="A34" s="357"/>
      <c r="B34" s="166" t="str">
        <f t="shared" si="17"/>
        <v>Natural Gas</v>
      </c>
      <c r="C34" s="169" t="s">
        <v>112</v>
      </c>
      <c r="D34" s="169"/>
      <c r="E34" s="163">
        <f>IF(AND('1. BUILDING INFO'!$B$63="Natural Gas",'1. BUILDING INFO'!$C$65="kWh"),'1. BUILDING INFO'!$B$65,IF(AND('1. BUILDING INFO'!$B$63="Natural Gas",'1. BUILDING INFO'!$C$65="ltr"),0,IF(AND('1. BUILDING INFO'!$B$63="Natural Gas",'1. BUILDING INFO'!$C$65="m3"),0,IF(AND('1. BUILDING INFO'!$B$63="Natural Gas",'1. BUILDING INFO'!$C$65="kg"),"CHECK",0))))</f>
        <v>0</v>
      </c>
      <c r="F34" s="170">
        <v>1</v>
      </c>
      <c r="G34" s="170">
        <f t="shared" si="6"/>
        <v>0</v>
      </c>
      <c r="H34" s="151">
        <v>1.1000000000000001</v>
      </c>
      <c r="I34" s="172">
        <f>'5. CONVERSION FACTORS'!$B$11</f>
        <v>0</v>
      </c>
      <c r="J34" s="170">
        <f t="shared" si="18"/>
        <v>1.1000000000000001</v>
      </c>
      <c r="K34" s="173">
        <f t="shared" si="19"/>
        <v>0</v>
      </c>
      <c r="L34" s="363"/>
      <c r="M34" s="171">
        <v>0.2</v>
      </c>
      <c r="N34" s="172">
        <f>'5. CONVERSION FACTORS'!$C$11</f>
        <v>0</v>
      </c>
      <c r="O34" s="170">
        <f t="shared" si="20"/>
        <v>0.2</v>
      </c>
      <c r="P34" s="173">
        <f t="shared" si="21"/>
        <v>0</v>
      </c>
      <c r="Q34" s="363"/>
      <c r="R34" s="170">
        <f>IF(AND('2. PROCESSES INFO'!$B$27="Natural Gas",'2. PROCESSES INFO'!$C$28="kWh"),'2. PROCESSES INFO'!$B$28,IF(AND('2. PROCESSES INFO'!B40="Natural Gas",'2. PROCESSES INFO'!$C$28="ltr"),0,IF(AND('2. PROCESSES INFO'!B40="Natural Gas",'2. PROCESSES INFO'!$C$28="m3"),0,IF(AND('2. PROCESSES INFO'!$B$27="Natural Gas",'2. PROCESSES INFO'!$C$28="kg"),"CHECK",0))))</f>
        <v>0</v>
      </c>
      <c r="S34" s="170">
        <v>1</v>
      </c>
      <c r="T34" s="170">
        <f t="shared" si="7"/>
        <v>0</v>
      </c>
      <c r="U34" s="151">
        <v>1.1000000000000001</v>
      </c>
      <c r="V34" s="174">
        <f>'5. CONVERSION FACTORS'!$B$11</f>
        <v>0</v>
      </c>
      <c r="W34" s="170">
        <f t="shared" si="22"/>
        <v>1.1000000000000001</v>
      </c>
      <c r="X34" s="175">
        <f t="shared" si="23"/>
        <v>0</v>
      </c>
      <c r="Y34" s="366"/>
      <c r="Z34" s="171">
        <v>0.2</v>
      </c>
      <c r="AA34" s="174">
        <f>'5. CONVERSION FACTORS'!$C$11</f>
        <v>0</v>
      </c>
      <c r="AB34" s="170">
        <f t="shared" si="24"/>
        <v>0.2</v>
      </c>
      <c r="AC34" s="175">
        <f t="shared" si="25"/>
        <v>0</v>
      </c>
      <c r="AD34" s="352"/>
    </row>
    <row r="35" spans="1:30" x14ac:dyDescent="0.25">
      <c r="A35" s="358"/>
      <c r="B35" s="167" t="str">
        <f t="shared" si="17"/>
        <v>District Heating</v>
      </c>
      <c r="C35" s="168" t="s">
        <v>112</v>
      </c>
      <c r="D35" s="168"/>
      <c r="E35" s="165">
        <f>IF(AND('1. BUILDING INFO'!$B$63="District Heating",'1. BUILDING INFO'!$C$65="kWh"),'1. BUILDING INFO'!$B$65,IF(AND('1. BUILDING INFO'!$B$63="District Heating",'1. BUILDING INFO'!$C$65="ltr"),"CHECK",IF(AND('1. BUILDING INFO'!$B$63="District Heating",'1. BUILDING INFO'!$C$65="m3"),"CHECK",IF(AND('1. BUILDING INFO'!$B$63="District Heating",'1. BUILDING INFO'!$C$65="kg"),"CHECK",0))))</f>
        <v>0</v>
      </c>
      <c r="F35" s="155">
        <v>1</v>
      </c>
      <c r="G35" s="155">
        <f t="shared" si="6"/>
        <v>0</v>
      </c>
      <c r="H35" s="156">
        <v>1</v>
      </c>
      <c r="I35" s="161">
        <f>'5. CONVERSION FACTORS'!$B$6</f>
        <v>0</v>
      </c>
      <c r="J35" s="155">
        <f t="shared" si="18"/>
        <v>1</v>
      </c>
      <c r="K35" s="191">
        <f t="shared" si="19"/>
        <v>0</v>
      </c>
      <c r="L35" s="363"/>
      <c r="M35" s="157">
        <v>0.1</v>
      </c>
      <c r="N35" s="161">
        <f>'5. CONVERSION FACTORS'!$C$6</f>
        <v>0</v>
      </c>
      <c r="O35" s="155">
        <f t="shared" si="20"/>
        <v>0.1</v>
      </c>
      <c r="P35" s="191">
        <f t="shared" si="21"/>
        <v>0</v>
      </c>
      <c r="Q35" s="363"/>
      <c r="R35" s="155">
        <f>IF(AND('2. PROCESSES INFO'!$B$27="District Heating",'2. PROCESSES INFO'!$C$28="kWh"),'2. PROCESSES INFO'!$B$28,IF(AND('2. PROCESSES INFO'!B40="District Heating",'2. PROCESSES INFO'!$C$28="ltr"),"CHECK",IF(AND('2. PROCESSES INFO'!B40="District Heating",'2. PROCESSES INFO'!$C$28="m3"),"CHECK",IF(AND('2. PROCESSES INFO'!$B$27="District Heating",'2. PROCESSES INFO'!$C$28="kg"),"CHECK",0))))</f>
        <v>0</v>
      </c>
      <c r="S35" s="155">
        <v>1</v>
      </c>
      <c r="T35" s="155">
        <f t="shared" si="7"/>
        <v>0</v>
      </c>
      <c r="U35" s="156">
        <v>1</v>
      </c>
      <c r="V35" s="159">
        <f>'5. CONVERSION FACTORS'!$B$6</f>
        <v>0</v>
      </c>
      <c r="W35" s="155">
        <f t="shared" si="22"/>
        <v>1</v>
      </c>
      <c r="X35" s="194">
        <f t="shared" si="23"/>
        <v>0</v>
      </c>
      <c r="Y35" s="366"/>
      <c r="Z35" s="157">
        <v>0.1</v>
      </c>
      <c r="AA35" s="159">
        <f>'5. CONVERSION FACTORS'!$C$6</f>
        <v>0</v>
      </c>
      <c r="AB35" s="155">
        <f t="shared" si="24"/>
        <v>0.1</v>
      </c>
      <c r="AC35" s="194">
        <f t="shared" si="25"/>
        <v>0</v>
      </c>
      <c r="AD35" s="352"/>
    </row>
    <row r="36" spans="1:30" x14ac:dyDescent="0.25">
      <c r="A36" s="359" t="s">
        <v>326</v>
      </c>
      <c r="B36" s="181" t="str">
        <f>B21</f>
        <v>Solid Fuel</v>
      </c>
      <c r="C36" s="182" t="s">
        <v>143</v>
      </c>
      <c r="D36" s="182"/>
      <c r="E36" s="164">
        <f>IF(AND('1. BUILDING INFO'!$B$66="Solid Fuel",'1. BUILDING INFO'!$C$68="kg"),'1. BUILDING INFO'!$B$68,IF(AND('1. BUILDING INFO'!$B$66="Solid Fuel",'1. BUILDING INFO'!$C$68="ltr"),"CHECK",IF(AND('1. BUILDING INFO'!$B$66="Solid Fuel",'1. BUILDING INFO'!$C$68="m3"),0,IF(AND('1. BUILDING INFO'!$B$66="Solid Fuel",'1. BUILDING INFO'!$C$68="kWh"),"CHECK",0))))</f>
        <v>0</v>
      </c>
      <c r="F36" s="152">
        <v>4.333333333333333</v>
      </c>
      <c r="G36" s="152">
        <f t="shared" si="6"/>
        <v>0</v>
      </c>
      <c r="H36" s="153">
        <v>1</v>
      </c>
      <c r="I36" s="160">
        <f>'5. CONVERSION FACTORS'!$B$7</f>
        <v>0</v>
      </c>
      <c r="J36" s="152">
        <f>IF(OR(I36=0,I36=""),H36,IF(AND(ISNUMBER(I36),I36&gt;0),I36,""))</f>
        <v>1</v>
      </c>
      <c r="K36" s="190">
        <f>J36*G36</f>
        <v>0</v>
      </c>
      <c r="L36" s="363"/>
      <c r="M36" s="154">
        <f>$AN$11</f>
        <v>2.5000000000000001E-2</v>
      </c>
      <c r="N36" s="160">
        <f>'5. CONVERSION FACTORS'!$C$7</f>
        <v>0</v>
      </c>
      <c r="O36" s="152">
        <f>IF(OR(N36=0,N36=""),M36,IF(AND(ISNUMBER(N36),N36&gt;0),N36,""))</f>
        <v>2.5000000000000001E-2</v>
      </c>
      <c r="P36" s="190">
        <f>O36*K36</f>
        <v>0</v>
      </c>
      <c r="Q36" s="363"/>
      <c r="R36" s="152">
        <f>IF(AND('2. PROCESSES INFO'!$B$29="Solid Fuel",'2. PROCESSES INFO'!$C$30="kg"),'2. PROCESSES INFO'!$B$30,IF(AND('2. PROCESSES INFO'!$B$29="Solid Fuel",'2. PROCESSES INFO'!$C$30="ltr"),"CHECK",IF(AND('2. PROCESSES INFO'!$B$29="Solid Fuel",'2. PROCESSES INFO'!$C$30="m3"),0,IF(AND('2. PROCESSES INFO'!$B$29="Solid Fuel",'2. PROCESSES INFO'!$C$30="kWh"),"CHECK",0))))</f>
        <v>0</v>
      </c>
      <c r="S36" s="152">
        <v>4.333333333333333</v>
      </c>
      <c r="T36" s="152">
        <f t="shared" si="7"/>
        <v>0</v>
      </c>
      <c r="U36" s="153">
        <v>1</v>
      </c>
      <c r="V36" s="158">
        <f>'5. CONVERSION FACTORS'!$B$7</f>
        <v>0</v>
      </c>
      <c r="W36" s="152">
        <f>IF(OR(V36=0,V36=""),U36,IF(AND(ISNUMBER(V36),V36&gt;0),V36,""))</f>
        <v>1</v>
      </c>
      <c r="X36" s="193">
        <f>W36*T36</f>
        <v>0</v>
      </c>
      <c r="Y36" s="366"/>
      <c r="Z36" s="154">
        <f>$AN$11</f>
        <v>2.5000000000000001E-2</v>
      </c>
      <c r="AA36" s="158">
        <f>'5. CONVERSION FACTORS'!$C$7</f>
        <v>0</v>
      </c>
      <c r="AB36" s="152">
        <f>IF(OR(AA36=0,AA36=""),Z36,IF(AND(ISNUMBER(AA36),AA36&gt;0),AA36,""))</f>
        <v>2.5000000000000001E-2</v>
      </c>
      <c r="AC36" s="193">
        <f>AB36*X36</f>
        <v>0</v>
      </c>
      <c r="AD36" s="352"/>
    </row>
    <row r="37" spans="1:30" x14ac:dyDescent="0.25">
      <c r="A37" s="357"/>
      <c r="B37" s="166" t="str">
        <f t="shared" si="17"/>
        <v>Solid Fuel</v>
      </c>
      <c r="C37" s="169" t="s">
        <v>154</v>
      </c>
      <c r="D37" s="169"/>
      <c r="E37" s="163">
        <f>IF(AND('1. BUILDING INFO'!$B$66="Solid Fuel",'1. BUILDING INFO'!$C$68="m3"),'1. BUILDING INFO'!$B$68,IF(AND('1. BUILDING INFO'!$B$66="Solid Fuel",'1. BUILDING INFO'!$C$68="ltr"),"CHECK",IF(AND('1. BUILDING INFO'!$B$66="Solid Fuel",'1. BUILDING INFO'!$C$68="kg"),0,IF(AND('1. BUILDING INFO'!$B$66="Solid Fuel",'1. BUILDING INFO'!$C$68="kWh"),"CHECK",0))))</f>
        <v>0</v>
      </c>
      <c r="F37" s="170">
        <v>2100</v>
      </c>
      <c r="G37" s="170">
        <f t="shared" si="6"/>
        <v>0</v>
      </c>
      <c r="H37" s="151">
        <v>1</v>
      </c>
      <c r="I37" s="172">
        <f>'5. CONVERSION FACTORS'!$B$7</f>
        <v>0</v>
      </c>
      <c r="J37" s="170">
        <f t="shared" ref="J37:J50" si="26">IF(OR(I37=0,I37=""),H37,IF(AND(ISNUMBER(I37),I37&gt;0),I37,""))</f>
        <v>1</v>
      </c>
      <c r="K37" s="173">
        <f t="shared" ref="K37:K50" si="27">J37*G37</f>
        <v>0</v>
      </c>
      <c r="L37" s="363"/>
      <c r="M37" s="171">
        <f>$AN$11</f>
        <v>2.5000000000000001E-2</v>
      </c>
      <c r="N37" s="172">
        <f>'5. CONVERSION FACTORS'!$C$7</f>
        <v>0</v>
      </c>
      <c r="O37" s="170">
        <f t="shared" ref="O37:O50" si="28">IF(OR(N37=0,N37=""),M37,IF(AND(ISNUMBER(N37),N37&gt;0),N37,""))</f>
        <v>2.5000000000000001E-2</v>
      </c>
      <c r="P37" s="173">
        <f t="shared" ref="P37:P50" si="29">O37*K37</f>
        <v>0</v>
      </c>
      <c r="Q37" s="363"/>
      <c r="R37" s="170">
        <f>IF(AND('2. PROCESSES INFO'!$B$29="Solid Fuel",'2. PROCESSES INFO'!$C$30="m3"),'2. PROCESSES INFO'!$B$30,IF(AND('2. PROCESSES INFO'!$B$29="Solid Fuel",'2. PROCESSES INFO'!$C$30="ltr"),"CHECK",IF(AND('2. PROCESSES INFO'!$B$29="Solid Fuel",'2. PROCESSES INFO'!$C$30="kg"),0,IF(AND('2. PROCESSES INFO'!$B$29="Solid Fuel",'2. PROCESSES INFO'!$C$30="kWh"),"CHECK",0))))</f>
        <v>0</v>
      </c>
      <c r="S37" s="170">
        <v>2100</v>
      </c>
      <c r="T37" s="170">
        <f t="shared" si="7"/>
        <v>0</v>
      </c>
      <c r="U37" s="151">
        <v>1</v>
      </c>
      <c r="V37" s="174">
        <f>'5. CONVERSION FACTORS'!$B$7</f>
        <v>0</v>
      </c>
      <c r="W37" s="170">
        <f t="shared" ref="W37:W50" si="30">IF(OR(V37=0,V37=""),U37,IF(AND(ISNUMBER(V37),V37&gt;0),V37,""))</f>
        <v>1</v>
      </c>
      <c r="X37" s="175">
        <f t="shared" ref="X37:X50" si="31">W37*T37</f>
        <v>0</v>
      </c>
      <c r="Y37" s="366"/>
      <c r="Z37" s="171">
        <f>$AN$11</f>
        <v>2.5000000000000001E-2</v>
      </c>
      <c r="AA37" s="174">
        <f>'5. CONVERSION FACTORS'!$C$7</f>
        <v>0</v>
      </c>
      <c r="AB37" s="170">
        <f t="shared" ref="AB37:AB50" si="32">IF(OR(AA37=0,AA37=""),Z37,IF(AND(ISNUMBER(AA37),AA37&gt;0),AA37,""))</f>
        <v>2.5000000000000001E-2</v>
      </c>
      <c r="AC37" s="175">
        <f t="shared" ref="AC37:AC50" si="33">AB37*X37</f>
        <v>0</v>
      </c>
      <c r="AD37" s="352"/>
    </row>
    <row r="38" spans="1:30" x14ac:dyDescent="0.25">
      <c r="A38" s="357"/>
      <c r="B38" s="166" t="str">
        <f t="shared" si="17"/>
        <v>Diesel</v>
      </c>
      <c r="C38" s="169" t="s">
        <v>143</v>
      </c>
      <c r="D38" s="169"/>
      <c r="E38" s="163">
        <f>IF(AND('1. BUILDING INFO'!$B$66="Diesel",'1. BUILDING INFO'!$C$68="kg"),'1. BUILDING INFO'!$B$68,IF(AND('1. BUILDING INFO'!$B$66="Diesel",'1. BUILDING INFO'!$C$68="ltr"),0,IF(AND('1. BUILDING INFO'!$B$66="Diesel",'1. BUILDING INFO'!$C$68="m3"),0,IF(AND('1. BUILDING INFO'!$B$66="Diesel",'1. BUILDING INFO'!$C$68="kWh"),"CHECK",0))))</f>
        <v>0</v>
      </c>
      <c r="F38" s="170">
        <v>11.944444444444439</v>
      </c>
      <c r="G38" s="170">
        <f t="shared" si="6"/>
        <v>0</v>
      </c>
      <c r="H38" s="151">
        <v>1.1000000000000001</v>
      </c>
      <c r="I38" s="172">
        <f>'5. CONVERSION FACTORS'!$B$8</f>
        <v>0</v>
      </c>
      <c r="J38" s="170">
        <f t="shared" si="26"/>
        <v>1.1000000000000001</v>
      </c>
      <c r="K38" s="173">
        <f t="shared" si="27"/>
        <v>0</v>
      </c>
      <c r="L38" s="363"/>
      <c r="M38" s="171">
        <f>$AN$9</f>
        <v>0.27</v>
      </c>
      <c r="N38" s="172">
        <f>'5. CONVERSION FACTORS'!$C$8</f>
        <v>0</v>
      </c>
      <c r="O38" s="170">
        <f t="shared" si="28"/>
        <v>0.27</v>
      </c>
      <c r="P38" s="173">
        <f t="shared" si="29"/>
        <v>0</v>
      </c>
      <c r="Q38" s="363"/>
      <c r="R38" s="170">
        <f>IF(AND('2. PROCESSES INFO'!$B$29="Diesel",'2. PROCESSES INFO'!$C$30="kg"),'2. PROCESSES INFO'!$B$30,IF(AND('2. PROCESSES INFO'!$B$29="Diesel",'2. PROCESSES INFO'!$C$30="ltr"),0,IF(AND('2. PROCESSES INFO'!$B$29="Diesel",'2. PROCESSES INFO'!$C$30="m3"),0,IF(AND('2. PROCESSES INFO'!$B$29="Diesel",'2. PROCESSES INFO'!$C$30="kWh"),"CHECK",0))))</f>
        <v>0</v>
      </c>
      <c r="S38" s="170">
        <v>11.944444444444439</v>
      </c>
      <c r="T38" s="170">
        <f t="shared" si="7"/>
        <v>0</v>
      </c>
      <c r="U38" s="151">
        <v>1.1000000000000001</v>
      </c>
      <c r="V38" s="174">
        <f>'5. CONVERSION FACTORS'!$B$8</f>
        <v>0</v>
      </c>
      <c r="W38" s="170">
        <f t="shared" si="30"/>
        <v>1.1000000000000001</v>
      </c>
      <c r="X38" s="175">
        <f t="shared" si="31"/>
        <v>0</v>
      </c>
      <c r="Y38" s="366"/>
      <c r="Z38" s="171">
        <f>$AN$9</f>
        <v>0.27</v>
      </c>
      <c r="AA38" s="174">
        <f>'5. CONVERSION FACTORS'!$C$8</f>
        <v>0</v>
      </c>
      <c r="AB38" s="170">
        <f t="shared" si="32"/>
        <v>0.27</v>
      </c>
      <c r="AC38" s="175">
        <f t="shared" si="33"/>
        <v>0</v>
      </c>
      <c r="AD38" s="352"/>
    </row>
    <row r="39" spans="1:30" x14ac:dyDescent="0.25">
      <c r="A39" s="357"/>
      <c r="B39" s="166" t="str">
        <f t="shared" si="17"/>
        <v>Diesel</v>
      </c>
      <c r="C39" s="169" t="s">
        <v>255</v>
      </c>
      <c r="D39" s="169"/>
      <c r="E39" s="163">
        <f>IF(AND('1. BUILDING INFO'!$B$66="Diesel",'1. BUILDING INFO'!$C$68="ltr"),'1. BUILDING INFO'!$B$68,IF(AND('1. BUILDING INFO'!$B$66="Diesel",'1. BUILDING INFO'!$C$68="m3"),0,IF(AND('1. BUILDING INFO'!$B$66="Diesel",'1. BUILDING INFO'!$C$68="kg"),0,IF(AND('1. BUILDING INFO'!$B$66="Diesel",'1. BUILDING INFO'!$C$68="kWh"),"CHECK",0))))</f>
        <v>0</v>
      </c>
      <c r="F39" s="170">
        <v>9.9444444444444429</v>
      </c>
      <c r="G39" s="170">
        <f t="shared" si="6"/>
        <v>0</v>
      </c>
      <c r="H39" s="151">
        <v>1.1000000000000001</v>
      </c>
      <c r="I39" s="172">
        <f>'5. CONVERSION FACTORS'!$B$8</f>
        <v>0</v>
      </c>
      <c r="J39" s="170">
        <f t="shared" si="26"/>
        <v>1.1000000000000001</v>
      </c>
      <c r="K39" s="173">
        <f t="shared" si="27"/>
        <v>0</v>
      </c>
      <c r="L39" s="363"/>
      <c r="M39" s="171">
        <f>$AN$9</f>
        <v>0.27</v>
      </c>
      <c r="N39" s="172">
        <f>'5. CONVERSION FACTORS'!$C$8</f>
        <v>0</v>
      </c>
      <c r="O39" s="170">
        <f t="shared" si="28"/>
        <v>0.27</v>
      </c>
      <c r="P39" s="173">
        <f t="shared" si="29"/>
        <v>0</v>
      </c>
      <c r="Q39" s="363"/>
      <c r="R39" s="170">
        <f>IF(AND('2. PROCESSES INFO'!$B$29="Diesel",'2. PROCESSES INFO'!$C$30="ltr"),'2. PROCESSES INFO'!$B$30,IF(AND('2. PROCESSES INFO'!$B$29="Diesel",'2. PROCESSES INFO'!$C$30="m3"),0,IF(AND('2. PROCESSES INFO'!$B$29="Diesel",'2. PROCESSES INFO'!$C$30="kg"),0,IF(AND('2. PROCESSES INFO'!$B$29="Diesel",'2. PROCESSES INFO'!$C$30="kWh"),"CHECK",0))))</f>
        <v>0</v>
      </c>
      <c r="S39" s="170">
        <v>9.9444444444444429</v>
      </c>
      <c r="T39" s="170">
        <f t="shared" si="7"/>
        <v>0</v>
      </c>
      <c r="U39" s="151">
        <v>1.1000000000000001</v>
      </c>
      <c r="V39" s="174">
        <f>'5. CONVERSION FACTORS'!$B$8</f>
        <v>0</v>
      </c>
      <c r="W39" s="170">
        <f t="shared" si="30"/>
        <v>1.1000000000000001</v>
      </c>
      <c r="X39" s="175">
        <f t="shared" si="31"/>
        <v>0</v>
      </c>
      <c r="Y39" s="366"/>
      <c r="Z39" s="171">
        <f>$AN$9</f>
        <v>0.27</v>
      </c>
      <c r="AA39" s="174">
        <f>'5. CONVERSION FACTORS'!$C$8</f>
        <v>0</v>
      </c>
      <c r="AB39" s="170">
        <f t="shared" si="32"/>
        <v>0.27</v>
      </c>
      <c r="AC39" s="175">
        <f t="shared" si="33"/>
        <v>0</v>
      </c>
      <c r="AD39" s="352"/>
    </row>
    <row r="40" spans="1:30" x14ac:dyDescent="0.25">
      <c r="A40" s="357"/>
      <c r="B40" s="166" t="str">
        <f t="shared" si="17"/>
        <v>Diesel</v>
      </c>
      <c r="C40" s="169" t="s">
        <v>154</v>
      </c>
      <c r="D40" s="169"/>
      <c r="E40" s="163">
        <f>IF(AND('1. BUILDING INFO'!$B$66="Diesel",'1. BUILDING INFO'!$C$68="m3"),'1. BUILDING INFO'!$B$68,IF(AND('1. BUILDING INFO'!$B$66="Diesel",'1. BUILDING INFO'!$C$68="ltr"),0,IF(AND('1. BUILDING INFO'!$B$66="Diesel",'1. BUILDING INFO'!$C$68="kg"),0,IF(AND('1. BUILDING INFO'!$B$66="Diesel",'1. BUILDING INFO'!$C$68="kWh"),"CHECK",0))))</f>
        <v>0</v>
      </c>
      <c r="F40" s="170">
        <v>9944.4444444444434</v>
      </c>
      <c r="G40" s="170">
        <f t="shared" si="6"/>
        <v>0</v>
      </c>
      <c r="H40" s="151">
        <v>1.1000000000000001</v>
      </c>
      <c r="I40" s="172">
        <f>'5. CONVERSION FACTORS'!$B$8</f>
        <v>0</v>
      </c>
      <c r="J40" s="170">
        <f t="shared" si="26"/>
        <v>1.1000000000000001</v>
      </c>
      <c r="K40" s="173">
        <f t="shared" si="27"/>
        <v>0</v>
      </c>
      <c r="L40" s="363"/>
      <c r="M40" s="171">
        <f>$AN$9</f>
        <v>0.27</v>
      </c>
      <c r="N40" s="172">
        <f>'5. CONVERSION FACTORS'!$C$8</f>
        <v>0</v>
      </c>
      <c r="O40" s="170">
        <f t="shared" si="28"/>
        <v>0.27</v>
      </c>
      <c r="P40" s="173">
        <f t="shared" si="29"/>
        <v>0</v>
      </c>
      <c r="Q40" s="363"/>
      <c r="R40" s="170">
        <f>IF(AND('2. PROCESSES INFO'!$B$29="Diesel",'2. PROCESSES INFO'!$C$30="m3"),'2. PROCESSES INFO'!$B$30,IF(AND('2. PROCESSES INFO'!$B$29="Diesel",'2. PROCESSES INFO'!$C$30="ltr"),0,IF(AND('2. PROCESSES INFO'!$B$29="Diesel",'2. PROCESSES INFO'!$C$30="kg"),0,IF(AND('2. PROCESSES INFO'!$B$29="Diesel",'2. PROCESSES INFO'!$C$30="kWh"),"CHECK",0))))</f>
        <v>0</v>
      </c>
      <c r="S40" s="170">
        <v>9944.4444444444434</v>
      </c>
      <c r="T40" s="170">
        <f t="shared" si="7"/>
        <v>0</v>
      </c>
      <c r="U40" s="151">
        <v>1.1000000000000001</v>
      </c>
      <c r="V40" s="174">
        <f>'5. CONVERSION FACTORS'!$B$8</f>
        <v>0</v>
      </c>
      <c r="W40" s="170">
        <f t="shared" si="30"/>
        <v>1.1000000000000001</v>
      </c>
      <c r="X40" s="175">
        <f t="shared" si="31"/>
        <v>0</v>
      </c>
      <c r="Y40" s="366"/>
      <c r="Z40" s="171">
        <f>$AN$9</f>
        <v>0.27</v>
      </c>
      <c r="AA40" s="174">
        <f>'5. CONVERSION FACTORS'!$C$8</f>
        <v>0</v>
      </c>
      <c r="AB40" s="170">
        <f t="shared" si="32"/>
        <v>0.27</v>
      </c>
      <c r="AC40" s="175">
        <f t="shared" si="33"/>
        <v>0</v>
      </c>
      <c r="AD40" s="352"/>
    </row>
    <row r="41" spans="1:30" x14ac:dyDescent="0.25">
      <c r="A41" s="357"/>
      <c r="B41" s="166" t="str">
        <f t="shared" si="17"/>
        <v>Light Fuel Oil (Boiler)</v>
      </c>
      <c r="C41" s="169" t="s">
        <v>143</v>
      </c>
      <c r="D41" s="169"/>
      <c r="E41" s="163">
        <f>IF(AND('1. BUILDING INFO'!$B$66="Light Fuel Oil (Boiler)",'1. BUILDING INFO'!$C$68="kg"),'1. BUILDING INFO'!$B$68,IF(AND('1. BUILDING INFO'!$B$66="Light Fuel Oil (Boiler)",'1. BUILDING INFO'!$C$68="ltr"),0,IF(AND('1. BUILDING INFO'!$B$66="Light Fuel Oil (Boiler)",'1. BUILDING INFO'!$C$68="m3"),0,IF(AND('1. BUILDING INFO'!$B$66="Light Fuel Oil (Boiler)",'1. BUILDING INFO'!$C$68="kWh"),"CHECK",0))))</f>
        <v>0</v>
      </c>
      <c r="F41" s="170">
        <v>11.22222222222222</v>
      </c>
      <c r="G41" s="170">
        <f t="shared" si="6"/>
        <v>0</v>
      </c>
      <c r="H41" s="151">
        <v>1.1000000000000001</v>
      </c>
      <c r="I41" s="172">
        <f>'5. CONVERSION FACTORS'!$B$9</f>
        <v>0</v>
      </c>
      <c r="J41" s="170">
        <f t="shared" si="26"/>
        <v>1.1000000000000001</v>
      </c>
      <c r="K41" s="173">
        <f t="shared" si="27"/>
        <v>0</v>
      </c>
      <c r="L41" s="363"/>
      <c r="M41" s="171">
        <f>$AN$10</f>
        <v>0.28000000000000003</v>
      </c>
      <c r="N41" s="172">
        <f>'5. CONVERSION FACTORS'!$C$9</f>
        <v>0</v>
      </c>
      <c r="O41" s="170">
        <f t="shared" si="28"/>
        <v>0.28000000000000003</v>
      </c>
      <c r="P41" s="173">
        <f t="shared" si="29"/>
        <v>0</v>
      </c>
      <c r="Q41" s="363"/>
      <c r="R41" s="170">
        <f>IF(AND('2. PROCESSES INFO'!$B$29="Light Fuel Oil (Boiler)",'2. PROCESSES INFO'!$C$30="kg"),'2. PROCESSES INFO'!$B$30,IF(AND('2. PROCESSES INFO'!$B$29="Light Fuel Oil (Boiler)",'2. PROCESSES INFO'!$C$30="ltr"),0,IF(AND('2. PROCESSES INFO'!$B$29="Light Fuel Oil (Boiler)",'2. PROCESSES INFO'!$C$30="m3"),0,IF(AND('2. PROCESSES INFO'!$B$29="Light Fuel Oil (Boiler)",'2. PROCESSES INFO'!$C$30="kWh"),"CHECK",0))))</f>
        <v>0</v>
      </c>
      <c r="S41" s="170">
        <v>11.22222222222222</v>
      </c>
      <c r="T41" s="170">
        <f t="shared" si="7"/>
        <v>0</v>
      </c>
      <c r="U41" s="151">
        <v>1.1000000000000001</v>
      </c>
      <c r="V41" s="174">
        <f>'5. CONVERSION FACTORS'!$B$9</f>
        <v>0</v>
      </c>
      <c r="W41" s="170">
        <f t="shared" si="30"/>
        <v>1.1000000000000001</v>
      </c>
      <c r="X41" s="175">
        <f t="shared" si="31"/>
        <v>0</v>
      </c>
      <c r="Y41" s="366"/>
      <c r="Z41" s="171">
        <f>$AN$10</f>
        <v>0.28000000000000003</v>
      </c>
      <c r="AA41" s="174">
        <f>'5. CONVERSION FACTORS'!$C$9</f>
        <v>0</v>
      </c>
      <c r="AB41" s="170">
        <f t="shared" si="32"/>
        <v>0.28000000000000003</v>
      </c>
      <c r="AC41" s="175">
        <f t="shared" si="33"/>
        <v>0</v>
      </c>
      <c r="AD41" s="352"/>
    </row>
    <row r="42" spans="1:30" x14ac:dyDescent="0.25">
      <c r="A42" s="357"/>
      <c r="B42" s="166" t="str">
        <f t="shared" si="17"/>
        <v>Light Fuel Oil (Boiler)</v>
      </c>
      <c r="C42" s="169" t="s">
        <v>255</v>
      </c>
      <c r="D42" s="169"/>
      <c r="E42" s="163">
        <f>IF(AND('1. BUILDING INFO'!$B$66="Light Fuel Oil (Boiler)",'1. BUILDING INFO'!$C$68="ltr"),'1. BUILDING INFO'!$B$68,IF(AND('1. BUILDING INFO'!$B$66="Light Fuel Oil (Boiler)",'1. BUILDING INFO'!$C$68="m3"),0,IF(AND('1. BUILDING INFO'!$B$66="Light Fuel Oil (Boiler)",'1. BUILDING INFO'!$C$68="kg"),0,IF(AND('1. BUILDING INFO'!$B$66="Light Fuel Oil (Boiler)",'1. BUILDING INFO'!$C$68="kWh"),"CHECK",0))))</f>
        <v>0</v>
      </c>
      <c r="F42" s="170">
        <v>10.388888888888889</v>
      </c>
      <c r="G42" s="170">
        <f t="shared" si="6"/>
        <v>0</v>
      </c>
      <c r="H42" s="151">
        <v>1.1000000000000001</v>
      </c>
      <c r="I42" s="172">
        <f>'5. CONVERSION FACTORS'!B39</f>
        <v>0</v>
      </c>
      <c r="J42" s="170">
        <f t="shared" si="26"/>
        <v>1.1000000000000001</v>
      </c>
      <c r="K42" s="173">
        <f t="shared" si="27"/>
        <v>0</v>
      </c>
      <c r="L42" s="363"/>
      <c r="M42" s="171">
        <f>$AN$10</f>
        <v>0.28000000000000003</v>
      </c>
      <c r="N42" s="172">
        <f>'5. CONVERSION FACTORS'!$C$9</f>
        <v>0</v>
      </c>
      <c r="O42" s="170">
        <f t="shared" si="28"/>
        <v>0.28000000000000003</v>
      </c>
      <c r="P42" s="173">
        <f t="shared" si="29"/>
        <v>0</v>
      </c>
      <c r="Q42" s="363"/>
      <c r="R42" s="170">
        <f>IF(AND('2. PROCESSES INFO'!$B$29="Light Fuel Oil (Boiler)",'2. PROCESSES INFO'!$C$30="ltr"),'2. PROCESSES INFO'!$B$30,IF(AND('2. PROCESSES INFO'!$B$29="Light Fuel Oil (Boiler)",'2. PROCESSES INFO'!$C$30="m3"),0,IF(AND('2. PROCESSES INFO'!$B$29="Light Fuel Oil (Boiler)",'2. PROCESSES INFO'!$C$30="kg"),0,IF(AND('2. PROCESSES INFO'!$B$29="Light Fuel Oil (Boiler)",'2. PROCESSES INFO'!$C$30="kWh"),"CHECK",0))))</f>
        <v>0</v>
      </c>
      <c r="S42" s="170">
        <v>10.388888888888889</v>
      </c>
      <c r="T42" s="170">
        <f t="shared" si="7"/>
        <v>0</v>
      </c>
      <c r="U42" s="151">
        <v>1.1000000000000001</v>
      </c>
      <c r="V42" s="174">
        <f>'5. CONVERSION FACTORS'!N39</f>
        <v>0</v>
      </c>
      <c r="W42" s="170">
        <f t="shared" si="30"/>
        <v>1.1000000000000001</v>
      </c>
      <c r="X42" s="175">
        <f t="shared" si="31"/>
        <v>0</v>
      </c>
      <c r="Y42" s="366"/>
      <c r="Z42" s="171">
        <f>$AN$10</f>
        <v>0.28000000000000003</v>
      </c>
      <c r="AA42" s="174">
        <f>'5. CONVERSION FACTORS'!$C$9</f>
        <v>0</v>
      </c>
      <c r="AB42" s="170">
        <f t="shared" si="32"/>
        <v>0.28000000000000003</v>
      </c>
      <c r="AC42" s="175">
        <f t="shared" si="33"/>
        <v>0</v>
      </c>
      <c r="AD42" s="352"/>
    </row>
    <row r="43" spans="1:30" x14ac:dyDescent="0.25">
      <c r="A43" s="357"/>
      <c r="B43" s="166" t="str">
        <f t="shared" si="17"/>
        <v>Light Fuel Oil (Boiler)</v>
      </c>
      <c r="C43" s="169" t="s">
        <v>154</v>
      </c>
      <c r="D43" s="169"/>
      <c r="E43" s="163">
        <f>IF(AND('1. BUILDING INFO'!$B$66="Light Fuel Oil (Boiler)",'1. BUILDING INFO'!$C$68="m3"),'1. BUILDING INFO'!$B$68,IF(AND('1. BUILDING INFO'!$B$66="Light Fuel Oil (Boiler)",'1. BUILDING INFO'!$C$68="ltr"),0,IF(AND('1. BUILDING INFO'!$B$66="Light Fuel Oil (Boiler)",'1. BUILDING INFO'!$C$68="kg"),0,IF(AND('1. BUILDING INFO'!$B$66="Light Fuel Oil (Boiler)",'1. BUILDING INFO'!$C$68="kWh"),"CHECK",0))))</f>
        <v>0</v>
      </c>
      <c r="F43" s="170">
        <v>10388.888888888891</v>
      </c>
      <c r="G43" s="170">
        <f t="shared" si="6"/>
        <v>0</v>
      </c>
      <c r="H43" s="151">
        <v>1.1000000000000001</v>
      </c>
      <c r="I43" s="172">
        <f>'5. CONVERSION FACTORS'!$B$9</f>
        <v>0</v>
      </c>
      <c r="J43" s="170">
        <f t="shared" si="26"/>
        <v>1.1000000000000001</v>
      </c>
      <c r="K43" s="173">
        <f t="shared" si="27"/>
        <v>0</v>
      </c>
      <c r="L43" s="363"/>
      <c r="M43" s="171">
        <f>$AN$10</f>
        <v>0.28000000000000003</v>
      </c>
      <c r="N43" s="172">
        <f>'5. CONVERSION FACTORS'!$C$9</f>
        <v>0</v>
      </c>
      <c r="O43" s="170">
        <f t="shared" si="28"/>
        <v>0.28000000000000003</v>
      </c>
      <c r="P43" s="173">
        <f t="shared" si="29"/>
        <v>0</v>
      </c>
      <c r="Q43" s="363"/>
      <c r="R43" s="170">
        <f>IF(AND('2. PROCESSES INFO'!$B$29="Light Fuel Oil (Boiler)",'2. PROCESSES INFO'!$C$30="m3"),'2. PROCESSES INFO'!$B$30,IF(AND('2. PROCESSES INFO'!$B$29="Light Fuel Oil (Boiler)",'2. PROCESSES INFO'!$C$30="ltr"),0,IF(AND('2. PROCESSES INFO'!$B$29="Light Fuel Oil (Boiler)",'2. PROCESSES INFO'!$C$30="kg"),0,IF(AND('2. PROCESSES INFO'!$B$29="Light Fuel Oil (Boiler)",'2. PROCESSES INFO'!$C$30="kWh"),"CHECK",0))))</f>
        <v>0</v>
      </c>
      <c r="S43" s="170">
        <v>10388.888888888891</v>
      </c>
      <c r="T43" s="170">
        <f t="shared" si="7"/>
        <v>0</v>
      </c>
      <c r="U43" s="151">
        <v>1.1000000000000001</v>
      </c>
      <c r="V43" s="174">
        <f>'5. CONVERSION FACTORS'!$B$9</f>
        <v>0</v>
      </c>
      <c r="W43" s="170">
        <f t="shared" si="30"/>
        <v>1.1000000000000001</v>
      </c>
      <c r="X43" s="175">
        <f t="shared" si="31"/>
        <v>0</v>
      </c>
      <c r="Y43" s="366"/>
      <c r="Z43" s="171">
        <f>$AN$10</f>
        <v>0.28000000000000003</v>
      </c>
      <c r="AA43" s="174">
        <f>'5. CONVERSION FACTORS'!$C$9</f>
        <v>0</v>
      </c>
      <c r="AB43" s="170">
        <f t="shared" si="32"/>
        <v>0.28000000000000003</v>
      </c>
      <c r="AC43" s="175">
        <f t="shared" si="33"/>
        <v>0</v>
      </c>
      <c r="AD43" s="352"/>
    </row>
    <row r="44" spans="1:30" x14ac:dyDescent="0.25">
      <c r="A44" s="357"/>
      <c r="B44" s="166" t="str">
        <f t="shared" si="17"/>
        <v>LPG</v>
      </c>
      <c r="C44" s="169" t="s">
        <v>143</v>
      </c>
      <c r="D44" s="169"/>
      <c r="E44" s="163">
        <f>IF(AND('1. BUILDING INFO'!$B$66="LPG",'1. BUILDING INFO'!$C$68="kg"),'1. BUILDING INFO'!$B$68,IF(AND('1. BUILDING INFO'!$B$66="LPG",'1. BUILDING INFO'!$C$68="ltr"),0,IF(AND('1. BUILDING INFO'!$B$66="LPG",'1. BUILDING INFO'!$C$68="m3"),0,IF(AND('1. BUILDING INFO'!$B$66="LPG",'1. BUILDING INFO'!$C$68="kWh"),"CHECK",0))))</f>
        <v>0</v>
      </c>
      <c r="F44" s="170">
        <v>13.138888888888889</v>
      </c>
      <c r="G44" s="170">
        <f t="shared" si="6"/>
        <v>0</v>
      </c>
      <c r="H44" s="151">
        <v>1.1000000000000001</v>
      </c>
      <c r="I44" s="172">
        <f>'5. CONVERSION FACTORS'!$B$10</f>
        <v>0</v>
      </c>
      <c r="J44" s="170">
        <f t="shared" si="26"/>
        <v>1.1000000000000001</v>
      </c>
      <c r="K44" s="173">
        <f t="shared" si="27"/>
        <v>0</v>
      </c>
      <c r="L44" s="363"/>
      <c r="M44" s="171">
        <f>$AN$8</f>
        <v>0.23</v>
      </c>
      <c r="N44" s="172">
        <f>'5. CONVERSION FACTORS'!$C$10</f>
        <v>0</v>
      </c>
      <c r="O44" s="170">
        <f t="shared" si="28"/>
        <v>0.23</v>
      </c>
      <c r="P44" s="173">
        <f t="shared" si="29"/>
        <v>0</v>
      </c>
      <c r="Q44" s="363"/>
      <c r="R44" s="170">
        <f>IF(AND('2. PROCESSES INFO'!$B$29="LPG",'2. PROCESSES INFO'!$C$30="kg"),'2. PROCESSES INFO'!$B$30,IF(AND('2. PROCESSES INFO'!$B$29="LPG",'2. PROCESSES INFO'!$C$30="ltr"),0,IF(AND('2. PROCESSES INFO'!$B$29="LPG",'2. PROCESSES INFO'!$C$30="m3"),0,IF(AND('2. PROCESSES INFO'!$B$29="LPG",'2. PROCESSES INFO'!$C$30="kWh"),"CHECK",0))))</f>
        <v>0</v>
      </c>
      <c r="S44" s="170">
        <v>13.138888888888889</v>
      </c>
      <c r="T44" s="170">
        <f t="shared" si="7"/>
        <v>0</v>
      </c>
      <c r="U44" s="151">
        <v>1.1000000000000001</v>
      </c>
      <c r="V44" s="174">
        <f>'5. CONVERSION FACTORS'!$B$10</f>
        <v>0</v>
      </c>
      <c r="W44" s="170">
        <f t="shared" si="30"/>
        <v>1.1000000000000001</v>
      </c>
      <c r="X44" s="175">
        <f t="shared" si="31"/>
        <v>0</v>
      </c>
      <c r="Y44" s="366"/>
      <c r="Z44" s="171">
        <f>$AN$8</f>
        <v>0.23</v>
      </c>
      <c r="AA44" s="174">
        <f>'5. CONVERSION FACTORS'!$C$10</f>
        <v>0</v>
      </c>
      <c r="AB44" s="170">
        <f t="shared" si="32"/>
        <v>0.23</v>
      </c>
      <c r="AC44" s="175">
        <f t="shared" si="33"/>
        <v>0</v>
      </c>
      <c r="AD44" s="352"/>
    </row>
    <row r="45" spans="1:30" x14ac:dyDescent="0.25">
      <c r="A45" s="357"/>
      <c r="B45" s="166" t="str">
        <f t="shared" si="17"/>
        <v>LPG</v>
      </c>
      <c r="C45" s="169" t="s">
        <v>255</v>
      </c>
      <c r="D45" s="169"/>
      <c r="E45" s="163">
        <f>IF(AND('1. BUILDING INFO'!$B$66="LPG",'1. BUILDING INFO'!$C$68="ltr"),'1. BUILDING INFO'!$B$68,IF(AND('1. BUILDING INFO'!$B$66="LPG",'1. BUILDING INFO'!$C$68="m3"),0,IF(AND('1. BUILDING INFO'!$B$66="LPG",'1. BUILDING INFO'!$C$68="kg"),0,IF(AND('1. BUILDING INFO'!$B$66="LPG",'1. BUILDING INFO'!$C$68="kWh"),"CHECK",0))))</f>
        <v>0</v>
      </c>
      <c r="F45" s="170">
        <v>7.166666666666667</v>
      </c>
      <c r="G45" s="170">
        <f t="shared" si="6"/>
        <v>0</v>
      </c>
      <c r="H45" s="151">
        <v>1.1000000000000001</v>
      </c>
      <c r="I45" s="172">
        <f>'5. CONVERSION FACTORS'!$B$10</f>
        <v>0</v>
      </c>
      <c r="J45" s="170">
        <f t="shared" si="26"/>
        <v>1.1000000000000001</v>
      </c>
      <c r="K45" s="173">
        <f t="shared" si="27"/>
        <v>0</v>
      </c>
      <c r="L45" s="363"/>
      <c r="M45" s="171">
        <f>$AN$8</f>
        <v>0.23</v>
      </c>
      <c r="N45" s="172">
        <f>'5. CONVERSION FACTORS'!$C$10</f>
        <v>0</v>
      </c>
      <c r="O45" s="170">
        <f t="shared" si="28"/>
        <v>0.23</v>
      </c>
      <c r="P45" s="173">
        <f t="shared" si="29"/>
        <v>0</v>
      </c>
      <c r="Q45" s="363"/>
      <c r="R45" s="170">
        <f>IF(AND('2. PROCESSES INFO'!$B$29="LPG",'2. PROCESSES INFO'!$C$30="ltr"),'2. PROCESSES INFO'!$B$30,IF(AND('2. PROCESSES INFO'!$B$29="LPG",'2. PROCESSES INFO'!$C$30="m3"),0,IF(AND('2. PROCESSES INFO'!$B$29="LPG",'2. PROCESSES INFO'!$C$30="kg"),0,IF(AND('2. PROCESSES INFO'!$B$29="LPG",'2. PROCESSES INFO'!$C$30="kWh"),"CHECK",0))))</f>
        <v>0</v>
      </c>
      <c r="S45" s="170">
        <v>7.166666666666667</v>
      </c>
      <c r="T45" s="170">
        <f t="shared" si="7"/>
        <v>0</v>
      </c>
      <c r="U45" s="151">
        <v>1.1000000000000001</v>
      </c>
      <c r="V45" s="174">
        <f>'5. CONVERSION FACTORS'!$B$10</f>
        <v>0</v>
      </c>
      <c r="W45" s="170">
        <f t="shared" si="30"/>
        <v>1.1000000000000001</v>
      </c>
      <c r="X45" s="175">
        <f t="shared" si="31"/>
        <v>0</v>
      </c>
      <c r="Y45" s="366"/>
      <c r="Z45" s="171">
        <f>$AN$8</f>
        <v>0.23</v>
      </c>
      <c r="AA45" s="174">
        <f>'5. CONVERSION FACTORS'!$C$10</f>
        <v>0</v>
      </c>
      <c r="AB45" s="170">
        <f t="shared" si="32"/>
        <v>0.23</v>
      </c>
      <c r="AC45" s="175">
        <f t="shared" si="33"/>
        <v>0</v>
      </c>
      <c r="AD45" s="352"/>
    </row>
    <row r="46" spans="1:30" x14ac:dyDescent="0.25">
      <c r="A46" s="357"/>
      <c r="B46" s="166" t="str">
        <f t="shared" si="17"/>
        <v>LPG</v>
      </c>
      <c r="C46" s="169" t="s">
        <v>154</v>
      </c>
      <c r="D46" s="169"/>
      <c r="E46" s="163">
        <f>IF(AND('1. BUILDING INFO'!$B$66="LPG",'1. BUILDING INFO'!$C$68="m3"),'1. BUILDING INFO'!$B$68,IF(AND('1. BUILDING INFO'!$B$66="LPG",'1. BUILDING INFO'!$C$68="ltr"),0,IF(AND('1. BUILDING INFO'!$B$66="LPG",'1. BUILDING INFO'!$C$68="kg"),0,IF(AND('1. BUILDING INFO'!$B$66="LPG",'1. BUILDING INFO'!$C$68="kg"),"CHECK",0))))</f>
        <v>0</v>
      </c>
      <c r="F46" s="170">
        <v>18194.444444444449</v>
      </c>
      <c r="G46" s="170">
        <f t="shared" si="6"/>
        <v>0</v>
      </c>
      <c r="H46" s="151">
        <v>1.1000000000000001</v>
      </c>
      <c r="I46" s="172">
        <f>'5. CONVERSION FACTORS'!$B$10</f>
        <v>0</v>
      </c>
      <c r="J46" s="170">
        <f t="shared" si="26"/>
        <v>1.1000000000000001</v>
      </c>
      <c r="K46" s="173">
        <f t="shared" si="27"/>
        <v>0</v>
      </c>
      <c r="L46" s="363"/>
      <c r="M46" s="171">
        <f>$AN$8</f>
        <v>0.23</v>
      </c>
      <c r="N46" s="172">
        <f>'5. CONVERSION FACTORS'!$C$10</f>
        <v>0</v>
      </c>
      <c r="O46" s="170">
        <f t="shared" si="28"/>
        <v>0.23</v>
      </c>
      <c r="P46" s="173">
        <f t="shared" si="29"/>
        <v>0</v>
      </c>
      <c r="Q46" s="363"/>
      <c r="R46" s="170">
        <f>IF(AND('2. PROCESSES INFO'!$B$29="LPG",'2. PROCESSES INFO'!$C$30="m3"),'2. PROCESSES INFO'!$B$30,IF(AND('2. PROCESSES INFO'!$B$29="LPG",'2. PROCESSES INFO'!$C$30="ltr"),0,IF(AND('2. PROCESSES INFO'!$B$29="LPG",'2. PROCESSES INFO'!$C$30="kg"),0,IF(AND('2. PROCESSES INFO'!$B$29="LPG",'2. PROCESSES INFO'!$C$30="kWh"),"CHECK",0))))</f>
        <v>0</v>
      </c>
      <c r="S46" s="170">
        <v>18194.444444444449</v>
      </c>
      <c r="T46" s="170">
        <f t="shared" si="7"/>
        <v>0</v>
      </c>
      <c r="U46" s="151">
        <v>1.1000000000000001</v>
      </c>
      <c r="V46" s="174">
        <f>'5. CONVERSION FACTORS'!$B$10</f>
        <v>0</v>
      </c>
      <c r="W46" s="170">
        <f t="shared" si="30"/>
        <v>1.1000000000000001</v>
      </c>
      <c r="X46" s="175">
        <f t="shared" si="31"/>
        <v>0</v>
      </c>
      <c r="Y46" s="366"/>
      <c r="Z46" s="171">
        <f>$AN$8</f>
        <v>0.23</v>
      </c>
      <c r="AA46" s="174">
        <f>'5. CONVERSION FACTORS'!$C$10</f>
        <v>0</v>
      </c>
      <c r="AB46" s="170">
        <f t="shared" si="32"/>
        <v>0.23</v>
      </c>
      <c r="AC46" s="175">
        <f t="shared" si="33"/>
        <v>0</v>
      </c>
      <c r="AD46" s="352"/>
    </row>
    <row r="47" spans="1:30" x14ac:dyDescent="0.25">
      <c r="A47" s="357"/>
      <c r="B47" s="166" t="str">
        <f t="shared" si="17"/>
        <v>Natural Gas</v>
      </c>
      <c r="C47" s="169" t="s">
        <v>154</v>
      </c>
      <c r="D47" s="169"/>
      <c r="E47" s="163">
        <f>IF(AND('1. BUILDING INFO'!$B$66="Natural Gas",'1. BUILDING INFO'!$C$68="m3"),'1. BUILDING INFO'!$B$68,IF(AND('1. BUILDING INFO'!$B$66="Natural Gas",'1. BUILDING INFO'!$C$68="ltr"),0,IF(AND('1. BUILDING INFO'!$B$66="Natural Gas",'1. BUILDING INFO'!$C$68="kWh"),0,IF(AND('1. BUILDING INFO'!$B$66="Natural Gas",'1. BUILDING INFO'!$C$68="kg"),"CHECK",0))))</f>
        <v>0</v>
      </c>
      <c r="F47" s="170">
        <v>10</v>
      </c>
      <c r="G47" s="170">
        <f t="shared" si="6"/>
        <v>0</v>
      </c>
      <c r="H47" s="151">
        <v>1.1000000000000001</v>
      </c>
      <c r="I47" s="172">
        <f>'5. CONVERSION FACTORS'!$B$11</f>
        <v>0</v>
      </c>
      <c r="J47" s="170">
        <f t="shared" si="26"/>
        <v>1.1000000000000001</v>
      </c>
      <c r="K47" s="173">
        <f t="shared" si="27"/>
        <v>0</v>
      </c>
      <c r="L47" s="363"/>
      <c r="M47" s="171">
        <v>0.2</v>
      </c>
      <c r="N47" s="172">
        <f>'5. CONVERSION FACTORS'!$C$11</f>
        <v>0</v>
      </c>
      <c r="O47" s="170">
        <f t="shared" si="28"/>
        <v>0.2</v>
      </c>
      <c r="P47" s="173">
        <f t="shared" si="29"/>
        <v>0</v>
      </c>
      <c r="Q47" s="363"/>
      <c r="R47" s="170">
        <f>IF(AND('2. PROCESSES INFO'!$B$29="Natural Gas",'2. PROCESSES INFO'!$C$30="m3"),'2. PROCESSES INFO'!$B$30,IF(AND('2. PROCESSES INFO'!$B$29="Natural Gas",'2. PROCESSES INFO'!$C$30="ltr"),0,IF(AND('2. PROCESSES INFO'!$B$29="Natural Gas",'2. PROCESSES INFO'!$C$30="kWh"),0,IF(AND('2. PROCESSES INFO'!$B$29="Natural Gas",'2. PROCESSES INFO'!$C$30="kg"),"CHECK",0))))</f>
        <v>0</v>
      </c>
      <c r="S47" s="170">
        <v>10</v>
      </c>
      <c r="T47" s="170">
        <f t="shared" si="7"/>
        <v>0</v>
      </c>
      <c r="U47" s="151">
        <v>1.1000000000000001</v>
      </c>
      <c r="V47" s="174">
        <f>'5. CONVERSION FACTORS'!$B$11</f>
        <v>0</v>
      </c>
      <c r="W47" s="170">
        <f t="shared" si="30"/>
        <v>1.1000000000000001</v>
      </c>
      <c r="X47" s="175">
        <f t="shared" si="31"/>
        <v>0</v>
      </c>
      <c r="Y47" s="366"/>
      <c r="Z47" s="171">
        <v>0.2</v>
      </c>
      <c r="AA47" s="174">
        <f>'5. CONVERSION FACTORS'!$C$11</f>
        <v>0</v>
      </c>
      <c r="AB47" s="170">
        <f t="shared" si="32"/>
        <v>0.2</v>
      </c>
      <c r="AC47" s="175">
        <f t="shared" si="33"/>
        <v>0</v>
      </c>
      <c r="AD47" s="352"/>
    </row>
    <row r="48" spans="1:30" x14ac:dyDescent="0.25">
      <c r="A48" s="357"/>
      <c r="B48" s="166" t="str">
        <f t="shared" si="17"/>
        <v>Natural Gas</v>
      </c>
      <c r="C48" s="169" t="s">
        <v>255</v>
      </c>
      <c r="D48" s="169"/>
      <c r="E48" s="163">
        <f>IF(AND('1. BUILDING INFO'!$B$66="Natural Gas",'1. BUILDING INFO'!$C$68="ltr"),'1. BUILDING INFO'!$B$68,IF(AND('1. BUILDING INFO'!$B$66="Natural Gas",'1. BUILDING INFO'!$C$68="m3"),0,IF(AND('1. BUILDING INFO'!$B$66="Natural Gas",'1. BUILDING INFO'!$C$68="kWh"),0,IF(AND('1. BUILDING INFO'!$B$66="Natural Gas",'1. BUILDING INFO'!$C$68="kg"),"CHECK",0))))</f>
        <v>0</v>
      </c>
      <c r="F48" s="170">
        <v>10000</v>
      </c>
      <c r="G48" s="170">
        <f t="shared" si="6"/>
        <v>0</v>
      </c>
      <c r="H48" s="151">
        <v>1.1000000000000001</v>
      </c>
      <c r="I48" s="172">
        <f>'5. CONVERSION FACTORS'!$B$11</f>
        <v>0</v>
      </c>
      <c r="J48" s="170">
        <f t="shared" si="26"/>
        <v>1.1000000000000001</v>
      </c>
      <c r="K48" s="173">
        <f t="shared" si="27"/>
        <v>0</v>
      </c>
      <c r="L48" s="363"/>
      <c r="M48" s="171">
        <v>0.2</v>
      </c>
      <c r="N48" s="172">
        <f>'5. CONVERSION FACTORS'!$C$11</f>
        <v>0</v>
      </c>
      <c r="O48" s="170">
        <f t="shared" si="28"/>
        <v>0.2</v>
      </c>
      <c r="P48" s="173">
        <f t="shared" si="29"/>
        <v>0</v>
      </c>
      <c r="Q48" s="363"/>
      <c r="R48" s="170">
        <f>IF(AND('2. PROCESSES INFO'!$B$29="Natural Gas",'2. PROCESSES INFO'!$C$30="ltr"),'2. PROCESSES INFO'!$B$30,IF(AND('2. PROCESSES INFO'!$B$29="Natural Gas",'2. PROCESSES INFO'!$C$30="m3"),0,IF(AND('2. PROCESSES INFO'!$B$29="Natural Gas",'2. PROCESSES INFO'!$C$30="kWh"),0,IF(AND('2. PROCESSES INFO'!$B$29="Natural Gas",'2. PROCESSES INFO'!$C$30="kg"),"CHECK",0))))</f>
        <v>0</v>
      </c>
      <c r="S48" s="170">
        <v>10000</v>
      </c>
      <c r="T48" s="170">
        <f t="shared" si="7"/>
        <v>0</v>
      </c>
      <c r="U48" s="151">
        <v>1.1000000000000001</v>
      </c>
      <c r="V48" s="174">
        <f>'5. CONVERSION FACTORS'!$B$11</f>
        <v>0</v>
      </c>
      <c r="W48" s="170">
        <f t="shared" si="30"/>
        <v>1.1000000000000001</v>
      </c>
      <c r="X48" s="175">
        <f t="shared" si="31"/>
        <v>0</v>
      </c>
      <c r="Y48" s="366"/>
      <c r="Z48" s="171">
        <v>0.2</v>
      </c>
      <c r="AA48" s="174">
        <f>'5. CONVERSION FACTORS'!$C$11</f>
        <v>0</v>
      </c>
      <c r="AB48" s="170">
        <f t="shared" si="32"/>
        <v>0.2</v>
      </c>
      <c r="AC48" s="175">
        <f t="shared" si="33"/>
        <v>0</v>
      </c>
      <c r="AD48" s="352"/>
    </row>
    <row r="49" spans="1:32" x14ac:dyDescent="0.25">
      <c r="A49" s="357"/>
      <c r="B49" s="166" t="str">
        <f t="shared" si="17"/>
        <v>Natural Gas</v>
      </c>
      <c r="C49" s="169" t="s">
        <v>112</v>
      </c>
      <c r="D49" s="169"/>
      <c r="E49" s="163">
        <f>IF(AND('1. BUILDING INFO'!$B$66="Natural Gas",'1. BUILDING INFO'!$C$68="kWh"),'1. BUILDING INFO'!$B$68,IF(AND('1. BUILDING INFO'!$B$66="Natural Gas",'1. BUILDING INFO'!$C$68="ltr"),0,IF(AND('1. BUILDING INFO'!$B$66="Natural Gas",'1. BUILDING INFO'!$C$68="m3"),0,IF(AND('1. BUILDING INFO'!$B$66="Natural Gas",'1. BUILDING INFO'!$C$68="kg"),"CHECK",0))))</f>
        <v>0</v>
      </c>
      <c r="F49" s="170">
        <v>1</v>
      </c>
      <c r="G49" s="170">
        <f t="shared" si="6"/>
        <v>0</v>
      </c>
      <c r="H49" s="151">
        <v>1.1000000000000001</v>
      </c>
      <c r="I49" s="172">
        <f>'5. CONVERSION FACTORS'!$B$11</f>
        <v>0</v>
      </c>
      <c r="J49" s="170">
        <f t="shared" si="26"/>
        <v>1.1000000000000001</v>
      </c>
      <c r="K49" s="173">
        <f t="shared" si="27"/>
        <v>0</v>
      </c>
      <c r="L49" s="363"/>
      <c r="M49" s="171">
        <v>0.2</v>
      </c>
      <c r="N49" s="172">
        <f>'5. CONVERSION FACTORS'!$C$11</f>
        <v>0</v>
      </c>
      <c r="O49" s="170">
        <f t="shared" si="28"/>
        <v>0.2</v>
      </c>
      <c r="P49" s="173">
        <f t="shared" si="29"/>
        <v>0</v>
      </c>
      <c r="Q49" s="363"/>
      <c r="R49" s="170">
        <f>IF(AND('2. PROCESSES INFO'!$B$29="Natural Gas",'2. PROCESSES INFO'!$C$30="kWh"),'2. PROCESSES INFO'!$B$30,IF(AND('2. PROCESSES INFO'!B55="Natural Gas",'2. PROCESSES INFO'!$C$30="ltr"),0,IF(AND('2. PROCESSES INFO'!B55="Natural Gas",'2. PROCESSES INFO'!$C$30="m3"),0,IF(AND('2. PROCESSES INFO'!$B$29="Natural Gas",'2. PROCESSES INFO'!$C$30="kg"),"CHECK",0))))</f>
        <v>0</v>
      </c>
      <c r="S49" s="170">
        <v>1</v>
      </c>
      <c r="T49" s="170">
        <f t="shared" si="7"/>
        <v>0</v>
      </c>
      <c r="U49" s="151">
        <v>1.1000000000000001</v>
      </c>
      <c r="V49" s="174">
        <f>'5. CONVERSION FACTORS'!$B$11</f>
        <v>0</v>
      </c>
      <c r="W49" s="170">
        <f t="shared" si="30"/>
        <v>1.1000000000000001</v>
      </c>
      <c r="X49" s="175">
        <f t="shared" si="31"/>
        <v>0</v>
      </c>
      <c r="Y49" s="366"/>
      <c r="Z49" s="171">
        <v>0.2</v>
      </c>
      <c r="AA49" s="174">
        <f>'5. CONVERSION FACTORS'!$C$11</f>
        <v>0</v>
      </c>
      <c r="AB49" s="170">
        <f t="shared" si="32"/>
        <v>0.2</v>
      </c>
      <c r="AC49" s="175">
        <f t="shared" si="33"/>
        <v>0</v>
      </c>
      <c r="AD49" s="352"/>
    </row>
    <row r="50" spans="1:32" ht="15.75" thickBot="1" x14ac:dyDescent="0.3">
      <c r="A50" s="360"/>
      <c r="B50" s="183" t="str">
        <f t="shared" si="17"/>
        <v>District Heating</v>
      </c>
      <c r="C50" s="184" t="s">
        <v>112</v>
      </c>
      <c r="D50" s="184"/>
      <c r="E50" s="185">
        <f>IF(AND('1. BUILDING INFO'!$B$66="District Heating",'1. BUILDING INFO'!$C$68="kWh"),'1. BUILDING INFO'!$B$68,IF(AND('1. BUILDING INFO'!$B$66="District Heating",'1. BUILDING INFO'!$C$68="ltr"),"CHECK",IF(AND('1. BUILDING INFO'!$B$66="District Heating",'1. BUILDING INFO'!$C$68="m3"),"CHECK",IF(AND('1. BUILDING INFO'!$B$66="District Heating",'1. BUILDING INFO'!$C$68="kg"),"CHECK",0))))</f>
        <v>0</v>
      </c>
      <c r="F50" s="180">
        <v>1</v>
      </c>
      <c r="G50" s="180">
        <f t="shared" si="6"/>
        <v>0</v>
      </c>
      <c r="H50" s="186">
        <v>1</v>
      </c>
      <c r="I50" s="187">
        <f>'5. CONVERSION FACTORS'!$B$6</f>
        <v>0</v>
      </c>
      <c r="J50" s="180">
        <f t="shared" si="26"/>
        <v>1</v>
      </c>
      <c r="K50" s="192">
        <f t="shared" si="27"/>
        <v>0</v>
      </c>
      <c r="L50" s="364"/>
      <c r="M50" s="188">
        <v>0.1</v>
      </c>
      <c r="N50" s="187">
        <f>'5. CONVERSION FACTORS'!$C$6</f>
        <v>0</v>
      </c>
      <c r="O50" s="180">
        <f t="shared" si="28"/>
        <v>0.1</v>
      </c>
      <c r="P50" s="192">
        <f t="shared" si="29"/>
        <v>0</v>
      </c>
      <c r="Q50" s="364"/>
      <c r="R50" s="180">
        <f>IF(AND('2. PROCESSES INFO'!$B$29="District Heating",'2. PROCESSES INFO'!$C$30="kWh"),'2. PROCESSES INFO'!$B$30,IF(AND('2. PROCESSES INFO'!B55="District Heating",'2. PROCESSES INFO'!$C$30="ltr"),"CHECK",IF(AND('2. PROCESSES INFO'!B55="District Heating",'2. PROCESSES INFO'!$C$30="m3"),"CHECK",IF(AND('2. PROCESSES INFO'!$B$29="District Heating",'2. PROCESSES INFO'!$C$30="kg"),"CHECK",0))))</f>
        <v>0</v>
      </c>
      <c r="S50" s="180">
        <v>1</v>
      </c>
      <c r="T50" s="180">
        <f t="shared" si="7"/>
        <v>0</v>
      </c>
      <c r="U50" s="186">
        <v>1</v>
      </c>
      <c r="V50" s="189">
        <f>'5. CONVERSION FACTORS'!$B$6</f>
        <v>0</v>
      </c>
      <c r="W50" s="180">
        <f t="shared" si="30"/>
        <v>1</v>
      </c>
      <c r="X50" s="195">
        <f t="shared" si="31"/>
        <v>0</v>
      </c>
      <c r="Y50" s="367"/>
      <c r="Z50" s="188">
        <v>0.1</v>
      </c>
      <c r="AA50" s="189">
        <f>'5. CONVERSION FACTORS'!$C$6</f>
        <v>0</v>
      </c>
      <c r="AB50" s="180">
        <f t="shared" si="32"/>
        <v>0.1</v>
      </c>
      <c r="AC50" s="195">
        <f t="shared" si="33"/>
        <v>0</v>
      </c>
      <c r="AD50" s="353"/>
    </row>
    <row r="51" spans="1:32" ht="31.5" customHeight="1" thickTop="1" thickBot="1" x14ac:dyDescent="0.3">
      <c r="B51" s="361" t="s">
        <v>340</v>
      </c>
      <c r="C51" s="361"/>
      <c r="D51" s="361"/>
      <c r="L51" s="229">
        <f>SUM(L5:L50)</f>
        <v>0</v>
      </c>
      <c r="M51" s="176"/>
      <c r="N51" s="176"/>
      <c r="O51" s="176"/>
      <c r="P51" s="176"/>
      <c r="Q51" s="229">
        <f>SUM(Q5:Q50)</f>
        <v>0</v>
      </c>
      <c r="R51" s="176"/>
      <c r="S51" s="176"/>
      <c r="T51" s="176"/>
      <c r="U51" s="176"/>
      <c r="V51" s="176"/>
      <c r="W51" s="176"/>
      <c r="X51" s="176"/>
      <c r="Y51" s="230">
        <f>SUM(Y5:Y50)</f>
        <v>0</v>
      </c>
      <c r="Z51" s="176"/>
      <c r="AA51" s="176"/>
      <c r="AB51" s="176"/>
      <c r="AC51" s="176"/>
      <c r="AD51" s="230">
        <f>SUM(AD5:AD50)</f>
        <v>0</v>
      </c>
    </row>
    <row r="52" spans="1:32" ht="15.75" thickTop="1" x14ac:dyDescent="0.25">
      <c r="A52" s="354" t="s">
        <v>337</v>
      </c>
      <c r="B52" s="225" t="s">
        <v>131</v>
      </c>
      <c r="C52" s="225"/>
      <c r="D52" s="225"/>
      <c r="E52" s="226"/>
      <c r="F52" s="162"/>
      <c r="G52" s="162"/>
      <c r="H52" s="162"/>
      <c r="I52" s="162"/>
      <c r="J52" s="162"/>
      <c r="K52" s="162"/>
      <c r="L52" s="214">
        <f>'1. BUILDING INFO'!B78</f>
        <v>0</v>
      </c>
      <c r="M52" s="162"/>
      <c r="N52" s="162"/>
      <c r="O52" s="162"/>
      <c r="P52" s="162"/>
      <c r="Q52" s="162"/>
      <c r="R52" s="162"/>
      <c r="S52" s="162"/>
      <c r="T52" s="162"/>
      <c r="U52" s="162"/>
      <c r="V52" s="162"/>
      <c r="W52" s="162"/>
      <c r="X52" s="162"/>
      <c r="Y52" s="162">
        <f>'2. PROCESSES INFO'!B39</f>
        <v>0</v>
      </c>
      <c r="Z52" s="162"/>
      <c r="AA52" s="162"/>
      <c r="AB52" s="162"/>
      <c r="AC52" s="162"/>
      <c r="AD52" s="227"/>
    </row>
    <row r="53" spans="1:32" x14ac:dyDescent="0.25">
      <c r="A53" s="355"/>
      <c r="B53" s="58" t="s">
        <v>132</v>
      </c>
      <c r="C53" s="58"/>
      <c r="D53" s="58"/>
      <c r="E53" s="6"/>
      <c r="L53">
        <f>'1. BUILDING INFO'!B82</f>
        <v>0</v>
      </c>
      <c r="Y53" s="179" t="s">
        <v>266</v>
      </c>
      <c r="AD53" s="76"/>
    </row>
    <row r="54" spans="1:32" ht="15.75" thickBot="1" x14ac:dyDescent="0.3">
      <c r="A54" s="356"/>
      <c r="B54" s="228" t="s">
        <v>38</v>
      </c>
      <c r="C54" s="228"/>
      <c r="D54" s="228"/>
      <c r="E54" s="178"/>
      <c r="F54" s="71"/>
      <c r="G54" s="71"/>
      <c r="H54" s="71"/>
      <c r="I54" s="71"/>
      <c r="J54" s="71"/>
      <c r="K54" s="71"/>
      <c r="L54" s="71">
        <f>'1. BUILDING INFO'!B88</f>
        <v>0</v>
      </c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>
        <f>'2. PROCESSES INFO'!B43</f>
        <v>0</v>
      </c>
      <c r="Z54" s="71"/>
      <c r="AA54" s="71"/>
      <c r="AB54" s="71"/>
      <c r="AC54" s="71"/>
      <c r="AD54" s="73"/>
    </row>
    <row r="55" spans="1:32" ht="31.5" customHeight="1" thickTop="1" thickBot="1" x14ac:dyDescent="0.3">
      <c r="B55" s="361" t="s">
        <v>340</v>
      </c>
      <c r="C55" s="361"/>
      <c r="D55" s="361"/>
      <c r="L55" s="231">
        <f>SUM(L52:L54)</f>
        <v>0</v>
      </c>
      <c r="M55" s="176"/>
      <c r="N55" s="176"/>
      <c r="O55" s="176"/>
      <c r="P55" s="176"/>
      <c r="Q55" s="176"/>
      <c r="R55" s="176"/>
      <c r="S55" s="176"/>
      <c r="T55" s="176"/>
      <c r="U55" s="176"/>
      <c r="V55" s="176"/>
      <c r="W55" s="176"/>
      <c r="X55" s="176"/>
      <c r="Y55" s="231">
        <f>SUM(Y52:Y54)</f>
        <v>0</v>
      </c>
      <c r="Z55" s="176"/>
      <c r="AA55" s="176"/>
      <c r="AB55" s="176"/>
      <c r="AC55" s="176"/>
      <c r="AD55" s="176"/>
      <c r="AE55" s="176"/>
      <c r="AF55" s="176"/>
    </row>
    <row r="56" spans="1:32" ht="15.75" thickTop="1" x14ac:dyDescent="0.25">
      <c r="U56" s="144"/>
    </row>
    <row r="57" spans="1:32" x14ac:dyDescent="0.25">
      <c r="C57" s="48"/>
      <c r="D57" s="48"/>
      <c r="U57" s="144"/>
      <c r="W57" s="144"/>
    </row>
    <row r="58" spans="1:32" ht="18.75" x14ac:dyDescent="0.3">
      <c r="B58" s="143" t="s">
        <v>345</v>
      </c>
      <c r="C58" s="48"/>
      <c r="D58" s="48"/>
    </row>
    <row r="59" spans="1:32" ht="19.5" thickBot="1" x14ac:dyDescent="0.35">
      <c r="B59" s="143"/>
      <c r="C59" s="48"/>
      <c r="D59" s="48"/>
    </row>
    <row r="60" spans="1:32" ht="15.75" thickBot="1" x14ac:dyDescent="0.3">
      <c r="B60" s="242" t="s">
        <v>107</v>
      </c>
      <c r="C60" s="48"/>
      <c r="D60" s="48"/>
    </row>
    <row r="61" spans="1:32" x14ac:dyDescent="0.25">
      <c r="B61" s="232" t="s">
        <v>346</v>
      </c>
      <c r="C61" s="245" t="s">
        <v>112</v>
      </c>
      <c r="D61" s="233">
        <f>L5</f>
        <v>0</v>
      </c>
    </row>
    <row r="62" spans="1:32" x14ac:dyDescent="0.25">
      <c r="B62" s="7" t="s">
        <v>347</v>
      </c>
      <c r="C62" s="246" t="s">
        <v>112</v>
      </c>
      <c r="D62" s="236">
        <f>L6</f>
        <v>0</v>
      </c>
    </row>
    <row r="63" spans="1:32" x14ac:dyDescent="0.25">
      <c r="B63" s="235" t="s">
        <v>348</v>
      </c>
      <c r="C63" s="246" t="s">
        <v>112</v>
      </c>
      <c r="D63" s="236">
        <f>L51</f>
        <v>0</v>
      </c>
    </row>
    <row r="64" spans="1:32" x14ac:dyDescent="0.25">
      <c r="B64" s="61" t="s">
        <v>353</v>
      </c>
      <c r="C64" s="247" t="s">
        <v>352</v>
      </c>
      <c r="D64" s="237">
        <f>Q5</f>
        <v>0</v>
      </c>
    </row>
    <row r="65" spans="2:4" x14ac:dyDescent="0.25">
      <c r="B65" s="7" t="s">
        <v>354</v>
      </c>
      <c r="C65" s="246" t="s">
        <v>352</v>
      </c>
      <c r="D65" s="236">
        <f>Q6</f>
        <v>0</v>
      </c>
    </row>
    <row r="66" spans="2:4" ht="15.75" thickBot="1" x14ac:dyDescent="0.3">
      <c r="B66" s="239" t="s">
        <v>348</v>
      </c>
      <c r="C66" s="248" t="s">
        <v>352</v>
      </c>
      <c r="D66" s="234">
        <f>Q51</f>
        <v>0</v>
      </c>
    </row>
    <row r="67" spans="2:4" ht="15.75" thickTop="1" x14ac:dyDescent="0.25">
      <c r="B67" s="240" t="s">
        <v>349</v>
      </c>
      <c r="C67" s="249" t="s">
        <v>112</v>
      </c>
      <c r="D67" s="241">
        <f>'1. BUILDING INFO'!B50*CalculationsUpdated!D61</f>
        <v>0</v>
      </c>
    </row>
    <row r="68" spans="2:4" ht="15.75" thickBot="1" x14ac:dyDescent="0.3">
      <c r="B68" s="65" t="s">
        <v>350</v>
      </c>
      <c r="C68" s="250" t="s">
        <v>112</v>
      </c>
      <c r="D68" s="238">
        <f>L55</f>
        <v>0</v>
      </c>
    </row>
    <row r="69" spans="2:4" ht="15.75" thickBot="1" x14ac:dyDescent="0.3"/>
    <row r="70" spans="2:4" ht="15.75" thickBot="1" x14ac:dyDescent="0.3">
      <c r="B70" s="243" t="s">
        <v>342</v>
      </c>
    </row>
    <row r="71" spans="2:4" x14ac:dyDescent="0.25">
      <c r="B71" s="232" t="s">
        <v>346</v>
      </c>
      <c r="C71" s="245" t="s">
        <v>112</v>
      </c>
      <c r="D71" s="233">
        <f>Y5</f>
        <v>0</v>
      </c>
    </row>
    <row r="72" spans="2:4" x14ac:dyDescent="0.25">
      <c r="B72" s="7" t="s">
        <v>347</v>
      </c>
      <c r="C72" s="246" t="s">
        <v>112</v>
      </c>
      <c r="D72" s="236">
        <f>Y6</f>
        <v>0</v>
      </c>
    </row>
    <row r="73" spans="2:4" x14ac:dyDescent="0.25">
      <c r="B73" s="235" t="s">
        <v>348</v>
      </c>
      <c r="C73" s="246" t="s">
        <v>112</v>
      </c>
      <c r="D73" s="236">
        <f>Y51</f>
        <v>0</v>
      </c>
    </row>
    <row r="74" spans="2:4" x14ac:dyDescent="0.25">
      <c r="B74" s="61" t="s">
        <v>353</v>
      </c>
      <c r="C74" s="247" t="s">
        <v>352</v>
      </c>
      <c r="D74" s="237">
        <f>AD5</f>
        <v>0</v>
      </c>
    </row>
    <row r="75" spans="2:4" x14ac:dyDescent="0.25">
      <c r="B75" s="7" t="s">
        <v>354</v>
      </c>
      <c r="C75" s="246" t="s">
        <v>352</v>
      </c>
      <c r="D75" s="236">
        <f>AD6</f>
        <v>0</v>
      </c>
    </row>
    <row r="76" spans="2:4" ht="15.75" thickBot="1" x14ac:dyDescent="0.3">
      <c r="B76" s="239" t="s">
        <v>348</v>
      </c>
      <c r="C76" s="248" t="s">
        <v>352</v>
      </c>
      <c r="D76" s="234">
        <f>AD51</f>
        <v>0</v>
      </c>
    </row>
    <row r="77" spans="2:4" ht="15.75" thickTop="1" x14ac:dyDescent="0.25">
      <c r="B77" s="240" t="s">
        <v>349</v>
      </c>
      <c r="C77" s="249" t="s">
        <v>112</v>
      </c>
      <c r="D77" s="241">
        <f>'1. BUILDING INFO'!B50*CalculationsUpdated!D71</f>
        <v>0</v>
      </c>
    </row>
    <row r="78" spans="2:4" ht="15.75" thickBot="1" x14ac:dyDescent="0.3">
      <c r="B78" s="65" t="s">
        <v>350</v>
      </c>
      <c r="C78" s="250" t="s">
        <v>112</v>
      </c>
      <c r="D78" s="238">
        <f>Y55</f>
        <v>0</v>
      </c>
    </row>
    <row r="79" spans="2:4" ht="15.75" thickBot="1" x14ac:dyDescent="0.3"/>
    <row r="80" spans="2:4" ht="15.75" thickBot="1" x14ac:dyDescent="0.3">
      <c r="B80" s="244" t="s">
        <v>351</v>
      </c>
    </row>
    <row r="81" spans="2:4" x14ac:dyDescent="0.25">
      <c r="B81" s="232" t="s">
        <v>346</v>
      </c>
      <c r="C81" s="245" t="s">
        <v>112</v>
      </c>
      <c r="D81" s="233">
        <f t="shared" ref="D81:D88" si="34">D61+D71</f>
        <v>0</v>
      </c>
    </row>
    <row r="82" spans="2:4" x14ac:dyDescent="0.25">
      <c r="B82" s="7" t="s">
        <v>347</v>
      </c>
      <c r="C82" s="246" t="s">
        <v>112</v>
      </c>
      <c r="D82" s="236">
        <f t="shared" si="34"/>
        <v>0</v>
      </c>
    </row>
    <row r="83" spans="2:4" x14ac:dyDescent="0.25">
      <c r="B83" s="235" t="s">
        <v>348</v>
      </c>
      <c r="C83" s="246" t="s">
        <v>112</v>
      </c>
      <c r="D83" s="236">
        <f t="shared" si="34"/>
        <v>0</v>
      </c>
    </row>
    <row r="84" spans="2:4" x14ac:dyDescent="0.25">
      <c r="B84" s="61" t="s">
        <v>353</v>
      </c>
      <c r="C84" s="247" t="s">
        <v>352</v>
      </c>
      <c r="D84" s="237">
        <f t="shared" si="34"/>
        <v>0</v>
      </c>
    </row>
    <row r="85" spans="2:4" x14ac:dyDescent="0.25">
      <c r="B85" s="7" t="s">
        <v>354</v>
      </c>
      <c r="C85" s="246" t="s">
        <v>352</v>
      </c>
      <c r="D85" s="236">
        <f t="shared" si="34"/>
        <v>0</v>
      </c>
    </row>
    <row r="86" spans="2:4" ht="15.75" thickBot="1" x14ac:dyDescent="0.3">
      <c r="B86" s="239" t="s">
        <v>348</v>
      </c>
      <c r="C86" s="248" t="s">
        <v>352</v>
      </c>
      <c r="D86" s="234">
        <f t="shared" si="34"/>
        <v>0</v>
      </c>
    </row>
    <row r="87" spans="2:4" ht="15.75" thickTop="1" x14ac:dyDescent="0.25">
      <c r="B87" s="240" t="s">
        <v>349</v>
      </c>
      <c r="C87" s="249" t="s">
        <v>112</v>
      </c>
      <c r="D87" s="241">
        <f t="shared" si="34"/>
        <v>0</v>
      </c>
    </row>
    <row r="88" spans="2:4" ht="15.75" thickBot="1" x14ac:dyDescent="0.3">
      <c r="B88" s="65" t="s">
        <v>350</v>
      </c>
      <c r="C88" s="250" t="s">
        <v>112</v>
      </c>
      <c r="D88" s="238">
        <f t="shared" si="34"/>
        <v>0</v>
      </c>
    </row>
    <row r="93" spans="2:4" x14ac:dyDescent="0.25">
      <c r="B93" t="s">
        <v>133</v>
      </c>
    </row>
    <row r="94" spans="2:4" x14ac:dyDescent="0.25">
      <c r="B94" s="48" t="s">
        <v>134</v>
      </c>
    </row>
    <row r="95" spans="2:4" x14ac:dyDescent="0.25">
      <c r="B95" s="48" t="s">
        <v>135</v>
      </c>
    </row>
    <row r="96" spans="2:4" x14ac:dyDescent="0.25">
      <c r="B96" s="48" t="s">
        <v>136</v>
      </c>
    </row>
  </sheetData>
  <mergeCells count="16">
    <mergeCell ref="B55:D55"/>
    <mergeCell ref="B51:D51"/>
    <mergeCell ref="L6:L50"/>
    <mergeCell ref="Q6:Q50"/>
    <mergeCell ref="Y6:Y50"/>
    <mergeCell ref="AD6:AD50"/>
    <mergeCell ref="A52:A54"/>
    <mergeCell ref="A21:A35"/>
    <mergeCell ref="A36:A50"/>
    <mergeCell ref="A6:A20"/>
    <mergeCell ref="E2:Q2"/>
    <mergeCell ref="R2:AD2"/>
    <mergeCell ref="H3:L3"/>
    <mergeCell ref="M3:Q3"/>
    <mergeCell ref="U3:Y3"/>
    <mergeCell ref="Z3:AD3"/>
  </mergeCells>
  <phoneticPr fontId="7" type="noConversion"/>
  <hyperlinks>
    <hyperlink ref="B94" r:id="rId1" xr:uid="{02F9E5C9-45CB-4FA1-AC30-70E30B17BF3D}"/>
    <hyperlink ref="B95" r:id="rId2" xr:uid="{84C5C4FE-9934-4362-9B3D-44494E7F3F46}"/>
    <hyperlink ref="B96" r:id="rId3" xr:uid="{1215DD20-C079-4536-94D1-E4CB9C78B2DC}"/>
  </hyperlinks>
  <pageMargins left="0.7" right="0.7" top="0.75" bottom="0.75" header="0.3" footer="0.3"/>
  <legacy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7837F4E923DB499CD45EE7332EB633" ma:contentTypeVersion="13" ma:contentTypeDescription="Create a new document." ma:contentTypeScope="" ma:versionID="900e02348330c57a55c5646db29190cd">
  <xsd:schema xmlns:xsd="http://www.w3.org/2001/XMLSchema" xmlns:xs="http://www.w3.org/2001/XMLSchema" xmlns:p="http://schemas.microsoft.com/office/2006/metadata/properties" xmlns:ns2="66a6e7cd-ef01-42b2-a9e5-686675a13ac0" xmlns:ns3="89ef7234-ec3e-4166-804a-dad4bc2ca3c1" targetNamespace="http://schemas.microsoft.com/office/2006/metadata/properties" ma:root="true" ma:fieldsID="17f623ce337859ab59029534f8a62360" ns2:_="" ns3:_="">
    <xsd:import namespace="66a6e7cd-ef01-42b2-a9e5-686675a13ac0"/>
    <xsd:import namespace="89ef7234-ec3e-4166-804a-dad4bc2ca3c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6e7cd-ef01-42b2-a9e5-686675a13ac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0ad61b7b-f5dc-4060-9b32-94634ee1ff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ef7234-ec3e-4166-804a-dad4bc2ca3c1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dbccbbb-22a0-493c-b5e0-0bf5468780c6}" ma:internalName="TaxCatchAll" ma:showField="CatchAllData" ma:web="89ef7234-ec3e-4166-804a-dad4bc2ca3c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9ef7234-ec3e-4166-804a-dad4bc2ca3c1" xsi:nil="true"/>
    <lcf76f155ced4ddcb4097134ff3c332f xmlns="66a6e7cd-ef01-42b2-a9e5-686675a13ac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744C5D3-8CEA-4B87-8138-9D9F1EB14C2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0ADE765-9325-4946-B43E-90FC3B3B81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a6e7cd-ef01-42b2-a9e5-686675a13ac0"/>
    <ds:schemaRef ds:uri="89ef7234-ec3e-4166-804a-dad4bc2ca3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0176FE6-525F-40EA-B4E3-E05ED9EEC2E1}">
  <ds:schemaRefs>
    <ds:schemaRef ds:uri="http://schemas.microsoft.com/office/2006/documentManagement/types"/>
    <ds:schemaRef ds:uri="http://purl.org/dc/elements/1.1/"/>
    <ds:schemaRef ds:uri="http://purl.org/dc/terms/"/>
    <ds:schemaRef ds:uri="89ef7234-ec3e-4166-804a-dad4bc2ca3c1"/>
    <ds:schemaRef ds:uri="http://schemas.openxmlformats.org/package/2006/metadata/core-properties"/>
    <ds:schemaRef ds:uri="66a6e7cd-ef01-42b2-a9e5-686675a13ac0"/>
    <ds:schemaRef ds:uri="http://purl.org/dc/dcmitype/"/>
    <ds:schemaRef ds:uri="http://www.w3.org/XML/1998/namespace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5</vt:i4>
      </vt:variant>
    </vt:vector>
  </HeadingPairs>
  <TitlesOfParts>
    <vt:vector size="16" baseType="lpstr">
      <vt:lpstr>HELP</vt:lpstr>
      <vt:lpstr>1. BUILDING INFO</vt:lpstr>
      <vt:lpstr>2. PROCESSES INFO</vt:lpstr>
      <vt:lpstr>3. ECONOMIC ENVIR INDICATORS</vt:lpstr>
      <vt:lpstr>4. ENERGY INDICATORS</vt:lpstr>
      <vt:lpstr>5. CONVERSION FACTORS</vt:lpstr>
      <vt:lpstr>4. ENERGY INDICATORS (Auto)</vt:lpstr>
      <vt:lpstr>Calculations</vt:lpstr>
      <vt:lpstr>CalculationsUpdated</vt:lpstr>
      <vt:lpstr>Lists</vt:lpstr>
      <vt:lpstr>Coefficients</vt:lpstr>
      <vt:lpstr>'1. BUILDING INFO'!Print_Area</vt:lpstr>
      <vt:lpstr>'2. PROCESSES INFO'!Print_Area</vt:lpstr>
      <vt:lpstr>'3. ECONOMIC ENVIR INDICATORS'!Print_Area</vt:lpstr>
      <vt:lpstr>'4. ENERGY INDICATORS'!Print_Area</vt:lpstr>
      <vt:lpstr>'4. ENERGY INDICATORS (Auto)'!Print_Area</vt:lpstr>
    </vt:vector>
  </TitlesOfParts>
  <Manager/>
  <Company>Provincia di Roma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Audit Data Template</dc:subject>
  <dc:creator>Stelios Kyprou</dc:creator>
  <cp:keywords/>
  <dc:description/>
  <cp:lastModifiedBy>Stelios Kyprou</cp:lastModifiedBy>
  <cp:revision/>
  <dcterms:created xsi:type="dcterms:W3CDTF">2017-02-10T08:32:09Z</dcterms:created>
  <dcterms:modified xsi:type="dcterms:W3CDTF">2025-05-15T07:51:29Z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0x010100737837F4E923DB499CD45EE7332EB633</vt:lpwstr>
  </property>
  <property fmtid="{D5CDD505-2E9C-101B-9397-08002B2CF9AE}" pid="3" name="MediaServiceImageTags">
    <vt:lpwstr/>
  </property>
</Properties>
</file>