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GUIB1\Desktop\"/>
    </mc:Choice>
  </mc:AlternateContent>
  <xr:revisionPtr revIDLastSave="0" documentId="13_ncr:1_{FD85008E-5C56-4883-8444-A14C7A1F786E}" xr6:coauthVersionLast="36" xr6:coauthVersionMax="36" xr10:uidLastSave="{00000000-0000-0000-0000-000000000000}"/>
  <bookViews>
    <workbookView xWindow="0" yWindow="0" windowWidth="24042" windowHeight="8289" tabRatio="598" activeTab="3" xr2:uid="{84B9FA57-73BF-48FB-8034-3EDC81517DCA}"/>
  </bookViews>
  <sheets>
    <sheet name="Pôle adm et logistique" sheetId="1" r:id="rId1"/>
    <sheet name="GCS Pharmacie" sheetId="2" r:id="rId2"/>
    <sheet name="Pôle psychiatrie générale" sheetId="3" r:id="rId3"/>
    <sheet name="Pôle adolescents-enfants" sheetId="1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3" l="1"/>
  <c r="M33" i="3" s="1"/>
  <c r="AN33" i="3"/>
  <c r="AE33" i="3"/>
  <c r="V33" i="3"/>
  <c r="Q33" i="3"/>
  <c r="X25" i="1" l="1"/>
  <c r="B3" i="2" l="1"/>
  <c r="B9" i="2" s="1"/>
  <c r="B8" i="2"/>
  <c r="B5" i="2"/>
  <c r="Q21" i="14"/>
  <c r="C21" i="14"/>
  <c r="W21" i="14"/>
  <c r="G21" i="14"/>
  <c r="D21" i="14"/>
  <c r="N21" i="14"/>
  <c r="U21" i="14"/>
  <c r="V21" i="14"/>
  <c r="F21" i="14"/>
  <c r="I21" i="14"/>
  <c r="E21" i="14"/>
  <c r="X21" i="14"/>
  <c r="M21" i="14"/>
  <c r="O21" i="14"/>
  <c r="P21" i="14"/>
  <c r="K21" i="14"/>
  <c r="J21" i="14"/>
  <c r="L21" i="14"/>
  <c r="R21" i="14"/>
  <c r="H21" i="14"/>
  <c r="S21" i="14"/>
  <c r="B21" i="14"/>
  <c r="T21" i="14"/>
  <c r="E16" i="14"/>
  <c r="L16" i="14"/>
  <c r="N16" i="14"/>
  <c r="V16" i="14"/>
  <c r="G16" i="14"/>
  <c r="S16" i="14"/>
  <c r="W16" i="14"/>
  <c r="O16" i="14"/>
  <c r="J16" i="14"/>
  <c r="D16" i="14"/>
  <c r="U16" i="14"/>
  <c r="Q16" i="14"/>
  <c r="T16" i="14"/>
  <c r="M16" i="14"/>
  <c r="R16" i="14"/>
  <c r="X16" i="14"/>
  <c r="H16" i="14"/>
  <c r="I16" i="14"/>
  <c r="P16" i="14"/>
  <c r="K16" i="14"/>
  <c r="F16" i="14"/>
  <c r="B16" i="14"/>
  <c r="C16" i="14"/>
  <c r="H15" i="14"/>
  <c r="X15" i="14"/>
  <c r="S15" i="14"/>
  <c r="U15" i="14"/>
  <c r="L15" i="14"/>
  <c r="T15" i="14"/>
  <c r="M15" i="14"/>
  <c r="O15" i="14"/>
  <c r="K15" i="14"/>
  <c r="D15" i="14"/>
  <c r="F15" i="14"/>
  <c r="N15" i="14"/>
  <c r="P15" i="14"/>
  <c r="I15" i="14"/>
  <c r="V15" i="14"/>
  <c r="R15" i="14"/>
  <c r="J15" i="14"/>
  <c r="Q15" i="14"/>
  <c r="W15" i="14"/>
  <c r="E15" i="14"/>
  <c r="G15" i="14"/>
  <c r="B15" i="14"/>
  <c r="C15" i="14"/>
  <c r="O7" i="14"/>
  <c r="V7" i="14"/>
  <c r="P7" i="14"/>
  <c r="K7" i="14"/>
  <c r="R7" i="14"/>
  <c r="J7" i="14"/>
  <c r="C7" i="14"/>
  <c r="U7" i="14"/>
  <c r="L7" i="14"/>
  <c r="T7" i="14"/>
  <c r="S7" i="14"/>
  <c r="E7" i="14"/>
  <c r="G7" i="14"/>
  <c r="F7" i="14"/>
  <c r="I7" i="14"/>
  <c r="H7" i="14"/>
  <c r="D7" i="14"/>
  <c r="Q7" i="14"/>
  <c r="X7" i="14"/>
  <c r="W7" i="14"/>
  <c r="M7" i="14"/>
  <c r="B7" i="14"/>
  <c r="N7" i="14"/>
  <c r="W14" i="14"/>
  <c r="L14" i="14"/>
  <c r="H14" i="14"/>
  <c r="G14" i="14"/>
  <c r="N14" i="14"/>
  <c r="P14" i="14"/>
  <c r="S14" i="14"/>
  <c r="R14" i="14"/>
  <c r="Q14" i="14"/>
  <c r="X14" i="14"/>
  <c r="U14" i="14"/>
  <c r="C14" i="14"/>
  <c r="F14" i="14"/>
  <c r="V14" i="14"/>
  <c r="M14" i="14"/>
  <c r="T14" i="14"/>
  <c r="E14" i="14"/>
  <c r="O14" i="14"/>
  <c r="D14" i="14"/>
  <c r="I14" i="14"/>
  <c r="K14" i="14"/>
  <c r="B14" i="14"/>
  <c r="J14" i="14"/>
  <c r="H11" i="14"/>
  <c r="R11" i="14"/>
  <c r="S11" i="14"/>
  <c r="C11" i="14"/>
  <c r="U11" i="14"/>
  <c r="E11" i="14"/>
  <c r="W11" i="14"/>
  <c r="N11" i="14"/>
  <c r="J11" i="14"/>
  <c r="T11" i="14"/>
  <c r="V11" i="14"/>
  <c r="O11" i="14"/>
  <c r="X11" i="14"/>
  <c r="M11" i="14"/>
  <c r="G11" i="14"/>
  <c r="L11" i="14"/>
  <c r="D11" i="14"/>
  <c r="Q11" i="14"/>
  <c r="F11" i="14"/>
  <c r="I11" i="14"/>
  <c r="P11" i="14"/>
  <c r="B11" i="14"/>
  <c r="K11" i="14"/>
  <c r="J10" i="14"/>
  <c r="D10" i="14"/>
  <c r="K10" i="14"/>
  <c r="P10" i="14"/>
  <c r="L10" i="14"/>
  <c r="S10" i="14"/>
  <c r="N10" i="14"/>
  <c r="E10" i="14"/>
  <c r="X10" i="14"/>
  <c r="U10" i="14"/>
  <c r="R10" i="14"/>
  <c r="O10" i="14"/>
  <c r="C10" i="14"/>
  <c r="W10" i="14"/>
  <c r="V10" i="14"/>
  <c r="T10" i="14"/>
  <c r="F10" i="14"/>
  <c r="G10" i="14"/>
  <c r="Q10" i="14"/>
  <c r="H10" i="14"/>
  <c r="I10" i="14"/>
  <c r="B10" i="14"/>
  <c r="M10" i="14"/>
  <c r="G9" i="14"/>
  <c r="X9" i="14"/>
  <c r="V9" i="14"/>
  <c r="R9" i="14"/>
  <c r="D9" i="14"/>
  <c r="F9" i="14"/>
  <c r="K9" i="14"/>
  <c r="P9" i="14"/>
  <c r="S9" i="14"/>
  <c r="M9" i="14"/>
  <c r="E9" i="14"/>
  <c r="I9" i="14"/>
  <c r="Q9" i="14"/>
  <c r="L9" i="14"/>
  <c r="C9" i="14"/>
  <c r="U9" i="14"/>
  <c r="O9" i="14"/>
  <c r="N9" i="14"/>
  <c r="J9" i="14"/>
  <c r="T9" i="14"/>
  <c r="H9" i="14"/>
  <c r="B9" i="14"/>
  <c r="W9" i="14"/>
  <c r="K8" i="14"/>
  <c r="T8" i="14"/>
  <c r="O8" i="14"/>
  <c r="U8" i="14"/>
  <c r="X8" i="14"/>
  <c r="S8" i="14"/>
  <c r="I8" i="14"/>
  <c r="E8" i="14"/>
  <c r="H8" i="14"/>
  <c r="F8" i="14"/>
  <c r="Q8" i="14"/>
  <c r="W8" i="14"/>
  <c r="C8" i="14"/>
  <c r="V8" i="14"/>
  <c r="M8" i="14"/>
  <c r="G8" i="14"/>
  <c r="N8" i="14"/>
  <c r="L8" i="14"/>
  <c r="D8" i="14"/>
  <c r="R8" i="14"/>
  <c r="P8" i="14"/>
  <c r="B8" i="14"/>
  <c r="J8" i="14"/>
  <c r="I6" i="14"/>
  <c r="K6" i="14"/>
  <c r="T6" i="14"/>
  <c r="O6" i="14"/>
  <c r="H6" i="14"/>
  <c r="L6" i="14"/>
  <c r="G6" i="14"/>
  <c r="D6" i="14"/>
  <c r="E6" i="14"/>
  <c r="N6" i="14"/>
  <c r="P6" i="14"/>
  <c r="C6" i="14"/>
  <c r="F6" i="14"/>
  <c r="S6" i="14"/>
  <c r="X6" i="14"/>
  <c r="Q6" i="14"/>
  <c r="M6" i="14"/>
  <c r="R6" i="14"/>
  <c r="J6" i="14"/>
  <c r="W6" i="14"/>
  <c r="U6" i="14"/>
  <c r="B6" i="14"/>
  <c r="V6" i="14"/>
  <c r="X5" i="14"/>
  <c r="R5" i="14"/>
  <c r="S5" i="14"/>
  <c r="W5" i="14"/>
  <c r="C5" i="14"/>
  <c r="K5" i="14"/>
  <c r="P5" i="14"/>
  <c r="U5" i="14"/>
  <c r="J5" i="14"/>
  <c r="V5" i="14"/>
  <c r="T5" i="14"/>
  <c r="H5" i="14"/>
  <c r="N5" i="14"/>
  <c r="G5" i="14"/>
  <c r="F5" i="14"/>
  <c r="E5" i="14"/>
  <c r="M5" i="14"/>
  <c r="Q5" i="14"/>
  <c r="O5" i="14"/>
  <c r="D5" i="14"/>
  <c r="L5" i="14"/>
  <c r="B5" i="14"/>
  <c r="I5" i="14"/>
  <c r="M2" i="14"/>
  <c r="U2" i="14"/>
  <c r="F2" i="14"/>
  <c r="V2" i="14"/>
  <c r="J2" i="14"/>
  <c r="X2" i="14"/>
  <c r="R2" i="14"/>
  <c r="G2" i="14"/>
  <c r="N2" i="14"/>
  <c r="K2" i="14"/>
  <c r="I2" i="14"/>
  <c r="P2" i="14"/>
  <c r="T2" i="14"/>
  <c r="W2" i="14"/>
  <c r="B3" i="14"/>
  <c r="Q2" i="14"/>
  <c r="L2" i="14"/>
  <c r="H2" i="14"/>
  <c r="S2" i="14"/>
  <c r="O2" i="14"/>
  <c r="R18" i="14"/>
  <c r="U18" i="14"/>
  <c r="O12" i="14"/>
  <c r="T23" i="14"/>
  <c r="B23" i="14"/>
  <c r="B12" i="14"/>
  <c r="O4" i="14"/>
  <c r="G23" i="14"/>
  <c r="D4" i="14"/>
  <c r="D12" i="14"/>
  <c r="F23" i="14"/>
  <c r="U23" i="14"/>
  <c r="G18" i="14"/>
  <c r="B22" i="14"/>
  <c r="C23" i="14"/>
  <c r="P23" i="14"/>
  <c r="G19" i="14"/>
  <c r="G22" i="14"/>
  <c r="L18" i="14"/>
  <c r="N18" i="14"/>
  <c r="V23" i="14"/>
  <c r="F4" i="14"/>
  <c r="F12" i="14"/>
  <c r="R13" i="14"/>
  <c r="R17" i="14"/>
  <c r="W19" i="14"/>
  <c r="W22" i="14"/>
  <c r="W23" i="14"/>
  <c r="J23" i="14"/>
  <c r="F13" i="14"/>
  <c r="F17" i="14"/>
  <c r="F18" i="14"/>
  <c r="U4" i="14"/>
  <c r="U12" i="14"/>
  <c r="G4" i="14"/>
  <c r="G12" i="14"/>
  <c r="K23" i="14"/>
  <c r="M4" i="14"/>
  <c r="M12" i="14"/>
  <c r="V19" i="14"/>
  <c r="V22" i="14"/>
  <c r="V4" i="14"/>
  <c r="V12" i="14"/>
  <c r="U19" i="14"/>
  <c r="U22" i="14"/>
  <c r="I18" i="14"/>
  <c r="K13" i="14"/>
  <c r="K17" i="14"/>
  <c r="K18" i="14"/>
  <c r="C4" i="14"/>
  <c r="C12" i="14"/>
  <c r="J19" i="14"/>
  <c r="J22" i="14"/>
  <c r="W4" i="14"/>
  <c r="W12" i="14"/>
  <c r="K4" i="14"/>
  <c r="K12" i="14"/>
  <c r="I19" i="14"/>
  <c r="I22" i="14"/>
  <c r="I23" i="14"/>
  <c r="E2" i="14"/>
  <c r="E3" i="14"/>
  <c r="N4" i="14"/>
  <c r="N12" i="14"/>
  <c r="R4" i="14"/>
  <c r="R12" i="14"/>
  <c r="O18" i="14"/>
  <c r="I4" i="14"/>
  <c r="I12" i="14"/>
  <c r="F19" i="14"/>
  <c r="F22" i="14"/>
  <c r="T4" i="14"/>
  <c r="T12" i="14"/>
  <c r="P13" i="14"/>
  <c r="P17" i="14"/>
  <c r="P18" i="14"/>
  <c r="L19" i="14"/>
  <c r="L22" i="14"/>
  <c r="L23" i="14"/>
  <c r="D19" i="14"/>
  <c r="D22" i="14"/>
  <c r="D23" i="14"/>
  <c r="T19" i="14"/>
  <c r="T22" i="14"/>
  <c r="O23" i="14"/>
  <c r="C2" i="14"/>
  <c r="C3" i="14"/>
  <c r="C19" i="14"/>
  <c r="C22" i="14"/>
  <c r="Q4" i="14"/>
  <c r="Q12" i="14"/>
  <c r="U13" i="14"/>
  <c r="U17" i="14"/>
  <c r="O19" i="14"/>
  <c r="O22" i="14"/>
  <c r="V18" i="14"/>
  <c r="X13" i="14"/>
  <c r="X17" i="14"/>
  <c r="X18" i="14"/>
  <c r="K19" i="14"/>
  <c r="K22" i="14"/>
  <c r="P19" i="14"/>
  <c r="P22" i="14"/>
  <c r="V13" i="14"/>
  <c r="V17" i="14"/>
  <c r="T13" i="14"/>
  <c r="T17" i="14"/>
  <c r="T18" i="14"/>
  <c r="G13" i="14"/>
  <c r="G17" i="14"/>
  <c r="Q13" i="14"/>
  <c r="Q17" i="14"/>
  <c r="Q18" i="14"/>
  <c r="X4" i="14"/>
  <c r="X12" i="14"/>
  <c r="L4" i="14"/>
  <c r="L12" i="14"/>
  <c r="M13" i="14"/>
  <c r="M17" i="14"/>
  <c r="M18" i="14"/>
  <c r="J13" i="14"/>
  <c r="J17" i="14"/>
  <c r="J18" i="14"/>
  <c r="M19" i="14"/>
  <c r="M22" i="14"/>
  <c r="M23" i="14"/>
  <c r="H13" i="14"/>
  <c r="H17" i="14"/>
  <c r="H18" i="14"/>
  <c r="H4" i="14"/>
  <c r="H12" i="14"/>
  <c r="E4" i="14"/>
  <c r="E12" i="14"/>
  <c r="I13" i="14"/>
  <c r="I17" i="14"/>
  <c r="W18" i="14"/>
  <c r="N13" i="14"/>
  <c r="N17" i="14"/>
  <c r="E19" i="14"/>
  <c r="E22" i="14"/>
  <c r="E23" i="14"/>
  <c r="D18" i="14"/>
  <c r="C13" i="14"/>
  <c r="C17" i="14"/>
  <c r="C18" i="14"/>
  <c r="L13" i="14"/>
  <c r="L17" i="14"/>
  <c r="X19" i="14"/>
  <c r="X22" i="14"/>
  <c r="X23" i="14"/>
  <c r="S19" i="14"/>
  <c r="S22" i="14"/>
  <c r="S23" i="14"/>
  <c r="D13" i="14"/>
  <c r="D17" i="14"/>
  <c r="O13" i="14"/>
  <c r="O17" i="14"/>
  <c r="S13" i="14"/>
  <c r="S17" i="14"/>
  <c r="S18" i="14"/>
  <c r="N19" i="14"/>
  <c r="N22" i="14"/>
  <c r="N23" i="14"/>
  <c r="E13" i="14"/>
  <c r="E17" i="14"/>
  <c r="E18" i="14"/>
  <c r="J4" i="14"/>
  <c r="J12" i="14"/>
  <c r="W13" i="14"/>
  <c r="W17" i="14"/>
  <c r="S4" i="14"/>
  <c r="S12" i="14"/>
  <c r="H19" i="14"/>
  <c r="H22" i="14"/>
  <c r="H23" i="14"/>
  <c r="B13" i="14"/>
  <c r="B17" i="14"/>
  <c r="B18" i="14"/>
  <c r="R19" i="14"/>
  <c r="R22" i="14"/>
  <c r="R23" i="14"/>
  <c r="B4" i="14"/>
  <c r="P4" i="14"/>
  <c r="P12" i="14"/>
  <c r="B19" i="14"/>
  <c r="Q19" i="14"/>
  <c r="Q22" i="14"/>
  <c r="Q23" i="14"/>
  <c r="B2" i="14"/>
  <c r="D2" i="14"/>
  <c r="D3" i="14"/>
</calcChain>
</file>

<file path=xl/sharedStrings.xml><?xml version="1.0" encoding="utf-8"?>
<sst xmlns="http://schemas.openxmlformats.org/spreadsheetml/2006/main" count="183" uniqueCount="137">
  <si>
    <t>ADJOINT ADMINISTRATIF</t>
  </si>
  <si>
    <t xml:space="preserve">ADJOINT DES CADRES </t>
  </si>
  <si>
    <t>ASSISTANT MEDICO-ADM.</t>
  </si>
  <si>
    <t>ATTACHE ADMINISTRATION</t>
  </si>
  <si>
    <t>DIRECTEUR</t>
  </si>
  <si>
    <t>TOTAL  ADMINISTRATIFS</t>
  </si>
  <si>
    <t>AIDE SOIGNANT</t>
  </si>
  <si>
    <t>ASH</t>
  </si>
  <si>
    <t xml:space="preserve">CADRE DE SANTE </t>
  </si>
  <si>
    <t>CADRE SUP.SANTE</t>
  </si>
  <si>
    <t>DIETETICIEN</t>
  </si>
  <si>
    <t xml:space="preserve">ERGOTHERAPEUTE </t>
  </si>
  <si>
    <t>INFIRMIER</t>
  </si>
  <si>
    <t>INFIRMIER EN PRATIQUE AVANCEE</t>
  </si>
  <si>
    <t xml:space="preserve">ORTHOPHONISTE </t>
  </si>
  <si>
    <t>PSYCHOLOGUE</t>
  </si>
  <si>
    <t xml:space="preserve">PSYCHOMOTRICIEN </t>
  </si>
  <si>
    <t>TOTAL SOIGNANTS</t>
  </si>
  <si>
    <t>ANIMATEUR</t>
  </si>
  <si>
    <t>ASSISTANT SOCIO EDUCATIF</t>
  </si>
  <si>
    <t>EDUCATEUR  SPECIALISE</t>
  </si>
  <si>
    <t>CADRE SOCIO EDUCATIF</t>
  </si>
  <si>
    <t>CONS ECO. SOC. ET FAM.</t>
  </si>
  <si>
    <t>TOTAL EDUCATIFS ET SOCIAUX</t>
  </si>
  <si>
    <t>PREPARATEUR PHARMACIE</t>
  </si>
  <si>
    <t>TOTAL MEDICO-TECHNIQUES</t>
  </si>
  <si>
    <t>AEQ</t>
  </si>
  <si>
    <t>AGENT DE MAITRISE</t>
  </si>
  <si>
    <t>INGENIEUR HOSPITALIER</t>
  </si>
  <si>
    <t>OUVRIER PRINCIPAL</t>
  </si>
  <si>
    <t>TECHNICIEN HOSPITALIER</t>
  </si>
  <si>
    <t>TSH</t>
  </si>
  <si>
    <t>TOTAL TECHNIQUE</t>
  </si>
  <si>
    <t>APPRENTI</t>
  </si>
  <si>
    <t>STAGIAIRE</t>
  </si>
  <si>
    <t>TOTAL DIVERS</t>
  </si>
  <si>
    <t>INTERNE</t>
  </si>
  <si>
    <t>PRATICIEN CONTRACTUEL EN CDD</t>
  </si>
  <si>
    <t>PRATICIEN CONTRACTUEL EN CDI</t>
  </si>
  <si>
    <t>PRATICIEN HOSPITALIER</t>
  </si>
  <si>
    <t>TOTAL PERSONNEL MEDICAL</t>
  </si>
  <si>
    <t>EFFECTIF TOTAL</t>
  </si>
  <si>
    <t>Pharmacie</t>
  </si>
  <si>
    <t>DIRECTION GENERALE</t>
  </si>
  <si>
    <t>QUALITE - GESTION DES RISQUES</t>
  </si>
  <si>
    <t>ACTION CULTURELLE</t>
  </si>
  <si>
    <t>SERVICE ACHATS</t>
  </si>
  <si>
    <t>DIRECTION DE LA PATIENTELE</t>
  </si>
  <si>
    <t>DRMN</t>
  </si>
  <si>
    <t>SERVICE SECURITE DES PERSONNES ET DES BIENS</t>
  </si>
  <si>
    <t>DIRECTION DES RESSOURCES HUMAINES ET DES AFFAIRES MEDICALES</t>
  </si>
  <si>
    <t>DIRECTION DES AFFAIRES FINANCIERES</t>
  </si>
  <si>
    <t>MAGASIN - LOGISTIQUE</t>
  </si>
  <si>
    <t>SERVICE DES MAJEURS PROTEGES</t>
  </si>
  <si>
    <t>SYSTÈME D'INFORMATION</t>
  </si>
  <si>
    <t>UNITE CENTRALE DE PRODUCTION</t>
  </si>
  <si>
    <t>LIVRAISON REPAS</t>
  </si>
  <si>
    <t>ARCHIVES ET DOCUMENTATION</t>
  </si>
  <si>
    <t>COMMUNICATION</t>
  </si>
  <si>
    <t>SERVICE LINGERIE</t>
  </si>
  <si>
    <t>SERVICE CENTRAL D'ENTRETIEN</t>
  </si>
  <si>
    <t>SERVICES TECHNIQUES-TRAVAUX</t>
  </si>
  <si>
    <t>CELLULE OPERATIONELLE D'HYGIENE</t>
  </si>
  <si>
    <t>DIRECTION DES SOINS SINFIRMIERS</t>
  </si>
  <si>
    <t>DIM</t>
  </si>
  <si>
    <t>PRATICIEN ASSOCIE</t>
  </si>
  <si>
    <t>CADRE SUP. SOCIO EDUCATIF</t>
  </si>
  <si>
    <t>HDJ VETRAZ</t>
  </si>
  <si>
    <t>CMP VETRAZ</t>
  </si>
  <si>
    <t>CATTP   VETRAZ</t>
  </si>
  <si>
    <t>CMP ST JULIEN</t>
  </si>
  <si>
    <t>EPSM - SALEVE</t>
  </si>
  <si>
    <t>EPSM - ARAVIS</t>
  </si>
  <si>
    <t>EPSM - BIONNASSAY</t>
  </si>
  <si>
    <t>EQUIPE MOBILE ACCOMP. SORTIE</t>
  </si>
  <si>
    <t>Appartements transition Bonneville</t>
  </si>
  <si>
    <t>CMP CLUSES</t>
  </si>
  <si>
    <t>CATTP CLUSES</t>
  </si>
  <si>
    <t>CMP SALLANCHES</t>
  </si>
  <si>
    <t>HDJ SALLANCHES</t>
  </si>
  <si>
    <t>PSY DE LIAISON HDMPB</t>
  </si>
  <si>
    <t>EPSM - BREVENT</t>
  </si>
  <si>
    <t>CMP  BONNEVILLE</t>
  </si>
  <si>
    <t>CATTP BONNEVILLE</t>
  </si>
  <si>
    <t>CMP  LA ROCHE/FORON</t>
  </si>
  <si>
    <t>HDJ LA ROCHE/FORON</t>
  </si>
  <si>
    <t>PSY DE LIAISON CHAL</t>
  </si>
  <si>
    <t>EQUIPE MOBILE GERONTOPSY</t>
  </si>
  <si>
    <t>USMP PSYCHIATRIQUE</t>
  </si>
  <si>
    <t>CAGT MAISON D'ARRET BONNEVILLE</t>
  </si>
  <si>
    <t>EPSM - USIP</t>
  </si>
  <si>
    <t>CENTRE DEP REHAB PSYCHOSOC</t>
  </si>
  <si>
    <t>MOYENS COMMUNS PSYCHIATRIE ADULTES CHABLAIS</t>
  </si>
  <si>
    <t>ANTENNE EMAS CHABLAIS</t>
  </si>
  <si>
    <t>POOL REMPL PSY ADULTES COMPL</t>
  </si>
  <si>
    <t>HDJ ADULTES  LES MEMISES</t>
  </si>
  <si>
    <t>PSY DE LIAISON ADULTES</t>
  </si>
  <si>
    <t>EQUIPE MOBILE PSYCHIATRIE PRECARITE DU CAHBLAIS</t>
  </si>
  <si>
    <t>CMP THONON</t>
  </si>
  <si>
    <t>CATTP THONON</t>
  </si>
  <si>
    <t>CMP EVIAN</t>
  </si>
  <si>
    <t>GCS PHARMACIE
02/2025</t>
  </si>
  <si>
    <t xml:space="preserve">PÔLE ADMINISTRATIF ET LOGISTIQUE 02/2025
</t>
  </si>
  <si>
    <t>EPSM- ANIMATION</t>
  </si>
  <si>
    <t>EPSM - CAFETERIA  PATIENTS</t>
  </si>
  <si>
    <t>PÔLE PSYCHIATRIE GENERALE
EFFECTIF 02/2025</t>
  </si>
  <si>
    <t>Total EPSM</t>
  </si>
  <si>
    <t xml:space="preserve">Total </t>
  </si>
  <si>
    <t>EPSM - ACTIVITES DE REEDUCATION</t>
  </si>
  <si>
    <t>EPSM - MOYENS COMMUNS PSY. ADULTES</t>
  </si>
  <si>
    <t>EPSM - POOL REMPLACEMENT HC</t>
  </si>
  <si>
    <t>TOTAL</t>
  </si>
  <si>
    <t>PÔLE PSYCHIATRIE ENFANTS-ADOLESCENTS
EFFECTIF 02 2025</t>
  </si>
  <si>
    <t>9310 - CMPI VETRAZ</t>
  </si>
  <si>
    <t>9312 - CATTPI VETRAZ</t>
  </si>
  <si>
    <t>9314 - MDA</t>
  </si>
  <si>
    <t>9317 - ANTENNE MDA CHABLAIS</t>
  </si>
  <si>
    <t>9315 - CATTP ADO VETRAZ</t>
  </si>
  <si>
    <t>9320 - CMPI LA ROCHE/FORON</t>
  </si>
  <si>
    <t>9360 - CMPI SAINT JULIEN</t>
  </si>
  <si>
    <t>9703 - PEJ VETRAZ</t>
  </si>
  <si>
    <t>9340 - CMPI SALLANCHES</t>
  </si>
  <si>
    <t>9343 - CATTPI SALLANCHES</t>
  </si>
  <si>
    <t>9372 - THERAPIE SYSTEMIQUE FAMILIALE (dispositif expérimentale)</t>
  </si>
  <si>
    <t>9342 - ANTENNE DE PERINATALITE HDPMB</t>
  </si>
  <si>
    <t>9705 - PEJ SALLANCHES</t>
  </si>
  <si>
    <t>9350 - CMPI CLUSES</t>
  </si>
  <si>
    <t>9352 - CATTPI CLUSES</t>
  </si>
  <si>
    <t>9701 - PEJ CLUSES</t>
  </si>
  <si>
    <t>7730 - CATTPI ADO</t>
  </si>
  <si>
    <t>7740 - HDJ MORCY PEDO</t>
  </si>
  <si>
    <t>7750 - HDJ BLEU SOLEIL PEDO</t>
  </si>
  <si>
    <t>7765 - PSY DE LIAISON PEDO</t>
  </si>
  <si>
    <t>7961 - POINT ECOUTE JEUNES THONON</t>
  </si>
  <si>
    <t>7962 - CMPI THONON</t>
  </si>
  <si>
    <t>7963 - CMPI EVIAN</t>
  </si>
  <si>
    <t>TOTAL PERSONNEL NON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</si>
</sst>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3"/>
      <name val="Calibri Light"/>
      <family val="2"/>
      <scheme val="major"/>
    </font>
    <font>
      <sz val="8"/>
      <color theme="1"/>
      <name val="Arial"/>
      <family val="2"/>
    </font>
    <font>
      <sz val="1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8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4999847407452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 tint="-0.499984740745262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/>
      <diagonal/>
    </border>
    <border>
      <left/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double">
        <color indexed="64"/>
      </bottom>
      <diagonal/>
    </border>
    <border>
      <left style="thin">
        <color theme="0" tint="-0.499984740745262"/>
      </left>
      <right/>
      <top style="double">
        <color indexed="64"/>
      </top>
      <bottom style="double">
        <color indexed="64"/>
      </bottom>
      <diagonal/>
    </border>
  </borders>
  <cellStyleXfs count="12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6" fillId="0" borderId="0"/>
    <xf numFmtId="0" fontId="1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0" fontId="23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32" borderId="0" applyNumberFormat="0" applyBorder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0" fontId="16" fillId="0" borderId="0"/>
    <xf numFmtId="0" fontId="1" fillId="0" borderId="0"/>
    <xf numFmtId="0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0" fontId="16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0" fontId="1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32">
    <xf numFmtId="0" fontId="0" fillId="0" borderId="0" xfId="0"/>
    <xf numFmtId="0" fontId="17" fillId="33" borderId="10" xfId="33" applyFont="1" applyFill="1" applyBorder="1" applyAlignment="1">
      <alignment horizontal="center" vertical="center" wrapText="1"/>
    </xf>
    <xf numFmtId="0" fontId="18" fillId="33" borderId="11" xfId="33" applyFont="1" applyFill="1" applyBorder="1" applyAlignment="1">
      <alignment vertical="center"/>
    </xf>
    <xf numFmtId="0" fontId="19" fillId="33" borderId="12" xfId="33" applyFont="1" applyFill="1" applyBorder="1" applyAlignment="1">
      <alignment vertical="center"/>
    </xf>
    <xf numFmtId="0" fontId="18" fillId="33" borderId="13" xfId="33" applyFont="1" applyFill="1" applyBorder="1" applyAlignment="1">
      <alignment vertical="center"/>
    </xf>
    <xf numFmtId="0" fontId="18" fillId="33" borderId="14" xfId="33" applyFont="1" applyFill="1" applyBorder="1" applyAlignment="1">
      <alignment vertical="center"/>
    </xf>
    <xf numFmtId="0" fontId="18" fillId="33" borderId="18" xfId="33" applyFont="1" applyFill="1" applyBorder="1" applyAlignment="1">
      <alignment horizontal="left" vertical="center"/>
    </xf>
    <xf numFmtId="20" fontId="18" fillId="33" borderId="16" xfId="33" applyNumberFormat="1" applyFont="1" applyFill="1" applyBorder="1" applyAlignment="1">
      <alignment horizontal="left" vertical="center"/>
    </xf>
    <xf numFmtId="0" fontId="19" fillId="0" borderId="19" xfId="34" applyFont="1" applyBorder="1"/>
    <xf numFmtId="0" fontId="18" fillId="33" borderId="16" xfId="33" applyFont="1" applyFill="1" applyBorder="1" applyAlignment="1">
      <alignment horizontal="left" vertical="center"/>
    </xf>
    <xf numFmtId="2" fontId="22" fillId="34" borderId="22" xfId="33" applyNumberFormat="1" applyFont="1" applyFill="1" applyBorder="1" applyAlignment="1">
      <alignment horizontal="center"/>
    </xf>
    <xf numFmtId="2" fontId="22" fillId="34" borderId="24" xfId="33" applyNumberFormat="1" applyFont="1" applyFill="1" applyBorder="1" applyAlignment="1">
      <alignment horizontal="center"/>
    </xf>
    <xf numFmtId="2" fontId="19" fillId="34" borderId="22" xfId="33" applyNumberFormat="1" applyFont="1" applyFill="1" applyBorder="1" applyAlignment="1">
      <alignment horizontal="center"/>
    </xf>
    <xf numFmtId="2" fontId="19" fillId="0" borderId="14" xfId="33" applyNumberFormat="1" applyFont="1" applyFill="1" applyBorder="1" applyAlignment="1">
      <alignment horizontal="center"/>
    </xf>
    <xf numFmtId="2" fontId="19" fillId="0" borderId="26" xfId="33" applyNumberFormat="1" applyFont="1" applyFill="1" applyBorder="1" applyAlignment="1">
      <alignment horizontal="center"/>
    </xf>
    <xf numFmtId="2" fontId="19" fillId="0" borderId="11" xfId="33" applyNumberFormat="1" applyFont="1" applyFill="1" applyBorder="1" applyAlignment="1">
      <alignment horizontal="center"/>
    </xf>
    <xf numFmtId="0" fontId="19" fillId="33" borderId="16" xfId="33" applyFont="1" applyFill="1" applyBorder="1" applyAlignment="1">
      <alignment vertical="center"/>
    </xf>
    <xf numFmtId="2" fontId="19" fillId="0" borderId="13" xfId="33" applyNumberFormat="1" applyFont="1" applyFill="1" applyBorder="1" applyAlignment="1">
      <alignment horizontal="center"/>
    </xf>
    <xf numFmtId="0" fontId="17" fillId="0" borderId="27" xfId="33" applyFont="1" applyBorder="1" applyAlignment="1">
      <alignment horizontal="center" vertical="center" wrapText="1"/>
    </xf>
    <xf numFmtId="0" fontId="18" fillId="0" borderId="16" xfId="33" applyFont="1" applyBorder="1"/>
    <xf numFmtId="0" fontId="19" fillId="0" borderId="16" xfId="33" applyFont="1" applyFill="1" applyBorder="1" applyAlignment="1">
      <alignment vertical="center"/>
    </xf>
    <xf numFmtId="0" fontId="19" fillId="0" borderId="16" xfId="33" applyFont="1" applyFill="1" applyBorder="1"/>
    <xf numFmtId="0" fontId="18" fillId="33" borderId="16" xfId="33" applyFont="1" applyFill="1" applyBorder="1"/>
    <xf numFmtId="2" fontId="19" fillId="33" borderId="28" xfId="33" applyNumberFormat="1" applyFont="1" applyFill="1" applyBorder="1" applyAlignment="1">
      <alignment horizontal="center"/>
    </xf>
    <xf numFmtId="0" fontId="19" fillId="33" borderId="18" xfId="33" applyFont="1" applyFill="1" applyBorder="1" applyAlignment="1"/>
    <xf numFmtId="0" fontId="19" fillId="0" borderId="30" xfId="33" applyFont="1" applyFill="1" applyBorder="1" applyAlignment="1"/>
    <xf numFmtId="2" fontId="19" fillId="33" borderId="21" xfId="33" applyNumberFormat="1" applyFont="1" applyFill="1" applyBorder="1" applyAlignment="1">
      <alignment horizontal="center"/>
    </xf>
    <xf numFmtId="2" fontId="19" fillId="0" borderId="21" xfId="33" applyNumberFormat="1" applyFont="1" applyFill="1" applyBorder="1" applyAlignment="1">
      <alignment horizontal="center"/>
    </xf>
    <xf numFmtId="2" fontId="20" fillId="34" borderId="25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 vertical="center" wrapText="1"/>
    </xf>
    <xf numFmtId="0" fontId="19" fillId="0" borderId="29" xfId="33" applyFont="1" applyBorder="1"/>
    <xf numFmtId="0" fontId="19" fillId="33" borderId="39" xfId="33" applyFont="1" applyFill="1" applyBorder="1" applyAlignment="1"/>
    <xf numFmtId="2" fontId="26" fillId="0" borderId="38" xfId="0" applyNumberFormat="1" applyFont="1" applyBorder="1"/>
    <xf numFmtId="2" fontId="22" fillId="34" borderId="25" xfId="0" applyNumberFormat="1" applyFont="1" applyFill="1" applyBorder="1" applyAlignment="1">
      <alignment horizontal="center"/>
    </xf>
    <xf numFmtId="2" fontId="0" fillId="0" borderId="0" xfId="0" applyNumberFormat="1"/>
    <xf numFmtId="0" fontId="18" fillId="0" borderId="18" xfId="0" applyFont="1" applyBorder="1"/>
    <xf numFmtId="0" fontId="18" fillId="0" borderId="17" xfId="0" applyFont="1" applyBorder="1"/>
    <xf numFmtId="0" fontId="20" fillId="34" borderId="15" xfId="0" applyFont="1" applyFill="1" applyBorder="1" applyAlignment="1">
      <alignment horizontal="left"/>
    </xf>
    <xf numFmtId="0" fontId="18" fillId="0" borderId="18" xfId="0" applyFont="1" applyFill="1" applyBorder="1" applyAlignment="1">
      <alignment horizontal="left"/>
    </xf>
    <xf numFmtId="0" fontId="18" fillId="0" borderId="16" xfId="0" applyFont="1" applyBorder="1"/>
    <xf numFmtId="0" fontId="19" fillId="0" borderId="16" xfId="0" applyFont="1" applyBorder="1"/>
    <xf numFmtId="0" fontId="18" fillId="0" borderId="16" xfId="0" applyFont="1" applyFill="1" applyBorder="1" applyAlignment="1">
      <alignment horizontal="left"/>
    </xf>
    <xf numFmtId="0" fontId="19" fillId="0" borderId="29" xfId="33" applyFont="1" applyFill="1" applyBorder="1"/>
    <xf numFmtId="0" fontId="19" fillId="0" borderId="16" xfId="33" applyFont="1" applyBorder="1"/>
    <xf numFmtId="2" fontId="26" fillId="0" borderId="38" xfId="0" applyNumberFormat="1" applyFont="1" applyFill="1" applyBorder="1"/>
    <xf numFmtId="0" fontId="0" fillId="35" borderId="0" xfId="0" applyFill="1"/>
    <xf numFmtId="2" fontId="0" fillId="35" borderId="0" xfId="0" applyNumberFormat="1" applyFill="1"/>
    <xf numFmtId="0" fontId="19" fillId="35" borderId="10" xfId="0" applyFont="1" applyFill="1" applyBorder="1" applyAlignment="1">
      <alignment horizontal="center" textRotation="90"/>
    </xf>
    <xf numFmtId="2" fontId="19" fillId="0" borderId="35" xfId="33" applyNumberFormat="1" applyFont="1" applyFill="1" applyBorder="1" applyAlignment="1">
      <alignment horizontal="center"/>
    </xf>
    <xf numFmtId="2" fontId="19" fillId="0" borderId="36" xfId="33" applyNumberFormat="1" applyFont="1" applyFill="1" applyBorder="1" applyAlignment="1">
      <alignment horizontal="center"/>
    </xf>
    <xf numFmtId="0" fontId="20" fillId="34" borderId="45" xfId="33" applyFont="1" applyFill="1" applyBorder="1" applyAlignment="1">
      <alignment horizontal="left" vertical="center"/>
    </xf>
    <xf numFmtId="2" fontId="22" fillId="34" borderId="46" xfId="33" applyNumberFormat="1" applyFont="1" applyFill="1" applyBorder="1" applyAlignment="1">
      <alignment horizontal="center"/>
    </xf>
    <xf numFmtId="20" fontId="18" fillId="33" borderId="29" xfId="33" applyNumberFormat="1" applyFont="1" applyFill="1" applyBorder="1" applyAlignment="1">
      <alignment horizontal="left" vertical="center"/>
    </xf>
    <xf numFmtId="2" fontId="19" fillId="0" borderId="47" xfId="33" applyNumberFormat="1" applyFont="1" applyFill="1" applyBorder="1" applyAlignment="1">
      <alignment horizontal="center"/>
    </xf>
    <xf numFmtId="2" fontId="19" fillId="0" borderId="38" xfId="33" applyNumberFormat="1" applyFont="1" applyFill="1" applyBorder="1" applyAlignment="1">
      <alignment horizontal="center"/>
    </xf>
    <xf numFmtId="0" fontId="20" fillId="0" borderId="36" xfId="33" applyFont="1" applyFill="1" applyBorder="1" applyAlignment="1">
      <alignment horizontal="left" vertical="center"/>
    </xf>
    <xf numFmtId="2" fontId="19" fillId="34" borderId="46" xfId="33" applyNumberFormat="1" applyFont="1" applyFill="1" applyBorder="1" applyAlignment="1">
      <alignment horizontal="center"/>
    </xf>
    <xf numFmtId="2" fontId="22" fillId="34" borderId="48" xfId="33" applyNumberFormat="1" applyFont="1" applyFill="1" applyBorder="1" applyAlignment="1">
      <alignment horizontal="center"/>
    </xf>
    <xf numFmtId="0" fontId="21" fillId="33" borderId="49" xfId="33" applyFont="1" applyFill="1" applyBorder="1" applyAlignment="1">
      <alignment vertical="center"/>
    </xf>
    <xf numFmtId="0" fontId="20" fillId="34" borderId="45" xfId="33" applyFont="1" applyFill="1" applyBorder="1" applyAlignment="1">
      <alignment vertical="center"/>
    </xf>
    <xf numFmtId="0" fontId="20" fillId="34" borderId="45" xfId="0" applyFont="1" applyFill="1" applyBorder="1" applyAlignment="1">
      <alignment horizontal="left"/>
    </xf>
    <xf numFmtId="2" fontId="22" fillId="34" borderId="46" xfId="0" applyNumberFormat="1" applyFont="1" applyFill="1" applyBorder="1" applyAlignment="1">
      <alignment horizontal="center"/>
    </xf>
    <xf numFmtId="2" fontId="20" fillId="34" borderId="46" xfId="0" applyNumberFormat="1" applyFont="1" applyFill="1" applyBorder="1" applyAlignment="1">
      <alignment horizontal="center"/>
    </xf>
    <xf numFmtId="0" fontId="21" fillId="0" borderId="51" xfId="33" applyFont="1" applyFill="1" applyBorder="1"/>
    <xf numFmtId="2" fontId="21" fillId="0" borderId="51" xfId="33" applyNumberFormat="1" applyFont="1" applyFill="1" applyBorder="1"/>
    <xf numFmtId="0" fontId="20" fillId="34" borderId="40" xfId="33" applyFont="1" applyFill="1" applyBorder="1"/>
    <xf numFmtId="2" fontId="20" fillId="34" borderId="40" xfId="33" applyNumberFormat="1" applyFont="1" applyFill="1" applyBorder="1"/>
    <xf numFmtId="0" fontId="0" fillId="0" borderId="0" xfId="0" applyFill="1"/>
    <xf numFmtId="0" fontId="19" fillId="36" borderId="20" xfId="33" applyFont="1" applyFill="1" applyBorder="1" applyAlignment="1">
      <alignment horizontal="center" vertical="center" textRotation="90"/>
    </xf>
    <xf numFmtId="0" fontId="19" fillId="36" borderId="23" xfId="33" applyFont="1" applyFill="1" applyBorder="1" applyAlignment="1">
      <alignment horizontal="center" vertical="center" textRotation="90"/>
    </xf>
    <xf numFmtId="0" fontId="19" fillId="36" borderId="31" xfId="33" applyFont="1" applyFill="1" applyBorder="1" applyAlignment="1">
      <alignment horizontal="center" vertical="center" textRotation="90"/>
    </xf>
    <xf numFmtId="0" fontId="0" fillId="36" borderId="0" xfId="0" applyFill="1"/>
    <xf numFmtId="2" fontId="0" fillId="36" borderId="0" xfId="0" applyNumberFormat="1" applyFill="1"/>
    <xf numFmtId="0" fontId="21" fillId="0" borderId="41" xfId="33" applyFont="1" applyFill="1" applyBorder="1" applyAlignment="1">
      <alignment vertical="center"/>
    </xf>
    <xf numFmtId="2" fontId="21" fillId="0" borderId="42" xfId="33" applyNumberFormat="1" applyFont="1" applyFill="1" applyBorder="1" applyAlignment="1">
      <alignment horizontal="center"/>
    </xf>
    <xf numFmtId="2" fontId="21" fillId="0" borderId="43" xfId="33" applyNumberFormat="1" applyFont="1" applyFill="1" applyBorder="1" applyAlignment="1">
      <alignment horizontal="center"/>
    </xf>
    <xf numFmtId="2" fontId="21" fillId="0" borderId="44" xfId="33" applyNumberFormat="1" applyFont="1" applyFill="1" applyBorder="1" applyAlignment="1">
      <alignment horizontal="center"/>
    </xf>
    <xf numFmtId="0" fontId="22" fillId="36" borderId="10" xfId="33" applyFont="1" applyFill="1" applyBorder="1" applyAlignment="1">
      <alignment horizontal="center" vertical="center" textRotation="45"/>
    </xf>
    <xf numFmtId="2" fontId="21" fillId="36" borderId="50" xfId="33" applyNumberFormat="1" applyFont="1" applyFill="1" applyBorder="1" applyAlignment="1">
      <alignment horizontal="center"/>
    </xf>
    <xf numFmtId="0" fontId="19" fillId="36" borderId="23" xfId="0" applyFont="1" applyFill="1" applyBorder="1" applyAlignment="1">
      <alignment horizontal="center" textRotation="90"/>
    </xf>
    <xf numFmtId="0" fontId="19" fillId="36" borderId="10" xfId="0" applyFont="1" applyFill="1" applyBorder="1" applyAlignment="1">
      <alignment horizontal="center" textRotation="90"/>
    </xf>
    <xf numFmtId="0" fontId="19" fillId="38" borderId="37" xfId="0" applyFont="1" applyFill="1" applyBorder="1" applyAlignment="1">
      <alignment horizontal="center" textRotation="90"/>
    </xf>
    <xf numFmtId="0" fontId="19" fillId="38" borderId="10" xfId="0" applyFont="1" applyFill="1" applyBorder="1" applyAlignment="1">
      <alignment horizontal="center" textRotation="90"/>
    </xf>
    <xf numFmtId="0" fontId="19" fillId="39" borderId="10" xfId="0" applyFont="1" applyFill="1" applyBorder="1" applyAlignment="1">
      <alignment horizontal="center" textRotation="90"/>
    </xf>
    <xf numFmtId="0" fontId="19" fillId="37" borderId="10" xfId="0" applyFont="1" applyFill="1" applyBorder="1" applyAlignment="1">
      <alignment horizontal="center" textRotation="90" wrapText="1"/>
    </xf>
    <xf numFmtId="0" fontId="19" fillId="37" borderId="10" xfId="0" applyFont="1" applyFill="1" applyBorder="1" applyAlignment="1">
      <alignment horizontal="center" textRotation="90"/>
    </xf>
    <xf numFmtId="0" fontId="19" fillId="35" borderId="10" xfId="0" applyFont="1" applyFill="1" applyBorder="1" applyAlignment="1">
      <alignment horizontal="center" textRotation="90" wrapText="1"/>
    </xf>
    <xf numFmtId="0" fontId="19" fillId="38" borderId="20" xfId="33" applyFont="1" applyFill="1" applyBorder="1" applyAlignment="1">
      <alignment horizontal="center" textRotation="90"/>
    </xf>
    <xf numFmtId="0" fontId="19" fillId="38" borderId="23" xfId="33" applyFont="1" applyFill="1" applyBorder="1" applyAlignment="1">
      <alignment horizontal="center" textRotation="90"/>
    </xf>
    <xf numFmtId="0" fontId="19" fillId="39" borderId="23" xfId="33" applyFont="1" applyFill="1" applyBorder="1" applyAlignment="1">
      <alignment horizontal="center" textRotation="90"/>
    </xf>
    <xf numFmtId="0" fontId="19" fillId="35" borderId="23" xfId="33" applyFont="1" applyFill="1" applyBorder="1" applyAlignment="1">
      <alignment horizontal="center" textRotation="90"/>
    </xf>
    <xf numFmtId="0" fontId="19" fillId="39" borderId="20" xfId="33" applyFont="1" applyFill="1" applyBorder="1" applyAlignment="1">
      <alignment horizontal="center" textRotation="90"/>
    </xf>
    <xf numFmtId="0" fontId="19" fillId="39" borderId="31" xfId="33" applyFont="1" applyFill="1" applyBorder="1" applyAlignment="1">
      <alignment horizontal="center" textRotation="90"/>
    </xf>
    <xf numFmtId="0" fontId="19" fillId="40" borderId="10" xfId="0" applyFont="1" applyFill="1" applyBorder="1" applyAlignment="1">
      <alignment horizontal="center" textRotation="90"/>
    </xf>
    <xf numFmtId="0" fontId="19" fillId="41" borderId="10" xfId="0" applyFont="1" applyFill="1" applyBorder="1" applyAlignment="1">
      <alignment horizontal="center" textRotation="90"/>
    </xf>
    <xf numFmtId="0" fontId="0" fillId="38" borderId="0" xfId="0" applyFill="1"/>
    <xf numFmtId="2" fontId="0" fillId="38" borderId="0" xfId="0" applyNumberFormat="1" applyFill="1"/>
    <xf numFmtId="0" fontId="0" fillId="39" borderId="0" xfId="0" applyFill="1"/>
    <xf numFmtId="2" fontId="0" fillId="39" borderId="0" xfId="0" applyNumberFormat="1" applyFill="1"/>
    <xf numFmtId="0" fontId="0" fillId="37" borderId="0" xfId="0" applyFill="1"/>
    <xf numFmtId="2" fontId="0" fillId="37" borderId="0" xfId="0" applyNumberFormat="1" applyFill="1"/>
    <xf numFmtId="2" fontId="0" fillId="0" borderId="0" xfId="0" applyNumberFormat="1" applyFill="1"/>
    <xf numFmtId="0" fontId="20" fillId="0" borderId="15" xfId="33" applyFont="1" applyFill="1" applyBorder="1" applyAlignment="1">
      <alignment horizontal="left"/>
    </xf>
    <xf numFmtId="2" fontId="20" fillId="0" borderId="22" xfId="33" applyNumberFormat="1" applyFont="1" applyFill="1" applyBorder="1" applyAlignment="1">
      <alignment horizontal="center"/>
    </xf>
    <xf numFmtId="2" fontId="20" fillId="33" borderId="24" xfId="33" applyNumberFormat="1" applyFont="1" applyFill="1" applyBorder="1" applyAlignment="1">
      <alignment horizontal="center"/>
    </xf>
    <xf numFmtId="2" fontId="22" fillId="0" borderId="22" xfId="33" applyNumberFormat="1" applyFont="1" applyBorder="1" applyAlignment="1">
      <alignment horizontal="center"/>
    </xf>
    <xf numFmtId="2" fontId="22" fillId="0" borderId="24" xfId="33" applyNumberFormat="1" applyFont="1" applyBorder="1" applyAlignment="1">
      <alignment horizontal="center"/>
    </xf>
    <xf numFmtId="2" fontId="22" fillId="0" borderId="32" xfId="33" applyNumberFormat="1" applyFont="1" applyBorder="1" applyAlignment="1">
      <alignment horizontal="center"/>
    </xf>
    <xf numFmtId="2" fontId="22" fillId="42" borderId="24" xfId="33" applyNumberFormat="1" applyFont="1" applyFill="1" applyBorder="1" applyAlignment="1">
      <alignment horizontal="center"/>
    </xf>
    <xf numFmtId="0" fontId="20" fillId="33" borderId="15" xfId="33" applyFont="1" applyFill="1" applyBorder="1" applyAlignment="1">
      <alignment horizontal="left"/>
    </xf>
    <xf numFmtId="2" fontId="22" fillId="33" borderId="22" xfId="33" applyNumberFormat="1" applyFont="1" applyFill="1" applyBorder="1" applyAlignment="1">
      <alignment horizontal="center"/>
    </xf>
    <xf numFmtId="2" fontId="22" fillId="33" borderId="24" xfId="33" applyNumberFormat="1" applyFont="1" applyFill="1" applyBorder="1" applyAlignment="1">
      <alignment horizontal="center"/>
    </xf>
    <xf numFmtId="2" fontId="22" fillId="33" borderId="33" xfId="33" applyNumberFormat="1" applyFont="1" applyFill="1" applyBorder="1" applyAlignment="1">
      <alignment horizontal="center"/>
    </xf>
    <xf numFmtId="2" fontId="22" fillId="33" borderId="34" xfId="33" applyNumberFormat="1" applyFont="1" applyFill="1" applyBorder="1" applyAlignment="1">
      <alignment horizontal="center"/>
    </xf>
    <xf numFmtId="2" fontId="20" fillId="33" borderId="22" xfId="33" applyNumberFormat="1" applyFont="1" applyFill="1" applyBorder="1" applyAlignment="1">
      <alignment horizontal="center"/>
    </xf>
    <xf numFmtId="0" fontId="20" fillId="42" borderId="15" xfId="33" applyFont="1" applyFill="1" applyBorder="1"/>
    <xf numFmtId="2" fontId="20" fillId="42" borderId="22" xfId="33" applyNumberFormat="1" applyFont="1" applyFill="1" applyBorder="1" applyAlignment="1">
      <alignment horizontal="center"/>
    </xf>
    <xf numFmtId="2" fontId="22" fillId="42" borderId="22" xfId="33" applyNumberFormat="1" applyFont="1" applyFill="1" applyBorder="1" applyAlignment="1">
      <alignment horizontal="center"/>
    </xf>
    <xf numFmtId="2" fontId="22" fillId="42" borderId="33" xfId="33" applyNumberFormat="1" applyFont="1" applyFill="1" applyBorder="1" applyAlignment="1">
      <alignment horizontal="center"/>
    </xf>
    <xf numFmtId="2" fontId="22" fillId="42" borderId="34" xfId="33" applyNumberFormat="1" applyFont="1" applyFill="1" applyBorder="1" applyAlignment="1">
      <alignment horizontal="center"/>
    </xf>
    <xf numFmtId="0" fontId="20" fillId="42" borderId="52" xfId="33" applyFont="1" applyFill="1" applyBorder="1"/>
    <xf numFmtId="2" fontId="22" fillId="42" borderId="53" xfId="33" applyNumberFormat="1" applyFont="1" applyFill="1" applyBorder="1" applyAlignment="1">
      <alignment horizontal="center"/>
    </xf>
    <xf numFmtId="2" fontId="22" fillId="42" borderId="54" xfId="33" applyNumberFormat="1" applyFont="1" applyFill="1" applyBorder="1" applyAlignment="1">
      <alignment horizontal="center"/>
    </xf>
    <xf numFmtId="2" fontId="22" fillId="42" borderId="55" xfId="33" applyNumberFormat="1" applyFont="1" applyFill="1" applyBorder="1" applyAlignment="1">
      <alignment horizontal="center"/>
    </xf>
    <xf numFmtId="2" fontId="22" fillId="42" borderId="56" xfId="33" applyNumberFormat="1" applyFont="1" applyFill="1" applyBorder="1" applyAlignment="1">
      <alignment horizontal="center"/>
    </xf>
    <xf numFmtId="0" fontId="21" fillId="0" borderId="57" xfId="33" applyFont="1" applyFill="1" applyBorder="1"/>
    <xf numFmtId="2" fontId="21" fillId="33" borderId="58" xfId="33" applyNumberFormat="1" applyFont="1" applyFill="1" applyBorder="1" applyAlignment="1">
      <alignment horizontal="center"/>
    </xf>
    <xf numFmtId="2" fontId="21" fillId="33" borderId="59" xfId="33" applyNumberFormat="1" applyFont="1" applyFill="1" applyBorder="1" applyAlignment="1">
      <alignment horizontal="center"/>
    </xf>
    <xf numFmtId="2" fontId="21" fillId="33" borderId="60" xfId="33" applyNumberFormat="1" applyFont="1" applyFill="1" applyBorder="1" applyAlignment="1">
      <alignment horizontal="center"/>
    </xf>
    <xf numFmtId="2" fontId="21" fillId="33" borderId="61" xfId="33" applyNumberFormat="1" applyFont="1" applyFill="1" applyBorder="1" applyAlignment="1">
      <alignment horizontal="center"/>
    </xf>
    <xf numFmtId="0" fontId="27" fillId="38" borderId="0" xfId="0" applyFont="1" applyFill="1"/>
    <xf numFmtId="2" fontId="27" fillId="38" borderId="0" xfId="0" applyNumberFormat="1" applyFont="1" applyFill="1"/>
  </cellXfs>
  <cellStyles count="124">
    <cellStyle name="20 % - Accent1" xfId="16" builtinId="30" customBuiltin="1"/>
    <cellStyle name="20 % - Accent1 2" xfId="48" xr:uid="{00000000-0005-0000-0000-000001000000}"/>
    <cellStyle name="20 % - Accent1 2 2" xfId="81" xr:uid="{00000000-0005-0000-0000-000002000000}"/>
    <cellStyle name="20 % - Accent1 3" xfId="80" xr:uid="{00000000-0005-0000-0000-000003000000}"/>
    <cellStyle name="20 % - Accent2" xfId="19" builtinId="34" customBuiltin="1"/>
    <cellStyle name="20 % - Accent2 2" xfId="49" xr:uid="{00000000-0005-0000-0000-000005000000}"/>
    <cellStyle name="20 % - Accent2 2 2" xfId="83" xr:uid="{00000000-0005-0000-0000-000006000000}"/>
    <cellStyle name="20 % - Accent2 3" xfId="82" xr:uid="{00000000-0005-0000-0000-000007000000}"/>
    <cellStyle name="20 % - Accent3" xfId="22" builtinId="38" customBuiltin="1"/>
    <cellStyle name="20 % - Accent3 2" xfId="50" xr:uid="{00000000-0005-0000-0000-000009000000}"/>
    <cellStyle name="20 % - Accent3 2 2" xfId="85" xr:uid="{00000000-0005-0000-0000-00000A000000}"/>
    <cellStyle name="20 % - Accent3 3" xfId="84" xr:uid="{00000000-0005-0000-0000-00000B000000}"/>
    <cellStyle name="20 % - Accent4" xfId="25" builtinId="42" customBuiltin="1"/>
    <cellStyle name="20 % - Accent4 2" xfId="51" xr:uid="{00000000-0005-0000-0000-00000D000000}"/>
    <cellStyle name="20 % - Accent4 2 2" xfId="87" xr:uid="{00000000-0005-0000-0000-00000E000000}"/>
    <cellStyle name="20 % - Accent4 3" xfId="86" xr:uid="{00000000-0005-0000-0000-00000F000000}"/>
    <cellStyle name="20 % - Accent5" xfId="28" builtinId="46" customBuiltin="1"/>
    <cellStyle name="20 % - Accent5 2" xfId="88" xr:uid="{00000000-0005-0000-0000-000011000000}"/>
    <cellStyle name="20 % - Accent6" xfId="31" builtinId="50" customBuiltin="1"/>
    <cellStyle name="20 % - Accent6 2" xfId="89" xr:uid="{00000000-0005-0000-0000-000013000000}"/>
    <cellStyle name="40 % - Accent1" xfId="17" builtinId="31" customBuiltin="1"/>
    <cellStyle name="40 % - Accent1 2" xfId="90" xr:uid="{00000000-0005-0000-0000-000015000000}"/>
    <cellStyle name="40 % - Accent2" xfId="20" builtinId="35" customBuiltin="1"/>
    <cellStyle name="40 % - Accent2 2" xfId="91" xr:uid="{00000000-0005-0000-0000-000017000000}"/>
    <cellStyle name="40 % - Accent3" xfId="23" builtinId="39" customBuiltin="1"/>
    <cellStyle name="40 % - Accent3 2" xfId="52" xr:uid="{00000000-0005-0000-0000-000019000000}"/>
    <cellStyle name="40 % - Accent3 2 2" xfId="93" xr:uid="{00000000-0005-0000-0000-00001A000000}"/>
    <cellStyle name="40 % - Accent3 3" xfId="92" xr:uid="{00000000-0005-0000-0000-00001B000000}"/>
    <cellStyle name="40 % - Accent4" xfId="26" builtinId="43" customBuiltin="1"/>
    <cellStyle name="40 % - Accent4 2" xfId="94" xr:uid="{00000000-0005-0000-0000-00001D000000}"/>
    <cellStyle name="40 % - Accent5" xfId="29" builtinId="47" customBuiltin="1"/>
    <cellStyle name="40 % - Accent5 2" xfId="95" xr:uid="{00000000-0005-0000-0000-00001F000000}"/>
    <cellStyle name="40 % - Accent6" xfId="32" builtinId="51" customBuiltin="1"/>
    <cellStyle name="40 % - Accent6 2" xfId="96" xr:uid="{00000000-0005-0000-0000-000021000000}"/>
    <cellStyle name="60 % - Accent1 2" xfId="42" xr:uid="{00000000-0005-0000-0000-000047000000}"/>
    <cellStyle name="60 % - Accent2 2" xfId="43" xr:uid="{00000000-0005-0000-0000-000048000000}"/>
    <cellStyle name="60 % - Accent3 2" xfId="53" xr:uid="{00000000-0005-0000-0000-000025000000}"/>
    <cellStyle name="60 % - Accent3 3" xfId="44" xr:uid="{00000000-0005-0000-0000-000049000000}"/>
    <cellStyle name="60 % - Accent4 2" xfId="54" xr:uid="{00000000-0005-0000-0000-000027000000}"/>
    <cellStyle name="60 % - Accent4 3" xfId="45" xr:uid="{00000000-0005-0000-0000-00004B000000}"/>
    <cellStyle name="60 % - Accent5 2" xfId="46" xr:uid="{00000000-0005-0000-0000-00004D000000}"/>
    <cellStyle name="60 % - Accent6 2" xfId="55" xr:uid="{00000000-0005-0000-0000-00002A000000}"/>
    <cellStyle name="60 % - Accent6 3" xfId="47" xr:uid="{00000000-0005-0000-0000-00004E000000}"/>
    <cellStyle name="Accent1" xfId="15" builtinId="29" customBuiltin="1"/>
    <cellStyle name="Accent2" xfId="18" builtinId="33" customBuiltin="1"/>
    <cellStyle name="Accent3" xfId="21" builtinId="37" customBuiltin="1"/>
    <cellStyle name="Accent4" xfId="24" builtinId="41" customBuiltin="1"/>
    <cellStyle name="Accent5" xfId="27" builtinId="45" customBuiltin="1"/>
    <cellStyle name="Accent6" xfId="30" builtinId="49" customBuiltin="1"/>
    <cellStyle name="Avertissement" xfId="12" builtinId="11" customBuiltin="1"/>
    <cellStyle name="Calcul" xfId="9" builtinId="22" customBuiltin="1"/>
    <cellStyle name="Cellule liée" xfId="10" builtinId="24" customBuiltin="1"/>
    <cellStyle name="Commentaire 2" xfId="56" xr:uid="{00000000-0005-0000-0000-000034000000}"/>
    <cellStyle name="Commentaire 3" xfId="57" xr:uid="{00000000-0005-0000-0000-000035000000}"/>
    <cellStyle name="Commentaire 3 2" xfId="97" xr:uid="{00000000-0005-0000-0000-000036000000}"/>
    <cellStyle name="Entrée" xfId="7" builtinId="20" customBuiltin="1"/>
    <cellStyle name="Euro" xfId="58" xr:uid="{00000000-0005-0000-0000-000038000000}"/>
    <cellStyle name="Euro 2" xfId="36" xr:uid="{00000000-0005-0000-0000-000039000000}"/>
    <cellStyle name="Euro 2 2" xfId="59" xr:uid="{00000000-0005-0000-0000-00003A000000}"/>
    <cellStyle name="Euro 2 2 2" xfId="112" xr:uid="{00000000-0005-0000-0000-00003A000000}"/>
    <cellStyle name="Euro 2 3" xfId="99" xr:uid="{00000000-0005-0000-0000-00003B000000}"/>
    <cellStyle name="Euro 2 3 2" xfId="119" xr:uid="{00000000-0005-0000-0000-00003B000000}"/>
    <cellStyle name="Euro 2 4" xfId="109" xr:uid="{00000000-0005-0000-0000-000039000000}"/>
    <cellStyle name="Euro 3" xfId="60" xr:uid="{00000000-0005-0000-0000-00003C000000}"/>
    <cellStyle name="Euro 4" xfId="71" xr:uid="{00000000-0005-0000-0000-00003D000000}"/>
    <cellStyle name="Euro 4 2" xfId="103" xr:uid="{00000000-0005-0000-0000-00003E000000}"/>
    <cellStyle name="Euro 4 2 2" xfId="121" xr:uid="{00000000-0005-0000-0000-00003E000000}"/>
    <cellStyle name="Euro 4 3" xfId="115" xr:uid="{00000000-0005-0000-0000-00003D000000}"/>
    <cellStyle name="Euro 5" xfId="98" xr:uid="{00000000-0005-0000-0000-00003F000000}"/>
    <cellStyle name="Euro 5 2" xfId="118" xr:uid="{00000000-0005-0000-0000-00003F000000}"/>
    <cellStyle name="Euro 6" xfId="111" xr:uid="{00000000-0005-0000-0000-000038000000}"/>
    <cellStyle name="Insatisfaisant" xfId="6" builtinId="27" customBuiltin="1"/>
    <cellStyle name="Milliers 2" xfId="61" xr:uid="{00000000-0005-0000-0000-000041000000}"/>
    <cellStyle name="Milliers 2 2" xfId="76" xr:uid="{00000000-0005-0000-0000-000042000000}"/>
    <cellStyle name="Milliers 2 2 2" xfId="116" xr:uid="{00000000-0005-0000-0000-000042000000}"/>
    <cellStyle name="Milliers 2 3" xfId="113" xr:uid="{00000000-0005-0000-0000-000041000000}"/>
    <cellStyle name="Monétaire 2" xfId="38" xr:uid="{00000000-0005-0000-0000-000044000000}"/>
    <cellStyle name="Monétaire 2 2" xfId="62" xr:uid="{00000000-0005-0000-0000-000045000000}"/>
    <cellStyle name="Monétaire 2 2 2" xfId="114" xr:uid="{00000000-0005-0000-0000-000045000000}"/>
    <cellStyle name="Monétaire 2 3" xfId="100" xr:uid="{00000000-0005-0000-0000-000046000000}"/>
    <cellStyle name="Monétaire 2 3 2" xfId="120" xr:uid="{00000000-0005-0000-0000-000046000000}"/>
    <cellStyle name="Monétaire 2 4" xfId="110" xr:uid="{00000000-0005-0000-0000-000044000000}"/>
    <cellStyle name="Monétaire 3" xfId="77" xr:uid="{00000000-0005-0000-0000-000047000000}"/>
    <cellStyle name="Monétaire 3 2" xfId="117" xr:uid="{00000000-0005-0000-0000-000047000000}"/>
    <cellStyle name="Monétaire 4" xfId="104" xr:uid="{00000000-0005-0000-0000-000048000000}"/>
    <cellStyle name="Monétaire 4 2" xfId="122" xr:uid="{00000000-0005-0000-0000-000048000000}"/>
    <cellStyle name="Monétaire 5" xfId="106" xr:uid="{00000000-0005-0000-0000-00005D000000}"/>
    <cellStyle name="Monétaire 6" xfId="123" xr:uid="{00000000-0005-0000-0000-000084000000}"/>
    <cellStyle name="Neutre 2" xfId="41" xr:uid="{00000000-0005-0000-0000-000063000000}"/>
    <cellStyle name="Normal" xfId="0" builtinId="0"/>
    <cellStyle name="Normal 2" xfId="35" xr:uid="{00000000-0005-0000-0000-00004B000000}"/>
    <cellStyle name="Normal 2 2" xfId="40" xr:uid="{00000000-0005-0000-0000-00004C000000}"/>
    <cellStyle name="Normal 2 2 2" xfId="79" xr:uid="{00000000-0005-0000-0000-00004D000000}"/>
    <cellStyle name="Normal 2 3" xfId="73" xr:uid="{00000000-0005-0000-0000-00004E000000}"/>
    <cellStyle name="Normal 2 3 2" xfId="108" xr:uid="{00000000-0005-0000-0000-000007000000}"/>
    <cellStyle name="Normal 2 4" xfId="63" xr:uid="{00000000-0005-0000-0000-00004F000000}"/>
    <cellStyle name="Normal 2 5" xfId="101" xr:uid="{00000000-0005-0000-0000-000050000000}"/>
    <cellStyle name="Normal 3" xfId="33" xr:uid="{348F048D-B144-4E7A-9709-CA0C86AA0C92}"/>
    <cellStyle name="Normal 3 2" xfId="64" xr:uid="{00000000-0005-0000-0000-000052000000}"/>
    <cellStyle name="Normal 3 3" xfId="34" xr:uid="{DFF6B972-11E4-4F98-8E8E-4104AE828955}"/>
    <cellStyle name="Normal 4" xfId="39" xr:uid="{00000000-0005-0000-0000-000054000000}"/>
    <cellStyle name="Normal 4 2" xfId="65" xr:uid="{00000000-0005-0000-0000-000055000000}"/>
    <cellStyle name="Normal 4 3" xfId="102" xr:uid="{00000000-0005-0000-0000-000056000000}"/>
    <cellStyle name="Normal 5" xfId="70" xr:uid="{00000000-0005-0000-0000-000057000000}"/>
    <cellStyle name="Normal 6" xfId="78" xr:uid="{00000000-0005-0000-0000-000058000000}"/>
    <cellStyle name="Normal 6 2" xfId="105" xr:uid="{00000000-0005-0000-0000-000059000000}"/>
    <cellStyle name="Normal 8" xfId="66" xr:uid="{00000000-0005-0000-0000-00005A000000}"/>
    <cellStyle name="Pourcentage 2" xfId="37" xr:uid="{00000000-0005-0000-0000-00005C000000}"/>
    <cellStyle name="Pourcentage 2 2" xfId="74" xr:uid="{00000000-0005-0000-0000-00005D000000}"/>
    <cellStyle name="Pourcentage 2 3" xfId="72" xr:uid="{00000000-0005-0000-0000-00005E000000}"/>
    <cellStyle name="Pourcentage 3" xfId="67" xr:uid="{00000000-0005-0000-0000-00005F000000}"/>
    <cellStyle name="Pourcentage 3 2" xfId="75" xr:uid="{00000000-0005-0000-0000-000060000000}"/>
    <cellStyle name="Pourcentage 4" xfId="68" xr:uid="{00000000-0005-0000-0000-000061000000}"/>
    <cellStyle name="Pourcentage 5" xfId="107" xr:uid="{00000000-0005-0000-0000-000072000000}"/>
    <cellStyle name="Satisfaisant" xfId="5" builtinId="26" customBuiltin="1"/>
    <cellStyle name="Sortie" xfId="8" builtinId="21" customBuiltin="1"/>
    <cellStyle name="Texte explicatif" xfId="13" builtinId="53" customBuiltin="1"/>
    <cellStyle name="Titre 2" xfId="69" xr:uid="{00000000-0005-0000-0000-000065000000}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4" builtinId="25" customBuiltin="1"/>
    <cellStyle name="Vérification" xfId="11" builtinId="23" customBuiltin="1"/>
  </cellStyles>
  <dxfs count="0"/>
  <tableStyles count="0" defaultTableStyle="TableStyleMedium2" defaultPivotStyle="PivotStyleLight16"/>
  <colors>
    <mruColors>
      <color rgb="FFCCFFFF"/>
      <color rgb="FFFFCC99"/>
      <color rgb="FFFF99FF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ntrole%20de%20gestion\Ressources%20Humaines\Suivi%20effectifs%202025\Extractions\Effectifs%20f&#233;vrier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 2025"/>
      <sheetName val="PAL"/>
      <sheetName val="ENVELOPPE CENTRALE"/>
      <sheetName val="GCS"/>
      <sheetName val="Adultes"/>
      <sheetName val="TABLE STATUT"/>
      <sheetName val="Enfa.Ado."/>
      <sheetName val="Feuil1"/>
      <sheetName val="TABLE GRADE"/>
      <sheetName val="ficom"/>
      <sheetName val="TC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8">
          <cell r="B28" t="str">
            <v>Étiquettes de lignes</v>
          </cell>
          <cell r="C28" t="str">
            <v>AIG PIJ</v>
          </cell>
          <cell r="D28" t="str">
            <v>ANTENNE DE PERINATALITE HDPMB</v>
          </cell>
          <cell r="E28" t="str">
            <v>ANTENNE MDA CHABLAIS</v>
          </cell>
          <cell r="F28" t="str">
            <v>CATTP ADO THONON</v>
          </cell>
          <cell r="G28" t="str">
            <v>CATTP ADOLESCENTS VETRAZ</v>
          </cell>
          <cell r="H28" t="str">
            <v>CATTPI  VETRAZ</v>
          </cell>
          <cell r="I28" t="str">
            <v>CATTPI CLUSES</v>
          </cell>
          <cell r="J28" t="str">
            <v>CATTPI SALLANCHES</v>
          </cell>
          <cell r="K28" t="str">
            <v>CMPI CLUSES</v>
          </cell>
          <cell r="L28" t="str">
            <v>CMPI EVIAN</v>
          </cell>
          <cell r="M28" t="str">
            <v>CMPI LA ROCHE/FORON</v>
          </cell>
          <cell r="N28" t="str">
            <v>CMPI SALLANCHES</v>
          </cell>
          <cell r="O28" t="str">
            <v>CMPI ST JULIEN</v>
          </cell>
          <cell r="P28" t="str">
            <v>CMPI THONON</v>
          </cell>
          <cell r="Q28" t="str">
            <v>CMPI VETRAZ</v>
          </cell>
          <cell r="R28" t="str">
            <v>HDJ BLEU SOLEIL PEDO</v>
          </cell>
          <cell r="S28" t="str">
            <v>HDJ MORCY PEDO</v>
          </cell>
          <cell r="T28" t="str">
            <v>MAISON DES ADOLESCENTS VETRAZ</v>
          </cell>
          <cell r="U28" t="str">
            <v>MISE A DISPO.PEDIATRIE CHAL</v>
          </cell>
          <cell r="V28" t="str">
            <v>MOYENS COMMUNS PEDO</v>
          </cell>
          <cell r="W28" t="str">
            <v>PEJ CLUSES</v>
          </cell>
          <cell r="X28" t="str">
            <v>PEJ SALLANCHES</v>
          </cell>
          <cell r="Y28" t="str">
            <v>PEJ THONON</v>
          </cell>
          <cell r="Z28" t="str">
            <v>PEJ VETRAZ</v>
          </cell>
          <cell r="AA28" t="str">
            <v>PSY LIAISON HDL PEDO</v>
          </cell>
          <cell r="AB28" t="str">
            <v>THERAPIE SYSTEMIQUE FAMILIALE</v>
          </cell>
        </row>
        <row r="29">
          <cell r="B29" t="str">
            <v>ADJOINT ADMINISTRATIF</v>
          </cell>
          <cell r="M29">
            <v>1</v>
          </cell>
        </row>
        <row r="30">
          <cell r="B30" t="str">
            <v>ASH</v>
          </cell>
          <cell r="G30">
            <v>0.75</v>
          </cell>
          <cell r="H30">
            <v>0.91100000000000003</v>
          </cell>
          <cell r="I30">
            <v>0.85699999999999998</v>
          </cell>
          <cell r="J30">
            <v>0.5</v>
          </cell>
          <cell r="K30">
            <v>0.75</v>
          </cell>
          <cell r="M30">
            <v>0.5</v>
          </cell>
          <cell r="N30">
            <v>0.5</v>
          </cell>
          <cell r="O30">
            <v>0.5</v>
          </cell>
          <cell r="Q30">
            <v>0.96399999999999997</v>
          </cell>
          <cell r="R30">
            <v>1.5</v>
          </cell>
          <cell r="S30">
            <v>0.85699999999999998</v>
          </cell>
          <cell r="T30">
            <v>0.25</v>
          </cell>
        </row>
        <row r="31">
          <cell r="B31" t="str">
            <v>ASSISTANT MEDICO-ADM.</v>
          </cell>
          <cell r="D31">
            <v>0.6</v>
          </cell>
          <cell r="F31">
            <v>0.2</v>
          </cell>
          <cell r="G31">
            <v>0.6</v>
          </cell>
          <cell r="H31">
            <v>0.5</v>
          </cell>
          <cell r="I31">
            <v>0.5</v>
          </cell>
          <cell r="J31">
            <v>0.497</v>
          </cell>
          <cell r="K31">
            <v>0.98899999999999999</v>
          </cell>
          <cell r="L31">
            <v>1</v>
          </cell>
          <cell r="N31">
            <v>1.1600000000000001</v>
          </cell>
          <cell r="O31">
            <v>1</v>
          </cell>
          <cell r="P31">
            <v>2.4569999999999999</v>
          </cell>
          <cell r="Q31">
            <v>1.357</v>
          </cell>
          <cell r="R31">
            <v>0.5</v>
          </cell>
          <cell r="S31">
            <v>0.3</v>
          </cell>
          <cell r="T31">
            <v>1</v>
          </cell>
          <cell r="AA31">
            <v>0.3</v>
          </cell>
        </row>
        <row r="32">
          <cell r="B32" t="str">
            <v>ASSISTANT SOCIO EDUCATIF</v>
          </cell>
          <cell r="G32">
            <v>0.54</v>
          </cell>
          <cell r="H32">
            <v>0</v>
          </cell>
          <cell r="I32">
            <v>0.14299999999999999</v>
          </cell>
          <cell r="J32">
            <v>0.30499999999999999</v>
          </cell>
          <cell r="K32">
            <v>0.85699999999999998</v>
          </cell>
          <cell r="L32">
            <v>0.5</v>
          </cell>
          <cell r="M32">
            <v>0.8</v>
          </cell>
          <cell r="N32">
            <v>0.61</v>
          </cell>
          <cell r="O32">
            <v>1</v>
          </cell>
          <cell r="P32">
            <v>0.8</v>
          </cell>
          <cell r="Q32">
            <v>0.91400000000000003</v>
          </cell>
          <cell r="R32">
            <v>0.25</v>
          </cell>
          <cell r="S32">
            <v>0.25</v>
          </cell>
          <cell r="T32">
            <v>0.06</v>
          </cell>
        </row>
        <row r="33">
          <cell r="B33" t="str">
            <v xml:space="preserve">CADRE DE SANTE </v>
          </cell>
          <cell r="G33">
            <v>0.3</v>
          </cell>
          <cell r="H33">
            <v>0.3</v>
          </cell>
          <cell r="J33">
            <v>0.5</v>
          </cell>
          <cell r="M33">
            <v>0.4</v>
          </cell>
          <cell r="N33">
            <v>0.5</v>
          </cell>
          <cell r="O33">
            <v>0.35</v>
          </cell>
          <cell r="Q33">
            <v>0.3</v>
          </cell>
          <cell r="T33">
            <v>0.7</v>
          </cell>
        </row>
        <row r="34">
          <cell r="B34" t="str">
            <v>CADRE SOCIO EDUCATIF</v>
          </cell>
          <cell r="L34">
            <v>0.5</v>
          </cell>
          <cell r="R34">
            <v>0.25</v>
          </cell>
          <cell r="S34">
            <v>0.25</v>
          </cell>
        </row>
        <row r="35">
          <cell r="B35" t="str">
            <v>CADRE SUP.SANTE</v>
          </cell>
          <cell r="D35">
            <v>0.1</v>
          </cell>
          <cell r="V35">
            <v>0.6</v>
          </cell>
        </row>
        <row r="36">
          <cell r="B36" t="str">
            <v xml:space="preserve">ERGOTHERAPEUTE </v>
          </cell>
          <cell r="R36">
            <v>0.25</v>
          </cell>
          <cell r="S36">
            <v>0.25</v>
          </cell>
        </row>
        <row r="37">
          <cell r="B37" t="str">
            <v>INFIRMIER</v>
          </cell>
          <cell r="D37">
            <v>0.85699999999999998</v>
          </cell>
          <cell r="E37">
            <v>1</v>
          </cell>
          <cell r="G37">
            <v>0.72299999999999998</v>
          </cell>
          <cell r="H37">
            <v>1.714</v>
          </cell>
          <cell r="I37">
            <v>2.7569999999999997</v>
          </cell>
          <cell r="J37">
            <v>0.85699999999999998</v>
          </cell>
          <cell r="K37">
            <v>2.5</v>
          </cell>
          <cell r="L37">
            <v>1.714</v>
          </cell>
          <cell r="M37">
            <v>1.6</v>
          </cell>
          <cell r="N37">
            <v>0.3</v>
          </cell>
          <cell r="O37">
            <v>0.85699999999999998</v>
          </cell>
          <cell r="P37">
            <v>3.3</v>
          </cell>
          <cell r="Q37">
            <v>1.7</v>
          </cell>
          <cell r="R37">
            <v>2.3570000000000002</v>
          </cell>
          <cell r="S37">
            <v>1</v>
          </cell>
          <cell r="T37">
            <v>1.103</v>
          </cell>
          <cell r="AA37">
            <v>1.9139999999999999</v>
          </cell>
          <cell r="AB37">
            <v>0.1</v>
          </cell>
        </row>
        <row r="38">
          <cell r="B38" t="str">
            <v xml:space="preserve">ORTHOPHONISTE </v>
          </cell>
          <cell r="J38">
            <v>0.85699999999999998</v>
          </cell>
          <cell r="L38">
            <v>1</v>
          </cell>
          <cell r="N38">
            <v>0.85699999999999998</v>
          </cell>
          <cell r="P38">
            <v>1</v>
          </cell>
          <cell r="S38">
            <v>0.5</v>
          </cell>
        </row>
        <row r="39">
          <cell r="B39" t="str">
            <v>PRATICIEN HOSPITALIER</v>
          </cell>
          <cell r="C39">
            <v>0.4</v>
          </cell>
          <cell r="D39">
            <v>0.4</v>
          </cell>
          <cell r="G39">
            <v>0.4</v>
          </cell>
          <cell r="H39">
            <v>0.5</v>
          </cell>
          <cell r="J39">
            <v>0.3</v>
          </cell>
          <cell r="K39">
            <v>0.6</v>
          </cell>
          <cell r="L39">
            <v>0.5</v>
          </cell>
          <cell r="M39">
            <v>0.5</v>
          </cell>
          <cell r="N39">
            <v>0.45</v>
          </cell>
          <cell r="P39">
            <v>0.4</v>
          </cell>
          <cell r="R39">
            <v>0.3</v>
          </cell>
          <cell r="T39">
            <v>0.4</v>
          </cell>
          <cell r="AA39">
            <v>0.60000000000000009</v>
          </cell>
          <cell r="AB39">
            <v>0.15</v>
          </cell>
        </row>
        <row r="40">
          <cell r="B40" t="str">
            <v>PSYCHOLOGUE</v>
          </cell>
          <cell r="D40">
            <v>0.6</v>
          </cell>
          <cell r="E40">
            <v>0.5</v>
          </cell>
          <cell r="F40">
            <v>2</v>
          </cell>
          <cell r="G40">
            <v>2.2000000000000002</v>
          </cell>
          <cell r="H40">
            <v>0.88400000000000001</v>
          </cell>
          <cell r="I40">
            <v>0.92900000000000005</v>
          </cell>
          <cell r="K40">
            <v>2.2429999999999999</v>
          </cell>
          <cell r="L40">
            <v>2.157</v>
          </cell>
          <cell r="M40">
            <v>2.714</v>
          </cell>
          <cell r="N40">
            <v>2.6789999999999998</v>
          </cell>
          <cell r="O40">
            <v>2.4279999999999999</v>
          </cell>
          <cell r="P40">
            <v>4</v>
          </cell>
          <cell r="Q40">
            <v>2.8609999999999998</v>
          </cell>
          <cell r="R40">
            <v>0.5</v>
          </cell>
          <cell r="S40">
            <v>0.5</v>
          </cell>
          <cell r="T40">
            <v>0.9</v>
          </cell>
          <cell r="U40">
            <v>0.61199999999999999</v>
          </cell>
          <cell r="W40">
            <v>0.5</v>
          </cell>
          <cell r="X40">
            <v>0.6</v>
          </cell>
          <cell r="Y40">
            <v>0.5</v>
          </cell>
          <cell r="Z40">
            <v>0.4</v>
          </cell>
          <cell r="AA40">
            <v>1</v>
          </cell>
        </row>
        <row r="41">
          <cell r="B41" t="str">
            <v xml:space="preserve">PSYCHOMOTRICIEN </v>
          </cell>
          <cell r="G41">
            <v>0.5</v>
          </cell>
          <cell r="H41">
            <v>1.1000000000000001</v>
          </cell>
          <cell r="I41">
            <v>1</v>
          </cell>
          <cell r="J41">
            <v>1.3340000000000001</v>
          </cell>
          <cell r="K41">
            <v>1.4</v>
          </cell>
          <cell r="L41">
            <v>1</v>
          </cell>
          <cell r="M41">
            <v>1</v>
          </cell>
          <cell r="N41">
            <v>1.137</v>
          </cell>
          <cell r="O41">
            <v>1</v>
          </cell>
          <cell r="P41">
            <v>2.657</v>
          </cell>
          <cell r="Q41">
            <v>1.5</v>
          </cell>
          <cell r="R41">
            <v>0.5</v>
          </cell>
          <cell r="S41">
            <v>0.5</v>
          </cell>
          <cell r="T41">
            <v>0.5</v>
          </cell>
        </row>
        <row r="42">
          <cell r="B42" t="str">
            <v>ATTACHE ADMINISTRATION</v>
          </cell>
          <cell r="V42">
            <v>0.59599999999999997</v>
          </cell>
        </row>
        <row r="43">
          <cell r="B43" t="str">
            <v>EDUCATEUR  SPECIALISE</v>
          </cell>
          <cell r="F43">
            <v>2.9640000000000004</v>
          </cell>
          <cell r="H43">
            <v>2.2569999999999997</v>
          </cell>
          <cell r="I43">
            <v>2</v>
          </cell>
          <cell r="J43">
            <v>1.3140000000000001</v>
          </cell>
          <cell r="K43">
            <v>0.85699999999999998</v>
          </cell>
          <cell r="M43">
            <v>0.6</v>
          </cell>
          <cell r="N43">
            <v>1.4570000000000001</v>
          </cell>
          <cell r="P43">
            <v>0.25</v>
          </cell>
          <cell r="Q43">
            <v>2.3570000000000002</v>
          </cell>
          <cell r="R43">
            <v>2</v>
          </cell>
          <cell r="S43">
            <v>3.3140000000000001</v>
          </cell>
          <cell r="Y43">
            <v>0.25</v>
          </cell>
          <cell r="AA43">
            <v>0.25</v>
          </cell>
        </row>
        <row r="44">
          <cell r="B44" t="str">
            <v>PRATICIEN CONTRACTUEL EN CDD</v>
          </cell>
          <cell r="K44">
            <v>0.5</v>
          </cell>
          <cell r="Q44">
            <v>0.5</v>
          </cell>
        </row>
        <row r="45">
          <cell r="B45" t="str">
            <v xml:space="preserve">PRATICIEN HOSPITALIER </v>
          </cell>
          <cell r="N45">
            <v>0.4</v>
          </cell>
          <cell r="Q45">
            <v>0.4</v>
          </cell>
        </row>
        <row r="46">
          <cell r="B46" t="str">
            <v>CADRE SUP. SOCIO EDUCATIF</v>
          </cell>
          <cell r="D46">
            <v>8.5999999999999993E-2</v>
          </cell>
          <cell r="J46">
            <v>0.17100000000000001</v>
          </cell>
          <cell r="N46">
            <v>0.17100000000000001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A521-397A-49A5-8888-6879AB03DA04}">
  <dimension ref="A1:X25"/>
  <sheetViews>
    <sheetView topLeftCell="G2" workbookViewId="0">
      <selection activeCell="W25" sqref="A25:W25"/>
    </sheetView>
  </sheetViews>
  <sheetFormatPr baseColWidth="10" defaultRowHeight="15.05" x14ac:dyDescent="0.3"/>
  <cols>
    <col min="1" max="1" width="25.6640625" bestFit="1" customWidth="1"/>
  </cols>
  <sheetData>
    <row r="1" spans="1:23" ht="247.95" customHeight="1" x14ac:dyDescent="0.3">
      <c r="A1" s="1" t="s">
        <v>102</v>
      </c>
      <c r="B1" s="68" t="s">
        <v>43</v>
      </c>
      <c r="C1" s="69" t="s">
        <v>44</v>
      </c>
      <c r="D1" s="69" t="s">
        <v>45</v>
      </c>
      <c r="E1" s="69" t="s">
        <v>46</v>
      </c>
      <c r="F1" s="69" t="s">
        <v>47</v>
      </c>
      <c r="G1" s="69" t="s">
        <v>48</v>
      </c>
      <c r="H1" s="69" t="s">
        <v>49</v>
      </c>
      <c r="I1" s="69" t="s">
        <v>50</v>
      </c>
      <c r="J1" s="69" t="s">
        <v>51</v>
      </c>
      <c r="K1" s="69" t="s">
        <v>52</v>
      </c>
      <c r="L1" s="69" t="s">
        <v>53</v>
      </c>
      <c r="M1" s="69" t="s">
        <v>54</v>
      </c>
      <c r="N1" s="69" t="s">
        <v>55</v>
      </c>
      <c r="O1" s="69" t="s">
        <v>56</v>
      </c>
      <c r="P1" s="69" t="s">
        <v>57</v>
      </c>
      <c r="Q1" s="69" t="s">
        <v>58</v>
      </c>
      <c r="R1" s="69" t="s">
        <v>59</v>
      </c>
      <c r="S1" s="69" t="s">
        <v>60</v>
      </c>
      <c r="T1" s="69" t="s">
        <v>61</v>
      </c>
      <c r="U1" s="69" t="s">
        <v>62</v>
      </c>
      <c r="V1" s="69" t="s">
        <v>63</v>
      </c>
      <c r="W1" s="70" t="s">
        <v>64</v>
      </c>
    </row>
    <row r="2" spans="1:23" x14ac:dyDescent="0.3">
      <c r="A2" s="2" t="s">
        <v>0</v>
      </c>
      <c r="B2" s="27">
        <v>0.5</v>
      </c>
      <c r="C2" s="27"/>
      <c r="D2" s="27"/>
      <c r="E2" s="27">
        <v>3.0569999999999999</v>
      </c>
      <c r="F2" s="27">
        <v>4.2480000000000002</v>
      </c>
      <c r="G2" s="27">
        <v>0.2</v>
      </c>
      <c r="H2" s="27"/>
      <c r="I2" s="27">
        <v>3.6059999999999999</v>
      </c>
      <c r="J2" s="27">
        <v>1</v>
      </c>
      <c r="K2" s="27">
        <v>1</v>
      </c>
      <c r="L2" s="27"/>
      <c r="M2" s="27">
        <v>1</v>
      </c>
      <c r="N2" s="27"/>
      <c r="O2" s="27"/>
      <c r="P2" s="27"/>
      <c r="Q2" s="27"/>
      <c r="R2" s="27"/>
      <c r="S2" s="27"/>
      <c r="T2" s="27"/>
      <c r="U2" s="27"/>
      <c r="V2" s="27"/>
      <c r="W2" s="15"/>
    </row>
    <row r="3" spans="1:23" x14ac:dyDescent="0.3">
      <c r="A3" s="16" t="s">
        <v>1</v>
      </c>
      <c r="B3" s="27"/>
      <c r="C3" s="27"/>
      <c r="D3" s="27"/>
      <c r="E3" s="27">
        <v>1.6</v>
      </c>
      <c r="F3" s="27">
        <v>2.161</v>
      </c>
      <c r="G3" s="27"/>
      <c r="H3" s="27"/>
      <c r="I3" s="27">
        <v>5.3709999999999996</v>
      </c>
      <c r="J3" s="27">
        <v>1</v>
      </c>
      <c r="K3" s="27"/>
      <c r="L3" s="27">
        <v>0.41599999999999998</v>
      </c>
      <c r="M3" s="27"/>
      <c r="N3" s="27"/>
      <c r="O3" s="27"/>
      <c r="P3" s="27"/>
      <c r="Q3" s="27"/>
      <c r="R3" s="27"/>
      <c r="S3" s="27"/>
      <c r="T3" s="27"/>
      <c r="U3" s="27"/>
      <c r="V3" s="27">
        <v>1</v>
      </c>
      <c r="W3" s="15"/>
    </row>
    <row r="4" spans="1:23" x14ac:dyDescent="0.3">
      <c r="A4" s="4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15">
        <v>0.4</v>
      </c>
    </row>
    <row r="5" spans="1:23" x14ac:dyDescent="0.3">
      <c r="A5" s="4" t="s">
        <v>3</v>
      </c>
      <c r="B5" s="27">
        <v>1</v>
      </c>
      <c r="C5" s="27"/>
      <c r="D5" s="27">
        <v>0.85699999999999998</v>
      </c>
      <c r="E5" s="27"/>
      <c r="F5" s="27">
        <v>0.57899999999999996</v>
      </c>
      <c r="G5" s="27"/>
      <c r="H5" s="27"/>
      <c r="I5" s="27">
        <v>1</v>
      </c>
      <c r="J5" s="27">
        <v>1</v>
      </c>
      <c r="K5" s="27"/>
      <c r="L5" s="27"/>
      <c r="M5" s="27"/>
      <c r="N5" s="27"/>
      <c r="O5" s="27"/>
      <c r="P5" s="27"/>
      <c r="Q5" s="27">
        <v>1</v>
      </c>
      <c r="R5" s="27"/>
      <c r="S5" s="27"/>
      <c r="T5" s="27"/>
      <c r="U5" s="27"/>
      <c r="V5" s="27"/>
      <c r="W5" s="15"/>
    </row>
    <row r="6" spans="1:23" ht="15.65" thickBot="1" x14ac:dyDescent="0.35">
      <c r="A6" s="5" t="s">
        <v>4</v>
      </c>
      <c r="B6" s="27">
        <v>2</v>
      </c>
      <c r="C6" s="27"/>
      <c r="D6" s="27"/>
      <c r="E6" s="27"/>
      <c r="F6" s="27"/>
      <c r="G6" s="27">
        <v>0.9</v>
      </c>
      <c r="H6" s="27"/>
      <c r="I6" s="27">
        <v>1</v>
      </c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>
        <v>1</v>
      </c>
      <c r="W6" s="15"/>
    </row>
    <row r="7" spans="1:23" ht="15.65" thickBot="1" x14ac:dyDescent="0.35">
      <c r="A7" s="50" t="s">
        <v>5</v>
      </c>
      <c r="B7" s="10">
        <v>3.5</v>
      </c>
      <c r="C7" s="11"/>
      <c r="D7" s="11">
        <v>0.85699999999999998</v>
      </c>
      <c r="E7" s="11">
        <v>4.657</v>
      </c>
      <c r="F7" s="11">
        <v>6.9880000000000004</v>
      </c>
      <c r="G7" s="11">
        <v>1.1000000000000001</v>
      </c>
      <c r="H7" s="11"/>
      <c r="I7" s="11">
        <v>10.977</v>
      </c>
      <c r="J7" s="11">
        <v>3</v>
      </c>
      <c r="K7" s="11">
        <v>1</v>
      </c>
      <c r="L7" s="11">
        <v>0.41599999999999998</v>
      </c>
      <c r="M7" s="11">
        <v>1</v>
      </c>
      <c r="N7" s="11"/>
      <c r="O7" s="11"/>
      <c r="P7" s="11"/>
      <c r="Q7" s="11">
        <v>1</v>
      </c>
      <c r="R7" s="11"/>
      <c r="S7" s="11"/>
      <c r="T7" s="11"/>
      <c r="U7" s="11"/>
      <c r="V7" s="11">
        <v>2</v>
      </c>
      <c r="W7" s="57">
        <v>0.4</v>
      </c>
    </row>
    <row r="8" spans="1:23" x14ac:dyDescent="0.3">
      <c r="A8" s="16" t="s">
        <v>8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>
        <v>9.0999999999999998E-2</v>
      </c>
      <c r="W8" s="15"/>
    </row>
    <row r="9" spans="1:23" x14ac:dyDescent="0.3">
      <c r="A9" s="16" t="s">
        <v>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>
        <v>1.157</v>
      </c>
      <c r="W9" s="15"/>
    </row>
    <row r="10" spans="1:23" x14ac:dyDescent="0.3">
      <c r="A10" s="16" t="s">
        <v>10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>
        <v>0.25</v>
      </c>
      <c r="O10" s="27"/>
      <c r="P10" s="27"/>
      <c r="Q10" s="27"/>
      <c r="R10" s="27"/>
      <c r="S10" s="27"/>
      <c r="T10" s="27"/>
      <c r="U10" s="27"/>
      <c r="V10" s="27">
        <v>0.75</v>
      </c>
      <c r="W10" s="15"/>
    </row>
    <row r="11" spans="1:23" ht="15.65" thickBot="1" x14ac:dyDescent="0.35">
      <c r="A11" s="16" t="s">
        <v>12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>
        <v>1</v>
      </c>
      <c r="V11" s="27"/>
      <c r="W11" s="15"/>
    </row>
    <row r="12" spans="1:23" ht="15.65" thickBot="1" x14ac:dyDescent="0.35">
      <c r="A12" s="50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>
        <v>0.25</v>
      </c>
      <c r="O12" s="12"/>
      <c r="P12" s="12"/>
      <c r="Q12" s="12"/>
      <c r="R12" s="12"/>
      <c r="S12" s="12"/>
      <c r="T12" s="12"/>
      <c r="U12" s="12">
        <v>1</v>
      </c>
      <c r="V12" s="12">
        <v>1.998</v>
      </c>
      <c r="W12" s="56"/>
    </row>
    <row r="13" spans="1:23" x14ac:dyDescent="0.3">
      <c r="A13" s="6" t="s">
        <v>26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>
        <v>8.379999999999999</v>
      </c>
      <c r="O13" s="27">
        <v>0.62</v>
      </c>
      <c r="P13" s="27"/>
      <c r="Q13" s="27"/>
      <c r="R13" s="27"/>
      <c r="S13" s="27"/>
      <c r="T13" s="27"/>
      <c r="U13" s="27"/>
      <c r="V13" s="27"/>
      <c r="W13" s="15"/>
    </row>
    <row r="14" spans="1:23" x14ac:dyDescent="0.3">
      <c r="A14" s="6" t="s">
        <v>27</v>
      </c>
      <c r="B14" s="27"/>
      <c r="C14" s="27"/>
      <c r="D14" s="27"/>
      <c r="E14" s="27"/>
      <c r="F14" s="27"/>
      <c r="G14" s="27"/>
      <c r="H14" s="27"/>
      <c r="I14" s="27"/>
      <c r="J14" s="27"/>
      <c r="K14" s="27">
        <v>1</v>
      </c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15"/>
    </row>
    <row r="15" spans="1:23" x14ac:dyDescent="0.3">
      <c r="A15" s="7" t="s">
        <v>28</v>
      </c>
      <c r="B15" s="27"/>
      <c r="C15" s="27">
        <v>1</v>
      </c>
      <c r="D15" s="27"/>
      <c r="E15" s="27"/>
      <c r="F15" s="27"/>
      <c r="G15" s="27"/>
      <c r="H15" s="27"/>
      <c r="I15" s="27"/>
      <c r="J15" s="27"/>
      <c r="K15" s="27"/>
      <c r="L15" s="27"/>
      <c r="M15" s="27">
        <v>1</v>
      </c>
      <c r="N15" s="27"/>
      <c r="O15" s="27"/>
      <c r="P15" s="27"/>
      <c r="Q15" s="27"/>
      <c r="R15" s="27"/>
      <c r="S15" s="27"/>
      <c r="T15" s="27">
        <v>1</v>
      </c>
      <c r="U15" s="27"/>
      <c r="V15" s="27"/>
      <c r="W15" s="15"/>
    </row>
    <row r="16" spans="1:23" x14ac:dyDescent="0.3">
      <c r="A16" s="8" t="s">
        <v>29</v>
      </c>
      <c r="B16" s="27"/>
      <c r="C16" s="27"/>
      <c r="D16" s="27"/>
      <c r="E16" s="27"/>
      <c r="F16" s="27"/>
      <c r="G16" s="27"/>
      <c r="H16" s="27">
        <v>6.9</v>
      </c>
      <c r="I16" s="27"/>
      <c r="J16" s="27"/>
      <c r="K16" s="27">
        <v>1</v>
      </c>
      <c r="L16" s="27"/>
      <c r="M16" s="27"/>
      <c r="N16" s="27">
        <v>9.1140000000000008</v>
      </c>
      <c r="O16" s="27">
        <v>0.8</v>
      </c>
      <c r="P16" s="27"/>
      <c r="Q16" s="27"/>
      <c r="R16" s="27">
        <v>1</v>
      </c>
      <c r="S16" s="27">
        <v>6</v>
      </c>
      <c r="T16" s="27">
        <v>6.7140000000000004</v>
      </c>
      <c r="U16" s="27"/>
      <c r="V16" s="27"/>
      <c r="W16" s="15"/>
    </row>
    <row r="17" spans="1:24" x14ac:dyDescent="0.3">
      <c r="A17" s="9" t="s">
        <v>30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>
        <v>1</v>
      </c>
      <c r="O17" s="27"/>
      <c r="P17" s="27"/>
      <c r="Q17" s="27"/>
      <c r="R17" s="27"/>
      <c r="S17" s="27">
        <v>1</v>
      </c>
      <c r="T17" s="27">
        <v>0.88</v>
      </c>
      <c r="U17" s="27"/>
      <c r="V17" s="27"/>
      <c r="W17" s="15"/>
    </row>
    <row r="18" spans="1:24" ht="15.65" thickBot="1" x14ac:dyDescent="0.35">
      <c r="A18" s="9" t="s">
        <v>31</v>
      </c>
      <c r="B18" s="27"/>
      <c r="C18" s="27"/>
      <c r="D18" s="27"/>
      <c r="E18" s="27"/>
      <c r="F18" s="27"/>
      <c r="G18" s="27"/>
      <c r="H18" s="27">
        <v>1</v>
      </c>
      <c r="I18" s="27"/>
      <c r="J18" s="27"/>
      <c r="K18" s="27"/>
      <c r="L18" s="27"/>
      <c r="M18" s="27">
        <v>5.5830000000000002</v>
      </c>
      <c r="N18" s="27">
        <v>1</v>
      </c>
      <c r="O18" s="27"/>
      <c r="P18" s="27">
        <v>0.85699999999999998</v>
      </c>
      <c r="Q18" s="27"/>
      <c r="R18" s="27"/>
      <c r="S18" s="27"/>
      <c r="T18" s="27"/>
      <c r="U18" s="27"/>
      <c r="V18" s="27"/>
      <c r="W18" s="15">
        <v>1.8</v>
      </c>
    </row>
    <row r="19" spans="1:24" ht="15.65" thickBot="1" x14ac:dyDescent="0.35">
      <c r="A19" s="50" t="s">
        <v>32</v>
      </c>
      <c r="B19" s="10"/>
      <c r="C19" s="11">
        <v>1</v>
      </c>
      <c r="D19" s="11"/>
      <c r="E19" s="11"/>
      <c r="F19" s="11"/>
      <c r="G19" s="11"/>
      <c r="H19" s="11">
        <v>7.9</v>
      </c>
      <c r="I19" s="11"/>
      <c r="J19" s="11"/>
      <c r="K19" s="11">
        <v>2</v>
      </c>
      <c r="L19" s="11"/>
      <c r="M19" s="11">
        <v>6.5830000000000002</v>
      </c>
      <c r="N19" s="11">
        <v>19.494</v>
      </c>
      <c r="O19" s="11">
        <v>1.42</v>
      </c>
      <c r="P19" s="11">
        <v>0.85699999999999998</v>
      </c>
      <c r="Q19" s="11"/>
      <c r="R19" s="11">
        <v>1</v>
      </c>
      <c r="S19" s="11">
        <v>7</v>
      </c>
      <c r="T19" s="11">
        <v>8.5940000000000012</v>
      </c>
      <c r="U19" s="11"/>
      <c r="V19" s="11"/>
      <c r="W19" s="57">
        <v>1.8</v>
      </c>
    </row>
    <row r="20" spans="1:24" x14ac:dyDescent="0.3">
      <c r="A20" s="6" t="s">
        <v>33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>
        <v>1</v>
      </c>
      <c r="N20" s="27"/>
      <c r="O20" s="27"/>
      <c r="P20" s="27"/>
      <c r="Q20" s="27"/>
      <c r="R20" s="27"/>
      <c r="S20" s="27"/>
      <c r="T20" s="27"/>
      <c r="U20" s="27"/>
      <c r="V20" s="27"/>
      <c r="W20" s="15"/>
    </row>
    <row r="21" spans="1:24" ht="15.65" thickBot="1" x14ac:dyDescent="0.35">
      <c r="A21" s="52" t="s">
        <v>34</v>
      </c>
      <c r="B21" s="53"/>
      <c r="C21" s="53"/>
      <c r="D21" s="53"/>
      <c r="E21" s="53"/>
      <c r="F21" s="53">
        <v>0.25</v>
      </c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4"/>
    </row>
    <row r="22" spans="1:24" ht="15.65" thickBot="1" x14ac:dyDescent="0.35">
      <c r="A22" s="50" t="s">
        <v>35</v>
      </c>
      <c r="B22" s="12"/>
      <c r="C22" s="12"/>
      <c r="D22" s="12"/>
      <c r="E22" s="12"/>
      <c r="F22" s="12">
        <v>0.25</v>
      </c>
      <c r="G22" s="12"/>
      <c r="H22" s="12"/>
      <c r="I22" s="12"/>
      <c r="J22" s="12"/>
      <c r="K22" s="12"/>
      <c r="L22" s="12"/>
      <c r="M22" s="12">
        <v>1</v>
      </c>
      <c r="N22" s="12"/>
      <c r="O22" s="12"/>
      <c r="P22" s="12"/>
      <c r="Q22" s="12"/>
      <c r="R22" s="12"/>
      <c r="S22" s="12"/>
      <c r="T22" s="12"/>
      <c r="U22" s="12"/>
      <c r="V22" s="12"/>
      <c r="W22" s="56"/>
    </row>
    <row r="23" spans="1:24" ht="15.65" thickBot="1" x14ac:dyDescent="0.35">
      <c r="A23" s="55" t="s">
        <v>39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9"/>
    </row>
    <row r="24" spans="1:24" ht="15.65" thickBot="1" x14ac:dyDescent="0.35">
      <c r="A24" s="50" t="s">
        <v>40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51">
        <v>0.40200000000000002</v>
      </c>
      <c r="X24" s="71" t="s">
        <v>106</v>
      </c>
    </row>
    <row r="25" spans="1:24" x14ac:dyDescent="0.3">
      <c r="A25" s="73" t="s">
        <v>41</v>
      </c>
      <c r="B25" s="74">
        <v>3.5</v>
      </c>
      <c r="C25" s="75">
        <v>1</v>
      </c>
      <c r="D25" s="75">
        <v>0.85699999999999998</v>
      </c>
      <c r="E25" s="75">
        <v>4.657</v>
      </c>
      <c r="F25" s="75">
        <v>7.2380000000000004</v>
      </c>
      <c r="G25" s="75">
        <v>1.1000000000000001</v>
      </c>
      <c r="H25" s="75">
        <v>7.9</v>
      </c>
      <c r="I25" s="75">
        <v>10.977</v>
      </c>
      <c r="J25" s="75">
        <v>3</v>
      </c>
      <c r="K25" s="75">
        <v>3</v>
      </c>
      <c r="L25" s="75">
        <v>0.41599999999999998</v>
      </c>
      <c r="M25" s="75">
        <v>8.5830000000000002</v>
      </c>
      <c r="N25" s="75">
        <v>19.744</v>
      </c>
      <c r="O25" s="75">
        <v>1.42</v>
      </c>
      <c r="P25" s="75">
        <v>0.85699999999999998</v>
      </c>
      <c r="Q25" s="75">
        <v>1</v>
      </c>
      <c r="R25" s="75">
        <v>1</v>
      </c>
      <c r="S25" s="75">
        <v>7</v>
      </c>
      <c r="T25" s="75">
        <v>8.5940000000000012</v>
      </c>
      <c r="U25" s="75">
        <v>1</v>
      </c>
      <c r="V25" s="75">
        <v>3.9980000000000002</v>
      </c>
      <c r="W25" s="76">
        <v>2.6019999999999999</v>
      </c>
      <c r="X25" s="72">
        <f>SUM(B25:W25)</f>
        <v>99.442999999999998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5D391-A3A0-4D07-B64A-BD530CDBB9A4}">
  <dimension ref="A1:K10"/>
  <sheetViews>
    <sheetView workbookViewId="0">
      <selection activeCell="C7" sqref="C7:C11"/>
    </sheetView>
  </sheetViews>
  <sheetFormatPr baseColWidth="10" defaultRowHeight="15.05" x14ac:dyDescent="0.3"/>
  <cols>
    <col min="1" max="1" width="25.21875" bestFit="1" customWidth="1"/>
    <col min="2" max="2" width="8.44140625" bestFit="1" customWidth="1"/>
  </cols>
  <sheetData>
    <row r="1" spans="1:11" ht="40.1" x14ac:dyDescent="0.3">
      <c r="A1" s="1" t="s">
        <v>101</v>
      </c>
      <c r="B1" s="77" t="s">
        <v>42</v>
      </c>
    </row>
    <row r="2" spans="1:11" ht="15.65" thickBot="1" x14ac:dyDescent="0.35">
      <c r="A2" s="3" t="s">
        <v>1</v>
      </c>
      <c r="B2" s="17">
        <v>1</v>
      </c>
      <c r="K2" t="s">
        <v>107</v>
      </c>
    </row>
    <row r="3" spans="1:11" ht="15.65" thickBot="1" x14ac:dyDescent="0.35">
      <c r="A3" s="50" t="s">
        <v>5</v>
      </c>
      <c r="B3" s="51">
        <f>SUM(B2:B2)</f>
        <v>1</v>
      </c>
    </row>
    <row r="4" spans="1:11" ht="15.65" thickBot="1" x14ac:dyDescent="0.35">
      <c r="A4" s="4" t="s">
        <v>24</v>
      </c>
      <c r="B4" s="13">
        <v>10.72</v>
      </c>
    </row>
    <row r="5" spans="1:11" ht="15.65" thickBot="1" x14ac:dyDescent="0.35">
      <c r="A5" s="50" t="s">
        <v>25</v>
      </c>
      <c r="B5" s="51">
        <f t="shared" ref="B5" si="0">SUM(B4)</f>
        <v>10.72</v>
      </c>
    </row>
    <row r="6" spans="1:11" x14ac:dyDescent="0.3">
      <c r="A6" s="6" t="s">
        <v>37</v>
      </c>
      <c r="B6" s="14">
        <v>0.2</v>
      </c>
    </row>
    <row r="7" spans="1:11" ht="15.65" thickBot="1" x14ac:dyDescent="0.35">
      <c r="A7" s="6" t="s">
        <v>39</v>
      </c>
      <c r="B7" s="14">
        <v>3.6</v>
      </c>
    </row>
    <row r="8" spans="1:11" ht="15.65" thickBot="1" x14ac:dyDescent="0.35">
      <c r="A8" s="59" t="s">
        <v>40</v>
      </c>
      <c r="B8" s="51">
        <f>SUM(B6:B7)</f>
        <v>3.8000000000000003</v>
      </c>
    </row>
    <row r="9" spans="1:11" ht="15.65" thickBot="1" x14ac:dyDescent="0.35">
      <c r="A9" s="58" t="s">
        <v>41</v>
      </c>
      <c r="B9" s="78">
        <f>SUM(B3+B5+B8)</f>
        <v>15.520000000000001</v>
      </c>
    </row>
    <row r="10" spans="1:11" ht="15.65" thickTop="1" x14ac:dyDescent="0.3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E1BFA-75D4-47DE-B935-088427B30473}">
  <dimension ref="A1:AN37"/>
  <sheetViews>
    <sheetView zoomScaleNormal="100" workbookViewId="0">
      <selection activeCell="M37" sqref="M37"/>
    </sheetView>
  </sheetViews>
  <sheetFormatPr baseColWidth="10" defaultRowHeight="15.05" x14ac:dyDescent="0.3"/>
  <cols>
    <col min="1" max="1" width="25.5546875" customWidth="1"/>
  </cols>
  <sheetData>
    <row r="1" spans="1:40" ht="238.55" customHeight="1" x14ac:dyDescent="0.3">
      <c r="A1" s="29" t="s">
        <v>105</v>
      </c>
      <c r="B1" s="79" t="s">
        <v>71</v>
      </c>
      <c r="C1" s="80" t="s">
        <v>72</v>
      </c>
      <c r="D1" s="80" t="s">
        <v>73</v>
      </c>
      <c r="E1" s="80" t="s">
        <v>81</v>
      </c>
      <c r="F1" s="80" t="s">
        <v>90</v>
      </c>
      <c r="G1" s="80" t="s">
        <v>103</v>
      </c>
      <c r="H1" s="80" t="s">
        <v>104</v>
      </c>
      <c r="I1" s="93" t="s">
        <v>108</v>
      </c>
      <c r="J1" s="93" t="s">
        <v>109</v>
      </c>
      <c r="K1" s="93" t="s">
        <v>110</v>
      </c>
      <c r="L1" s="94" t="s">
        <v>84</v>
      </c>
      <c r="M1" s="94" t="s">
        <v>85</v>
      </c>
      <c r="N1" s="81" t="s">
        <v>67</v>
      </c>
      <c r="O1" s="82" t="s">
        <v>68</v>
      </c>
      <c r="P1" s="82" t="s">
        <v>69</v>
      </c>
      <c r="Q1" s="82" t="s">
        <v>70</v>
      </c>
      <c r="R1" s="83" t="s">
        <v>76</v>
      </c>
      <c r="S1" s="83" t="s">
        <v>77</v>
      </c>
      <c r="T1" s="83" t="s">
        <v>78</v>
      </c>
      <c r="U1" s="83" t="s">
        <v>79</v>
      </c>
      <c r="V1" s="83" t="s">
        <v>80</v>
      </c>
      <c r="W1" s="84" t="s">
        <v>74</v>
      </c>
      <c r="X1" s="84" t="s">
        <v>75</v>
      </c>
      <c r="Y1" s="85" t="s">
        <v>82</v>
      </c>
      <c r="Z1" s="85" t="s">
        <v>83</v>
      </c>
      <c r="AA1" s="85" t="s">
        <v>86</v>
      </c>
      <c r="AB1" s="85" t="s">
        <v>87</v>
      </c>
      <c r="AC1" s="85" t="s">
        <v>88</v>
      </c>
      <c r="AD1" s="85" t="s">
        <v>89</v>
      </c>
      <c r="AE1" s="85" t="s">
        <v>91</v>
      </c>
      <c r="AF1" s="47" t="s">
        <v>92</v>
      </c>
      <c r="AG1" s="86" t="s">
        <v>93</v>
      </c>
      <c r="AH1" s="47" t="s">
        <v>94</v>
      </c>
      <c r="AI1" s="47" t="s">
        <v>95</v>
      </c>
      <c r="AJ1" s="47" t="s">
        <v>96</v>
      </c>
      <c r="AK1" s="47" t="s">
        <v>97</v>
      </c>
      <c r="AL1" s="47" t="s">
        <v>98</v>
      </c>
      <c r="AM1" s="47" t="s">
        <v>99</v>
      </c>
      <c r="AN1" s="47" t="s">
        <v>100</v>
      </c>
    </row>
    <row r="2" spans="1:40" x14ac:dyDescent="0.3">
      <c r="A2" s="35" t="s">
        <v>0</v>
      </c>
      <c r="B2" s="44"/>
      <c r="C2" s="44"/>
      <c r="D2" s="44"/>
      <c r="E2" s="44"/>
      <c r="F2" s="44"/>
      <c r="G2" s="44"/>
      <c r="H2" s="44">
        <v>0.42899999999999999</v>
      </c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1:40" x14ac:dyDescent="0.3">
      <c r="A3" s="39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>
        <v>0.214</v>
      </c>
      <c r="X3" s="44">
        <v>0.161</v>
      </c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1:40" x14ac:dyDescent="0.3">
      <c r="A4" s="40" t="s">
        <v>2</v>
      </c>
      <c r="B4" s="44">
        <v>0.7390000000000001</v>
      </c>
      <c r="C4" s="44">
        <v>1</v>
      </c>
      <c r="D4" s="44">
        <v>1</v>
      </c>
      <c r="E4" s="44">
        <v>2.012</v>
      </c>
      <c r="F4" s="44">
        <v>1.0269999999999999</v>
      </c>
      <c r="G4" s="44"/>
      <c r="H4" s="44"/>
      <c r="I4" s="44"/>
      <c r="J4" s="44">
        <v>0.26700000000000002</v>
      </c>
      <c r="K4" s="44"/>
      <c r="L4" s="44">
        <v>0.96799999999999997</v>
      </c>
      <c r="M4" s="44">
        <v>0.48199999999999998</v>
      </c>
      <c r="N4" s="44">
        <v>0.48199999999999998</v>
      </c>
      <c r="O4" s="44">
        <v>1</v>
      </c>
      <c r="P4" s="44">
        <v>0.48199999999999998</v>
      </c>
      <c r="Q4" s="44">
        <v>1</v>
      </c>
      <c r="R4" s="44">
        <v>0.8</v>
      </c>
      <c r="S4" s="44">
        <v>0.2</v>
      </c>
      <c r="T4" s="44">
        <v>1</v>
      </c>
      <c r="U4" s="44">
        <v>0.48199999999999998</v>
      </c>
      <c r="V4" s="44">
        <v>0.85699999999999998</v>
      </c>
      <c r="W4" s="44">
        <v>0.3</v>
      </c>
      <c r="X4" s="44"/>
      <c r="Y4" s="44">
        <v>1</v>
      </c>
      <c r="Z4" s="44"/>
      <c r="AA4" s="44">
        <v>0.85699999999999998</v>
      </c>
      <c r="AB4" s="44">
        <v>0.30000000000000004</v>
      </c>
      <c r="AC4" s="44">
        <v>0.55900000000000005</v>
      </c>
      <c r="AD4" s="44"/>
      <c r="AE4" s="44">
        <v>0.5</v>
      </c>
      <c r="AF4" s="44"/>
      <c r="AG4" s="44"/>
      <c r="AH4" s="44"/>
      <c r="AI4" s="44">
        <v>0.8640000000000001</v>
      </c>
      <c r="AJ4" s="44">
        <v>0.379</v>
      </c>
      <c r="AK4" s="44">
        <v>0.1</v>
      </c>
      <c r="AL4" s="44">
        <v>1.3</v>
      </c>
      <c r="AM4" s="44">
        <v>0.2</v>
      </c>
      <c r="AN4" s="44">
        <v>1</v>
      </c>
    </row>
    <row r="5" spans="1:40" ht="15.65" thickBot="1" x14ac:dyDescent="0.35">
      <c r="A5" s="20" t="s">
        <v>3</v>
      </c>
      <c r="B5" s="44"/>
      <c r="C5" s="44"/>
      <c r="D5" s="44"/>
      <c r="E5" s="44"/>
      <c r="F5" s="44"/>
      <c r="G5" s="44"/>
      <c r="H5" s="44"/>
      <c r="I5" s="44"/>
      <c r="J5" s="44">
        <v>0.78899999999999992</v>
      </c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</row>
    <row r="6" spans="1:40" ht="15.65" thickBot="1" x14ac:dyDescent="0.35">
      <c r="A6" s="37" t="s">
        <v>5</v>
      </c>
      <c r="B6" s="33">
        <v>0.7390000000000001</v>
      </c>
      <c r="C6" s="33">
        <v>1</v>
      </c>
      <c r="D6" s="33">
        <v>1</v>
      </c>
      <c r="E6" s="33">
        <v>2.012</v>
      </c>
      <c r="F6" s="33">
        <v>1.0269999999999999</v>
      </c>
      <c r="G6" s="33"/>
      <c r="H6" s="33">
        <v>0.42899999999999999</v>
      </c>
      <c r="I6" s="33"/>
      <c r="J6" s="33">
        <v>1.056</v>
      </c>
      <c r="K6" s="33"/>
      <c r="L6" s="33">
        <v>0.96799999999999997</v>
      </c>
      <c r="M6" s="33">
        <v>0.48199999999999998</v>
      </c>
      <c r="N6" s="33">
        <v>0.48199999999999998</v>
      </c>
      <c r="O6" s="33">
        <v>1</v>
      </c>
      <c r="P6" s="33">
        <v>0.48199999999999998</v>
      </c>
      <c r="Q6" s="33">
        <v>1</v>
      </c>
      <c r="R6" s="33">
        <v>0.8</v>
      </c>
      <c r="S6" s="33">
        <v>0.2</v>
      </c>
      <c r="T6" s="33">
        <v>1</v>
      </c>
      <c r="U6" s="33">
        <v>0.48199999999999998</v>
      </c>
      <c r="V6" s="33">
        <v>0.85699999999999998</v>
      </c>
      <c r="W6" s="33">
        <v>0.51400000000000001</v>
      </c>
      <c r="X6" s="33">
        <v>0.161</v>
      </c>
      <c r="Y6" s="33">
        <v>1</v>
      </c>
      <c r="Z6" s="33">
        <v>0</v>
      </c>
      <c r="AA6" s="33">
        <v>0.85699999999999998</v>
      </c>
      <c r="AB6" s="33">
        <v>0.30000000000000004</v>
      </c>
      <c r="AC6" s="33">
        <v>0.55900000000000005</v>
      </c>
      <c r="AD6" s="33"/>
      <c r="AE6" s="33">
        <v>0.5</v>
      </c>
      <c r="AF6" s="33"/>
      <c r="AG6" s="33"/>
      <c r="AH6" s="33"/>
      <c r="AI6" s="33">
        <v>0.8640000000000001</v>
      </c>
      <c r="AJ6" s="33">
        <v>0.379</v>
      </c>
      <c r="AK6" s="33">
        <v>0.1</v>
      </c>
      <c r="AL6" s="33">
        <v>1.3</v>
      </c>
      <c r="AM6" s="33">
        <v>0.2</v>
      </c>
      <c r="AN6" s="33">
        <v>1</v>
      </c>
    </row>
    <row r="7" spans="1:40" x14ac:dyDescent="0.3">
      <c r="A7" s="41" t="s">
        <v>6</v>
      </c>
      <c r="B7" s="44">
        <v>11.464</v>
      </c>
      <c r="C7" s="44">
        <v>6.75</v>
      </c>
      <c r="D7" s="44">
        <v>8.6780000000000008</v>
      </c>
      <c r="E7" s="44">
        <v>7.6369999999999996</v>
      </c>
      <c r="F7" s="44">
        <v>6.5</v>
      </c>
      <c r="G7" s="44"/>
      <c r="H7" s="44">
        <v>0.96399999999999997</v>
      </c>
      <c r="I7" s="44"/>
      <c r="J7" s="44"/>
      <c r="K7" s="44">
        <v>3</v>
      </c>
      <c r="L7" s="32"/>
      <c r="M7" s="32"/>
      <c r="N7" s="44">
        <v>0.92400000000000004</v>
      </c>
      <c r="O7" s="44"/>
      <c r="P7" s="44"/>
      <c r="Q7" s="44"/>
      <c r="R7" s="44"/>
      <c r="S7" s="44"/>
      <c r="T7" s="44"/>
      <c r="U7" s="44"/>
      <c r="V7" s="44"/>
      <c r="W7" s="44"/>
      <c r="X7" s="44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>
        <v>1</v>
      </c>
      <c r="AJ7" s="32"/>
      <c r="AK7" s="32"/>
      <c r="AL7" s="32"/>
      <c r="AM7" s="32">
        <v>0.85699999999999998</v>
      </c>
      <c r="AN7" s="32"/>
    </row>
    <row r="8" spans="1:40" x14ac:dyDescent="0.3">
      <c r="A8" s="41" t="s">
        <v>7</v>
      </c>
      <c r="B8" s="44">
        <v>3.5</v>
      </c>
      <c r="C8" s="44">
        <v>3.6420000000000003</v>
      </c>
      <c r="D8" s="44">
        <v>3.5</v>
      </c>
      <c r="E8" s="44">
        <v>7.8209999999999997</v>
      </c>
      <c r="F8" s="44">
        <v>3.1</v>
      </c>
      <c r="G8" s="44"/>
      <c r="H8" s="44"/>
      <c r="I8" s="44"/>
      <c r="J8" s="44"/>
      <c r="K8" s="44"/>
      <c r="L8" s="32">
        <v>1</v>
      </c>
      <c r="M8" s="32">
        <v>1</v>
      </c>
      <c r="N8" s="44">
        <v>1.3</v>
      </c>
      <c r="O8" s="44">
        <v>0.4</v>
      </c>
      <c r="P8" s="44">
        <v>0.3</v>
      </c>
      <c r="Q8" s="44">
        <v>0.5</v>
      </c>
      <c r="R8" s="44">
        <v>0.5</v>
      </c>
      <c r="S8" s="44">
        <v>0.5</v>
      </c>
      <c r="T8" s="44">
        <v>0.48199999999999998</v>
      </c>
      <c r="U8" s="44">
        <v>0.48199999999999998</v>
      </c>
      <c r="V8" s="44"/>
      <c r="W8" s="44"/>
      <c r="X8" s="44"/>
      <c r="Y8" s="32"/>
      <c r="Z8" s="32"/>
      <c r="AA8" s="32"/>
      <c r="AB8" s="32"/>
      <c r="AC8" s="32"/>
      <c r="AD8" s="32"/>
      <c r="AE8" s="32">
        <v>0.5</v>
      </c>
      <c r="AF8" s="32"/>
      <c r="AG8" s="32"/>
      <c r="AH8" s="32">
        <v>3.464</v>
      </c>
      <c r="AI8" s="32"/>
      <c r="AJ8" s="32"/>
      <c r="AK8" s="32"/>
      <c r="AL8" s="32"/>
      <c r="AM8" s="32"/>
      <c r="AN8" s="32"/>
    </row>
    <row r="9" spans="1:40" x14ac:dyDescent="0.3">
      <c r="A9" s="20" t="s">
        <v>8</v>
      </c>
      <c r="B9" s="44">
        <v>1</v>
      </c>
      <c r="C9" s="44">
        <v>1</v>
      </c>
      <c r="D9" s="44">
        <v>1</v>
      </c>
      <c r="E9" s="44"/>
      <c r="F9" s="44">
        <v>0.82299999999999995</v>
      </c>
      <c r="G9" s="44"/>
      <c r="H9" s="44"/>
      <c r="I9" s="44"/>
      <c r="J9" s="44">
        <v>1</v>
      </c>
      <c r="K9" s="44"/>
      <c r="L9" s="32">
        <v>0.5</v>
      </c>
      <c r="M9" s="32">
        <v>0.4</v>
      </c>
      <c r="N9" s="44">
        <v>0.32300000000000001</v>
      </c>
      <c r="O9" s="44">
        <v>0.32300000000000001</v>
      </c>
      <c r="P9" s="44">
        <v>0.32300000000000001</v>
      </c>
      <c r="Q9" s="44">
        <v>0.35</v>
      </c>
      <c r="R9" s="44">
        <v>0.42899999999999999</v>
      </c>
      <c r="S9" s="44">
        <v>0.42899999999999999</v>
      </c>
      <c r="T9" s="44"/>
      <c r="U9" s="44"/>
      <c r="V9" s="44"/>
      <c r="W9" s="44">
        <v>0.2</v>
      </c>
      <c r="X9" s="44"/>
      <c r="Y9" s="32">
        <v>0.4</v>
      </c>
      <c r="Z9" s="32">
        <v>0.4</v>
      </c>
      <c r="AA9" s="32"/>
      <c r="AB9" s="32"/>
      <c r="AC9" s="32"/>
      <c r="AD9" s="32"/>
      <c r="AE9" s="32">
        <v>0.1</v>
      </c>
      <c r="AF9" s="32"/>
      <c r="AG9" s="32"/>
      <c r="AH9" s="32">
        <v>0.1</v>
      </c>
      <c r="AI9" s="32">
        <v>0.5</v>
      </c>
      <c r="AJ9" s="32">
        <v>0.2</v>
      </c>
      <c r="AK9" s="32">
        <v>0.2</v>
      </c>
      <c r="AL9" s="32">
        <v>0.4</v>
      </c>
      <c r="AM9" s="32">
        <v>0.2</v>
      </c>
      <c r="AN9" s="32">
        <v>0.4</v>
      </c>
    </row>
    <row r="10" spans="1:40" x14ac:dyDescent="0.3">
      <c r="A10" s="21" t="s">
        <v>9</v>
      </c>
      <c r="B10" s="44"/>
      <c r="C10" s="44"/>
      <c r="D10" s="44"/>
      <c r="E10" s="44"/>
      <c r="F10" s="44"/>
      <c r="G10" s="44"/>
      <c r="H10" s="44"/>
      <c r="I10" s="44"/>
      <c r="J10" s="44">
        <v>2</v>
      </c>
      <c r="K10" s="44"/>
      <c r="L10" s="32"/>
      <c r="M10" s="32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</row>
    <row r="11" spans="1:40" x14ac:dyDescent="0.3">
      <c r="A11" s="43" t="s">
        <v>11</v>
      </c>
      <c r="B11" s="44"/>
      <c r="C11" s="44"/>
      <c r="D11" s="44">
        <v>0.2</v>
      </c>
      <c r="E11" s="44"/>
      <c r="F11" s="44">
        <v>0.5</v>
      </c>
      <c r="G11" s="44"/>
      <c r="H11" s="44"/>
      <c r="I11" s="44">
        <v>1.9710000000000001</v>
      </c>
      <c r="J11" s="44"/>
      <c r="K11" s="44"/>
      <c r="L11" s="32"/>
      <c r="M11" s="32">
        <v>0.92900000000000005</v>
      </c>
      <c r="N11" s="44">
        <v>1</v>
      </c>
      <c r="O11" s="44"/>
      <c r="P11" s="44">
        <v>1</v>
      </c>
      <c r="Q11" s="44"/>
      <c r="R11" s="44"/>
      <c r="S11" s="44">
        <v>0.5</v>
      </c>
      <c r="T11" s="44"/>
      <c r="U11" s="44">
        <v>0.5</v>
      </c>
      <c r="V11" s="44"/>
      <c r="W11" s="44">
        <v>0.68600000000000005</v>
      </c>
      <c r="X11" s="44"/>
      <c r="Y11" s="32"/>
      <c r="Z11" s="32"/>
      <c r="AA11" s="32"/>
      <c r="AB11" s="32">
        <v>0.42899999999999999</v>
      </c>
      <c r="AC11" s="32"/>
      <c r="AD11" s="32"/>
      <c r="AE11" s="32">
        <v>1</v>
      </c>
      <c r="AF11" s="32"/>
      <c r="AG11" s="32"/>
      <c r="AH11" s="32"/>
      <c r="AI11" s="32">
        <v>0.85699999999999998</v>
      </c>
      <c r="AJ11" s="32"/>
      <c r="AK11" s="32"/>
      <c r="AL11" s="32"/>
      <c r="AM11" s="32"/>
      <c r="AN11" s="32"/>
    </row>
    <row r="12" spans="1:40" x14ac:dyDescent="0.3">
      <c r="A12" s="39" t="s">
        <v>12</v>
      </c>
      <c r="B12" s="44">
        <v>9.577</v>
      </c>
      <c r="C12" s="44">
        <v>15.532999999999999</v>
      </c>
      <c r="D12" s="44">
        <v>10.361999999999998</v>
      </c>
      <c r="E12" s="44">
        <v>15.739000000000001</v>
      </c>
      <c r="F12" s="44">
        <v>16.321000000000002</v>
      </c>
      <c r="G12" s="44"/>
      <c r="H12" s="44">
        <v>1.2069999999999999</v>
      </c>
      <c r="I12" s="44"/>
      <c r="J12" s="44"/>
      <c r="K12" s="44"/>
      <c r="L12" s="32">
        <v>3.6</v>
      </c>
      <c r="M12" s="32">
        <v>2.9</v>
      </c>
      <c r="N12" s="44">
        <v>4.6779999999999999</v>
      </c>
      <c r="O12" s="44">
        <v>3.714</v>
      </c>
      <c r="P12" s="44">
        <v>4.5</v>
      </c>
      <c r="Q12" s="44">
        <v>3</v>
      </c>
      <c r="R12" s="44">
        <v>3.5</v>
      </c>
      <c r="S12" s="44">
        <v>2.657</v>
      </c>
      <c r="T12" s="44">
        <v>4.5</v>
      </c>
      <c r="U12" s="44">
        <v>4.2140000000000004</v>
      </c>
      <c r="V12" s="44">
        <v>2.4</v>
      </c>
      <c r="W12" s="44">
        <v>2</v>
      </c>
      <c r="X12" s="44"/>
      <c r="Y12" s="32">
        <v>4</v>
      </c>
      <c r="Z12" s="32">
        <v>4.5709999999999997</v>
      </c>
      <c r="AA12" s="32">
        <v>4.0430000000000001</v>
      </c>
      <c r="AB12" s="32">
        <v>2.8570000000000002</v>
      </c>
      <c r="AC12" s="32">
        <v>1</v>
      </c>
      <c r="AD12" s="32">
        <v>3.4889999999999999</v>
      </c>
      <c r="AE12" s="32">
        <v>0.85699999999999998</v>
      </c>
      <c r="AF12" s="32"/>
      <c r="AG12" s="32"/>
      <c r="AH12" s="32"/>
      <c r="AI12" s="32">
        <v>3.6779999999999999</v>
      </c>
      <c r="AJ12" s="32">
        <v>2.1790000000000003</v>
      </c>
      <c r="AK12" s="32">
        <v>1</v>
      </c>
      <c r="AL12" s="32">
        <v>4.3209999999999997</v>
      </c>
      <c r="AM12" s="32">
        <v>3.4279999999999999</v>
      </c>
      <c r="AN12" s="32">
        <v>1.857</v>
      </c>
    </row>
    <row r="13" spans="1:40" x14ac:dyDescent="0.3">
      <c r="A13" s="39" t="s">
        <v>13</v>
      </c>
      <c r="B13" s="44"/>
      <c r="C13" s="44"/>
      <c r="D13" s="44"/>
      <c r="E13" s="44"/>
      <c r="F13" s="44"/>
      <c r="G13" s="44"/>
      <c r="H13" s="44"/>
      <c r="I13" s="44"/>
      <c r="J13" s="44">
        <v>0.2</v>
      </c>
      <c r="K13" s="44"/>
      <c r="L13" s="32"/>
      <c r="M13" s="32"/>
      <c r="N13" s="44"/>
      <c r="O13" s="44"/>
      <c r="P13" s="44"/>
      <c r="Q13" s="44"/>
      <c r="R13" s="44">
        <v>0.5</v>
      </c>
      <c r="S13" s="44"/>
      <c r="T13" s="44"/>
      <c r="U13" s="44"/>
      <c r="V13" s="44"/>
      <c r="W13" s="44">
        <v>1</v>
      </c>
      <c r="X13" s="44"/>
      <c r="Y13" s="32"/>
      <c r="Z13" s="32"/>
      <c r="AA13" s="32"/>
      <c r="AB13" s="32"/>
      <c r="AC13" s="32"/>
      <c r="AD13" s="32"/>
      <c r="AE13" s="32">
        <v>0.3</v>
      </c>
      <c r="AF13" s="32"/>
      <c r="AG13" s="32"/>
      <c r="AH13" s="32"/>
      <c r="AI13" s="32"/>
      <c r="AJ13" s="32"/>
      <c r="AK13" s="32"/>
      <c r="AL13" s="32"/>
      <c r="AM13" s="32"/>
      <c r="AN13" s="32"/>
    </row>
    <row r="14" spans="1:40" x14ac:dyDescent="0.3">
      <c r="A14" s="42" t="s">
        <v>15</v>
      </c>
      <c r="B14" s="44">
        <v>0.3</v>
      </c>
      <c r="C14" s="44">
        <v>0.5</v>
      </c>
      <c r="D14" s="44">
        <v>0.7</v>
      </c>
      <c r="E14" s="44">
        <v>0.8</v>
      </c>
      <c r="F14" s="44">
        <v>0.45700000000000002</v>
      </c>
      <c r="G14" s="44"/>
      <c r="H14" s="44"/>
      <c r="I14" s="44"/>
      <c r="J14" s="44"/>
      <c r="K14" s="44"/>
      <c r="L14" s="32">
        <v>1.3860000000000001</v>
      </c>
      <c r="M14" s="32">
        <v>0.2</v>
      </c>
      <c r="N14" s="44">
        <v>0.6</v>
      </c>
      <c r="O14" s="44">
        <v>1.3</v>
      </c>
      <c r="P14" s="44">
        <v>0.55700000000000005</v>
      </c>
      <c r="Q14" s="44">
        <v>0.77100000000000002</v>
      </c>
      <c r="R14" s="44">
        <v>1.5510000000000002</v>
      </c>
      <c r="S14" s="44">
        <v>0.32</v>
      </c>
      <c r="T14" s="44">
        <v>1.857</v>
      </c>
      <c r="U14" s="44">
        <v>0.5</v>
      </c>
      <c r="V14" s="44">
        <v>0.5</v>
      </c>
      <c r="W14" s="44"/>
      <c r="X14" s="44"/>
      <c r="Y14" s="32">
        <v>1.8</v>
      </c>
      <c r="Z14" s="32">
        <v>0.2</v>
      </c>
      <c r="AA14" s="32"/>
      <c r="AB14" s="32">
        <v>0.5</v>
      </c>
      <c r="AC14" s="32">
        <v>1</v>
      </c>
      <c r="AD14" s="32">
        <v>1</v>
      </c>
      <c r="AE14" s="32">
        <v>1.5499999999999998</v>
      </c>
      <c r="AF14" s="32"/>
      <c r="AG14" s="32"/>
      <c r="AH14" s="32"/>
      <c r="AI14" s="32">
        <v>0.25</v>
      </c>
      <c r="AJ14" s="32">
        <v>0.5</v>
      </c>
      <c r="AK14" s="32">
        <v>2</v>
      </c>
      <c r="AL14" s="32">
        <v>2.65</v>
      </c>
      <c r="AM14" s="32"/>
      <c r="AN14" s="32">
        <v>1</v>
      </c>
    </row>
    <row r="15" spans="1:40" ht="15.65" thickBot="1" x14ac:dyDescent="0.35">
      <c r="A15" s="36" t="s">
        <v>16</v>
      </c>
      <c r="B15" s="44">
        <v>0.25</v>
      </c>
      <c r="C15" s="44">
        <v>0.25</v>
      </c>
      <c r="D15" s="44">
        <v>0.25</v>
      </c>
      <c r="E15" s="44">
        <v>0.25</v>
      </c>
      <c r="F15" s="44">
        <v>0.5</v>
      </c>
      <c r="G15" s="44"/>
      <c r="H15" s="44"/>
      <c r="I15" s="44"/>
      <c r="J15" s="44"/>
      <c r="K15" s="44"/>
      <c r="L15" s="32"/>
      <c r="M15" s="32"/>
      <c r="N15" s="44">
        <v>1</v>
      </c>
      <c r="O15" s="44"/>
      <c r="P15" s="44"/>
      <c r="Q15" s="44"/>
      <c r="R15" s="44"/>
      <c r="S15" s="44"/>
      <c r="T15" s="44"/>
      <c r="U15" s="44">
        <v>0.5</v>
      </c>
      <c r="V15" s="44"/>
      <c r="W15" s="44"/>
      <c r="X15" s="44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>
        <v>1</v>
      </c>
      <c r="AJ15" s="32"/>
      <c r="AK15" s="32"/>
      <c r="AL15" s="32"/>
      <c r="AM15" s="32"/>
      <c r="AN15" s="32"/>
    </row>
    <row r="16" spans="1:40" ht="15.65" thickBot="1" x14ac:dyDescent="0.35">
      <c r="A16" s="60" t="s">
        <v>17</v>
      </c>
      <c r="B16" s="33">
        <v>26.091000000000001</v>
      </c>
      <c r="C16" s="33">
        <v>27.674999999999997</v>
      </c>
      <c r="D16" s="33">
        <v>24.689999999999998</v>
      </c>
      <c r="E16" s="33">
        <v>32.247</v>
      </c>
      <c r="F16" s="33">
        <v>28.201000000000001</v>
      </c>
      <c r="G16" s="33"/>
      <c r="H16" s="33">
        <v>2.1709999999999998</v>
      </c>
      <c r="I16" s="33">
        <v>1.9710000000000001</v>
      </c>
      <c r="J16" s="33">
        <v>3.2</v>
      </c>
      <c r="K16" s="33">
        <v>3</v>
      </c>
      <c r="L16" s="33">
        <v>6.4859999999999998</v>
      </c>
      <c r="M16" s="33">
        <v>5.4289999999999994</v>
      </c>
      <c r="N16" s="33">
        <v>9.8249999999999993</v>
      </c>
      <c r="O16" s="33">
        <v>5.7370000000000001</v>
      </c>
      <c r="P16" s="33">
        <v>6.6800000000000006</v>
      </c>
      <c r="Q16" s="33">
        <v>4.6210000000000004</v>
      </c>
      <c r="R16" s="33">
        <v>6.48</v>
      </c>
      <c r="S16" s="33">
        <v>4.4060000000000006</v>
      </c>
      <c r="T16" s="33">
        <v>6.8390000000000004</v>
      </c>
      <c r="U16" s="33">
        <v>6.1960000000000006</v>
      </c>
      <c r="V16" s="33">
        <v>2.9</v>
      </c>
      <c r="W16" s="33">
        <v>3.8860000000000001</v>
      </c>
      <c r="X16" s="33"/>
      <c r="Y16" s="33">
        <v>6.2</v>
      </c>
      <c r="Z16" s="33">
        <v>5.1710000000000003</v>
      </c>
      <c r="AA16" s="33">
        <v>4.0430000000000001</v>
      </c>
      <c r="AB16" s="33">
        <v>3.786</v>
      </c>
      <c r="AC16" s="33">
        <v>2</v>
      </c>
      <c r="AD16" s="33">
        <v>4.4889999999999999</v>
      </c>
      <c r="AE16" s="33">
        <v>4.3069999999999995</v>
      </c>
      <c r="AF16" s="33"/>
      <c r="AG16" s="33">
        <v>0.6</v>
      </c>
      <c r="AH16" s="33">
        <v>3.5640000000000001</v>
      </c>
      <c r="AI16" s="33">
        <v>7.2850000000000001</v>
      </c>
      <c r="AJ16" s="33">
        <v>2.8790000000000004</v>
      </c>
      <c r="AK16" s="33">
        <v>3.2</v>
      </c>
      <c r="AL16" s="33">
        <v>7.3710000000000004</v>
      </c>
      <c r="AM16" s="33">
        <v>4.4849999999999994</v>
      </c>
      <c r="AN16" s="61">
        <v>3.2570000000000001</v>
      </c>
    </row>
    <row r="17" spans="1:40" x14ac:dyDescent="0.3">
      <c r="A17" s="38" t="s">
        <v>18</v>
      </c>
      <c r="B17" s="44"/>
      <c r="C17" s="44"/>
      <c r="D17" s="44"/>
      <c r="E17" s="44"/>
      <c r="F17" s="44"/>
      <c r="G17" s="44">
        <v>1</v>
      </c>
      <c r="H17" s="44"/>
      <c r="I17" s="44"/>
      <c r="J17" s="44">
        <v>2</v>
      </c>
      <c r="K17" s="44"/>
      <c r="L17" s="32"/>
      <c r="M17" s="32"/>
      <c r="N17" s="44"/>
      <c r="O17" s="44"/>
      <c r="P17" s="44"/>
      <c r="Q17" s="44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>
        <v>0.8</v>
      </c>
      <c r="AF17" s="32"/>
      <c r="AG17" s="32"/>
      <c r="AH17" s="32"/>
      <c r="AI17" s="32"/>
      <c r="AJ17" s="32"/>
      <c r="AK17" s="32"/>
      <c r="AL17" s="32"/>
      <c r="AM17" s="32"/>
      <c r="AN17" s="32"/>
    </row>
    <row r="18" spans="1:40" x14ac:dyDescent="0.3">
      <c r="A18" s="39" t="s">
        <v>19</v>
      </c>
      <c r="B18" s="44"/>
      <c r="C18" s="44"/>
      <c r="D18" s="44"/>
      <c r="E18" s="44">
        <v>0.99399999999999999</v>
      </c>
      <c r="F18" s="44"/>
      <c r="G18" s="44"/>
      <c r="H18" s="44"/>
      <c r="I18" s="44"/>
      <c r="J18" s="44">
        <v>0.9</v>
      </c>
      <c r="K18" s="44"/>
      <c r="L18" s="32"/>
      <c r="M18" s="32"/>
      <c r="N18" s="44">
        <v>0.42899999999999999</v>
      </c>
      <c r="O18" s="44">
        <v>0.42899999999999999</v>
      </c>
      <c r="P18" s="44"/>
      <c r="Q18" s="44"/>
      <c r="R18" s="32">
        <v>0.5</v>
      </c>
      <c r="S18" s="32">
        <v>0.5</v>
      </c>
      <c r="T18" s="32">
        <v>0.75</v>
      </c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>
        <v>0.96399999999999997</v>
      </c>
      <c r="AM18" s="32"/>
      <c r="AN18" s="32">
        <v>0.5</v>
      </c>
    </row>
    <row r="19" spans="1:40" x14ac:dyDescent="0.3">
      <c r="A19" s="25" t="s">
        <v>20</v>
      </c>
      <c r="B19" s="44"/>
      <c r="C19" s="44"/>
      <c r="D19" s="44"/>
      <c r="E19" s="44"/>
      <c r="F19" s="44"/>
      <c r="G19" s="44"/>
      <c r="H19" s="44">
        <v>5.3999999999999999E-2</v>
      </c>
      <c r="I19" s="44"/>
      <c r="J19" s="44">
        <v>5.3999999999999999E-2</v>
      </c>
      <c r="K19" s="44"/>
      <c r="L19" s="32"/>
      <c r="M19" s="32"/>
      <c r="N19" s="44"/>
      <c r="O19" s="44"/>
      <c r="P19" s="44"/>
      <c r="Q19" s="44"/>
      <c r="R19" s="32"/>
      <c r="S19" s="32"/>
      <c r="T19" s="32"/>
      <c r="U19" s="32"/>
      <c r="V19" s="32"/>
      <c r="W19" s="32"/>
      <c r="X19" s="32"/>
      <c r="Y19" s="32">
        <v>1</v>
      </c>
      <c r="Z19" s="32"/>
      <c r="AA19" s="32"/>
      <c r="AB19" s="32"/>
      <c r="AC19" s="32"/>
      <c r="AD19" s="32"/>
      <c r="AE19" s="32"/>
      <c r="AF19" s="32"/>
      <c r="AG19" s="32">
        <v>0.88200000000000001</v>
      </c>
      <c r="AH19" s="32"/>
      <c r="AI19" s="32">
        <v>0.88200000000000001</v>
      </c>
      <c r="AJ19" s="32"/>
      <c r="AK19" s="32"/>
      <c r="AL19" s="32"/>
      <c r="AM19" s="32"/>
      <c r="AN19" s="32"/>
    </row>
    <row r="20" spans="1:40" x14ac:dyDescent="0.3">
      <c r="A20" s="39" t="s">
        <v>21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32"/>
      <c r="M20" s="32"/>
      <c r="N20" s="44"/>
      <c r="O20" s="44"/>
      <c r="P20" s="44"/>
      <c r="Q20" s="44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</row>
    <row r="21" spans="1:40" x14ac:dyDescent="0.3">
      <c r="A21" s="22" t="s">
        <v>66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32"/>
      <c r="M21" s="32"/>
      <c r="N21" s="44"/>
      <c r="O21" s="44"/>
      <c r="P21" s="44"/>
      <c r="Q21" s="44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</row>
    <row r="22" spans="1:40" ht="15.65" thickBot="1" x14ac:dyDescent="0.35">
      <c r="A22" s="30" t="s">
        <v>22</v>
      </c>
      <c r="B22" s="44"/>
      <c r="C22" s="44">
        <v>0.8</v>
      </c>
      <c r="D22" s="44"/>
      <c r="E22" s="44">
        <v>0.8</v>
      </c>
      <c r="F22" s="44">
        <v>0.4</v>
      </c>
      <c r="G22" s="44"/>
      <c r="H22" s="44"/>
      <c r="I22" s="44"/>
      <c r="J22" s="44"/>
      <c r="K22" s="44"/>
      <c r="L22" s="32">
        <v>0.8</v>
      </c>
      <c r="M22" s="32"/>
      <c r="N22" s="44"/>
      <c r="O22" s="44"/>
      <c r="P22" s="44"/>
      <c r="Q22" s="44">
        <v>1</v>
      </c>
      <c r="R22" s="32"/>
      <c r="S22" s="32"/>
      <c r="T22" s="32"/>
      <c r="U22" s="32"/>
      <c r="V22" s="32"/>
      <c r="W22" s="32">
        <v>0.23200000000000001</v>
      </c>
      <c r="X22" s="32">
        <v>0.23200000000000001</v>
      </c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</row>
    <row r="23" spans="1:40" ht="15.65" thickBot="1" x14ac:dyDescent="0.35">
      <c r="A23" s="60" t="s">
        <v>23</v>
      </c>
      <c r="B23" s="28"/>
      <c r="C23" s="28">
        <v>0.8</v>
      </c>
      <c r="D23" s="28"/>
      <c r="E23" s="28">
        <v>1.794</v>
      </c>
      <c r="F23" s="28">
        <v>0.4</v>
      </c>
      <c r="G23" s="28">
        <v>1</v>
      </c>
      <c r="H23" s="28">
        <v>5.3999999999999999E-2</v>
      </c>
      <c r="I23" s="28"/>
      <c r="J23" s="28">
        <v>2.9539999999999997</v>
      </c>
      <c r="K23" s="28"/>
      <c r="L23" s="28">
        <v>0.8</v>
      </c>
      <c r="M23" s="28"/>
      <c r="N23" s="28">
        <v>0.42899999999999999</v>
      </c>
      <c r="O23" s="28">
        <v>0.42899999999999999</v>
      </c>
      <c r="P23" s="28"/>
      <c r="Q23" s="28">
        <v>1</v>
      </c>
      <c r="R23" s="28">
        <v>0.5</v>
      </c>
      <c r="S23" s="28">
        <v>0.5</v>
      </c>
      <c r="T23" s="28">
        <v>0.75</v>
      </c>
      <c r="U23" s="28"/>
      <c r="V23" s="28"/>
      <c r="W23" s="28">
        <v>0.23200000000000001</v>
      </c>
      <c r="X23" s="28">
        <v>0.23200000000000001</v>
      </c>
      <c r="Y23" s="28">
        <v>1</v>
      </c>
      <c r="Z23" s="28"/>
      <c r="AA23" s="28"/>
      <c r="AB23" s="28"/>
      <c r="AC23" s="28"/>
      <c r="AD23" s="28"/>
      <c r="AE23" s="28">
        <v>0.8</v>
      </c>
      <c r="AF23" s="28"/>
      <c r="AG23" s="28">
        <v>0.88200000000000001</v>
      </c>
      <c r="AH23" s="28"/>
      <c r="AI23" s="28">
        <v>0.88200000000000001</v>
      </c>
      <c r="AJ23" s="28"/>
      <c r="AK23" s="28"/>
      <c r="AL23" s="28">
        <v>0.96399999999999997</v>
      </c>
      <c r="AM23" s="28"/>
      <c r="AN23" s="62">
        <v>0.5</v>
      </c>
    </row>
    <row r="24" spans="1:40" ht="15.65" thickBot="1" x14ac:dyDescent="0.35">
      <c r="A24" s="60" t="s">
        <v>32</v>
      </c>
      <c r="B24" s="33"/>
      <c r="C24" s="33"/>
      <c r="D24" s="33"/>
      <c r="E24" s="33"/>
      <c r="F24" s="33"/>
      <c r="G24" s="33"/>
      <c r="H24" s="33"/>
      <c r="I24" s="33"/>
      <c r="J24" s="33">
        <v>0.5</v>
      </c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61"/>
    </row>
    <row r="25" spans="1:40" x14ac:dyDescent="0.3">
      <c r="A25" s="31" t="s">
        <v>36</v>
      </c>
      <c r="B25" s="44"/>
      <c r="C25" s="44"/>
      <c r="D25" s="44"/>
      <c r="E25" s="44">
        <v>1</v>
      </c>
      <c r="F25" s="44">
        <v>0.8</v>
      </c>
      <c r="G25" s="44"/>
      <c r="H25" s="44"/>
      <c r="I25" s="44"/>
      <c r="J25" s="44"/>
      <c r="K25" s="44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</row>
    <row r="26" spans="1:40" x14ac:dyDescent="0.3">
      <c r="A26" s="31" t="s">
        <v>65</v>
      </c>
      <c r="B26" s="44"/>
      <c r="C26" s="44">
        <v>1</v>
      </c>
      <c r="D26" s="44"/>
      <c r="E26" s="44">
        <v>1</v>
      </c>
      <c r="F26" s="44"/>
      <c r="G26" s="44"/>
      <c r="H26" s="44"/>
      <c r="I26" s="44"/>
      <c r="J26" s="44"/>
      <c r="K26" s="44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</row>
    <row r="27" spans="1:40" x14ac:dyDescent="0.3">
      <c r="A27" s="31" t="s">
        <v>37</v>
      </c>
      <c r="B27" s="44"/>
      <c r="C27" s="44">
        <v>1.75</v>
      </c>
      <c r="D27" s="44">
        <v>0.8</v>
      </c>
      <c r="E27" s="44">
        <v>1.1000000000000001</v>
      </c>
      <c r="F27" s="44">
        <v>1.2570000000000001</v>
      </c>
      <c r="G27" s="44"/>
      <c r="H27" s="44"/>
      <c r="I27" s="44"/>
      <c r="J27" s="44">
        <v>0.8</v>
      </c>
      <c r="K27" s="44"/>
      <c r="L27" s="32">
        <v>0.2</v>
      </c>
      <c r="M27" s="32">
        <v>0.2</v>
      </c>
      <c r="N27" s="32"/>
      <c r="O27" s="32">
        <v>0.2</v>
      </c>
      <c r="P27" s="32"/>
      <c r="Q27" s="32"/>
      <c r="R27" s="32"/>
      <c r="S27" s="32"/>
      <c r="T27" s="32"/>
      <c r="U27" s="32"/>
      <c r="V27" s="32">
        <v>0.129</v>
      </c>
      <c r="W27" s="32"/>
      <c r="X27" s="32"/>
      <c r="Y27" s="32"/>
      <c r="Z27" s="32"/>
      <c r="AA27" s="32">
        <v>0.34</v>
      </c>
      <c r="AB27" s="32"/>
      <c r="AC27" s="32"/>
      <c r="AD27" s="32"/>
      <c r="AE27" s="32">
        <v>0.5</v>
      </c>
      <c r="AF27" s="32">
        <v>0.6</v>
      </c>
      <c r="AG27" s="32"/>
      <c r="AH27" s="32"/>
      <c r="AI27" s="32">
        <v>0.28000000000000003</v>
      </c>
      <c r="AJ27" s="32">
        <v>0.5</v>
      </c>
      <c r="AK27" s="32">
        <v>0.2</v>
      </c>
      <c r="AL27" s="32">
        <v>1.02</v>
      </c>
      <c r="AM27" s="32"/>
      <c r="AN27" s="32">
        <v>0.2</v>
      </c>
    </row>
    <row r="28" spans="1:40" x14ac:dyDescent="0.3">
      <c r="A28" s="31" t="s">
        <v>38</v>
      </c>
      <c r="B28" s="44">
        <v>0.3</v>
      </c>
      <c r="C28" s="44"/>
      <c r="D28" s="44"/>
      <c r="E28" s="44"/>
      <c r="F28" s="44"/>
      <c r="G28" s="44"/>
      <c r="H28" s="44"/>
      <c r="I28" s="44"/>
      <c r="J28" s="44">
        <v>0.8</v>
      </c>
      <c r="K28" s="44"/>
      <c r="L28" s="32"/>
      <c r="M28" s="32"/>
      <c r="N28" s="32">
        <v>0.2</v>
      </c>
      <c r="O28" s="32">
        <v>0.4</v>
      </c>
      <c r="P28" s="32"/>
      <c r="Q28" s="32">
        <v>0.1</v>
      </c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</row>
    <row r="29" spans="1:40" ht="15.65" thickBot="1" x14ac:dyDescent="0.35">
      <c r="A29" s="31" t="s">
        <v>39</v>
      </c>
      <c r="B29" s="44"/>
      <c r="C29" s="44"/>
      <c r="D29" s="44">
        <v>0.1</v>
      </c>
      <c r="E29" s="44"/>
      <c r="F29" s="44">
        <v>0.8</v>
      </c>
      <c r="G29" s="44"/>
      <c r="H29" s="44"/>
      <c r="I29" s="44"/>
      <c r="J29" s="44"/>
      <c r="K29" s="44"/>
      <c r="L29" s="32">
        <v>0.79800000000000004</v>
      </c>
      <c r="M29" s="32"/>
      <c r="N29" s="32"/>
      <c r="O29" s="32">
        <v>1.2000000000000002</v>
      </c>
      <c r="P29" s="32"/>
      <c r="Q29" s="32">
        <v>0.4</v>
      </c>
      <c r="R29" s="32">
        <v>1.0999999999999999</v>
      </c>
      <c r="S29" s="32">
        <v>0.1</v>
      </c>
      <c r="T29" s="32">
        <v>1</v>
      </c>
      <c r="U29" s="32">
        <v>0.3</v>
      </c>
      <c r="V29" s="32">
        <v>0.5</v>
      </c>
      <c r="W29" s="32">
        <v>0.48199999999999998</v>
      </c>
      <c r="X29" s="32"/>
      <c r="Y29" s="32">
        <v>1.1499999999999999</v>
      </c>
      <c r="Z29" s="32"/>
      <c r="AA29" s="32">
        <v>0.8</v>
      </c>
      <c r="AB29" s="32">
        <v>0.5</v>
      </c>
      <c r="AC29" s="32">
        <v>0.48199999999999998</v>
      </c>
      <c r="AD29" s="32"/>
      <c r="AE29" s="32"/>
      <c r="AF29" s="32"/>
      <c r="AG29" s="32"/>
      <c r="AH29" s="32"/>
      <c r="AI29" s="32">
        <v>0.8</v>
      </c>
      <c r="AJ29" s="32">
        <v>0.5</v>
      </c>
      <c r="AK29" s="32"/>
      <c r="AL29" s="32">
        <v>1.4000000000000001</v>
      </c>
      <c r="AM29" s="32"/>
      <c r="AN29" s="32"/>
    </row>
    <row r="30" spans="1:40" ht="15.65" thickBot="1" x14ac:dyDescent="0.35">
      <c r="A30" s="65" t="s">
        <v>40</v>
      </c>
      <c r="B30" s="66">
        <v>0.3</v>
      </c>
      <c r="C30" s="66">
        <v>2.75</v>
      </c>
      <c r="D30" s="66">
        <v>0.9</v>
      </c>
      <c r="E30" s="66">
        <v>3.1</v>
      </c>
      <c r="F30" s="66">
        <v>2.8570000000000002</v>
      </c>
      <c r="G30" s="66"/>
      <c r="H30" s="66"/>
      <c r="I30" s="66"/>
      <c r="J30" s="66">
        <v>1.6</v>
      </c>
      <c r="K30" s="66"/>
      <c r="L30" s="66">
        <v>0.998</v>
      </c>
      <c r="M30" s="66">
        <v>0.2</v>
      </c>
      <c r="N30" s="66">
        <v>0.2</v>
      </c>
      <c r="O30" s="66">
        <v>1.8000000000000003</v>
      </c>
      <c r="P30" s="66"/>
      <c r="Q30" s="66">
        <v>0.5</v>
      </c>
      <c r="R30" s="66">
        <v>1.0999999999999999</v>
      </c>
      <c r="S30" s="66">
        <v>0.1</v>
      </c>
      <c r="T30" s="66">
        <v>1</v>
      </c>
      <c r="U30" s="66">
        <v>0.3</v>
      </c>
      <c r="V30" s="66">
        <v>0.629</v>
      </c>
      <c r="W30" s="66">
        <v>0.48199999999999998</v>
      </c>
      <c r="X30" s="66">
        <v>0</v>
      </c>
      <c r="Y30" s="66">
        <v>1.1499999999999999</v>
      </c>
      <c r="Z30" s="66"/>
      <c r="AA30" s="66">
        <v>1.1400000000000001</v>
      </c>
      <c r="AB30" s="66">
        <v>0.5</v>
      </c>
      <c r="AC30" s="66">
        <v>0.48199999999999998</v>
      </c>
      <c r="AD30" s="66"/>
      <c r="AE30" s="66">
        <v>0.5</v>
      </c>
      <c r="AF30" s="66">
        <v>0.6</v>
      </c>
      <c r="AG30" s="66"/>
      <c r="AH30" s="66"/>
      <c r="AI30" s="66">
        <v>1.08</v>
      </c>
      <c r="AJ30" s="66">
        <v>1</v>
      </c>
      <c r="AK30" s="66">
        <v>0.2</v>
      </c>
      <c r="AL30" s="66">
        <v>2.42</v>
      </c>
      <c r="AM30" s="66"/>
      <c r="AN30" s="66">
        <v>0.2</v>
      </c>
    </row>
    <row r="31" spans="1:40" ht="15.65" thickBot="1" x14ac:dyDescent="0.35">
      <c r="A31" s="63" t="s">
        <v>41</v>
      </c>
      <c r="B31" s="64">
        <f>SUM(B16+B30+B6)</f>
        <v>27.130000000000003</v>
      </c>
      <c r="C31" s="64">
        <v>32.224999999999994</v>
      </c>
      <c r="D31" s="64">
        <v>26.589999999999996</v>
      </c>
      <c r="E31" s="64">
        <v>39.152999999999999</v>
      </c>
      <c r="F31" s="64">
        <v>32.484999999999999</v>
      </c>
      <c r="G31" s="64">
        <v>1</v>
      </c>
      <c r="H31" s="64">
        <v>2.6539999999999995</v>
      </c>
      <c r="I31" s="64">
        <v>1.9710000000000001</v>
      </c>
      <c r="J31" s="64">
        <v>9.31</v>
      </c>
      <c r="K31" s="64">
        <v>3</v>
      </c>
      <c r="L31" s="64">
        <v>9.2519999999999989</v>
      </c>
      <c r="M31" s="64">
        <v>6.1109999999999998</v>
      </c>
      <c r="N31" s="64">
        <v>10.935999999999998</v>
      </c>
      <c r="O31" s="64">
        <v>8.9660000000000011</v>
      </c>
      <c r="P31" s="64">
        <v>7.1620000000000008</v>
      </c>
      <c r="Q31" s="64">
        <v>7.1210000000000004</v>
      </c>
      <c r="R31" s="64">
        <v>8.8800000000000008</v>
      </c>
      <c r="S31" s="64">
        <v>5.2060000000000004</v>
      </c>
      <c r="T31" s="64">
        <v>9.5890000000000004</v>
      </c>
      <c r="U31" s="64">
        <v>6.9780000000000006</v>
      </c>
      <c r="V31" s="64">
        <v>4.3859999999999992</v>
      </c>
      <c r="W31" s="64">
        <v>5.1140000000000008</v>
      </c>
      <c r="X31" s="64">
        <v>0.39300000000000002</v>
      </c>
      <c r="Y31" s="64">
        <v>9.35</v>
      </c>
      <c r="Z31" s="64">
        <v>5.1710000000000003</v>
      </c>
      <c r="AA31" s="64">
        <v>6.0400000000000009</v>
      </c>
      <c r="AB31" s="64">
        <v>4.5860000000000003</v>
      </c>
      <c r="AC31" s="64">
        <v>3.0410000000000004</v>
      </c>
      <c r="AD31" s="64">
        <v>4.4889999999999999</v>
      </c>
      <c r="AE31" s="64">
        <v>6.1069999999999993</v>
      </c>
      <c r="AF31" s="64">
        <v>0.6</v>
      </c>
      <c r="AG31" s="64">
        <v>1.482</v>
      </c>
      <c r="AH31" s="64">
        <v>3.5640000000000001</v>
      </c>
      <c r="AI31" s="64">
        <v>10.111000000000001</v>
      </c>
      <c r="AJ31" s="64">
        <v>4.2580000000000009</v>
      </c>
      <c r="AK31" s="64">
        <v>3.5000000000000004</v>
      </c>
      <c r="AL31" s="64">
        <v>12.055000000000001</v>
      </c>
      <c r="AM31" s="64">
        <v>4.6849999999999996</v>
      </c>
      <c r="AN31" s="64">
        <v>4.9569999999999999</v>
      </c>
    </row>
    <row r="32" spans="1:40" ht="15.65" thickTop="1" x14ac:dyDescent="0.3"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71" t="s">
        <v>111</v>
      </c>
      <c r="Q32" s="95" t="s">
        <v>111</v>
      </c>
      <c r="R32" s="67"/>
      <c r="V32" s="97" t="s">
        <v>111</v>
      </c>
      <c r="AE32" s="99" t="s">
        <v>111</v>
      </c>
      <c r="AN32" s="45" t="s">
        <v>111</v>
      </c>
    </row>
    <row r="33" spans="13:40" x14ac:dyDescent="0.3">
      <c r="M33" s="72">
        <f>SUM(B31:M31)</f>
        <v>190.88099999999997</v>
      </c>
      <c r="Q33" s="96">
        <f>SUM(N31:Q31)</f>
        <v>34.185000000000002</v>
      </c>
      <c r="R33" s="101"/>
      <c r="V33" s="98">
        <f>SUM(R31:V31)</f>
        <v>35.039000000000001</v>
      </c>
      <c r="AE33" s="100">
        <f>SUM(W31:AE31)</f>
        <v>44.29099999999999</v>
      </c>
      <c r="AN33" s="46">
        <f>SUM(AF31:AN31)</f>
        <v>45.212000000000003</v>
      </c>
    </row>
    <row r="37" spans="13:40" x14ac:dyDescent="0.3">
      <c r="M37" s="34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11D0C-8DD9-4E29-A77C-C77082F9BF8C}">
  <dimension ref="A1:X28"/>
  <sheetViews>
    <sheetView tabSelected="1" topLeftCell="B7" workbookViewId="0">
      <selection activeCell="R28" sqref="R28"/>
    </sheetView>
  </sheetViews>
  <sheetFormatPr baseColWidth="10" defaultRowHeight="15.05" x14ac:dyDescent="0.3"/>
  <cols>
    <col min="1" max="1" width="25.6640625" bestFit="1" customWidth="1"/>
  </cols>
  <sheetData>
    <row r="1" spans="1:24" ht="266.10000000000002" x14ac:dyDescent="0.3">
      <c r="A1" s="18" t="s">
        <v>112</v>
      </c>
      <c r="B1" s="87" t="s">
        <v>113</v>
      </c>
      <c r="C1" s="88" t="s">
        <v>114</v>
      </c>
      <c r="D1" s="88" t="s">
        <v>115</v>
      </c>
      <c r="E1" s="88" t="s">
        <v>117</v>
      </c>
      <c r="F1" s="88" t="s">
        <v>118</v>
      </c>
      <c r="G1" s="88" t="s">
        <v>119</v>
      </c>
      <c r="H1" s="88" t="s">
        <v>120</v>
      </c>
      <c r="I1" s="91" t="s">
        <v>121</v>
      </c>
      <c r="J1" s="89" t="s">
        <v>122</v>
      </c>
      <c r="K1" s="89" t="s">
        <v>123</v>
      </c>
      <c r="L1" s="89" t="s">
        <v>124</v>
      </c>
      <c r="M1" s="89" t="s">
        <v>125</v>
      </c>
      <c r="N1" s="89" t="s">
        <v>126</v>
      </c>
      <c r="O1" s="89" t="s">
        <v>127</v>
      </c>
      <c r="P1" s="92" t="s">
        <v>128</v>
      </c>
      <c r="Q1" s="90" t="s">
        <v>129</v>
      </c>
      <c r="R1" s="90" t="s">
        <v>130</v>
      </c>
      <c r="S1" s="90" t="s">
        <v>131</v>
      </c>
      <c r="T1" s="90" t="s">
        <v>132</v>
      </c>
      <c r="U1" s="90" t="s">
        <v>133</v>
      </c>
      <c r="V1" s="90" t="s">
        <v>134</v>
      </c>
      <c r="W1" s="90" t="s">
        <v>135</v>
      </c>
      <c r="X1" s="90" t="s">
        <v>116</v>
      </c>
    </row>
    <row r="2" spans="1:24" ht="15.65" thickBot="1" x14ac:dyDescent="0.35">
      <c r="A2" s="19" t="s">
        <v>2</v>
      </c>
      <c r="B2" s="26">
        <f ca="1">VLOOKUP($B2,[1]Enfa.Ado.!$B$28:$AB$46,16,0)</f>
        <v>1.357</v>
      </c>
      <c r="C2" s="23">
        <f ca="1">VLOOKUP($B2,[1]Enfa.Ado.!$B$28:$AB$46,7,0)</f>
        <v>0.5</v>
      </c>
      <c r="D2" s="23">
        <f ca="1">VLOOKUP($B2,[1]Enfa.Ado.!$B$28:$AB$46,19,0)</f>
        <v>1</v>
      </c>
      <c r="E2" s="23">
        <f ca="1">VLOOKUP($B2,[1]Enfa.Ado.!$B$28:$AB$46,6,0)</f>
        <v>0.6</v>
      </c>
      <c r="F2" s="23">
        <f ca="1">VLOOKUP($B2,[1]Enfa.Ado.!$B$28:$AB$46,12,0)</f>
        <v>0</v>
      </c>
      <c r="G2" s="23">
        <f ca="1">VLOOKUP($B2,[1]Enfa.Ado.!$B$28:$AB$46,14,0)</f>
        <v>1</v>
      </c>
      <c r="H2" s="23">
        <f ca="1">VLOOKUP($B2,[1]Enfa.Ado.!$B$28:$AB$46,25,0)</f>
        <v>0</v>
      </c>
      <c r="I2" s="23">
        <f ca="1">VLOOKUP($B2,[1]Enfa.Ado.!$B$28:$AB$46,13,0)</f>
        <v>1.1600000000000001</v>
      </c>
      <c r="J2" s="23">
        <f ca="1">VLOOKUP($B2,[1]Enfa.Ado.!$B$28:$AB$46,9,0)</f>
        <v>0.497</v>
      </c>
      <c r="K2" s="23">
        <f ca="1">VLOOKUP($B2,[1]Enfa.Ado.!$B$28:$AB$46,27,0)</f>
        <v>0</v>
      </c>
      <c r="L2" s="23">
        <f ca="1">VLOOKUP($B2,[1]Enfa.Ado.!$B$28:$AB$46,3,0)</f>
        <v>0.6</v>
      </c>
      <c r="M2" s="23">
        <f ca="1">VLOOKUP($B2,[1]Enfa.Ado.!$B$28:$AB$46,23,0)</f>
        <v>0</v>
      </c>
      <c r="N2" s="23">
        <f ca="1">VLOOKUP($B2,[1]Enfa.Ado.!$B$28:$AB$46,10,0)</f>
        <v>0.98899999999999999</v>
      </c>
      <c r="O2" s="23">
        <f ca="1">VLOOKUP($B2,[1]Enfa.Ado.!$B$28:$AB$46,8,0)</f>
        <v>0.5</v>
      </c>
      <c r="P2" s="23">
        <f ca="1">VLOOKUP($B2,[1]Enfa.Ado.!$B$28:$AB$46,22,0)</f>
        <v>0</v>
      </c>
      <c r="Q2" s="23">
        <f ca="1">VLOOKUP($B2,[1]Enfa.Ado.!$B$28:$AB$46,5,0)</f>
        <v>0.2</v>
      </c>
      <c r="R2" s="23">
        <f ca="1">VLOOKUP($B2,[1]Enfa.Ado.!$B$28:$AB$46,18,0)</f>
        <v>0.3</v>
      </c>
      <c r="S2" s="23">
        <f ca="1">VLOOKUP($B2,[1]Enfa.Ado.!$B$28:$AB$46,17,0)</f>
        <v>0.5</v>
      </c>
      <c r="T2" s="23">
        <f ca="1">VLOOKUP($B2,[1]Enfa.Ado.!$B$28:$AB$46,26,0)</f>
        <v>0.3</v>
      </c>
      <c r="U2" s="23">
        <f ca="1">VLOOKUP($B2,[1]Enfa.Ado.!$B$28:$AB$46,24,0)</f>
        <v>0</v>
      </c>
      <c r="V2" s="23">
        <f ca="1">VLOOKUP($B2,[1]Enfa.Ado.!$B$28:$AB$46,15,0)</f>
        <v>2.4569999999999999</v>
      </c>
      <c r="W2" s="23">
        <f ca="1">VLOOKUP($B2,[1]Enfa.Ado.!$B$28:$AB$46,11,0)</f>
        <v>1</v>
      </c>
      <c r="X2" s="23">
        <f ca="1">VLOOKUP($B2,[1]Enfa.Ado.!$B$28:$AB$46,4,0)</f>
        <v>0</v>
      </c>
    </row>
    <row r="3" spans="1:24" ht="15.65" thickBot="1" x14ac:dyDescent="0.35">
      <c r="A3" s="102" t="s">
        <v>5</v>
      </c>
      <c r="B3" s="103">
        <f ca="1">SUM(B2:B2)</f>
        <v>1.357</v>
      </c>
      <c r="C3" s="104">
        <f ca="1">SUM(C2:C2)</f>
        <v>0.5</v>
      </c>
      <c r="D3" s="104">
        <f ca="1">SUM(D2:D2)</f>
        <v>1</v>
      </c>
      <c r="E3" s="104">
        <f ca="1">SUM(E2:E2)</f>
        <v>0.6</v>
      </c>
      <c r="F3" s="104">
        <v>1</v>
      </c>
      <c r="G3" s="104">
        <v>1</v>
      </c>
      <c r="H3" s="104">
        <v>0</v>
      </c>
      <c r="I3" s="105">
        <v>1.1599999999999999</v>
      </c>
      <c r="J3" s="106">
        <v>0.5</v>
      </c>
      <c r="K3" s="106">
        <v>0</v>
      </c>
      <c r="L3" s="106">
        <v>0.6</v>
      </c>
      <c r="M3" s="106">
        <v>0</v>
      </c>
      <c r="N3" s="106">
        <v>0.99</v>
      </c>
      <c r="O3" s="106">
        <v>0.5</v>
      </c>
      <c r="P3" s="107">
        <v>0</v>
      </c>
      <c r="Q3" s="106">
        <v>0.2</v>
      </c>
      <c r="R3" s="106">
        <v>0.3</v>
      </c>
      <c r="S3" s="106">
        <v>0.5</v>
      </c>
      <c r="T3" s="106">
        <v>0.3</v>
      </c>
      <c r="U3" s="106">
        <v>0</v>
      </c>
      <c r="V3" s="106">
        <v>2.46</v>
      </c>
      <c r="W3" s="106">
        <v>1</v>
      </c>
      <c r="X3" s="104">
        <v>0</v>
      </c>
    </row>
    <row r="4" spans="1:24" x14ac:dyDescent="0.3">
      <c r="A4" s="19" t="s">
        <v>7</v>
      </c>
      <c r="B4" s="26">
        <f ca="1">VLOOKUP($B4,[1]Enfa.Ado.!$B$28:$AB$46,16,0)</f>
        <v>0.96399999999999997</v>
      </c>
      <c r="C4" s="23">
        <f ca="1">VLOOKUP($B4,[1]Enfa.Ado.!$B$28:$AB$46,7,0)</f>
        <v>0.91100000000000003</v>
      </c>
      <c r="D4" s="23">
        <f ca="1">VLOOKUP($B4,[1]Enfa.Ado.!$B$28:$AB$46,19,0)</f>
        <v>0.25</v>
      </c>
      <c r="E4" s="23">
        <f ca="1">VLOOKUP($B4,[1]Enfa.Ado.!$B$28:$AB$46,6,0)</f>
        <v>0.75</v>
      </c>
      <c r="F4" s="23">
        <f ca="1">VLOOKUP($B4,[1]Enfa.Ado.!$B$28:$AB$46,12,0)</f>
        <v>0.5</v>
      </c>
      <c r="G4" s="23">
        <f ca="1">VLOOKUP($B4,[1]Enfa.Ado.!$B$28:$AB$46,14,0)</f>
        <v>0.5</v>
      </c>
      <c r="H4" s="23">
        <f ca="1">VLOOKUP($B4,[1]Enfa.Ado.!$B$28:$AB$46,25,0)</f>
        <v>0</v>
      </c>
      <c r="I4" s="23">
        <f ca="1">VLOOKUP($B4,[1]Enfa.Ado.!$B$28:$AB$46,13,0)</f>
        <v>0.5</v>
      </c>
      <c r="J4" s="23">
        <f ca="1">VLOOKUP($B4,[1]Enfa.Ado.!$B$28:$AB$46,9,0)</f>
        <v>0.5</v>
      </c>
      <c r="K4" s="23">
        <f ca="1">VLOOKUP($B4,[1]Enfa.Ado.!$B$28:$AB$46,27,0)</f>
        <v>0</v>
      </c>
      <c r="L4" s="23">
        <f ca="1">VLOOKUP($B4,[1]Enfa.Ado.!$B$28:$AB$46,3,0)</f>
        <v>0</v>
      </c>
      <c r="M4" s="23">
        <f ca="1">VLOOKUP($B4,[1]Enfa.Ado.!$B$28:$AB$46,23,0)</f>
        <v>0</v>
      </c>
      <c r="N4" s="23">
        <f ca="1">VLOOKUP($B4,[1]Enfa.Ado.!$B$28:$AB$46,10,0)</f>
        <v>0.75</v>
      </c>
      <c r="O4" s="23">
        <f ca="1">VLOOKUP($B4,[1]Enfa.Ado.!$B$28:$AB$46,8,0)</f>
        <v>0.85699999999999998</v>
      </c>
      <c r="P4" s="23">
        <f ca="1">VLOOKUP($B4,[1]Enfa.Ado.!$B$28:$AB$46,22,0)</f>
        <v>0</v>
      </c>
      <c r="Q4" s="23">
        <f ca="1">VLOOKUP($B4,[1]Enfa.Ado.!$B$28:$AB$46,5,0)</f>
        <v>0</v>
      </c>
      <c r="R4" s="23">
        <f ca="1">VLOOKUP($B4,[1]Enfa.Ado.!$B$28:$AB$46,18,0)</f>
        <v>0.85699999999999998</v>
      </c>
      <c r="S4" s="23">
        <f ca="1">VLOOKUP($B4,[1]Enfa.Ado.!$B$28:$AB$46,17,0)</f>
        <v>1.5</v>
      </c>
      <c r="T4" s="23">
        <f ca="1">VLOOKUP($B4,[1]Enfa.Ado.!$B$28:$AB$46,26,0)</f>
        <v>0</v>
      </c>
      <c r="U4" s="23">
        <f ca="1">VLOOKUP($B4,[1]Enfa.Ado.!$B$28:$AB$46,24,0)</f>
        <v>0</v>
      </c>
      <c r="V4" s="23">
        <f ca="1">VLOOKUP($B4,[1]Enfa.Ado.!$B$28:$AB$46,15,0)</f>
        <v>0</v>
      </c>
      <c r="W4" s="23">
        <f ca="1">VLOOKUP($B4,[1]Enfa.Ado.!$B$28:$AB$46,11,0)</f>
        <v>0</v>
      </c>
      <c r="X4" s="23">
        <f ca="1">VLOOKUP($B4,[1]Enfa.Ado.!$B$28:$AB$46,4,0)</f>
        <v>0</v>
      </c>
    </row>
    <row r="5" spans="1:24" x14ac:dyDescent="0.3">
      <c r="A5" s="19" t="s">
        <v>8</v>
      </c>
      <c r="B5" s="26">
        <f ca="1">VLOOKUP($B5,[1]Enfa.Ado.!$B$28:$AB$46,16,0)</f>
        <v>0.3</v>
      </c>
      <c r="C5" s="23">
        <f ca="1">VLOOKUP($B5,[1]Enfa.Ado.!$B$28:$AB$46,7,0)</f>
        <v>0.3</v>
      </c>
      <c r="D5" s="23">
        <f ca="1">VLOOKUP($B5,[1]Enfa.Ado.!$B$28:$AB$46,19,0)</f>
        <v>0.7</v>
      </c>
      <c r="E5" s="23">
        <f ca="1">VLOOKUP($B5,[1]Enfa.Ado.!$B$28:$AB$46,6,0)</f>
        <v>0.3</v>
      </c>
      <c r="F5" s="23">
        <f ca="1">VLOOKUP($B5,[1]Enfa.Ado.!$B$28:$AB$46,12,0)</f>
        <v>0.4</v>
      </c>
      <c r="G5" s="23">
        <f ca="1">VLOOKUP($B5,[1]Enfa.Ado.!$B$28:$AB$46,14,0)</f>
        <v>0.35</v>
      </c>
      <c r="H5" s="23">
        <f ca="1">VLOOKUP($B5,[1]Enfa.Ado.!$B$28:$AB$46,25,0)</f>
        <v>0</v>
      </c>
      <c r="I5" s="23">
        <f ca="1">VLOOKUP($B5,[1]Enfa.Ado.!$B$28:$AB$46,13,0)</f>
        <v>0.5</v>
      </c>
      <c r="J5" s="23">
        <f ca="1">VLOOKUP($B5,[1]Enfa.Ado.!$B$28:$AB$46,9,0)</f>
        <v>0.5</v>
      </c>
      <c r="K5" s="23">
        <f ca="1">VLOOKUP($B5,[1]Enfa.Ado.!$B$28:$AB$46,27,0)</f>
        <v>0</v>
      </c>
      <c r="L5" s="23">
        <f ca="1">VLOOKUP($B5,[1]Enfa.Ado.!$B$28:$AB$46,3,0)</f>
        <v>0</v>
      </c>
      <c r="M5" s="23">
        <f ca="1">VLOOKUP($B5,[1]Enfa.Ado.!$B$28:$AB$46,23,0)</f>
        <v>0</v>
      </c>
      <c r="N5" s="23">
        <f ca="1">VLOOKUP($B5,[1]Enfa.Ado.!$B$28:$AB$46,10,0)</f>
        <v>0</v>
      </c>
      <c r="O5" s="23">
        <f ca="1">VLOOKUP($B5,[1]Enfa.Ado.!$B$28:$AB$46,8,0)</f>
        <v>0</v>
      </c>
      <c r="P5" s="23">
        <f ca="1">VLOOKUP($B5,[1]Enfa.Ado.!$B$28:$AB$46,22,0)</f>
        <v>0</v>
      </c>
      <c r="Q5" s="23">
        <f ca="1">VLOOKUP($B5,[1]Enfa.Ado.!$B$28:$AB$46,5,0)</f>
        <v>0</v>
      </c>
      <c r="R5" s="23">
        <f ca="1">VLOOKUP($B5,[1]Enfa.Ado.!$B$28:$AB$46,18,0)</f>
        <v>0</v>
      </c>
      <c r="S5" s="23">
        <f ca="1">VLOOKUP($B5,[1]Enfa.Ado.!$B$28:$AB$46,17,0)</f>
        <v>0</v>
      </c>
      <c r="T5" s="23">
        <f ca="1">VLOOKUP($B5,[1]Enfa.Ado.!$B$28:$AB$46,26,0)</f>
        <v>0</v>
      </c>
      <c r="U5" s="23">
        <f ca="1">VLOOKUP($B5,[1]Enfa.Ado.!$B$28:$AB$46,24,0)</f>
        <v>0</v>
      </c>
      <c r="V5" s="23">
        <f ca="1">VLOOKUP($B5,[1]Enfa.Ado.!$B$28:$AB$46,15,0)</f>
        <v>0</v>
      </c>
      <c r="W5" s="23">
        <f ca="1">VLOOKUP($B5,[1]Enfa.Ado.!$B$28:$AB$46,11,0)</f>
        <v>0</v>
      </c>
      <c r="X5" s="23">
        <f ca="1">VLOOKUP($B5,[1]Enfa.Ado.!$B$28:$AB$46,4,0)</f>
        <v>0</v>
      </c>
    </row>
    <row r="6" spans="1:24" x14ac:dyDescent="0.3">
      <c r="A6" s="19" t="s">
        <v>9</v>
      </c>
      <c r="B6" s="26">
        <f ca="1">VLOOKUP($B6,[1]Enfa.Ado.!$B$28:$AB$46,16,0)</f>
        <v>0</v>
      </c>
      <c r="C6" s="23">
        <f ca="1">VLOOKUP($B6,[1]Enfa.Ado.!$B$28:$AB$46,7,0)</f>
        <v>0</v>
      </c>
      <c r="D6" s="23">
        <f ca="1">VLOOKUP($B6,[1]Enfa.Ado.!$B$28:$AB$46,19,0)</f>
        <v>0</v>
      </c>
      <c r="E6" s="23">
        <f ca="1">VLOOKUP($B6,[1]Enfa.Ado.!$B$28:$AB$46,6,0)</f>
        <v>0</v>
      </c>
      <c r="F6" s="23">
        <f ca="1">VLOOKUP($B6,[1]Enfa.Ado.!$B$28:$AB$46,12,0)</f>
        <v>0</v>
      </c>
      <c r="G6" s="23">
        <f ca="1">VLOOKUP($B6,[1]Enfa.Ado.!$B$28:$AB$46,14,0)</f>
        <v>0</v>
      </c>
      <c r="H6" s="23">
        <f ca="1">VLOOKUP($B6,[1]Enfa.Ado.!$B$28:$AB$46,25,0)</f>
        <v>0</v>
      </c>
      <c r="I6" s="23">
        <f ca="1">VLOOKUP($B6,[1]Enfa.Ado.!$B$28:$AB$46,13,0)</f>
        <v>0</v>
      </c>
      <c r="J6" s="23">
        <f ca="1">VLOOKUP($B6,[1]Enfa.Ado.!$B$28:$AB$46,9,0)</f>
        <v>0</v>
      </c>
      <c r="K6" s="23">
        <f ca="1">VLOOKUP($B6,[1]Enfa.Ado.!$B$28:$AB$46,27,0)</f>
        <v>0</v>
      </c>
      <c r="L6" s="23">
        <f ca="1">VLOOKUP($B6,[1]Enfa.Ado.!$B$28:$AB$46,3,0)</f>
        <v>0.1</v>
      </c>
      <c r="M6" s="23">
        <f ca="1">VLOOKUP($B6,[1]Enfa.Ado.!$B$28:$AB$46,23,0)</f>
        <v>0</v>
      </c>
      <c r="N6" s="23">
        <f ca="1">VLOOKUP($B6,[1]Enfa.Ado.!$B$28:$AB$46,10,0)</f>
        <v>0</v>
      </c>
      <c r="O6" s="23">
        <f ca="1">VLOOKUP($B6,[1]Enfa.Ado.!$B$28:$AB$46,8,0)</f>
        <v>0</v>
      </c>
      <c r="P6" s="23">
        <f ca="1">VLOOKUP($B6,[1]Enfa.Ado.!$B$28:$AB$46,22,0)</f>
        <v>0</v>
      </c>
      <c r="Q6" s="23">
        <f ca="1">VLOOKUP($B6,[1]Enfa.Ado.!$B$28:$AB$46,5,0)</f>
        <v>0</v>
      </c>
      <c r="R6" s="23">
        <f ca="1">VLOOKUP($B6,[1]Enfa.Ado.!$B$28:$AB$46,18,0)</f>
        <v>0</v>
      </c>
      <c r="S6" s="23">
        <f ca="1">VLOOKUP($B6,[1]Enfa.Ado.!$B$28:$AB$46,17,0)</f>
        <v>0</v>
      </c>
      <c r="T6" s="23">
        <f ca="1">VLOOKUP($B6,[1]Enfa.Ado.!$B$28:$AB$46,26,0)</f>
        <v>0</v>
      </c>
      <c r="U6" s="23">
        <f ca="1">VLOOKUP($B6,[1]Enfa.Ado.!$B$28:$AB$46,24,0)</f>
        <v>0</v>
      </c>
      <c r="V6" s="23">
        <f ca="1">VLOOKUP($B6,[1]Enfa.Ado.!$B$28:$AB$46,15,0)</f>
        <v>0</v>
      </c>
      <c r="W6" s="23">
        <f ca="1">VLOOKUP($B6,[1]Enfa.Ado.!$B$28:$AB$46,11,0)</f>
        <v>0</v>
      </c>
      <c r="X6" s="23">
        <f ca="1">VLOOKUP($B6,[1]Enfa.Ado.!$B$28:$AB$46,4,0)</f>
        <v>0</v>
      </c>
    </row>
    <row r="7" spans="1:24" x14ac:dyDescent="0.3">
      <c r="A7" s="19" t="s">
        <v>11</v>
      </c>
      <c r="B7" s="26">
        <f ca="1">VLOOKUP($B7,[1]Enfa.Ado.!$B$28:$AB$46,16,0)</f>
        <v>0</v>
      </c>
      <c r="C7" s="23">
        <f ca="1">VLOOKUP($B7,[1]Enfa.Ado.!$B$28:$AB$46,7,0)</f>
        <v>0</v>
      </c>
      <c r="D7" s="23">
        <f ca="1">VLOOKUP($B7,[1]Enfa.Ado.!$B$28:$AB$46,19,0)</f>
        <v>0</v>
      </c>
      <c r="E7" s="23">
        <f ca="1">VLOOKUP($B7,[1]Enfa.Ado.!$B$28:$AB$46,6,0)</f>
        <v>0</v>
      </c>
      <c r="F7" s="23">
        <f ca="1">VLOOKUP($B7,[1]Enfa.Ado.!$B$28:$AB$46,12,0)</f>
        <v>0</v>
      </c>
      <c r="G7" s="23">
        <f ca="1">VLOOKUP($B7,[1]Enfa.Ado.!$B$28:$AB$46,14,0)</f>
        <v>0</v>
      </c>
      <c r="H7" s="23">
        <f ca="1">VLOOKUP($B7,[1]Enfa.Ado.!$B$28:$AB$46,25,0)</f>
        <v>0</v>
      </c>
      <c r="I7" s="23">
        <f ca="1">VLOOKUP($B7,[1]Enfa.Ado.!$B$28:$AB$46,13,0)</f>
        <v>0</v>
      </c>
      <c r="J7" s="23">
        <f ca="1">VLOOKUP($B7,[1]Enfa.Ado.!$B$28:$AB$46,9,0)</f>
        <v>0</v>
      </c>
      <c r="K7" s="23">
        <f ca="1">VLOOKUP($B7,[1]Enfa.Ado.!$B$28:$AB$46,27,0)</f>
        <v>0</v>
      </c>
      <c r="L7" s="23">
        <f ca="1">VLOOKUP($B7,[1]Enfa.Ado.!$B$28:$AB$46,3,0)</f>
        <v>0</v>
      </c>
      <c r="M7" s="23">
        <f ca="1">VLOOKUP($B7,[1]Enfa.Ado.!$B$28:$AB$46,23,0)</f>
        <v>0</v>
      </c>
      <c r="N7" s="23">
        <f ca="1">VLOOKUP($B7,[1]Enfa.Ado.!$B$28:$AB$46,10,0)</f>
        <v>0</v>
      </c>
      <c r="O7" s="23">
        <f ca="1">VLOOKUP($B7,[1]Enfa.Ado.!$B$28:$AB$46,8,0)</f>
        <v>0</v>
      </c>
      <c r="P7" s="23">
        <f ca="1">VLOOKUP($B7,[1]Enfa.Ado.!$B$28:$AB$46,22,0)</f>
        <v>0</v>
      </c>
      <c r="Q7" s="23">
        <f ca="1">VLOOKUP($B7,[1]Enfa.Ado.!$B$28:$AB$46,5,0)</f>
        <v>0</v>
      </c>
      <c r="R7" s="23">
        <f ca="1">VLOOKUP($B7,[1]Enfa.Ado.!$B$28:$AB$46,18,0)</f>
        <v>0.25</v>
      </c>
      <c r="S7" s="23">
        <f ca="1">VLOOKUP($B7,[1]Enfa.Ado.!$B$28:$AB$46,17,0)</f>
        <v>0.25</v>
      </c>
      <c r="T7" s="23">
        <f ca="1">VLOOKUP($B7,[1]Enfa.Ado.!$B$28:$AB$46,26,0)</f>
        <v>0</v>
      </c>
      <c r="U7" s="23">
        <f ca="1">VLOOKUP($B7,[1]Enfa.Ado.!$B$28:$AB$46,24,0)</f>
        <v>0</v>
      </c>
      <c r="V7" s="23">
        <f ca="1">VLOOKUP($B7,[1]Enfa.Ado.!$B$28:$AB$46,15,0)</f>
        <v>0</v>
      </c>
      <c r="W7" s="23">
        <f ca="1">VLOOKUP($B7,[1]Enfa.Ado.!$B$28:$AB$46,11,0)</f>
        <v>0</v>
      </c>
      <c r="X7" s="23">
        <f ca="1">VLOOKUP($B7,[1]Enfa.Ado.!$B$28:$AB$46,4,0)</f>
        <v>0</v>
      </c>
    </row>
    <row r="8" spans="1:24" x14ac:dyDescent="0.3">
      <c r="A8" s="19" t="s">
        <v>12</v>
      </c>
      <c r="B8" s="26">
        <f ca="1">VLOOKUP($B8,[1]Enfa.Ado.!$B$28:$AB$46,16,0)</f>
        <v>1.7</v>
      </c>
      <c r="C8" s="23">
        <f ca="1">VLOOKUP($B8,[1]Enfa.Ado.!$B$28:$AB$46,7,0)</f>
        <v>1.714</v>
      </c>
      <c r="D8" s="23">
        <f ca="1">VLOOKUP($B8,[1]Enfa.Ado.!$B$28:$AB$46,19,0)</f>
        <v>1.103</v>
      </c>
      <c r="E8" s="23">
        <f ca="1">VLOOKUP($B8,[1]Enfa.Ado.!$B$28:$AB$46,6,0)</f>
        <v>0.72299999999999998</v>
      </c>
      <c r="F8" s="23">
        <f ca="1">VLOOKUP($B8,[1]Enfa.Ado.!$B$28:$AB$46,12,0)</f>
        <v>1.6</v>
      </c>
      <c r="G8" s="23">
        <f ca="1">VLOOKUP($B8,[1]Enfa.Ado.!$B$28:$AB$46,14,0)</f>
        <v>0.85699999999999998</v>
      </c>
      <c r="H8" s="23">
        <f ca="1">VLOOKUP($B8,[1]Enfa.Ado.!$B$28:$AB$46,25,0)</f>
        <v>0</v>
      </c>
      <c r="I8" s="23">
        <f ca="1">VLOOKUP($B8,[1]Enfa.Ado.!$B$28:$AB$46,13,0)</f>
        <v>0.3</v>
      </c>
      <c r="J8" s="23">
        <f ca="1">VLOOKUP($B8,[1]Enfa.Ado.!$B$28:$AB$46,9,0)</f>
        <v>0.85699999999999998</v>
      </c>
      <c r="K8" s="23">
        <f ca="1">VLOOKUP($B8,[1]Enfa.Ado.!$B$28:$AB$46,27,0)</f>
        <v>0.1</v>
      </c>
      <c r="L8" s="23">
        <f ca="1">VLOOKUP($B8,[1]Enfa.Ado.!$B$28:$AB$46,3,0)</f>
        <v>0.85699999999999998</v>
      </c>
      <c r="M8" s="23">
        <f ca="1">VLOOKUP($B8,[1]Enfa.Ado.!$B$28:$AB$46,23,0)</f>
        <v>0</v>
      </c>
      <c r="N8" s="23">
        <f ca="1">VLOOKUP($B8,[1]Enfa.Ado.!$B$28:$AB$46,10,0)</f>
        <v>2.5</v>
      </c>
      <c r="O8" s="23">
        <f ca="1">VLOOKUP($B8,[1]Enfa.Ado.!$B$28:$AB$46,8,0)</f>
        <v>2.7569999999999997</v>
      </c>
      <c r="P8" s="23">
        <f ca="1">VLOOKUP($B8,[1]Enfa.Ado.!$B$28:$AB$46,22,0)</f>
        <v>0</v>
      </c>
      <c r="Q8" s="23">
        <f ca="1">VLOOKUP($B8,[1]Enfa.Ado.!$B$28:$AB$46,5,0)</f>
        <v>0</v>
      </c>
      <c r="R8" s="23">
        <f ca="1">VLOOKUP($B8,[1]Enfa.Ado.!$B$28:$AB$46,18,0)</f>
        <v>1</v>
      </c>
      <c r="S8" s="23">
        <f ca="1">VLOOKUP($B8,[1]Enfa.Ado.!$B$28:$AB$46,17,0)</f>
        <v>2.3570000000000002</v>
      </c>
      <c r="T8" s="23">
        <f ca="1">VLOOKUP($B8,[1]Enfa.Ado.!$B$28:$AB$46,26,0)</f>
        <v>1.9139999999999999</v>
      </c>
      <c r="U8" s="23">
        <f ca="1">VLOOKUP($B8,[1]Enfa.Ado.!$B$28:$AB$46,24,0)</f>
        <v>0</v>
      </c>
      <c r="V8" s="23">
        <f ca="1">VLOOKUP($B8,[1]Enfa.Ado.!$B$28:$AB$46,15,0)</f>
        <v>3.3</v>
      </c>
      <c r="W8" s="23">
        <f ca="1">VLOOKUP($B8,[1]Enfa.Ado.!$B$28:$AB$46,11,0)</f>
        <v>1.714</v>
      </c>
      <c r="X8" s="23">
        <f ca="1">VLOOKUP($B8,[1]Enfa.Ado.!$B$28:$AB$46,4,0)</f>
        <v>1</v>
      </c>
    </row>
    <row r="9" spans="1:24" x14ac:dyDescent="0.3">
      <c r="A9" s="21" t="s">
        <v>14</v>
      </c>
      <c r="B9" s="26">
        <f ca="1">VLOOKUP($B9,[1]Enfa.Ado.!$B$28:$AB$46,16,0)</f>
        <v>0</v>
      </c>
      <c r="C9" s="23">
        <f ca="1">VLOOKUP($B9,[1]Enfa.Ado.!$B$28:$AB$46,7,0)</f>
        <v>0</v>
      </c>
      <c r="D9" s="23">
        <f ca="1">VLOOKUP($B9,[1]Enfa.Ado.!$B$28:$AB$46,19,0)</f>
        <v>0</v>
      </c>
      <c r="E9" s="23">
        <f ca="1">VLOOKUP($B9,[1]Enfa.Ado.!$B$28:$AB$46,6,0)</f>
        <v>0</v>
      </c>
      <c r="F9" s="23">
        <f ca="1">VLOOKUP($B9,[1]Enfa.Ado.!$B$28:$AB$46,12,0)</f>
        <v>0</v>
      </c>
      <c r="G9" s="23">
        <f ca="1">VLOOKUP($B9,[1]Enfa.Ado.!$B$28:$AB$46,14,0)</f>
        <v>0</v>
      </c>
      <c r="H9" s="23">
        <f ca="1">VLOOKUP($B9,[1]Enfa.Ado.!$B$28:$AB$46,25,0)</f>
        <v>0</v>
      </c>
      <c r="I9" s="23">
        <f ca="1">VLOOKUP($B9,[1]Enfa.Ado.!$B$28:$AB$46,13,0)</f>
        <v>0.85699999999999998</v>
      </c>
      <c r="J9" s="23">
        <f ca="1">VLOOKUP($B9,[1]Enfa.Ado.!$B$28:$AB$46,9,0)</f>
        <v>0.85699999999999998</v>
      </c>
      <c r="K9" s="23">
        <f ca="1">VLOOKUP($B9,[1]Enfa.Ado.!$B$28:$AB$46,27,0)</f>
        <v>0</v>
      </c>
      <c r="L9" s="23">
        <f ca="1">VLOOKUP($B9,[1]Enfa.Ado.!$B$28:$AB$46,3,0)</f>
        <v>0</v>
      </c>
      <c r="M9" s="23">
        <f ca="1">VLOOKUP($B9,[1]Enfa.Ado.!$B$28:$AB$46,23,0)</f>
        <v>0</v>
      </c>
      <c r="N9" s="23">
        <f ca="1">VLOOKUP($B9,[1]Enfa.Ado.!$B$28:$AB$46,10,0)</f>
        <v>0</v>
      </c>
      <c r="O9" s="23">
        <f ca="1">VLOOKUP($B9,[1]Enfa.Ado.!$B$28:$AB$46,8,0)</f>
        <v>0</v>
      </c>
      <c r="P9" s="23">
        <f ca="1">VLOOKUP($B9,[1]Enfa.Ado.!$B$28:$AB$46,22,0)</f>
        <v>0</v>
      </c>
      <c r="Q9" s="23">
        <f ca="1">VLOOKUP($B9,[1]Enfa.Ado.!$B$28:$AB$46,5,0)</f>
        <v>0</v>
      </c>
      <c r="R9" s="23">
        <f ca="1">VLOOKUP($B9,[1]Enfa.Ado.!$B$28:$AB$46,18,0)</f>
        <v>0.5</v>
      </c>
      <c r="S9" s="23">
        <f ca="1">VLOOKUP($B9,[1]Enfa.Ado.!$B$28:$AB$46,17,0)</f>
        <v>0</v>
      </c>
      <c r="T9" s="23">
        <f ca="1">VLOOKUP($B9,[1]Enfa.Ado.!$B$28:$AB$46,26,0)</f>
        <v>0</v>
      </c>
      <c r="U9" s="23">
        <f ca="1">VLOOKUP($B9,[1]Enfa.Ado.!$B$28:$AB$46,24,0)</f>
        <v>0</v>
      </c>
      <c r="V9" s="23">
        <f ca="1">VLOOKUP($B9,[1]Enfa.Ado.!$B$28:$AB$46,15,0)</f>
        <v>1</v>
      </c>
      <c r="W9" s="23">
        <f ca="1">VLOOKUP($B9,[1]Enfa.Ado.!$B$28:$AB$46,11,0)</f>
        <v>1</v>
      </c>
      <c r="X9" s="23">
        <f ca="1">VLOOKUP($B9,[1]Enfa.Ado.!$B$28:$AB$46,4,0)</f>
        <v>0</v>
      </c>
    </row>
    <row r="10" spans="1:24" x14ac:dyDescent="0.3">
      <c r="A10" s="21" t="s">
        <v>15</v>
      </c>
      <c r="B10" s="26">
        <f ca="1">VLOOKUP($B10,[1]Enfa.Ado.!$B$28:$AB$46,16,0)</f>
        <v>2.8609999999999998</v>
      </c>
      <c r="C10" s="23">
        <f ca="1">VLOOKUP($B10,[1]Enfa.Ado.!$B$28:$AB$46,7,0)</f>
        <v>0.88400000000000001</v>
      </c>
      <c r="D10" s="23">
        <f ca="1">VLOOKUP($B10,[1]Enfa.Ado.!$B$28:$AB$46,19,0)</f>
        <v>0.9</v>
      </c>
      <c r="E10" s="23">
        <f ca="1">VLOOKUP($B10,[1]Enfa.Ado.!$B$28:$AB$46,6,0)</f>
        <v>2.2000000000000002</v>
      </c>
      <c r="F10" s="23">
        <f ca="1">VLOOKUP($B10,[1]Enfa.Ado.!$B$28:$AB$46,12,0)</f>
        <v>2.714</v>
      </c>
      <c r="G10" s="23">
        <f ca="1">VLOOKUP($B10,[1]Enfa.Ado.!$B$28:$AB$46,14,0)</f>
        <v>2.4279999999999999</v>
      </c>
      <c r="H10" s="23">
        <f ca="1">VLOOKUP($B10,[1]Enfa.Ado.!$B$28:$AB$46,25,0)</f>
        <v>0.4</v>
      </c>
      <c r="I10" s="23">
        <f ca="1">VLOOKUP($B10,[1]Enfa.Ado.!$B$28:$AB$46,13,0)</f>
        <v>2.6789999999999998</v>
      </c>
      <c r="J10" s="23">
        <f ca="1">VLOOKUP($B10,[1]Enfa.Ado.!$B$28:$AB$46,9,0)</f>
        <v>0</v>
      </c>
      <c r="K10" s="23">
        <f ca="1">VLOOKUP($B10,[1]Enfa.Ado.!$B$28:$AB$46,27,0)</f>
        <v>0</v>
      </c>
      <c r="L10" s="23">
        <f ca="1">VLOOKUP($B10,[1]Enfa.Ado.!$B$28:$AB$46,3,0)</f>
        <v>0.6</v>
      </c>
      <c r="M10" s="23">
        <f ca="1">VLOOKUP($B10,[1]Enfa.Ado.!$B$28:$AB$46,23,0)</f>
        <v>0.6</v>
      </c>
      <c r="N10" s="23">
        <f ca="1">VLOOKUP($B10,[1]Enfa.Ado.!$B$28:$AB$46,10,0)</f>
        <v>2.2429999999999999</v>
      </c>
      <c r="O10" s="23">
        <f ca="1">VLOOKUP($B10,[1]Enfa.Ado.!$B$28:$AB$46,8,0)</f>
        <v>0.92900000000000005</v>
      </c>
      <c r="P10" s="23">
        <f ca="1">VLOOKUP($B10,[1]Enfa.Ado.!$B$28:$AB$46,22,0)</f>
        <v>0.5</v>
      </c>
      <c r="Q10" s="23">
        <f ca="1">VLOOKUP($B10,[1]Enfa.Ado.!$B$28:$AB$46,5,0)</f>
        <v>2</v>
      </c>
      <c r="R10" s="23">
        <f ca="1">VLOOKUP($B10,[1]Enfa.Ado.!$B$28:$AB$46,18,0)</f>
        <v>0.5</v>
      </c>
      <c r="S10" s="23">
        <f ca="1">VLOOKUP($B10,[1]Enfa.Ado.!$B$28:$AB$46,17,0)</f>
        <v>0.5</v>
      </c>
      <c r="T10" s="23">
        <f ca="1">VLOOKUP($B10,[1]Enfa.Ado.!$B$28:$AB$46,26,0)</f>
        <v>1</v>
      </c>
      <c r="U10" s="23">
        <f ca="1">VLOOKUP($B10,[1]Enfa.Ado.!$B$28:$AB$46,24,0)</f>
        <v>0.5</v>
      </c>
      <c r="V10" s="23">
        <f ca="1">VLOOKUP($B10,[1]Enfa.Ado.!$B$28:$AB$46,15,0)</f>
        <v>4</v>
      </c>
      <c r="W10" s="23">
        <f ca="1">VLOOKUP($B10,[1]Enfa.Ado.!$B$28:$AB$46,11,0)</f>
        <v>2.157</v>
      </c>
      <c r="X10" s="23">
        <f ca="1">VLOOKUP($B10,[1]Enfa.Ado.!$B$28:$AB$46,4,0)</f>
        <v>0.5</v>
      </c>
    </row>
    <row r="11" spans="1:24" ht="15.65" thickBot="1" x14ac:dyDescent="0.35">
      <c r="A11" s="21" t="s">
        <v>16</v>
      </c>
      <c r="B11" s="26">
        <f ca="1">VLOOKUP($B11,[1]Enfa.Ado.!$B$28:$AB$46,16,0)</f>
        <v>1.5</v>
      </c>
      <c r="C11" s="23">
        <f ca="1">VLOOKUP($B11,[1]Enfa.Ado.!$B$28:$AB$46,7,0)</f>
        <v>1.1000000000000001</v>
      </c>
      <c r="D11" s="23">
        <f ca="1">VLOOKUP($B11,[1]Enfa.Ado.!$B$28:$AB$46,19,0)</f>
        <v>0.5</v>
      </c>
      <c r="E11" s="23">
        <f ca="1">VLOOKUP($B11,[1]Enfa.Ado.!$B$28:$AB$46,6,0)</f>
        <v>0.5</v>
      </c>
      <c r="F11" s="23">
        <f ca="1">VLOOKUP($B11,[1]Enfa.Ado.!$B$28:$AB$46,12,0)</f>
        <v>1</v>
      </c>
      <c r="G11" s="23">
        <f ca="1">VLOOKUP($B11,[1]Enfa.Ado.!$B$28:$AB$46,14,0)</f>
        <v>1</v>
      </c>
      <c r="H11" s="23">
        <f ca="1">VLOOKUP($B11,[1]Enfa.Ado.!$B$28:$AB$46,25,0)</f>
        <v>0</v>
      </c>
      <c r="I11" s="23">
        <f ca="1">VLOOKUP($B11,[1]Enfa.Ado.!$B$28:$AB$46,13,0)</f>
        <v>1.137</v>
      </c>
      <c r="J11" s="23">
        <f ca="1">VLOOKUP($B11,[1]Enfa.Ado.!$B$28:$AB$46,9,0)</f>
        <v>1.3340000000000001</v>
      </c>
      <c r="K11" s="23">
        <f ca="1">VLOOKUP($B11,[1]Enfa.Ado.!$B$28:$AB$46,27,0)</f>
        <v>0</v>
      </c>
      <c r="L11" s="23">
        <f ca="1">VLOOKUP($B11,[1]Enfa.Ado.!$B$28:$AB$46,3,0)</f>
        <v>0</v>
      </c>
      <c r="M11" s="23">
        <f ca="1">VLOOKUP($B11,[1]Enfa.Ado.!$B$28:$AB$46,23,0)</f>
        <v>0</v>
      </c>
      <c r="N11" s="23">
        <f ca="1">VLOOKUP($B11,[1]Enfa.Ado.!$B$28:$AB$46,10,0)</f>
        <v>1.4</v>
      </c>
      <c r="O11" s="23">
        <f ca="1">VLOOKUP($B11,[1]Enfa.Ado.!$B$28:$AB$46,8,0)</f>
        <v>1</v>
      </c>
      <c r="P11" s="23">
        <f ca="1">VLOOKUP($B11,[1]Enfa.Ado.!$B$28:$AB$46,22,0)</f>
        <v>0</v>
      </c>
      <c r="Q11" s="23">
        <f ca="1">VLOOKUP($B11,[1]Enfa.Ado.!$B$28:$AB$46,5,0)</f>
        <v>0</v>
      </c>
      <c r="R11" s="23">
        <f ca="1">VLOOKUP($B11,[1]Enfa.Ado.!$B$28:$AB$46,18,0)</f>
        <v>0.5</v>
      </c>
      <c r="S11" s="23">
        <f ca="1">VLOOKUP($B11,[1]Enfa.Ado.!$B$28:$AB$46,17,0)</f>
        <v>0.5</v>
      </c>
      <c r="T11" s="23">
        <f ca="1">VLOOKUP($B11,[1]Enfa.Ado.!$B$28:$AB$46,26,0)</f>
        <v>0</v>
      </c>
      <c r="U11" s="23">
        <f ca="1">VLOOKUP($B11,[1]Enfa.Ado.!$B$28:$AB$46,24,0)</f>
        <v>0</v>
      </c>
      <c r="V11" s="23">
        <f ca="1">VLOOKUP($B11,[1]Enfa.Ado.!$B$28:$AB$46,15,0)</f>
        <v>2.657</v>
      </c>
      <c r="W11" s="23">
        <f ca="1">VLOOKUP($B11,[1]Enfa.Ado.!$B$28:$AB$46,11,0)</f>
        <v>1</v>
      </c>
      <c r="X11" s="23">
        <f ca="1">VLOOKUP($B11,[1]Enfa.Ado.!$B$28:$AB$46,4,0)</f>
        <v>0</v>
      </c>
    </row>
    <row r="12" spans="1:24" ht="15.65" thickBot="1" x14ac:dyDescent="0.35">
      <c r="A12" s="109" t="s">
        <v>17</v>
      </c>
      <c r="B12" s="110">
        <f ca="1">SUM(B4:B11)</f>
        <v>7.3249999999999993</v>
      </c>
      <c r="C12" s="111">
        <f ca="1">SUM(C4:C11)</f>
        <v>4.9089999999999998</v>
      </c>
      <c r="D12" s="111">
        <f ca="1">SUM(D4:D11)</f>
        <v>3.4529999999999998</v>
      </c>
      <c r="E12" s="111">
        <f ca="1">SUM(E4:E11)</f>
        <v>4.4730000000000008</v>
      </c>
      <c r="F12" s="111">
        <f ca="1">SUM(F4:F11)</f>
        <v>6.2140000000000004</v>
      </c>
      <c r="G12" s="111">
        <f ca="1">SUM(G4:G11)</f>
        <v>5.1349999999999998</v>
      </c>
      <c r="H12" s="111">
        <f ca="1">SUM(H4:H11)</f>
        <v>0.4</v>
      </c>
      <c r="I12" s="110">
        <f ca="1">SUM(I4:I11)</f>
        <v>5.9730000000000008</v>
      </c>
      <c r="J12" s="112">
        <f ca="1">SUM(J4:J11)</f>
        <v>4.048</v>
      </c>
      <c r="K12" s="112">
        <f ca="1">SUM(K4:K11)</f>
        <v>0.1</v>
      </c>
      <c r="L12" s="112">
        <f ca="1">SUM(L4:L11)</f>
        <v>1.5569999999999999</v>
      </c>
      <c r="M12" s="111">
        <f ca="1">SUM(M4:M11)</f>
        <v>0.6</v>
      </c>
      <c r="N12" s="111">
        <f ca="1">SUM(N4:N11)</f>
        <v>6.8930000000000007</v>
      </c>
      <c r="O12" s="111">
        <f ca="1">SUM(O4:O11)</f>
        <v>5.5430000000000001</v>
      </c>
      <c r="P12" s="113">
        <f ca="1">SUM(P4:P11)</f>
        <v>0.5</v>
      </c>
      <c r="Q12" s="111">
        <f ca="1">SUM(Q4:Q11)</f>
        <v>2</v>
      </c>
      <c r="R12" s="111">
        <f ca="1">SUM(R4:R11)</f>
        <v>3.6070000000000002</v>
      </c>
      <c r="S12" s="111">
        <f ca="1">SUM(S4:S11)</f>
        <v>5.1070000000000002</v>
      </c>
      <c r="T12" s="111">
        <f ca="1">SUM(T4:T11)</f>
        <v>2.9139999999999997</v>
      </c>
      <c r="U12" s="111">
        <f ca="1">SUM(U4:U11)</f>
        <v>0.5</v>
      </c>
      <c r="V12" s="111">
        <f ca="1">SUM(V4:V11)</f>
        <v>10.957000000000001</v>
      </c>
      <c r="W12" s="111">
        <f ca="1">SUM(W4:W11)</f>
        <v>5.8710000000000004</v>
      </c>
      <c r="X12" s="111">
        <f ca="1">SUM(X4:X11)</f>
        <v>1.5</v>
      </c>
    </row>
    <row r="13" spans="1:24" x14ac:dyDescent="0.3">
      <c r="A13" s="22" t="s">
        <v>19</v>
      </c>
      <c r="B13" s="26">
        <f ca="1">VLOOKUP($B13,[1]Enfa.Ado.!$B$28:$AB$46,16,0)</f>
        <v>0.91400000000000003</v>
      </c>
      <c r="C13" s="23">
        <f ca="1">VLOOKUP($B13,[1]Enfa.Ado.!$B$28:$AB$46,7,0)</f>
        <v>0</v>
      </c>
      <c r="D13" s="23">
        <f ca="1">VLOOKUP($B13,[1]Enfa.Ado.!$B$28:$AB$46,19,0)</f>
        <v>0.06</v>
      </c>
      <c r="E13" s="23">
        <f ca="1">VLOOKUP($B13,[1]Enfa.Ado.!$B$28:$AB$46,6,0)</f>
        <v>0.54</v>
      </c>
      <c r="F13" s="23">
        <f ca="1">VLOOKUP($B13,[1]Enfa.Ado.!$B$28:$AB$46,12,0)</f>
        <v>0.8</v>
      </c>
      <c r="G13" s="23">
        <f ca="1">VLOOKUP($B13,[1]Enfa.Ado.!$B$28:$AB$46,14,0)</f>
        <v>1</v>
      </c>
      <c r="H13" s="23">
        <f ca="1">VLOOKUP($B13,[1]Enfa.Ado.!$B$28:$AB$46,25,0)</f>
        <v>0</v>
      </c>
      <c r="I13" s="23">
        <f ca="1">VLOOKUP($B13,[1]Enfa.Ado.!$B$28:$AB$46,13,0)</f>
        <v>0.61</v>
      </c>
      <c r="J13" s="23">
        <f ca="1">VLOOKUP($B13,[1]Enfa.Ado.!$B$28:$AB$46,9,0)</f>
        <v>0.30499999999999999</v>
      </c>
      <c r="K13" s="23">
        <f ca="1">VLOOKUP($B13,[1]Enfa.Ado.!$B$28:$AB$46,27,0)</f>
        <v>0</v>
      </c>
      <c r="L13" s="23">
        <f ca="1">VLOOKUP($B13,[1]Enfa.Ado.!$B$28:$AB$46,3,0)</f>
        <v>0</v>
      </c>
      <c r="M13" s="23">
        <f ca="1">VLOOKUP($B13,[1]Enfa.Ado.!$B$28:$AB$46,23,0)</f>
        <v>0</v>
      </c>
      <c r="N13" s="23">
        <f ca="1">VLOOKUP($B13,[1]Enfa.Ado.!$B$28:$AB$46,10,0)</f>
        <v>0.85699999999999998</v>
      </c>
      <c r="O13" s="23">
        <f ca="1">VLOOKUP($B13,[1]Enfa.Ado.!$B$28:$AB$46,8,0)</f>
        <v>0.14299999999999999</v>
      </c>
      <c r="P13" s="23">
        <f ca="1">VLOOKUP($B13,[1]Enfa.Ado.!$B$28:$AB$46,22,0)</f>
        <v>0</v>
      </c>
      <c r="Q13" s="23">
        <f ca="1">VLOOKUP($B13,[1]Enfa.Ado.!$B$28:$AB$46,5,0)</f>
        <v>0</v>
      </c>
      <c r="R13" s="23">
        <f ca="1">VLOOKUP($B13,[1]Enfa.Ado.!$B$28:$AB$46,18,0)</f>
        <v>0.25</v>
      </c>
      <c r="S13" s="23">
        <f ca="1">VLOOKUP($B13,[1]Enfa.Ado.!$B$28:$AB$46,17,0)</f>
        <v>0.25</v>
      </c>
      <c r="T13" s="23">
        <f ca="1">VLOOKUP($B13,[1]Enfa.Ado.!$B$28:$AB$46,26,0)</f>
        <v>0</v>
      </c>
      <c r="U13" s="23">
        <f ca="1">VLOOKUP($B13,[1]Enfa.Ado.!$B$28:$AB$46,24,0)</f>
        <v>0</v>
      </c>
      <c r="V13" s="23">
        <f ca="1">VLOOKUP($B13,[1]Enfa.Ado.!$B$28:$AB$46,15,0)</f>
        <v>0.8</v>
      </c>
      <c r="W13" s="23">
        <f ca="1">VLOOKUP($B13,[1]Enfa.Ado.!$B$28:$AB$46,11,0)</f>
        <v>0.5</v>
      </c>
      <c r="X13" s="23">
        <f ca="1">VLOOKUP($B13,[1]Enfa.Ado.!$B$28:$AB$46,4,0)</f>
        <v>0</v>
      </c>
    </row>
    <row r="14" spans="1:24" x14ac:dyDescent="0.3">
      <c r="A14" s="25" t="s">
        <v>20</v>
      </c>
      <c r="B14" s="26">
        <f ca="1">VLOOKUP($B14,[1]Enfa.Ado.!$B$28:$AB$46,16,0)</f>
        <v>2.3570000000000002</v>
      </c>
      <c r="C14" s="23">
        <f ca="1">VLOOKUP($B14,[1]Enfa.Ado.!$B$28:$AB$46,7,0)</f>
        <v>2.2569999999999997</v>
      </c>
      <c r="D14" s="23">
        <f ca="1">VLOOKUP($B14,[1]Enfa.Ado.!$B$28:$AB$46,19,0)</f>
        <v>0</v>
      </c>
      <c r="E14" s="23">
        <f ca="1">VLOOKUP($B14,[1]Enfa.Ado.!$B$28:$AB$46,6,0)</f>
        <v>0</v>
      </c>
      <c r="F14" s="23">
        <f ca="1">VLOOKUP($B14,[1]Enfa.Ado.!$B$28:$AB$46,12,0)</f>
        <v>0.6</v>
      </c>
      <c r="G14" s="23">
        <f ca="1">VLOOKUP($B14,[1]Enfa.Ado.!$B$28:$AB$46,14,0)</f>
        <v>0</v>
      </c>
      <c r="H14" s="23">
        <f ca="1">VLOOKUP($B14,[1]Enfa.Ado.!$B$28:$AB$46,25,0)</f>
        <v>0</v>
      </c>
      <c r="I14" s="23">
        <f ca="1">VLOOKUP($B14,[1]Enfa.Ado.!$B$28:$AB$46,13,0)</f>
        <v>1.4570000000000001</v>
      </c>
      <c r="J14" s="23">
        <f ca="1">VLOOKUP($B14,[1]Enfa.Ado.!$B$28:$AB$46,9,0)</f>
        <v>1.3140000000000001</v>
      </c>
      <c r="K14" s="23">
        <f ca="1">VLOOKUP($B14,[1]Enfa.Ado.!$B$28:$AB$46,27,0)</f>
        <v>0</v>
      </c>
      <c r="L14" s="23">
        <f ca="1">VLOOKUP($B14,[1]Enfa.Ado.!$B$28:$AB$46,3,0)</f>
        <v>0</v>
      </c>
      <c r="M14" s="23">
        <f ca="1">VLOOKUP($B14,[1]Enfa.Ado.!$B$28:$AB$46,23,0)</f>
        <v>0</v>
      </c>
      <c r="N14" s="23">
        <f ca="1">VLOOKUP($B14,[1]Enfa.Ado.!$B$28:$AB$46,10,0)</f>
        <v>0.85699999999999998</v>
      </c>
      <c r="O14" s="23">
        <f ca="1">VLOOKUP($B14,[1]Enfa.Ado.!$B$28:$AB$46,8,0)</f>
        <v>2</v>
      </c>
      <c r="P14" s="23">
        <f ca="1">VLOOKUP($B14,[1]Enfa.Ado.!$B$28:$AB$46,22,0)</f>
        <v>0</v>
      </c>
      <c r="Q14" s="23">
        <f ca="1">VLOOKUP($B14,[1]Enfa.Ado.!$B$28:$AB$46,5,0)</f>
        <v>2.9640000000000004</v>
      </c>
      <c r="R14" s="23">
        <f ca="1">VLOOKUP($B14,[1]Enfa.Ado.!$B$28:$AB$46,18,0)</f>
        <v>3.3140000000000001</v>
      </c>
      <c r="S14" s="23">
        <f ca="1">VLOOKUP($B14,[1]Enfa.Ado.!$B$28:$AB$46,17,0)</f>
        <v>2</v>
      </c>
      <c r="T14" s="23">
        <f ca="1">VLOOKUP($B14,[1]Enfa.Ado.!$B$28:$AB$46,26,0)</f>
        <v>0.25</v>
      </c>
      <c r="U14" s="23">
        <f ca="1">VLOOKUP($B14,[1]Enfa.Ado.!$B$28:$AB$46,24,0)</f>
        <v>0.25</v>
      </c>
      <c r="V14" s="23">
        <f ca="1">VLOOKUP($B14,[1]Enfa.Ado.!$B$28:$AB$46,15,0)</f>
        <v>0.25</v>
      </c>
      <c r="W14" s="23">
        <f ca="1">VLOOKUP($B14,[1]Enfa.Ado.!$B$28:$AB$46,11,0)</f>
        <v>0</v>
      </c>
      <c r="X14" s="23">
        <f ca="1">VLOOKUP($B14,[1]Enfa.Ado.!$B$28:$AB$46,4,0)</f>
        <v>0</v>
      </c>
    </row>
    <row r="15" spans="1:24" x14ac:dyDescent="0.3">
      <c r="A15" s="22" t="s">
        <v>21</v>
      </c>
      <c r="B15" s="26">
        <f ca="1">VLOOKUP($B15,[1]Enfa.Ado.!$B$28:$AB$46,16,0)</f>
        <v>0</v>
      </c>
      <c r="C15" s="23">
        <f ca="1">VLOOKUP($B15,[1]Enfa.Ado.!$B$28:$AB$46,7,0)</f>
        <v>0</v>
      </c>
      <c r="D15" s="23">
        <f ca="1">VLOOKUP($B15,[1]Enfa.Ado.!$B$28:$AB$46,19,0)</f>
        <v>0</v>
      </c>
      <c r="E15" s="23">
        <f ca="1">VLOOKUP($B15,[1]Enfa.Ado.!$B$28:$AB$46,6,0)</f>
        <v>0</v>
      </c>
      <c r="F15" s="23">
        <f ca="1">VLOOKUP($B15,[1]Enfa.Ado.!$B$28:$AB$46,12,0)</f>
        <v>0</v>
      </c>
      <c r="G15" s="23">
        <f ca="1">VLOOKUP($B15,[1]Enfa.Ado.!$B$28:$AB$46,14,0)</f>
        <v>0</v>
      </c>
      <c r="H15" s="23">
        <f ca="1">VLOOKUP($B15,[1]Enfa.Ado.!$B$28:$AB$46,25,0)</f>
        <v>0</v>
      </c>
      <c r="I15" s="23">
        <f ca="1">VLOOKUP($B15,[1]Enfa.Ado.!$B$28:$AB$46,13,0)</f>
        <v>0</v>
      </c>
      <c r="J15" s="23">
        <f ca="1">VLOOKUP($B15,[1]Enfa.Ado.!$B$28:$AB$46,9,0)</f>
        <v>0</v>
      </c>
      <c r="K15" s="23">
        <f ca="1">VLOOKUP($B15,[1]Enfa.Ado.!$B$28:$AB$46,27,0)</f>
        <v>0</v>
      </c>
      <c r="L15" s="23">
        <f ca="1">VLOOKUP($B15,[1]Enfa.Ado.!$B$28:$AB$46,3,0)</f>
        <v>0</v>
      </c>
      <c r="M15" s="23">
        <f ca="1">VLOOKUP($B15,[1]Enfa.Ado.!$B$28:$AB$46,23,0)</f>
        <v>0</v>
      </c>
      <c r="N15" s="23">
        <f ca="1">VLOOKUP($B15,[1]Enfa.Ado.!$B$28:$AB$46,10,0)</f>
        <v>0</v>
      </c>
      <c r="O15" s="23">
        <f ca="1">VLOOKUP($B15,[1]Enfa.Ado.!$B$28:$AB$46,8,0)</f>
        <v>0</v>
      </c>
      <c r="P15" s="23">
        <f ca="1">VLOOKUP($B15,[1]Enfa.Ado.!$B$28:$AB$46,22,0)</f>
        <v>0</v>
      </c>
      <c r="Q15" s="23">
        <f ca="1">VLOOKUP($B15,[1]Enfa.Ado.!$B$28:$AB$46,5,0)</f>
        <v>0</v>
      </c>
      <c r="R15" s="23">
        <f ca="1">VLOOKUP($B15,[1]Enfa.Ado.!$B$28:$AB$46,18,0)</f>
        <v>0.25</v>
      </c>
      <c r="S15" s="23">
        <f ca="1">VLOOKUP($B15,[1]Enfa.Ado.!$B$28:$AB$46,17,0)</f>
        <v>0.25</v>
      </c>
      <c r="T15" s="23">
        <f ca="1">VLOOKUP($B15,[1]Enfa.Ado.!$B$28:$AB$46,26,0)</f>
        <v>0</v>
      </c>
      <c r="U15" s="23">
        <f ca="1">VLOOKUP($B15,[1]Enfa.Ado.!$B$28:$AB$46,24,0)</f>
        <v>0</v>
      </c>
      <c r="V15" s="23">
        <f ca="1">VLOOKUP($B15,[1]Enfa.Ado.!$B$28:$AB$46,15,0)</f>
        <v>0</v>
      </c>
      <c r="W15" s="23">
        <f ca="1">VLOOKUP($B15,[1]Enfa.Ado.!$B$28:$AB$46,11,0)</f>
        <v>0.5</v>
      </c>
      <c r="X15" s="23">
        <f ca="1">VLOOKUP($B15,[1]Enfa.Ado.!$B$28:$AB$46,4,0)</f>
        <v>0</v>
      </c>
    </row>
    <row r="16" spans="1:24" ht="15.65" thickBot="1" x14ac:dyDescent="0.35">
      <c r="A16" s="22" t="s">
        <v>66</v>
      </c>
      <c r="B16" s="26">
        <f ca="1">VLOOKUP($B16,[1]Enfa.Ado.!$B$28:$AB$46,16,0)</f>
        <v>0</v>
      </c>
      <c r="C16" s="23">
        <f ca="1">VLOOKUP($B16,[1]Enfa.Ado.!$B$28:$AB$46,7,0)</f>
        <v>0</v>
      </c>
      <c r="D16" s="23">
        <f ca="1">VLOOKUP($B16,[1]Enfa.Ado.!$B$28:$AB$46,19,0)</f>
        <v>0</v>
      </c>
      <c r="E16" s="23">
        <f ca="1">VLOOKUP($B16,[1]Enfa.Ado.!$B$28:$AB$46,6,0)</f>
        <v>0</v>
      </c>
      <c r="F16" s="23">
        <f ca="1">VLOOKUP($B16,[1]Enfa.Ado.!$B$28:$AB$46,12,0)</f>
        <v>0</v>
      </c>
      <c r="G16" s="23">
        <f ca="1">VLOOKUP($B16,[1]Enfa.Ado.!$B$28:$AB$46,14,0)</f>
        <v>0</v>
      </c>
      <c r="H16" s="23">
        <f ca="1">VLOOKUP($B16,[1]Enfa.Ado.!$B$28:$AB$46,25,0)</f>
        <v>0</v>
      </c>
      <c r="I16" s="23">
        <f ca="1">VLOOKUP($B16,[1]Enfa.Ado.!$B$28:$AB$46,13,0)</f>
        <v>0.17100000000000001</v>
      </c>
      <c r="J16" s="23">
        <f ca="1">VLOOKUP($B16,[1]Enfa.Ado.!$B$28:$AB$46,9,0)</f>
        <v>0.17100000000000001</v>
      </c>
      <c r="K16" s="23">
        <f ca="1">VLOOKUP($B16,[1]Enfa.Ado.!$B$28:$AB$46,27,0)</f>
        <v>0</v>
      </c>
      <c r="L16" s="23">
        <f ca="1">VLOOKUP($B16,[1]Enfa.Ado.!$B$28:$AB$46,3,0)</f>
        <v>8.5999999999999993E-2</v>
      </c>
      <c r="M16" s="23">
        <f ca="1">VLOOKUP($B16,[1]Enfa.Ado.!$B$28:$AB$46,23,0)</f>
        <v>0</v>
      </c>
      <c r="N16" s="23">
        <f ca="1">VLOOKUP($B16,[1]Enfa.Ado.!$B$28:$AB$46,10,0)</f>
        <v>0</v>
      </c>
      <c r="O16" s="23">
        <f ca="1">VLOOKUP($B16,[1]Enfa.Ado.!$B$28:$AB$46,8,0)</f>
        <v>0</v>
      </c>
      <c r="P16" s="23">
        <f ca="1">VLOOKUP($B16,[1]Enfa.Ado.!$B$28:$AB$46,22,0)</f>
        <v>0</v>
      </c>
      <c r="Q16" s="23">
        <f ca="1">VLOOKUP($B16,[1]Enfa.Ado.!$B$28:$AB$46,5,0)</f>
        <v>0</v>
      </c>
      <c r="R16" s="23">
        <f ca="1">VLOOKUP($B16,[1]Enfa.Ado.!$B$28:$AB$46,18,0)</f>
        <v>0</v>
      </c>
      <c r="S16" s="23">
        <f ca="1">VLOOKUP($B16,[1]Enfa.Ado.!$B$28:$AB$46,17,0)</f>
        <v>0</v>
      </c>
      <c r="T16" s="23">
        <f ca="1">VLOOKUP($B16,[1]Enfa.Ado.!$B$28:$AB$46,26,0)</f>
        <v>0</v>
      </c>
      <c r="U16" s="23">
        <f ca="1">VLOOKUP($B16,[1]Enfa.Ado.!$B$28:$AB$46,24,0)</f>
        <v>0</v>
      </c>
      <c r="V16" s="23">
        <f ca="1">VLOOKUP($B16,[1]Enfa.Ado.!$B$28:$AB$46,15,0)</f>
        <v>0</v>
      </c>
      <c r="W16" s="23">
        <f ca="1">VLOOKUP($B16,[1]Enfa.Ado.!$B$28:$AB$46,11,0)</f>
        <v>0</v>
      </c>
      <c r="X16" s="23">
        <f ca="1">VLOOKUP($B16,[1]Enfa.Ado.!$B$28:$AB$46,4,0)</f>
        <v>0</v>
      </c>
    </row>
    <row r="17" spans="1:24" ht="15.65" thickBot="1" x14ac:dyDescent="0.35">
      <c r="A17" s="109" t="s">
        <v>23</v>
      </c>
      <c r="B17" s="114">
        <f ca="1">SUM(B13:B16)</f>
        <v>3.2710000000000004</v>
      </c>
      <c r="C17" s="114">
        <f ca="1">SUM(C13:C16)</f>
        <v>2.2569999999999997</v>
      </c>
      <c r="D17" s="114">
        <f ca="1">SUM(D13:D16)</f>
        <v>0.06</v>
      </c>
      <c r="E17" s="114">
        <f ca="1">SUM(E13:E16)</f>
        <v>0.54</v>
      </c>
      <c r="F17" s="114">
        <f ca="1">SUM(F13:F16)</f>
        <v>1.4</v>
      </c>
      <c r="G17" s="114">
        <f ca="1">SUM(G13:G16)</f>
        <v>1</v>
      </c>
      <c r="H17" s="114">
        <f ca="1">SUM(H13:H16)</f>
        <v>0</v>
      </c>
      <c r="I17" s="114">
        <f ca="1">SUM(I13:I16)</f>
        <v>2.238</v>
      </c>
      <c r="J17" s="114">
        <f ca="1">SUM(J13:J16)</f>
        <v>1.79</v>
      </c>
      <c r="K17" s="114">
        <f ca="1">SUM(K13:K16)</f>
        <v>0</v>
      </c>
      <c r="L17" s="114">
        <f ca="1">SUM(L13:L16)</f>
        <v>8.5999999999999993E-2</v>
      </c>
      <c r="M17" s="114">
        <f ca="1">SUM(M13:M16)</f>
        <v>0</v>
      </c>
      <c r="N17" s="114">
        <f ca="1">SUM(N13:N16)</f>
        <v>1.714</v>
      </c>
      <c r="O17" s="114">
        <f ca="1">SUM(O13:O16)</f>
        <v>2.1429999999999998</v>
      </c>
      <c r="P17" s="114">
        <f ca="1">SUM(P13:P16)</f>
        <v>0</v>
      </c>
      <c r="Q17" s="114">
        <f ca="1">SUM(Q13:Q16)</f>
        <v>2.9640000000000004</v>
      </c>
      <c r="R17" s="114">
        <f ca="1">SUM(R13:R16)</f>
        <v>3.8140000000000001</v>
      </c>
      <c r="S17" s="114">
        <f ca="1">SUM(S13:S16)</f>
        <v>2.5</v>
      </c>
      <c r="T17" s="114">
        <f ca="1">SUM(T13:T16)</f>
        <v>0.25</v>
      </c>
      <c r="U17" s="114">
        <f ca="1">SUM(U13:U16)</f>
        <v>0.25</v>
      </c>
      <c r="V17" s="114">
        <f ca="1">SUM(V13:V16)</f>
        <v>1.05</v>
      </c>
      <c r="W17" s="114">
        <f ca="1">SUM(W13:W16)</f>
        <v>1</v>
      </c>
      <c r="X17" s="114">
        <f ca="1">SUM(X13:X16)</f>
        <v>0</v>
      </c>
    </row>
    <row r="18" spans="1:24" ht="15.65" thickBot="1" x14ac:dyDescent="0.35">
      <c r="A18" s="115" t="s">
        <v>136</v>
      </c>
      <c r="B18" s="116">
        <f ca="1">B17+B12+B3+#REF!+#REF!+#REF!</f>
        <v>11.952999999999999</v>
      </c>
      <c r="C18" s="108">
        <f ca="1">C17+C12+C3+#REF!+#REF!+#REF!</f>
        <v>7.6659999999999995</v>
      </c>
      <c r="D18" s="108">
        <f ca="1">D17+D12+D3+#REF!+#REF!+#REF!</f>
        <v>4.5129999999999999</v>
      </c>
      <c r="E18" s="108">
        <f ca="1">E17+E12+E3+#REF!+#REF!+#REF!</f>
        <v>5.6130000000000004</v>
      </c>
      <c r="F18" s="108">
        <f ca="1">F17+F12+F3+#REF!+#REF!+#REF!</f>
        <v>8.6140000000000008</v>
      </c>
      <c r="G18" s="108">
        <f ca="1">G17+G12+G3+#REF!+#REF!+#REF!</f>
        <v>7.1349999999999998</v>
      </c>
      <c r="H18" s="108">
        <f ca="1">H17+H12+H3+#REF!+#REF!+#REF!</f>
        <v>0.4</v>
      </c>
      <c r="I18" s="117">
        <f ca="1">I17+I12+I3+#REF!+#REF!+#REF!</f>
        <v>9.3710000000000004</v>
      </c>
      <c r="J18" s="118">
        <f ca="1">J17+J12+J3+#REF!+#REF!+#REF!</f>
        <v>6.335</v>
      </c>
      <c r="K18" s="118">
        <f ca="1">K17+K12+K3+#REF!+#REF!+#REF!</f>
        <v>0.1</v>
      </c>
      <c r="L18" s="108">
        <f ca="1">L17+L12+L3+#REF!+#REF!+#REF!</f>
        <v>2.2429999999999999</v>
      </c>
      <c r="M18" s="108">
        <f ca="1">M17+M12+M3+#REF!+#REF!+#REF!</f>
        <v>0.6</v>
      </c>
      <c r="N18" s="108">
        <f ca="1">N17+N12+N3+#REF!+#REF!+#REF!</f>
        <v>9.5960000000000019</v>
      </c>
      <c r="O18" s="108">
        <f ca="1">O17+O12+O3+#REF!+#REF!+#REF!</f>
        <v>8.1859999999999999</v>
      </c>
      <c r="P18" s="119">
        <f ca="1">P17+P12+P3+#REF!+#REF!+#REF!</f>
        <v>0.5</v>
      </c>
      <c r="Q18" s="108">
        <f ca="1">Q17+Q12+Q3+#REF!+#REF!+#REF!</f>
        <v>5.1640000000000006</v>
      </c>
      <c r="R18" s="108">
        <f ca="1">R17+R12+R3+#REF!+#REF!+#REF!</f>
        <v>7.7210000000000001</v>
      </c>
      <c r="S18" s="108">
        <f ca="1">S17+S12+S3+#REF!+#REF!+#REF!</f>
        <v>8.1069999999999993</v>
      </c>
      <c r="T18" s="108">
        <f ca="1">T17+T12+T3+#REF!+#REF!+#REF!</f>
        <v>3.4639999999999995</v>
      </c>
      <c r="U18" s="108">
        <f ca="1">U17+U12+U3+#REF!+#REF!+#REF!</f>
        <v>0.75</v>
      </c>
      <c r="V18" s="108">
        <f ca="1">V17+V12+V3+#REF!+#REF!+#REF!</f>
        <v>14.464000000000002</v>
      </c>
      <c r="W18" s="108">
        <f ca="1">W17+W12+W3+#REF!+#REF!+#REF!</f>
        <v>7.8710000000000004</v>
      </c>
      <c r="X18" s="108">
        <f ca="1">X17+X12+X3+#REF!+#REF!+#REF!</f>
        <v>1.5</v>
      </c>
    </row>
    <row r="19" spans="1:24" x14ac:dyDescent="0.3">
      <c r="A19" s="24" t="s">
        <v>37</v>
      </c>
      <c r="B19" s="26">
        <f ca="1">VLOOKUP($B19,[1]Enfa.Ado.!$B$28:$AB$46,16,0)</f>
        <v>0.5</v>
      </c>
      <c r="C19" s="23">
        <f ca="1">VLOOKUP($B19,[1]Enfa.Ado.!$B$28:$AB$46,7,0)</f>
        <v>0</v>
      </c>
      <c r="D19" s="23">
        <f ca="1">VLOOKUP($B19,[1]Enfa.Ado.!$B$28:$AB$46,19,0)</f>
        <v>0</v>
      </c>
      <c r="E19" s="23">
        <f ca="1">VLOOKUP($B19,[1]Enfa.Ado.!$B$28:$AB$46,6,0)</f>
        <v>0</v>
      </c>
      <c r="F19" s="23">
        <f ca="1">VLOOKUP($B19,[1]Enfa.Ado.!$B$28:$AB$46,12,0)</f>
        <v>0</v>
      </c>
      <c r="G19" s="23">
        <f ca="1">VLOOKUP($B19,[1]Enfa.Ado.!$B$28:$AB$46,14,0)</f>
        <v>0</v>
      </c>
      <c r="H19" s="23">
        <f ca="1">VLOOKUP($B19,[1]Enfa.Ado.!$B$28:$AB$46,25,0)</f>
        <v>0</v>
      </c>
      <c r="I19" s="23">
        <f ca="1">VLOOKUP($B19,[1]Enfa.Ado.!$B$28:$AB$46,13,0)</f>
        <v>0</v>
      </c>
      <c r="J19" s="23">
        <f ca="1">VLOOKUP($B19,[1]Enfa.Ado.!$B$28:$AB$46,9,0)</f>
        <v>0</v>
      </c>
      <c r="K19" s="23">
        <f ca="1">VLOOKUP($B19,[1]Enfa.Ado.!$B$28:$AB$46,27,0)</f>
        <v>0</v>
      </c>
      <c r="L19" s="23">
        <f ca="1">VLOOKUP($B19,[1]Enfa.Ado.!$B$28:$AB$46,3,0)</f>
        <v>0</v>
      </c>
      <c r="M19" s="23">
        <f ca="1">VLOOKUP($B19,[1]Enfa.Ado.!$B$28:$AB$46,23,0)</f>
        <v>0</v>
      </c>
      <c r="N19" s="23">
        <f ca="1">VLOOKUP($B19,[1]Enfa.Ado.!$B$28:$AB$46,10,0)</f>
        <v>0.5</v>
      </c>
      <c r="O19" s="23">
        <f ca="1">VLOOKUP($B19,[1]Enfa.Ado.!$B$28:$AB$46,8,0)</f>
        <v>0</v>
      </c>
      <c r="P19" s="23">
        <f ca="1">VLOOKUP($B19,[1]Enfa.Ado.!$B$28:$AB$46,22,0)</f>
        <v>0</v>
      </c>
      <c r="Q19" s="23">
        <f ca="1">VLOOKUP($B19,[1]Enfa.Ado.!$B$28:$AB$46,5,0)</f>
        <v>0</v>
      </c>
      <c r="R19" s="23">
        <f ca="1">VLOOKUP($B19,[1]Enfa.Ado.!$B$28:$AB$46,18,0)</f>
        <v>0</v>
      </c>
      <c r="S19" s="23">
        <f ca="1">VLOOKUP($B19,[1]Enfa.Ado.!$B$28:$AB$46,17,0)</f>
        <v>0</v>
      </c>
      <c r="T19" s="23">
        <f ca="1">VLOOKUP($B19,[1]Enfa.Ado.!$B$28:$AB$46,26,0)</f>
        <v>0</v>
      </c>
      <c r="U19" s="23">
        <f ca="1">VLOOKUP($B19,[1]Enfa.Ado.!$B$28:$AB$46,24,0)</f>
        <v>0</v>
      </c>
      <c r="V19" s="23">
        <f ca="1">VLOOKUP($B19,[1]Enfa.Ado.!$B$28:$AB$46,15,0)</f>
        <v>0</v>
      </c>
      <c r="W19" s="23">
        <f ca="1">VLOOKUP($B19,[1]Enfa.Ado.!$B$28:$AB$46,11,0)</f>
        <v>0</v>
      </c>
      <c r="X19" s="23">
        <f ca="1">VLOOKUP($B19,[1]Enfa.Ado.!$B$28:$AB$46,4,0)</f>
        <v>0</v>
      </c>
    </row>
    <row r="20" spans="1:24" x14ac:dyDescent="0.3">
      <c r="A20" s="24" t="s">
        <v>38</v>
      </c>
      <c r="B20" s="26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</row>
    <row r="21" spans="1:24" ht="15.65" thickBot="1" x14ac:dyDescent="0.35">
      <c r="A21" s="24" t="s">
        <v>39</v>
      </c>
      <c r="B21" s="26">
        <f ca="1">VLOOKUP($B21,[1]Enfa.Ado.!$B$28:$AB$46,16,0)+0.4</f>
        <v>0.4</v>
      </c>
      <c r="C21" s="23">
        <f ca="1">VLOOKUP($B21,[1]Enfa.Ado.!$B$28:$AB$46,7,0)</f>
        <v>0.5</v>
      </c>
      <c r="D21" s="23">
        <f ca="1">VLOOKUP($B21,[1]Enfa.Ado.!$B$28:$AB$46,19,0)</f>
        <v>0.4</v>
      </c>
      <c r="E21" s="23">
        <f ca="1">VLOOKUP($B21,[1]Enfa.Ado.!$B$28:$AB$46,6,0)</f>
        <v>0.4</v>
      </c>
      <c r="F21" s="23">
        <f ca="1">VLOOKUP($B21,[1]Enfa.Ado.!$B$28:$AB$46,12,0)</f>
        <v>0.5</v>
      </c>
      <c r="G21" s="23">
        <f ca="1">VLOOKUP($B21,[1]Enfa.Ado.!$B$28:$AB$46,14,0)</f>
        <v>0</v>
      </c>
      <c r="H21" s="23">
        <f ca="1">VLOOKUP($B21,[1]Enfa.Ado.!$B$28:$AB$46,25,0)</f>
        <v>0</v>
      </c>
      <c r="I21" s="23">
        <f ca="1">VLOOKUP($B21,[1]Enfa.Ado.!$B$28:$AB$46,13,0)+0.4</f>
        <v>0.85000000000000009</v>
      </c>
      <c r="J21" s="23">
        <f ca="1">VLOOKUP($B21,[1]Enfa.Ado.!$B$28:$AB$46,9,0)</f>
        <v>0.3</v>
      </c>
      <c r="K21" s="23">
        <f ca="1">VLOOKUP($B21,[1]Enfa.Ado.!$B$28:$AB$46,27,0)</f>
        <v>0.15</v>
      </c>
      <c r="L21" s="23">
        <f ca="1">VLOOKUP($B21,[1]Enfa.Ado.!$B$28:$AB$46,3,0)</f>
        <v>0.4</v>
      </c>
      <c r="M21" s="23">
        <f ca="1">VLOOKUP($B21,[1]Enfa.Ado.!$B$28:$AB$46,23,0)</f>
        <v>0</v>
      </c>
      <c r="N21" s="23">
        <f ca="1">VLOOKUP($B21,[1]Enfa.Ado.!$B$28:$AB$46,10,0)</f>
        <v>0.6</v>
      </c>
      <c r="O21" s="23">
        <f ca="1">VLOOKUP($B21,[1]Enfa.Ado.!$B$28:$AB$46,8,0)</f>
        <v>0</v>
      </c>
      <c r="P21" s="23">
        <f ca="1">VLOOKUP($B21,[1]Enfa.Ado.!$B$28:$AB$46,22,0)</f>
        <v>0</v>
      </c>
      <c r="Q21" s="23">
        <f ca="1">VLOOKUP($B21,[1]Enfa.Ado.!$B$28:$AB$46,5,0)</f>
        <v>0</v>
      </c>
      <c r="R21" s="23">
        <f ca="1">VLOOKUP($B21,[1]Enfa.Ado.!$B$28:$AB$46,18,0)</f>
        <v>0</v>
      </c>
      <c r="S21" s="23">
        <f ca="1">VLOOKUP($B21,[1]Enfa.Ado.!$B$28:$AB$46,17,0)</f>
        <v>0.3</v>
      </c>
      <c r="T21" s="23">
        <f ca="1">VLOOKUP($B21,[1]Enfa.Ado.!$B$28:$AB$46,26,0)</f>
        <v>0.60000000000000009</v>
      </c>
      <c r="U21" s="23">
        <f ca="1">VLOOKUP($B21,[1]Enfa.Ado.!$B$28:$AB$46,24,0)</f>
        <v>0</v>
      </c>
      <c r="V21" s="23">
        <f ca="1">VLOOKUP($B21,[1]Enfa.Ado.!$B$28:$AB$46,15,0)</f>
        <v>0.4</v>
      </c>
      <c r="W21" s="23">
        <f ca="1">VLOOKUP($B21,[1]Enfa.Ado.!$B$28:$AB$46,11,0)</f>
        <v>0.5</v>
      </c>
      <c r="X21" s="23">
        <f ca="1">VLOOKUP($B21,[1]Enfa.Ado.!$B$28:$AB$46,4,0)</f>
        <v>0</v>
      </c>
    </row>
    <row r="22" spans="1:24" ht="15.65" thickBot="1" x14ac:dyDescent="0.35">
      <c r="A22" s="120" t="s">
        <v>40</v>
      </c>
      <c r="B22" s="121">
        <f ca="1">SUM(B19:B21)</f>
        <v>0.9</v>
      </c>
      <c r="C22" s="122">
        <f ca="1">SUM(C19:C21)</f>
        <v>0.5</v>
      </c>
      <c r="D22" s="122">
        <f ca="1">SUM(D19:D21)</f>
        <v>0.4</v>
      </c>
      <c r="E22" s="122">
        <f ca="1">SUM(E19:E21)</f>
        <v>0.4</v>
      </c>
      <c r="F22" s="122">
        <f ca="1">SUM(F19:F21)</f>
        <v>0.5</v>
      </c>
      <c r="G22" s="122">
        <f ca="1">SUM(G19:G21)</f>
        <v>0</v>
      </c>
      <c r="H22" s="122">
        <f ca="1">SUM(H19:H21)</f>
        <v>0</v>
      </c>
      <c r="I22" s="121">
        <f ca="1">SUM(I19:I21)</f>
        <v>0.85000000000000009</v>
      </c>
      <c r="J22" s="123">
        <f ca="1">SUM(J19:J21)</f>
        <v>0.3</v>
      </c>
      <c r="K22" s="123">
        <f ca="1">SUM(K19:K21)</f>
        <v>0.15</v>
      </c>
      <c r="L22" s="122">
        <f ca="1">SUM(L19:L21)</f>
        <v>0.4</v>
      </c>
      <c r="M22" s="122">
        <f ca="1">SUM(M19:M21)</f>
        <v>0</v>
      </c>
      <c r="N22" s="122">
        <f ca="1">SUM(N19:N21)</f>
        <v>1.1000000000000001</v>
      </c>
      <c r="O22" s="122">
        <f ca="1">SUM(O19:O21)</f>
        <v>0</v>
      </c>
      <c r="P22" s="124">
        <f ca="1">SUM(P19:P21)</f>
        <v>0</v>
      </c>
      <c r="Q22" s="122">
        <f ca="1">SUM(Q19:Q21)</f>
        <v>0</v>
      </c>
      <c r="R22" s="122">
        <f ca="1">SUM(R19:R21)</f>
        <v>0</v>
      </c>
      <c r="S22" s="122">
        <f ca="1">SUM(S19:S21)</f>
        <v>0.3</v>
      </c>
      <c r="T22" s="122">
        <f ca="1">SUM(T19:T21)</f>
        <v>0.60000000000000009</v>
      </c>
      <c r="U22" s="122">
        <f ca="1">SUM(U19:U21)</f>
        <v>0</v>
      </c>
      <c r="V22" s="122">
        <f ca="1">SUM(V19:V21)</f>
        <v>0.4</v>
      </c>
      <c r="W22" s="122">
        <f ca="1">SUM(W19:W21)</f>
        <v>0.5</v>
      </c>
      <c r="X22" s="122">
        <f ca="1">SUM(X19:X21)</f>
        <v>0</v>
      </c>
    </row>
    <row r="23" spans="1:24" ht="16.3" thickTop="1" thickBot="1" x14ac:dyDescent="0.35">
      <c r="A23" s="125" t="s">
        <v>41</v>
      </c>
      <c r="B23" s="126">
        <f ca="1">B22+B18</f>
        <v>12.853</v>
      </c>
      <c r="C23" s="127">
        <f ca="1">C22+C18</f>
        <v>8.1660000000000004</v>
      </c>
      <c r="D23" s="128">
        <f ca="1">D22+D18</f>
        <v>4.9130000000000003</v>
      </c>
      <c r="E23" s="128">
        <f ca="1">E22+E18</f>
        <v>6.0130000000000008</v>
      </c>
      <c r="F23" s="128">
        <f ca="1">F22+F18</f>
        <v>9.1140000000000008</v>
      </c>
      <c r="G23" s="128">
        <f ca="1">G22+G18</f>
        <v>7.1349999999999998</v>
      </c>
      <c r="H23" s="128">
        <f ca="1">H22+H18</f>
        <v>0.4</v>
      </c>
      <c r="I23" s="126">
        <f ca="1">I22+I18</f>
        <v>10.221</v>
      </c>
      <c r="J23" s="127">
        <f ca="1">J22+J18</f>
        <v>6.6349999999999998</v>
      </c>
      <c r="K23" s="127">
        <f ca="1">K22+K18</f>
        <v>0.25</v>
      </c>
      <c r="L23" s="128">
        <f ca="1">L22+L18</f>
        <v>2.6429999999999998</v>
      </c>
      <c r="M23" s="128">
        <f ca="1">M22+M18</f>
        <v>0.6</v>
      </c>
      <c r="N23" s="128">
        <f ca="1">N22+N18</f>
        <v>10.696000000000002</v>
      </c>
      <c r="O23" s="128">
        <f ca="1">O22+O18</f>
        <v>8.1859999999999999</v>
      </c>
      <c r="P23" s="129">
        <f ca="1">P22+P18</f>
        <v>0.5</v>
      </c>
      <c r="Q23" s="128">
        <f ca="1">Q22+Q18</f>
        <v>5.1640000000000006</v>
      </c>
      <c r="R23" s="128">
        <f ca="1">R22+R18</f>
        <v>7.7210000000000001</v>
      </c>
      <c r="S23" s="128">
        <f ca="1">S22+S18</f>
        <v>8.407</v>
      </c>
      <c r="T23" s="128">
        <f ca="1">T22+T18</f>
        <v>4.0640000000000001</v>
      </c>
      <c r="U23" s="128">
        <f ca="1">U22+U18</f>
        <v>0.75</v>
      </c>
      <c r="V23" s="128">
        <f ca="1">V22+V18</f>
        <v>14.864000000000003</v>
      </c>
      <c r="W23" s="128">
        <f ca="1">W22+W18</f>
        <v>8.3710000000000004</v>
      </c>
      <c r="X23" s="128">
        <f ca="1">X22+X18</f>
        <v>1.5</v>
      </c>
    </row>
    <row r="24" spans="1:24" ht="15.65" thickTop="1" x14ac:dyDescent="0.3">
      <c r="H24" s="130" t="s">
        <v>111</v>
      </c>
      <c r="P24" s="97" t="s">
        <v>111</v>
      </c>
      <c r="X24" s="45" t="s">
        <v>111</v>
      </c>
    </row>
    <row r="25" spans="1:24" x14ac:dyDescent="0.3">
      <c r="H25" s="131">
        <v>48.59</v>
      </c>
      <c r="P25" s="98">
        <v>39.74</v>
      </c>
      <c r="X25" s="45">
        <v>50.83</v>
      </c>
    </row>
    <row r="28" spans="1:24" x14ac:dyDescent="0.3">
      <c r="R28" s="3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Pôle adm et logistique</vt:lpstr>
      <vt:lpstr>GCS Pharmacie</vt:lpstr>
      <vt:lpstr>Pôle psychiatrie générale</vt:lpstr>
      <vt:lpstr>Pôle adolescents-enfants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GUIBERT</dc:creator>
  <cp:lastModifiedBy>Stephanie GUIBERT</cp:lastModifiedBy>
  <cp:lastPrinted>2025-03-12T12:29:12Z</cp:lastPrinted>
  <dcterms:created xsi:type="dcterms:W3CDTF">2025-03-12T11:10:37Z</dcterms:created>
  <dcterms:modified xsi:type="dcterms:W3CDTF">2025-03-13T10:02:12Z</dcterms:modified>
</cp:coreProperties>
</file>