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T:\DAJ\DAJ-SCoP\2_Transversaux\VOYAGES ET DEPLACEMENTS\2025-2031\01 DCE\v1\"/>
    </mc:Choice>
  </mc:AlternateContent>
  <xr:revisionPtr revIDLastSave="0" documentId="13_ncr:1_{A6B18398-6678-4CBA-B05B-CDAC85F6AD26}" xr6:coauthVersionLast="47" xr6:coauthVersionMax="47" xr10:uidLastSave="{00000000-0000-0000-0000-000000000000}"/>
  <bookViews>
    <workbookView xWindow="-120" yWindow="-120" windowWidth="57840" windowHeight="15720" xr2:uid="{0222C195-773B-4CCB-8E89-458A2C4FB9DF}"/>
  </bookViews>
  <sheets>
    <sheet name="BPU" sheetId="2" r:id="rId1"/>
    <sheet name="Délais" sheetId="5" r:id="rId2"/>
    <sheet name="Données Chiffrées" sheetId="4" r:id="rId3"/>
  </sheets>
  <definedNames>
    <definedName name="vYear">#REF!</definedName>
    <definedName name="_xlnm.Print_Area" localSheetId="2">'Données Chiffrées'!$A$21:$C$28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58" i="2" l="1"/>
  <c r="J157" i="2"/>
  <c r="J156" i="2"/>
  <c r="J153" i="2"/>
  <c r="J152" i="2"/>
  <c r="J151" i="2"/>
  <c r="J150" i="2"/>
  <c r="J148" i="2"/>
  <c r="J147" i="2"/>
  <c r="J146" i="2"/>
  <c r="J185" i="2"/>
  <c r="J184" i="2"/>
  <c r="J183" i="2"/>
  <c r="J181" i="2"/>
  <c r="J180" i="2"/>
  <c r="J179" i="2"/>
  <c r="J178" i="2"/>
  <c r="J177" i="2"/>
  <c r="J173" i="2"/>
  <c r="J172" i="2"/>
  <c r="J171" i="2"/>
  <c r="J170" i="2"/>
  <c r="J169" i="2"/>
  <c r="J168" i="2"/>
  <c r="J166" i="2"/>
  <c r="J165" i="2"/>
  <c r="J163" i="2"/>
  <c r="J162" i="2"/>
  <c r="J155" i="2"/>
  <c r="J143" i="2"/>
  <c r="J142" i="2"/>
  <c r="J141" i="2"/>
  <c r="J140" i="2"/>
  <c r="J138" i="2"/>
  <c r="J137" i="2"/>
  <c r="J136" i="2"/>
  <c r="J135" i="2"/>
  <c r="J133" i="2"/>
  <c r="J132" i="2"/>
  <c r="J131" i="2"/>
  <c r="J130" i="2"/>
  <c r="J128" i="2"/>
  <c r="J127" i="2"/>
  <c r="J126" i="2"/>
  <c r="J125" i="2"/>
  <c r="J117" i="2"/>
  <c r="J116" i="2"/>
  <c r="J115" i="2"/>
  <c r="J113" i="2"/>
  <c r="J112" i="2"/>
  <c r="J111" i="2"/>
  <c r="J110" i="2"/>
  <c r="J107" i="2"/>
  <c r="J104" i="2"/>
  <c r="J101" i="2"/>
  <c r="J98" i="2"/>
  <c r="J93" i="2"/>
  <c r="J89" i="2"/>
  <c r="J88" i="2"/>
  <c r="J85" i="2"/>
  <c r="J84" i="2"/>
  <c r="J76" i="2"/>
  <c r="J75" i="2"/>
  <c r="J74" i="2"/>
  <c r="J70" i="2"/>
  <c r="J68" i="2"/>
  <c r="J67" i="2"/>
  <c r="J66" i="2"/>
  <c r="J58" i="2"/>
  <c r="J57" i="2"/>
  <c r="J56" i="2"/>
  <c r="J51" i="2"/>
  <c r="J46" i="2"/>
  <c r="J25" i="2"/>
  <c r="J22" i="2"/>
  <c r="J20" i="2"/>
  <c r="J17" i="2"/>
  <c r="C28" i="4"/>
  <c r="B28" i="4"/>
  <c r="J13" i="2"/>
  <c r="D185" i="2"/>
  <c r="D184" i="2"/>
  <c r="D183" i="2"/>
  <c r="D172" i="2"/>
  <c r="D181" i="2" l="1"/>
  <c r="D180" i="2"/>
  <c r="D179" i="2"/>
  <c r="D178" i="2"/>
  <c r="D177" i="2"/>
  <c r="D171" i="2"/>
  <c r="D170" i="2"/>
  <c r="D169" i="2"/>
  <c r="D168" i="2"/>
  <c r="D166" i="2"/>
  <c r="D165" i="2"/>
  <c r="D163" i="2"/>
  <c r="D162" i="2"/>
  <c r="D158" i="2"/>
  <c r="D157" i="2"/>
  <c r="D156" i="2"/>
  <c r="D155" i="2"/>
  <c r="D153" i="2"/>
  <c r="D152" i="2"/>
  <c r="D151" i="2"/>
  <c r="D150" i="2"/>
  <c r="D148" i="2"/>
  <c r="D147" i="2"/>
  <c r="D146" i="2"/>
  <c r="I145" i="2"/>
  <c r="J145" i="2" s="1"/>
  <c r="D145" i="2"/>
  <c r="D143" i="2"/>
  <c r="D142" i="2"/>
  <c r="D141" i="2"/>
  <c r="D140" i="2"/>
  <c r="D138" i="2"/>
  <c r="D137" i="2"/>
  <c r="D136" i="2"/>
  <c r="D135" i="2"/>
  <c r="D133" i="2"/>
  <c r="D132" i="2"/>
  <c r="D131" i="2"/>
  <c r="D130" i="2"/>
  <c r="D128" i="2"/>
  <c r="D127" i="2"/>
  <c r="D126" i="2"/>
  <c r="D125" i="2"/>
  <c r="D117" i="2"/>
  <c r="D116" i="2"/>
  <c r="D115" i="2"/>
  <c r="D113" i="2"/>
  <c r="D112" i="2"/>
  <c r="D111" i="2"/>
  <c r="D110" i="2"/>
  <c r="I109" i="2"/>
  <c r="J109" i="2" s="1"/>
  <c r="D109" i="2"/>
  <c r="D107" i="2"/>
  <c r="D106" i="2"/>
  <c r="D105" i="2"/>
  <c r="D104" i="2"/>
  <c r="I103" i="2"/>
  <c r="D103" i="2"/>
  <c r="D101" i="2"/>
  <c r="D100" i="2"/>
  <c r="D99" i="2"/>
  <c r="D98" i="2"/>
  <c r="I97" i="2"/>
  <c r="D97" i="2"/>
  <c r="D95" i="2"/>
  <c r="D94" i="2"/>
  <c r="D93" i="2"/>
  <c r="I92" i="2"/>
  <c r="D92" i="2"/>
  <c r="D89" i="2"/>
  <c r="D88" i="2"/>
  <c r="I87" i="2"/>
  <c r="J87" i="2" s="1"/>
  <c r="D87" i="2"/>
  <c r="D85" i="2"/>
  <c r="D84" i="2"/>
  <c r="I83" i="2"/>
  <c r="J83" i="2" s="1"/>
  <c r="D83" i="2"/>
  <c r="D81" i="2"/>
  <c r="D80" i="2"/>
  <c r="I79" i="2"/>
  <c r="D79" i="2"/>
  <c r="D76" i="2"/>
  <c r="D75" i="2"/>
  <c r="D74" i="2"/>
  <c r="I72" i="2"/>
  <c r="J72" i="2" s="1"/>
  <c r="D72" i="2"/>
  <c r="I71" i="2"/>
  <c r="J71" i="2" s="1"/>
  <c r="D71" i="2"/>
  <c r="D70" i="2"/>
  <c r="D68" i="2"/>
  <c r="D67" i="2"/>
  <c r="D66" i="2"/>
  <c r="D58" i="2"/>
  <c r="D57" i="2"/>
  <c r="D56" i="2"/>
  <c r="I55" i="2"/>
  <c r="J55" i="2" s="1"/>
  <c r="D55" i="2"/>
  <c r="D53" i="2"/>
  <c r="D52" i="2"/>
  <c r="D51" i="2"/>
  <c r="I50" i="2"/>
  <c r="D50" i="2"/>
  <c r="D48" i="2"/>
  <c r="D47" i="2"/>
  <c r="D46" i="2"/>
  <c r="I45" i="2"/>
  <c r="D45" i="2"/>
  <c r="D43" i="2"/>
  <c r="D42" i="2"/>
  <c r="I41" i="2"/>
  <c r="D41" i="2"/>
  <c r="D38" i="2"/>
  <c r="D37" i="2"/>
  <c r="I36" i="2"/>
  <c r="D36" i="2"/>
  <c r="D34" i="2"/>
  <c r="D33" i="2"/>
  <c r="I32" i="2"/>
  <c r="D32" i="2"/>
  <c r="D30" i="2"/>
  <c r="D29" i="2"/>
  <c r="I28" i="2"/>
  <c r="D28" i="2"/>
  <c r="D25" i="2"/>
  <c r="I24" i="2"/>
  <c r="J24" i="2" s="1"/>
  <c r="D24" i="2"/>
  <c r="I23" i="2"/>
  <c r="J23" i="2" s="1"/>
  <c r="D23" i="2"/>
  <c r="D22" i="2"/>
  <c r="D20" i="2"/>
  <c r="I19" i="2"/>
  <c r="J19" i="2" s="1"/>
  <c r="D19" i="2"/>
  <c r="I18" i="2"/>
  <c r="J18" i="2" s="1"/>
  <c r="D18" i="2"/>
  <c r="D17" i="2"/>
  <c r="I15" i="2"/>
  <c r="J15" i="2" s="1"/>
  <c r="D15" i="2"/>
  <c r="I14" i="2"/>
  <c r="J14" i="2" s="1"/>
  <c r="D14" i="2"/>
  <c r="D13" i="2"/>
  <c r="C6" i="2"/>
  <c r="I53" i="2" l="1"/>
  <c r="J53" i="2" s="1"/>
  <c r="J50" i="2"/>
  <c r="I30" i="2"/>
  <c r="J30" i="2" s="1"/>
  <c r="J28" i="2"/>
  <c r="I38" i="2"/>
  <c r="J38" i="2" s="1"/>
  <c r="J36" i="2"/>
  <c r="I47" i="2"/>
  <c r="J47" i="2" s="1"/>
  <c r="J45" i="2"/>
  <c r="I106" i="2"/>
  <c r="J106" i="2" s="1"/>
  <c r="J103" i="2"/>
  <c r="I80" i="2"/>
  <c r="J80" i="2" s="1"/>
  <c r="J79" i="2"/>
  <c r="I100" i="2"/>
  <c r="J100" i="2" s="1"/>
  <c r="J97" i="2"/>
  <c r="I33" i="2"/>
  <c r="J33" i="2" s="1"/>
  <c r="J32" i="2"/>
  <c r="I43" i="2"/>
  <c r="J43" i="2" s="1"/>
  <c r="J41" i="2"/>
  <c r="I95" i="2"/>
  <c r="J95" i="2" s="1"/>
  <c r="J92" i="2"/>
  <c r="I105" i="2"/>
  <c r="J105" i="2" s="1"/>
  <c r="I99" i="2"/>
  <c r="J99" i="2" s="1"/>
  <c r="I94" i="2"/>
  <c r="J94" i="2" s="1"/>
  <c r="I29" i="2"/>
  <c r="J29" i="2" s="1"/>
  <c r="I48" i="2"/>
  <c r="J48" i="2" s="1"/>
  <c r="I34" i="2"/>
  <c r="J34" i="2" s="1"/>
  <c r="I81" i="2"/>
  <c r="J81" i="2" s="1"/>
  <c r="I52" i="2"/>
  <c r="J52" i="2" s="1"/>
  <c r="I37" i="2"/>
  <c r="J37" i="2" s="1"/>
  <c r="I42" i="2"/>
  <c r="J42" i="2" s="1"/>
</calcChain>
</file>

<file path=xl/sharedStrings.xml><?xml version="1.0" encoding="utf-8"?>
<sst xmlns="http://schemas.openxmlformats.org/spreadsheetml/2006/main" count="629" uniqueCount="149">
  <si>
    <t>On-line</t>
  </si>
  <si>
    <t>Voyages individuels</t>
  </si>
  <si>
    <t>Désignation</t>
  </si>
  <si>
    <t>HT</t>
  </si>
  <si>
    <t>TVA</t>
  </si>
  <si>
    <t>TTC</t>
  </si>
  <si>
    <t>Prestations</t>
  </si>
  <si>
    <t>Réf Université</t>
  </si>
  <si>
    <t>Emission</t>
  </si>
  <si>
    <t>National / Domestique</t>
  </si>
  <si>
    <t>Transport Ferroviaire</t>
  </si>
  <si>
    <t>BORDEREAUX DES PRIX UNITAIRES</t>
  </si>
  <si>
    <t>Acheteur :</t>
  </si>
  <si>
    <t>Université de Tours</t>
  </si>
  <si>
    <t>Fournisseur :</t>
  </si>
  <si>
    <t>Numéro de consultation :</t>
  </si>
  <si>
    <t>Objet de la consultation :</t>
  </si>
  <si>
    <t>Hôtellerie</t>
  </si>
  <si>
    <t>Réservation</t>
  </si>
  <si>
    <t>Réservation couplé avec billeterie (Air ou Fer)</t>
  </si>
  <si>
    <t>Location de véhicules</t>
  </si>
  <si>
    <t>Réservation couplé avec billetterie (Air ou Fer)</t>
  </si>
  <si>
    <t>Transport Maritime</t>
  </si>
  <si>
    <t>Services complémentaires</t>
  </si>
  <si>
    <t>Assurances (Le candidat détaillera le prix pour chaque assurance de l'offre)</t>
  </si>
  <si>
    <t>Visas (hors frais consulaires)</t>
  </si>
  <si>
    <t>Visa non urgent</t>
  </si>
  <si>
    <t>Service 24 h/24 h</t>
  </si>
  <si>
    <t>Abonnement annuel</t>
  </si>
  <si>
    <t>Prise en charge voucher véhicule</t>
  </si>
  <si>
    <t>Outil de réservation On-Line</t>
  </si>
  <si>
    <t>Off-line</t>
  </si>
  <si>
    <t>Formation en cours de marché en présentiel</t>
  </si>
  <si>
    <t>Formation en cours de marché en distanciel</t>
  </si>
  <si>
    <t>Voyages de groupe</t>
  </si>
  <si>
    <t>Réservation de 10 à 19 personnes</t>
  </si>
  <si>
    <t>Réservation de 20 à 49 personnes</t>
  </si>
  <si>
    <t>Réservation de 50 à 99 personnes</t>
  </si>
  <si>
    <t>Réservation supérieure à 100 personnes</t>
  </si>
  <si>
    <t>Commentaires éventuels</t>
  </si>
  <si>
    <t xml:space="preserve">Réservation de 10 à 19 personnes </t>
  </si>
  <si>
    <t xml:space="preserve">Réservation de 20 à 49 personnes </t>
  </si>
  <si>
    <t>Réservation de 10 à 19 chambres</t>
  </si>
  <si>
    <t>Réservation de 20 à 49 chambres</t>
  </si>
  <si>
    <t>Réservation de 50 à 99 chambres</t>
  </si>
  <si>
    <t>Réservation supérieure à 100 chambres</t>
  </si>
  <si>
    <t xml:space="preserve">Resservation de 10 à 20 personnes </t>
  </si>
  <si>
    <t>Réservation de 20 à 50 pesronnes</t>
  </si>
  <si>
    <t>Réservation de 50 à 100 personnes</t>
  </si>
  <si>
    <t>Réservation supérieure à 100 pesronnes</t>
  </si>
  <si>
    <t>ON.</t>
  </si>
  <si>
    <t>A.</t>
  </si>
  <si>
    <t>F.</t>
  </si>
  <si>
    <t>H.</t>
  </si>
  <si>
    <t>L.</t>
  </si>
  <si>
    <t>M.</t>
  </si>
  <si>
    <t>AB.</t>
  </si>
  <si>
    <t>AS.</t>
  </si>
  <si>
    <t>V.</t>
  </si>
  <si>
    <t>FO.</t>
  </si>
  <si>
    <t>FR.</t>
  </si>
  <si>
    <t>OF.</t>
  </si>
  <si>
    <t>G.</t>
  </si>
  <si>
    <t>FE.</t>
  </si>
  <si>
    <t>P.</t>
  </si>
  <si>
    <t>Implémentation et modification en cours de marché</t>
  </si>
  <si>
    <t>Hébergement  - prix par chambre</t>
  </si>
  <si>
    <t>Modification (avant et après émission)</t>
  </si>
  <si>
    <t>Annulation  (avant et après émission)</t>
  </si>
  <si>
    <t>Modification (avant et après émission du voucher)</t>
  </si>
  <si>
    <t>Annulation (avant et après émission du voucher)</t>
  </si>
  <si>
    <t xml:space="preserve">National </t>
  </si>
  <si>
    <t>National</t>
  </si>
  <si>
    <t>International UE</t>
  </si>
  <si>
    <t>International UE / Moyen courrier</t>
  </si>
  <si>
    <t>Réservation couplée (Air ou Fer)</t>
  </si>
  <si>
    <t>Réservation couplée avec billeterie (Air ou Fer)</t>
  </si>
  <si>
    <t>Paramétrage initial de l'outil</t>
  </si>
  <si>
    <t>Transport Aérien - Compagnies régulières et Low Cost</t>
  </si>
  <si>
    <t xml:space="preserve">Transport Ferroviaire Régional </t>
  </si>
  <si>
    <t>DQE</t>
  </si>
  <si>
    <t>International Hors UE / Long courrier</t>
  </si>
  <si>
    <t xml:space="preserve">International Hors UE </t>
  </si>
  <si>
    <t xml:space="preserve">International UE </t>
  </si>
  <si>
    <t>International Hors UE</t>
  </si>
  <si>
    <t>Transport Ferroviaire - France et UE</t>
  </si>
  <si>
    <t>Tickets</t>
  </si>
  <si>
    <t>Transport Aérien</t>
  </si>
  <si>
    <t>Nuitées</t>
  </si>
  <si>
    <t>Nuits</t>
  </si>
  <si>
    <t>Billets</t>
  </si>
  <si>
    <t>Jours</t>
  </si>
  <si>
    <t>Voyages</t>
  </si>
  <si>
    <t>Formation initiale utilisateur en distanciel</t>
  </si>
  <si>
    <t>Formation initiale utilisateur en présentiel</t>
  </si>
  <si>
    <t>Formation initiale administrateur</t>
  </si>
  <si>
    <t xml:space="preserve">Paramétrage de l'outil </t>
  </si>
  <si>
    <t>Mise à jour de la politique voyage avec conséquence mineur</t>
  </si>
  <si>
    <t>Mise à jour de la politique voyage avec conséquence majeur</t>
  </si>
  <si>
    <t>Visa urgent (moins de 15 jours)</t>
  </si>
  <si>
    <t>Par appel (uniquement en dehors des horaires d'ouverture de l'agence)</t>
  </si>
  <si>
    <t>Formation</t>
  </si>
  <si>
    <t>Assurance</t>
  </si>
  <si>
    <t>Différents prix peuvent être proposés en fonction de l'offre du candidat dans le cadre de réponse</t>
  </si>
  <si>
    <t>Concerne tous les voyages simple ou complexes (plusieurs segments) et voyages à partir de 10 personnes</t>
  </si>
  <si>
    <t>Car avec chauffeur</t>
  </si>
  <si>
    <r>
      <t xml:space="preserve">Le candidat remplit toutes les lignes de ce bordereau des prix, avec le plus de précision possible.
En cas de case sans prix, merci de remplir de la manière suivante : 
</t>
    </r>
    <r>
      <rPr>
        <b/>
        <i/>
        <sz val="14"/>
        <rFont val="Aptos Narrow"/>
        <family val="2"/>
        <scheme val="minor"/>
      </rPr>
      <t xml:space="preserve">0€ si frais offert </t>
    </r>
    <r>
      <rPr>
        <i/>
        <sz val="14"/>
        <rFont val="Aptos Narrow"/>
        <family val="2"/>
        <scheme val="minor"/>
      </rPr>
      <t xml:space="preserve">
NA si la prestation n'est pas incluse dans l'offre ou si l'agence ne peut pas la proposer
</t>
    </r>
  </si>
  <si>
    <t>Concerne tous les voyages simples ou complexes et les voyages à plusieurs jusqu'à 9 personnes s'il n'est pas possible d'utiliser le SBT</t>
  </si>
  <si>
    <t>P1 : 01/01/2024 - 31/12/2024</t>
  </si>
  <si>
    <t>P2 : 01/01/2023 - 31/12/2023</t>
  </si>
  <si>
    <t>Synthèse Consolidée Hors Frais d'agence</t>
  </si>
  <si>
    <t>Activité</t>
  </si>
  <si>
    <t>Dépenses P1</t>
  </si>
  <si>
    <t>Dépenses P2</t>
  </si>
  <si>
    <t>Air</t>
  </si>
  <si>
    <t>Divers</t>
  </si>
  <si>
    <t>Fer</t>
  </si>
  <si>
    <t>Hôtels</t>
  </si>
  <si>
    <t>Loc.Voitures</t>
  </si>
  <si>
    <t>Total Dépenses</t>
  </si>
  <si>
    <t>Total HT</t>
  </si>
  <si>
    <t>Délais de traitement/durée</t>
  </si>
  <si>
    <t>Délai en jour(s)</t>
  </si>
  <si>
    <t>Délai en heure(s)</t>
  </si>
  <si>
    <t>Commentaires</t>
  </si>
  <si>
    <t>Individuel On-line</t>
  </si>
  <si>
    <t>Individuel Off-line</t>
  </si>
  <si>
    <t>Simple</t>
  </si>
  <si>
    <t>Urgent</t>
  </si>
  <si>
    <t>Non urgent</t>
  </si>
  <si>
    <t>Complexe</t>
  </si>
  <si>
    <t>Groupe Off-line</t>
  </si>
  <si>
    <t>Avoir</t>
  </si>
  <si>
    <t>Autres</t>
  </si>
  <si>
    <t>Délai de traitement des visas</t>
  </si>
  <si>
    <t>Délai de transmission des bilans suivi de compte</t>
  </si>
  <si>
    <t>Délai de mise à jour des documentations de formation</t>
  </si>
  <si>
    <t>Délai de restitution des données (reversibilités CCAP)</t>
  </si>
  <si>
    <t>Concerne toutes les prestations accessibles sur le SBT</t>
  </si>
  <si>
    <t>SERVICES D'AGENCES DE VOYAGES ET SERVICES ASSOCIES POUR LA PERIODE 2025 - 2031</t>
  </si>
  <si>
    <t>Temps d'option garantie sur les pré-réservations / temps de validité du devis</t>
  </si>
  <si>
    <t>Temps d'option garantie sur les pré-réservations / temps de validité du devis  : TER</t>
  </si>
  <si>
    <t>Délai d'émission ou de livraison des billets à partir de la confirmation de réservation</t>
  </si>
  <si>
    <t>Délai de traitement des avoirs à partir de la date de réception de la demande</t>
  </si>
  <si>
    <t>Délai de mise à jour du paramétrage dans l'outil avec conséquence mineure</t>
  </si>
  <si>
    <t>Délai de mise à jour du paramétrage dans l'outil avec conséquence majeure</t>
  </si>
  <si>
    <t>Le candidat complète le tableau avec précision. Les délais sont exprimés en jours OU en heures. Toute précision peut être apportée dans la case commentaires.</t>
  </si>
  <si>
    <t>Réservation / Emission</t>
  </si>
  <si>
    <t>Synthèse globale des dépenses sur le marché actuel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</si>
</sst>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0.0"/>
  </numFmts>
  <fonts count="26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1"/>
      <color indexed="8"/>
      <name val="Arial"/>
      <family val="2"/>
    </font>
    <font>
      <sz val="10"/>
      <color indexed="8"/>
      <name val="Arial"/>
      <family val="2"/>
    </font>
    <font>
      <b/>
      <sz val="16"/>
      <color theme="1"/>
      <name val="Aptos Narrow"/>
      <family val="2"/>
      <scheme val="minor"/>
    </font>
    <font>
      <b/>
      <sz val="18"/>
      <color indexed="8"/>
      <name val="Aptos Narrow"/>
      <family val="2"/>
      <scheme val="minor"/>
    </font>
    <font>
      <sz val="10"/>
      <color indexed="8"/>
      <name val="Aptos Narrow"/>
      <family val="2"/>
      <scheme val="minor"/>
    </font>
    <font>
      <b/>
      <sz val="10"/>
      <color indexed="8"/>
      <name val="Aptos Narrow"/>
      <family val="2"/>
      <scheme val="minor"/>
    </font>
    <font>
      <b/>
      <sz val="11"/>
      <color indexed="8"/>
      <name val="Aptos Narrow"/>
      <family val="2"/>
      <scheme val="minor"/>
    </font>
    <font>
      <sz val="11"/>
      <color indexed="8"/>
      <name val="Aptos Narrow"/>
      <family val="2"/>
      <scheme val="minor"/>
    </font>
    <font>
      <b/>
      <sz val="11"/>
      <color theme="0"/>
      <name val="Calibri"/>
      <family val="2"/>
    </font>
    <font>
      <b/>
      <sz val="11"/>
      <color rgb="FFFF0000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color theme="1"/>
      <name val="Aptos Narrow"/>
      <family val="2"/>
      <scheme val="minor"/>
    </font>
    <font>
      <i/>
      <sz val="14"/>
      <name val="Aptos Narrow"/>
      <family val="2"/>
      <scheme val="minor"/>
    </font>
    <font>
      <b/>
      <i/>
      <sz val="14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0"/>
      <color rgb="FF000000"/>
      <name val="Arial"/>
      <family val="2"/>
    </font>
    <font>
      <i/>
      <sz val="14"/>
      <color theme="0"/>
      <name val="Aptos Narrow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rgb="FF45A59D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86CCC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25">
    <border>
      <left/>
      <right/>
      <top/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3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44" fontId="18" fillId="0" borderId="0" applyFont="0" applyFill="0" applyBorder="0" applyAlignment="0" applyProtection="0"/>
  </cellStyleXfs>
  <cellXfs count="136">
    <xf numFmtId="0" fontId="0" fillId="0" borderId="0" xfId="0"/>
    <xf numFmtId="0" fontId="0" fillId="0" borderId="2" xfId="0" applyBorder="1"/>
    <xf numFmtId="0" fontId="6" fillId="7" borderId="0" xfId="0" applyFont="1" applyFill="1"/>
    <xf numFmtId="0" fontId="7" fillId="7" borderId="0" xfId="0" applyFont="1" applyFill="1"/>
    <xf numFmtId="44" fontId="0" fillId="0" borderId="2" xfId="0" applyNumberFormat="1" applyBorder="1"/>
    <xf numFmtId="44" fontId="0" fillId="0" borderId="0" xfId="0" applyNumberFormat="1"/>
    <xf numFmtId="0" fontId="0" fillId="0" borderId="2" xfId="0" applyBorder="1" applyAlignment="1" applyProtection="1">
      <alignment vertical="center"/>
      <protection locked="0"/>
    </xf>
    <xf numFmtId="44" fontId="0" fillId="0" borderId="2" xfId="0" applyNumberFormat="1" applyBorder="1" applyAlignment="1">
      <alignment horizontal="center" vertical="center"/>
    </xf>
    <xf numFmtId="44" fontId="0" fillId="0" borderId="2" xfId="0" applyNumberFormat="1" applyBorder="1" applyAlignment="1">
      <alignment horizontal="left"/>
    </xf>
    <xf numFmtId="44" fontId="0" fillId="0" borderId="2" xfId="0" applyNumberFormat="1" applyBorder="1" applyAlignment="1">
      <alignment horizontal="right"/>
    </xf>
    <xf numFmtId="0" fontId="10" fillId="7" borderId="0" xfId="0" applyFont="1" applyFill="1"/>
    <xf numFmtId="44" fontId="10" fillId="7" borderId="0" xfId="0" applyNumberFormat="1" applyFont="1" applyFill="1"/>
    <xf numFmtId="44" fontId="10" fillId="7" borderId="0" xfId="0" applyNumberFormat="1" applyFont="1" applyFill="1" applyAlignment="1">
      <alignment vertical="center" wrapText="1"/>
    </xf>
    <xf numFmtId="44" fontId="11" fillId="7" borderId="0" xfId="0" applyNumberFormat="1" applyFont="1" applyFill="1" applyAlignment="1">
      <alignment horizontal="right" vertical="center"/>
    </xf>
    <xf numFmtId="44" fontId="11" fillId="8" borderId="4" xfId="0" applyNumberFormat="1" applyFont="1" applyFill="1" applyBorder="1" applyAlignment="1">
      <alignment vertical="center"/>
    </xf>
    <xf numFmtId="0" fontId="11" fillId="7" borderId="0" xfId="0" applyFont="1" applyFill="1" applyAlignment="1">
      <alignment vertical="center"/>
    </xf>
    <xf numFmtId="0" fontId="10" fillId="7" borderId="0" xfId="0" applyFont="1" applyFill="1" applyAlignment="1">
      <alignment horizontal="left" vertical="center" wrapText="1"/>
    </xf>
    <xf numFmtId="44" fontId="10" fillId="7" borderId="0" xfId="0" applyNumberFormat="1" applyFont="1" applyFill="1" applyAlignment="1">
      <alignment horizontal="left" vertical="center" wrapText="1"/>
    </xf>
    <xf numFmtId="0" fontId="12" fillId="7" borderId="3" xfId="0" applyFont="1" applyFill="1" applyBorder="1" applyAlignment="1">
      <alignment vertical="center"/>
    </xf>
    <xf numFmtId="0" fontId="13" fillId="7" borderId="7" xfId="0" applyFont="1" applyFill="1" applyBorder="1" applyAlignment="1">
      <alignment vertical="center" wrapText="1"/>
    </xf>
    <xf numFmtId="44" fontId="13" fillId="7" borderId="8" xfId="0" applyNumberFormat="1" applyFont="1" applyFill="1" applyBorder="1" applyAlignment="1">
      <alignment vertical="center" wrapText="1"/>
    </xf>
    <xf numFmtId="0" fontId="12" fillId="7" borderId="5" xfId="0" applyFont="1" applyFill="1" applyBorder="1" applyAlignment="1">
      <alignment vertical="center"/>
    </xf>
    <xf numFmtId="1" fontId="13" fillId="7" borderId="0" xfId="0" applyNumberFormat="1" applyFont="1" applyFill="1" applyAlignment="1">
      <alignment horizontal="left" vertical="center" wrapText="1"/>
    </xf>
    <xf numFmtId="44" fontId="13" fillId="7" borderId="9" xfId="0" applyNumberFormat="1" applyFont="1" applyFill="1" applyBorder="1" applyAlignment="1">
      <alignment vertical="center" wrapText="1"/>
    </xf>
    <xf numFmtId="0" fontId="12" fillId="7" borderId="6" xfId="0" applyFont="1" applyFill="1" applyBorder="1" applyAlignment="1">
      <alignment vertical="center"/>
    </xf>
    <xf numFmtId="0" fontId="4" fillId="3" borderId="2" xfId="1" applyFont="1" applyFill="1" applyBorder="1" applyAlignment="1" applyProtection="1">
      <alignment horizontal="center" vertical="center"/>
      <protection locked="0"/>
    </xf>
    <xf numFmtId="44" fontId="4" fillId="3" borderId="2" xfId="1" applyNumberFormat="1" applyFont="1" applyFill="1" applyBorder="1" applyAlignment="1" applyProtection="1">
      <alignment horizontal="center" vertical="center" wrapText="1"/>
      <protection locked="0"/>
    </xf>
    <xf numFmtId="44" fontId="4" fillId="3" borderId="17" xfId="1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Alignment="1">
      <alignment horizontal="left"/>
    </xf>
    <xf numFmtId="0" fontId="2" fillId="0" borderId="2" xfId="0" applyFont="1" applyBorder="1"/>
    <xf numFmtId="1" fontId="9" fillId="7" borderId="0" xfId="0" applyNumberFormat="1" applyFont="1" applyFill="1" applyAlignment="1">
      <alignment horizontal="center"/>
    </xf>
    <xf numFmtId="1" fontId="10" fillId="7" borderId="0" xfId="0" applyNumberFormat="1" applyFont="1" applyFill="1"/>
    <xf numFmtId="1" fontId="11" fillId="7" borderId="0" xfId="0" applyNumberFormat="1" applyFont="1" applyFill="1" applyAlignment="1">
      <alignment horizontal="right" vertical="center"/>
    </xf>
    <xf numFmtId="1" fontId="0" fillId="0" borderId="0" xfId="0" applyNumberFormat="1"/>
    <xf numFmtId="1" fontId="10" fillId="7" borderId="0" xfId="0" applyNumberFormat="1" applyFont="1" applyFill="1" applyAlignment="1">
      <alignment vertical="center" wrapText="1"/>
    </xf>
    <xf numFmtId="1" fontId="1" fillId="3" borderId="2" xfId="0" applyNumberFormat="1" applyFont="1" applyFill="1" applyBorder="1" applyAlignment="1" applyProtection="1">
      <alignment horizontal="left" vertical="center" wrapText="1"/>
      <protection locked="0"/>
    </xf>
    <xf numFmtId="1" fontId="0" fillId="0" borderId="2" xfId="0" applyNumberFormat="1" applyBorder="1"/>
    <xf numFmtId="0" fontId="0" fillId="0" borderId="2" xfId="0" applyBorder="1" applyAlignment="1">
      <alignment horizontal="right"/>
    </xf>
    <xf numFmtId="0" fontId="0" fillId="6" borderId="12" xfId="0" applyFill="1" applyBorder="1" applyAlignment="1" applyProtection="1">
      <alignment vertical="center" wrapText="1"/>
      <protection locked="0"/>
    </xf>
    <xf numFmtId="0" fontId="0" fillId="6" borderId="13" xfId="0" applyFill="1" applyBorder="1" applyAlignment="1" applyProtection="1">
      <alignment vertical="center" wrapText="1"/>
      <protection locked="0"/>
    </xf>
    <xf numFmtId="0" fontId="0" fillId="6" borderId="14" xfId="0" applyFill="1" applyBorder="1" applyAlignment="1" applyProtection="1">
      <alignment vertical="center" wrapText="1"/>
      <protection locked="0"/>
    </xf>
    <xf numFmtId="0" fontId="0" fillId="6" borderId="12" xfId="0" applyFill="1" applyBorder="1" applyAlignment="1" applyProtection="1">
      <alignment vertical="center"/>
      <protection locked="0"/>
    </xf>
    <xf numFmtId="0" fontId="0" fillId="0" borderId="2" xfId="0" applyBorder="1" applyAlignment="1">
      <alignment horizontal="left"/>
    </xf>
    <xf numFmtId="1" fontId="0" fillId="0" borderId="2" xfId="0" applyNumberFormat="1" applyBorder="1" applyAlignment="1">
      <alignment horizontal="left"/>
    </xf>
    <xf numFmtId="1" fontId="1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left"/>
    </xf>
    <xf numFmtId="0" fontId="15" fillId="0" borderId="2" xfId="0" applyFont="1" applyBorder="1" applyAlignment="1">
      <alignment horizontal="left"/>
    </xf>
    <xf numFmtId="1" fontId="0" fillId="0" borderId="2" xfId="0" applyNumberFormat="1" applyBorder="1" applyAlignment="1">
      <alignment horizontal="right"/>
    </xf>
    <xf numFmtId="0" fontId="16" fillId="0" borderId="2" xfId="0" applyFont="1" applyBorder="1"/>
    <xf numFmtId="44" fontId="16" fillId="0" borderId="2" xfId="0" applyNumberFormat="1" applyFont="1" applyBorder="1"/>
    <xf numFmtId="1" fontId="16" fillId="0" borderId="2" xfId="0" applyNumberFormat="1" applyFont="1" applyBorder="1"/>
    <xf numFmtId="0" fontId="17" fillId="0" borderId="2" xfId="0" applyFont="1" applyBorder="1" applyAlignment="1">
      <alignment horizontal="left"/>
    </xf>
    <xf numFmtId="0" fontId="16" fillId="0" borderId="0" xfId="0" applyFont="1"/>
    <xf numFmtId="44" fontId="2" fillId="0" borderId="2" xfId="0" applyNumberFormat="1" applyFont="1" applyBorder="1"/>
    <xf numFmtId="44" fontId="2" fillId="0" borderId="2" xfId="0" applyNumberFormat="1" applyFont="1" applyBorder="1" applyAlignment="1">
      <alignment wrapText="1"/>
    </xf>
    <xf numFmtId="0" fontId="4" fillId="3" borderId="17" xfId="1" applyFont="1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>
      <alignment vertical="center" wrapText="1"/>
    </xf>
    <xf numFmtId="1" fontId="14" fillId="3" borderId="2" xfId="0" applyNumberFormat="1" applyFont="1" applyFill="1" applyBorder="1" applyAlignment="1">
      <alignment horizontal="center" vertical="center" wrapText="1"/>
    </xf>
    <xf numFmtId="44" fontId="0" fillId="0" borderId="2" xfId="2" applyFont="1" applyBorder="1"/>
    <xf numFmtId="0" fontId="0" fillId="0" borderId="2" xfId="0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9" fontId="0" fillId="0" borderId="0" xfId="0" applyNumberFormat="1"/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/>
    </xf>
    <xf numFmtId="0" fontId="21" fillId="15" borderId="2" xfId="0" applyFont="1" applyFill="1" applyBorder="1" applyAlignment="1">
      <alignment horizontal="center" vertical="center"/>
    </xf>
    <xf numFmtId="0" fontId="0" fillId="0" borderId="12" xfId="0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1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left"/>
    </xf>
    <xf numFmtId="1" fontId="16" fillId="16" borderId="2" xfId="0" applyNumberFormat="1" applyFont="1" applyFill="1" applyBorder="1"/>
    <xf numFmtId="44" fontId="0" fillId="16" borderId="2" xfId="2" applyFont="1" applyFill="1" applyBorder="1"/>
    <xf numFmtId="0" fontId="21" fillId="15" borderId="2" xfId="0" applyFont="1" applyFill="1" applyBorder="1" applyAlignment="1">
      <alignment horizontal="center" vertical="center" wrapText="1"/>
    </xf>
    <xf numFmtId="165" fontId="0" fillId="0" borderId="2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vertical="center" wrapText="1"/>
    </xf>
    <xf numFmtId="0" fontId="2" fillId="10" borderId="17" xfId="0" applyFont="1" applyFill="1" applyBorder="1" applyAlignment="1">
      <alignment horizontal="left" vertical="center" wrapText="1"/>
    </xf>
    <xf numFmtId="0" fontId="2" fillId="10" borderId="19" xfId="0" applyFont="1" applyFill="1" applyBorder="1" applyAlignment="1">
      <alignment horizontal="left" vertical="center"/>
    </xf>
    <xf numFmtId="0" fontId="2" fillId="10" borderId="18" xfId="0" applyFont="1" applyFill="1" applyBorder="1" applyAlignment="1">
      <alignment horizontal="left" vertical="center"/>
    </xf>
    <xf numFmtId="0" fontId="1" fillId="3" borderId="2" xfId="0" applyFont="1" applyFill="1" applyBorder="1" applyAlignment="1" applyProtection="1">
      <alignment horizontal="left" vertical="center" wrapText="1"/>
      <protection locked="0"/>
    </xf>
    <xf numFmtId="0" fontId="5" fillId="4" borderId="2" xfId="0" applyFont="1" applyFill="1" applyBorder="1" applyAlignment="1" applyProtection="1">
      <alignment horizontal="center" vertical="center"/>
      <protection locked="0"/>
    </xf>
    <xf numFmtId="0" fontId="14" fillId="3" borderId="2" xfId="0" applyFont="1" applyFill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6" fillId="0" borderId="19" xfId="0" applyFont="1" applyBorder="1" applyAlignment="1">
      <alignment horizontal="left" vertical="center" wrapText="1"/>
    </xf>
    <xf numFmtId="0" fontId="16" fillId="0" borderId="18" xfId="0" applyFont="1" applyBorder="1" applyAlignment="1">
      <alignment horizontal="left" vertical="center" wrapText="1"/>
    </xf>
    <xf numFmtId="1" fontId="5" fillId="11" borderId="20" xfId="0" applyNumberFormat="1" applyFont="1" applyFill="1" applyBorder="1" applyAlignment="1" applyProtection="1">
      <alignment horizontal="center" vertical="center"/>
      <protection locked="0"/>
    </xf>
    <xf numFmtId="1" fontId="5" fillId="11" borderId="21" xfId="0" applyNumberFormat="1" applyFont="1" applyFill="1" applyBorder="1" applyAlignment="1" applyProtection="1">
      <alignment horizontal="center" vertical="center"/>
      <protection locked="0"/>
    </xf>
    <xf numFmtId="1" fontId="5" fillId="11" borderId="15" xfId="0" applyNumberFormat="1" applyFont="1" applyFill="1" applyBorder="1" applyAlignment="1" applyProtection="1">
      <alignment horizontal="center" vertical="center"/>
      <protection locked="0"/>
    </xf>
    <xf numFmtId="1" fontId="5" fillId="11" borderId="22" xfId="0" applyNumberFormat="1" applyFont="1" applyFill="1" applyBorder="1" applyAlignment="1" applyProtection="1">
      <alignment horizontal="center" vertical="center"/>
      <protection locked="0"/>
    </xf>
    <xf numFmtId="1" fontId="0" fillId="0" borderId="17" xfId="0" applyNumberFormat="1" applyBorder="1" applyAlignment="1">
      <alignment horizontal="right" vertical="center"/>
    </xf>
    <xf numFmtId="1" fontId="0" fillId="0" borderId="19" xfId="0" applyNumberFormat="1" applyBorder="1" applyAlignment="1">
      <alignment horizontal="right" vertical="center"/>
    </xf>
    <xf numFmtId="1" fontId="0" fillId="0" borderId="18" xfId="0" applyNumberFormat="1" applyBorder="1" applyAlignment="1">
      <alignment horizontal="right" vertical="center"/>
    </xf>
    <xf numFmtId="0" fontId="1" fillId="3" borderId="2" xfId="1" applyFont="1" applyFill="1" applyBorder="1" applyAlignment="1" applyProtection="1">
      <alignment horizontal="center" vertical="center" wrapText="1"/>
      <protection locked="0"/>
    </xf>
    <xf numFmtId="0" fontId="4" fillId="3" borderId="2" xfId="1" applyFont="1" applyFill="1" applyBorder="1" applyAlignment="1" applyProtection="1">
      <alignment horizontal="center" vertical="center"/>
      <protection locked="0"/>
    </xf>
    <xf numFmtId="44" fontId="8" fillId="9" borderId="2" xfId="1" applyNumberFormat="1" applyFont="1" applyFill="1" applyBorder="1" applyAlignment="1" applyProtection="1">
      <alignment horizontal="center" vertical="center"/>
      <protection locked="0"/>
    </xf>
    <xf numFmtId="0" fontId="4" fillId="5" borderId="15" xfId="1" applyFont="1" applyFill="1" applyBorder="1" applyAlignment="1" applyProtection="1">
      <alignment horizontal="left" vertical="center"/>
      <protection locked="0"/>
    </xf>
    <xf numFmtId="0" fontId="4" fillId="5" borderId="16" xfId="1" applyFont="1" applyFill="1" applyBorder="1" applyAlignment="1" applyProtection="1">
      <alignment horizontal="left" vertical="center"/>
      <protection locked="0"/>
    </xf>
    <xf numFmtId="1" fontId="5" fillId="11" borderId="23" xfId="0" applyNumberFormat="1" applyFont="1" applyFill="1" applyBorder="1" applyAlignment="1" applyProtection="1">
      <alignment horizontal="center" vertical="center"/>
      <protection locked="0"/>
    </xf>
    <xf numFmtId="1" fontId="5" fillId="11" borderId="24" xfId="0" applyNumberFormat="1" applyFont="1" applyFill="1" applyBorder="1" applyAlignment="1" applyProtection="1">
      <alignment horizontal="center" vertical="center"/>
      <protection locked="0"/>
    </xf>
    <xf numFmtId="0" fontId="4" fillId="5" borderId="2" xfId="1" applyFont="1" applyFill="1" applyBorder="1" applyAlignment="1" applyProtection="1">
      <alignment horizontal="left" vertical="center"/>
      <protection locked="0"/>
    </xf>
    <xf numFmtId="0" fontId="1" fillId="3" borderId="17" xfId="1" applyFont="1" applyFill="1" applyBorder="1" applyAlignment="1" applyProtection="1">
      <alignment horizontal="center" vertical="center" wrapText="1"/>
      <protection locked="0"/>
    </xf>
    <xf numFmtId="0" fontId="4" fillId="3" borderId="17" xfId="1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9" fillId="7" borderId="0" xfId="0" applyFont="1" applyFill="1" applyAlignment="1">
      <alignment horizontal="center"/>
    </xf>
    <xf numFmtId="0" fontId="13" fillId="7" borderId="10" xfId="0" applyFont="1" applyFill="1" applyBorder="1" applyAlignment="1">
      <alignment horizontal="left" vertical="center" wrapText="1"/>
    </xf>
    <xf numFmtId="0" fontId="13" fillId="7" borderId="11" xfId="0" applyFont="1" applyFill="1" applyBorder="1" applyAlignment="1">
      <alignment horizontal="left" vertical="center" wrapText="1"/>
    </xf>
    <xf numFmtId="0" fontId="19" fillId="12" borderId="0" xfId="0" applyFont="1" applyFill="1" applyAlignment="1">
      <alignment horizontal="left" vertical="center" wrapText="1" indent="2"/>
    </xf>
    <xf numFmtId="0" fontId="16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2" fillId="3" borderId="15" xfId="0" applyFont="1" applyFill="1" applyBorder="1" applyAlignment="1">
      <alignment horizontal="center" vertical="center"/>
    </xf>
    <xf numFmtId="0" fontId="22" fillId="3" borderId="16" xfId="0" applyFont="1" applyFill="1" applyBorder="1" applyAlignment="1">
      <alignment horizontal="center" vertical="center"/>
    </xf>
    <xf numFmtId="0" fontId="23" fillId="13" borderId="12" xfId="0" applyFont="1" applyFill="1" applyBorder="1" applyAlignment="1">
      <alignment horizontal="center" vertical="center"/>
    </xf>
    <xf numFmtId="0" fontId="23" fillId="13" borderId="16" xfId="0" applyFont="1" applyFill="1" applyBorder="1" applyAlignment="1">
      <alignment horizontal="center" vertical="center"/>
    </xf>
    <xf numFmtId="0" fontId="23" fillId="13" borderId="13" xfId="0" applyFont="1" applyFill="1" applyBorder="1" applyAlignment="1">
      <alignment horizontal="center" vertical="center"/>
    </xf>
    <xf numFmtId="0" fontId="23" fillId="13" borderId="14" xfId="0" applyFont="1" applyFill="1" applyBorder="1" applyAlignment="1">
      <alignment horizontal="center" vertical="center"/>
    </xf>
    <xf numFmtId="0" fontId="25" fillId="3" borderId="12" xfId="0" applyFont="1" applyFill="1" applyBorder="1" applyAlignment="1">
      <alignment horizontal="center" vertical="center" wrapText="1"/>
    </xf>
    <xf numFmtId="0" fontId="25" fillId="3" borderId="13" xfId="0" applyFont="1" applyFill="1" applyBorder="1" applyAlignment="1">
      <alignment horizontal="center" vertical="center" wrapText="1"/>
    </xf>
    <xf numFmtId="0" fontId="0" fillId="14" borderId="12" xfId="0" applyFill="1" applyBorder="1" applyAlignment="1">
      <alignment horizontal="left" vertical="center" wrapText="1"/>
    </xf>
    <xf numFmtId="0" fontId="0" fillId="14" borderId="13" xfId="0" applyFill="1" applyBorder="1" applyAlignment="1">
      <alignment horizontal="left" vertical="center" wrapText="1"/>
    </xf>
    <xf numFmtId="0" fontId="0" fillId="14" borderId="14" xfId="0" applyFill="1" applyBorder="1" applyAlignment="1">
      <alignment horizontal="left" vertical="center" wrapText="1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23" fillId="0" borderId="12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" fontId="16" fillId="0" borderId="17" xfId="0" applyNumberFormat="1" applyFont="1" applyBorder="1" applyAlignment="1">
      <alignment horizontal="right" vertical="center"/>
    </xf>
    <xf numFmtId="1" fontId="16" fillId="0" borderId="19" xfId="0" applyNumberFormat="1" applyFont="1" applyBorder="1" applyAlignment="1">
      <alignment horizontal="right" vertical="center"/>
    </xf>
    <xf numFmtId="1" fontId="16" fillId="0" borderId="18" xfId="0" applyNumberFormat="1" applyFont="1" applyBorder="1" applyAlignment="1">
      <alignment horizontal="right" vertical="center"/>
    </xf>
  </cellXfs>
  <cellStyles count="3">
    <cellStyle name="Accent3" xfId="1" builtinId="37"/>
    <cellStyle name="Monétaire" xfId="2" builtinId="4"/>
    <cellStyle name="Normal" xfId="0" builtinId="0"/>
  </cellStyles>
  <dxfs count="5">
    <dxf>
      <numFmt numFmtId="164" formatCode="_-* #,##0.00\ [$€-40C]_-;\-* #,##0.00\ [$€-40C]_-;_-* &quot;-&quot;??\ [$€-40C]_-;_-@_-"/>
      <alignment horizontal="general" vertical="center" textRotation="0" wrapText="0" indent="0" justifyLastLine="0" shrinkToFit="0" readingOrder="0"/>
    </dxf>
    <dxf>
      <numFmt numFmtId="164" formatCode="_-* #,##0.00\ [$€-40C]_-;\-* #,##0.00\ [$€-40C]_-;_-* &quot;-&quot;??\ [$€-40C]_-;_-@_-"/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86CC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Dépenses P1 vs dépenses</a:t>
            </a:r>
            <a:r>
              <a:rPr lang="fr-FR" baseline="0"/>
              <a:t> p2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5314572634942372"/>
          <c:y val="0.2155801104972376"/>
          <c:w val="0.82134702727376474"/>
          <c:h val="0.621558562085816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'Données Chiffrées'!$B$22</c:f>
              <c:strCache>
                <c:ptCount val="1"/>
                <c:pt idx="0">
                  <c:v>Dépenses P1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'Données Chiffrées'!$A$23:$A$28</c15:sqref>
                  </c15:fullRef>
                </c:ext>
              </c:extLst>
              <c:f>'Données Chiffrées'!$A$23:$A$27</c:f>
              <c:strCache>
                <c:ptCount val="5"/>
                <c:pt idx="0">
                  <c:v>Air</c:v>
                </c:pt>
                <c:pt idx="1">
                  <c:v>Divers</c:v>
                </c:pt>
                <c:pt idx="2">
                  <c:v>Fer</c:v>
                </c:pt>
                <c:pt idx="3">
                  <c:v>Hôtels</c:v>
                </c:pt>
                <c:pt idx="4">
                  <c:v>Loc.Voitures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'Données Chiffrées'!$B$23:$B$28</c15:sqref>
                  </c15:fullRef>
                </c:ext>
              </c:extLst>
              <c:f>'Données Chiffrées'!$B$23:$B$27</c:f>
              <c:numCache>
                <c:formatCode>_-* #,##0.00\ [$€-40C]_-;\-* #,##0.00\ [$€-40C]_-;_-* "-"??\ [$€-40C]_-;_-@_-</c:formatCode>
                <c:ptCount val="5"/>
                <c:pt idx="0">
                  <c:v>207701</c:v>
                </c:pt>
                <c:pt idx="1">
                  <c:v>1240</c:v>
                </c:pt>
                <c:pt idx="2">
                  <c:v>482106</c:v>
                </c:pt>
                <c:pt idx="3">
                  <c:v>484347</c:v>
                </c:pt>
                <c:pt idx="4">
                  <c:v>9868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50-4236-8C33-EEC7BDC022C2}"/>
            </c:ext>
          </c:extLst>
        </c:ser>
        <c:ser>
          <c:idx val="1"/>
          <c:order val="1"/>
          <c:tx>
            <c:strRef>
              <c:f>'Données Chiffrées'!$C$22</c:f>
              <c:strCache>
                <c:ptCount val="1"/>
                <c:pt idx="0">
                  <c:v>Dépenses P2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'Données Chiffrées'!$A$23:$A$28</c15:sqref>
                  </c15:fullRef>
                </c:ext>
              </c:extLst>
              <c:f>'Données Chiffrées'!$A$23:$A$27</c:f>
              <c:strCache>
                <c:ptCount val="5"/>
                <c:pt idx="0">
                  <c:v>Air</c:v>
                </c:pt>
                <c:pt idx="1">
                  <c:v>Divers</c:v>
                </c:pt>
                <c:pt idx="2">
                  <c:v>Fer</c:v>
                </c:pt>
                <c:pt idx="3">
                  <c:v>Hôtels</c:v>
                </c:pt>
                <c:pt idx="4">
                  <c:v>Loc.Voitures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'Données Chiffrées'!$C$23:$C$28</c15:sqref>
                  </c15:fullRef>
                </c:ext>
              </c:extLst>
              <c:f>'Données Chiffrées'!$C$23:$C$27</c:f>
              <c:numCache>
                <c:formatCode>_-* #,##0.00\ [$€-40C]_-;\-* #,##0.00\ [$€-40C]_-;_-* "-"??\ [$€-40C]_-;_-@_-</c:formatCode>
                <c:ptCount val="5"/>
                <c:pt idx="0">
                  <c:v>218410</c:v>
                </c:pt>
                <c:pt idx="1">
                  <c:v>1493</c:v>
                </c:pt>
                <c:pt idx="2">
                  <c:v>463665</c:v>
                </c:pt>
                <c:pt idx="3">
                  <c:v>497362</c:v>
                </c:pt>
                <c:pt idx="4">
                  <c:v>14150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50-4236-8C33-EEC7BDC022C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717254031"/>
        <c:axId val="1122945007"/>
        <c:extLst/>
      </c:barChart>
      <c:catAx>
        <c:axId val="7172540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22945007"/>
        <c:crosses val="autoZero"/>
        <c:auto val="1"/>
        <c:lblAlgn val="ctr"/>
        <c:lblOffset val="100"/>
        <c:noMultiLvlLbl val="0"/>
      </c:catAx>
      <c:valAx>
        <c:axId val="1122945007"/>
        <c:scaling>
          <c:orientation val="minMax"/>
        </c:scaling>
        <c:delete val="0"/>
        <c:axPos val="l"/>
        <c:numFmt formatCode="_-* #,##0.00\ [$€-40C]_-;\-* #,##0.00\ [$€-40C]_-;_-* &quot;-&quot;??\ [$€-40C]_-;_-@_-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172540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647700</xdr:colOff>
      <xdr:row>2</xdr:row>
      <xdr:rowOff>19050</xdr:rowOff>
    </xdr:from>
    <xdr:to>
      <xdr:col>11</xdr:col>
      <xdr:colOff>809625</xdr:colOff>
      <xdr:row>20</xdr:row>
      <xdr:rowOff>38100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D9498499-E8AB-4B24-AFBC-EE6D8A6368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2EFD622-B165-448C-9655-C3F344EE1EC1}" name="Tableau1" displayName="Tableau1" ref="A22:C28" totalsRowShown="0" headerRowDxfId="4" dataDxfId="3">
  <autoFilter ref="A22:C28" xr:uid="{A04036AE-D334-4A57-9671-DBFD14019369}"/>
  <tableColumns count="3">
    <tableColumn id="1" xr3:uid="{EDF1546B-A77F-4EEE-AF96-8C2683D4D598}" name="Activité" dataDxfId="2"/>
    <tableColumn id="2" xr3:uid="{0D113BAC-7080-4A4C-9EAC-736402230DB3}" name="Dépenses P1" dataDxfId="1"/>
    <tableColumn id="3" xr3:uid="{3BF96494-913C-4B45-8B7B-FC85A51B4489}" name="Dépenses P2" dataDxfId="0"/>
  </tableColumns>
  <tableStyleInfo name="TableStyleMedium18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51CDE2-26AB-497F-9CBA-927B2302FD66}">
  <dimension ref="A1:M185"/>
  <sheetViews>
    <sheetView showGridLines="0" tabSelected="1" topLeftCell="D1" zoomScaleNormal="100" workbookViewId="0">
      <selection activeCell="Q5" sqref="Q5"/>
    </sheetView>
  </sheetViews>
  <sheetFormatPr baseColWidth="10" defaultRowHeight="15" x14ac:dyDescent="0.25"/>
  <cols>
    <col min="1" max="2" width="4.140625" hidden="1" customWidth="1"/>
    <col min="3" max="3" width="4" hidden="1" customWidth="1"/>
    <col min="4" max="4" width="23.5703125" customWidth="1"/>
    <col min="5" max="5" width="55.7109375" customWidth="1"/>
    <col min="6" max="8" width="13.42578125" style="5" customWidth="1"/>
    <col min="9" max="10" width="13.42578125" style="33" customWidth="1"/>
    <col min="11" max="11" width="76.28515625" customWidth="1"/>
  </cols>
  <sheetData>
    <row r="1" spans="1:13" ht="24" x14ac:dyDescent="0.4">
      <c r="D1" s="109" t="s">
        <v>11</v>
      </c>
      <c r="E1" s="109"/>
      <c r="F1" s="109"/>
      <c r="G1" s="109"/>
      <c r="H1" s="109"/>
      <c r="I1" s="30"/>
      <c r="J1" s="30"/>
      <c r="K1" s="112" t="s">
        <v>106</v>
      </c>
      <c r="L1" s="2"/>
      <c r="M1" s="2"/>
    </row>
    <row r="2" spans="1:13" ht="15.75" thickBot="1" x14ac:dyDescent="0.3">
      <c r="D2" s="10"/>
      <c r="E2" s="10"/>
      <c r="F2" s="11"/>
      <c r="G2" s="11"/>
      <c r="H2" s="11"/>
      <c r="I2" s="31"/>
      <c r="J2" s="31"/>
      <c r="K2" s="112"/>
      <c r="L2" s="3"/>
      <c r="M2" s="3"/>
    </row>
    <row r="3" spans="1:13" ht="25.5" customHeight="1" thickBot="1" x14ac:dyDescent="0.3">
      <c r="D3" s="18" t="s">
        <v>12</v>
      </c>
      <c r="E3" s="19" t="s">
        <v>13</v>
      </c>
      <c r="F3" s="20"/>
      <c r="G3" s="12"/>
      <c r="H3" s="13"/>
      <c r="I3" s="32"/>
      <c r="J3" s="32"/>
      <c r="K3" s="112"/>
    </row>
    <row r="4" spans="1:13" ht="24" customHeight="1" thickBot="1" x14ac:dyDescent="0.3">
      <c r="D4" s="21" t="s">
        <v>15</v>
      </c>
      <c r="E4" s="22">
        <v>202504150835</v>
      </c>
      <c r="F4" s="23"/>
      <c r="G4" s="13" t="s">
        <v>14</v>
      </c>
      <c r="H4" s="14"/>
      <c r="K4" s="112"/>
      <c r="L4" s="3"/>
      <c r="M4" s="3"/>
    </row>
    <row r="5" spans="1:13" ht="41.25" customHeight="1" thickBot="1" x14ac:dyDescent="0.3">
      <c r="D5" s="24" t="s">
        <v>16</v>
      </c>
      <c r="E5" s="110" t="s">
        <v>139</v>
      </c>
      <c r="F5" s="111"/>
      <c r="G5" s="12"/>
      <c r="H5" s="12"/>
      <c r="I5" s="34"/>
      <c r="J5" s="34"/>
      <c r="K5" s="112"/>
      <c r="L5" s="3"/>
      <c r="M5" s="3"/>
    </row>
    <row r="6" spans="1:13" ht="26.25" customHeight="1" x14ac:dyDescent="0.25">
      <c r="C6" s="28">
        <f>COUNTA(C13:C173)</f>
        <v>112</v>
      </c>
      <c r="D6" s="15"/>
      <c r="E6" s="16"/>
      <c r="F6" s="17"/>
      <c r="G6" s="17"/>
      <c r="H6" s="12"/>
      <c r="I6" s="34"/>
      <c r="J6" s="34"/>
      <c r="K6" s="112"/>
      <c r="L6" s="3"/>
      <c r="M6" s="3"/>
    </row>
    <row r="7" spans="1:13" ht="33.75" customHeight="1" x14ac:dyDescent="0.25">
      <c r="D7" s="85" t="s">
        <v>1</v>
      </c>
      <c r="E7" s="85"/>
      <c r="F7" s="85"/>
      <c r="G7" s="85"/>
      <c r="H7" s="85"/>
      <c r="I7" s="90" t="s">
        <v>80</v>
      </c>
      <c r="J7" s="91"/>
      <c r="K7" s="114" t="s">
        <v>138</v>
      </c>
    </row>
    <row r="8" spans="1:13" ht="21" customHeight="1" x14ac:dyDescent="0.25">
      <c r="D8" s="97" t="s">
        <v>7</v>
      </c>
      <c r="E8" s="98" t="s">
        <v>2</v>
      </c>
      <c r="F8" s="99" t="s">
        <v>0</v>
      </c>
      <c r="G8" s="99"/>
      <c r="H8" s="99"/>
      <c r="I8" s="102"/>
      <c r="J8" s="103"/>
      <c r="K8" s="114"/>
    </row>
    <row r="9" spans="1:13" ht="18.75" x14ac:dyDescent="0.25">
      <c r="D9" s="105"/>
      <c r="E9" s="106"/>
      <c r="F9" s="27" t="s">
        <v>3</v>
      </c>
      <c r="G9" s="27" t="s">
        <v>4</v>
      </c>
      <c r="H9" s="27" t="s">
        <v>5</v>
      </c>
      <c r="I9" s="92"/>
      <c r="J9" s="93"/>
      <c r="K9" s="114"/>
    </row>
    <row r="10" spans="1:13" ht="23.25" customHeight="1" x14ac:dyDescent="0.25">
      <c r="D10" s="104" t="s">
        <v>6</v>
      </c>
      <c r="E10" s="104"/>
      <c r="F10" s="104"/>
      <c r="G10" s="104"/>
      <c r="H10" s="104"/>
      <c r="I10" s="104"/>
      <c r="J10" s="104"/>
      <c r="K10" s="104"/>
    </row>
    <row r="11" spans="1:13" ht="23.25" customHeight="1" x14ac:dyDescent="0.25">
      <c r="D11" s="84" t="s">
        <v>87</v>
      </c>
      <c r="E11" s="84"/>
      <c r="F11" s="84"/>
      <c r="G11" s="84"/>
      <c r="H11" s="84"/>
      <c r="I11" s="44" t="s">
        <v>90</v>
      </c>
      <c r="J11" s="44" t="s">
        <v>120</v>
      </c>
      <c r="K11" s="25" t="s">
        <v>39</v>
      </c>
    </row>
    <row r="12" spans="1:13" ht="15" customHeight="1" x14ac:dyDescent="0.25">
      <c r="D12" s="41" t="s">
        <v>9</v>
      </c>
      <c r="E12" s="39"/>
      <c r="F12" s="39"/>
      <c r="G12" s="39"/>
      <c r="H12" s="39"/>
      <c r="I12" s="39"/>
      <c r="J12" s="39"/>
      <c r="K12" s="40"/>
    </row>
    <row r="13" spans="1:13" x14ac:dyDescent="0.25">
      <c r="A13" t="s">
        <v>50</v>
      </c>
      <c r="B13" t="s">
        <v>51</v>
      </c>
      <c r="C13">
        <v>1</v>
      </c>
      <c r="D13" s="1" t="str">
        <f>CONCATENATE(A13,B13,C13)</f>
        <v>ON.A.1</v>
      </c>
      <c r="E13" s="6" t="s">
        <v>8</v>
      </c>
      <c r="F13" s="4"/>
      <c r="G13" s="4"/>
      <c r="H13" s="4"/>
      <c r="I13" s="36">
        <v>14</v>
      </c>
      <c r="J13" s="58">
        <f>F13*I13</f>
        <v>0</v>
      </c>
      <c r="K13" s="37"/>
    </row>
    <row r="14" spans="1:13" x14ac:dyDescent="0.25">
      <c r="A14" t="s">
        <v>50</v>
      </c>
      <c r="B14" t="s">
        <v>51</v>
      </c>
      <c r="C14">
        <v>2</v>
      </c>
      <c r="D14" s="1" t="str">
        <f t="shared" ref="D14:D25" si="0">CONCATENATE(A14,B14,C14)</f>
        <v>ON.A.2</v>
      </c>
      <c r="E14" s="6" t="s">
        <v>67</v>
      </c>
      <c r="F14" s="4"/>
      <c r="G14" s="4"/>
      <c r="H14" s="4"/>
      <c r="I14" s="36">
        <f>5%*$I$13</f>
        <v>0.70000000000000007</v>
      </c>
      <c r="J14" s="58">
        <f t="shared" ref="J14:J15" si="1">F14*I14</f>
        <v>0</v>
      </c>
      <c r="K14" s="51"/>
    </row>
    <row r="15" spans="1:13" x14ac:dyDescent="0.25">
      <c r="A15" t="s">
        <v>50</v>
      </c>
      <c r="B15" t="s">
        <v>51</v>
      </c>
      <c r="C15">
        <v>3</v>
      </c>
      <c r="D15" s="1" t="str">
        <f t="shared" si="0"/>
        <v>ON.A.3</v>
      </c>
      <c r="E15" s="6" t="s">
        <v>68</v>
      </c>
      <c r="F15" s="8"/>
      <c r="G15" s="4"/>
      <c r="H15" s="4"/>
      <c r="I15" s="36">
        <f>5%*$I$13</f>
        <v>0.70000000000000007</v>
      </c>
      <c r="J15" s="58">
        <f t="shared" si="1"/>
        <v>0</v>
      </c>
      <c r="K15" s="46"/>
    </row>
    <row r="16" spans="1:13" x14ac:dyDescent="0.25">
      <c r="D16" s="41" t="s">
        <v>74</v>
      </c>
      <c r="E16" s="39"/>
      <c r="F16" s="39"/>
      <c r="G16" s="39"/>
      <c r="H16" s="39"/>
      <c r="I16" s="39"/>
      <c r="J16" s="39"/>
      <c r="K16" s="40"/>
    </row>
    <row r="17" spans="1:11" x14ac:dyDescent="0.25">
      <c r="A17" t="s">
        <v>50</v>
      </c>
      <c r="B17" t="s">
        <v>51</v>
      </c>
      <c r="C17">
        <v>4</v>
      </c>
      <c r="D17" s="1" t="str">
        <f t="shared" si="0"/>
        <v>ON.A.4</v>
      </c>
      <c r="E17" s="6" t="s">
        <v>8</v>
      </c>
      <c r="F17" s="9"/>
      <c r="G17" s="4"/>
      <c r="H17" s="4"/>
      <c r="I17" s="36">
        <v>313</v>
      </c>
      <c r="J17" s="58">
        <f t="shared" ref="J17:J20" si="2">F17*I17</f>
        <v>0</v>
      </c>
      <c r="K17" s="42"/>
    </row>
    <row r="18" spans="1:11" x14ac:dyDescent="0.25">
      <c r="A18" t="s">
        <v>50</v>
      </c>
      <c r="B18" t="s">
        <v>51</v>
      </c>
      <c r="C18">
        <v>5</v>
      </c>
      <c r="D18" s="1" t="str">
        <f t="shared" si="0"/>
        <v>ON.A.5</v>
      </c>
      <c r="E18" s="6" t="s">
        <v>67</v>
      </c>
      <c r="F18" s="7"/>
      <c r="G18" s="4"/>
      <c r="H18" s="4"/>
      <c r="I18" s="36">
        <f>+$I$17*5%/2</f>
        <v>7.8250000000000002</v>
      </c>
      <c r="J18" s="58">
        <f t="shared" si="2"/>
        <v>0</v>
      </c>
      <c r="K18" s="43"/>
    </row>
    <row r="19" spans="1:11" x14ac:dyDescent="0.25">
      <c r="A19" t="s">
        <v>50</v>
      </c>
      <c r="B19" t="s">
        <v>51</v>
      </c>
      <c r="C19">
        <v>6</v>
      </c>
      <c r="D19" s="1" t="str">
        <f t="shared" si="0"/>
        <v>ON.A.6</v>
      </c>
      <c r="E19" s="6" t="s">
        <v>68</v>
      </c>
      <c r="F19" s="8"/>
      <c r="G19" s="4"/>
      <c r="H19" s="4"/>
      <c r="I19" s="36">
        <f>+$I$17*5%/2</f>
        <v>7.8250000000000002</v>
      </c>
      <c r="J19" s="58">
        <f t="shared" si="2"/>
        <v>0</v>
      </c>
      <c r="K19" s="42"/>
    </row>
    <row r="20" spans="1:11" x14ac:dyDescent="0.25">
      <c r="A20" t="s">
        <v>50</v>
      </c>
      <c r="B20" t="s">
        <v>51</v>
      </c>
      <c r="C20">
        <v>7</v>
      </c>
      <c r="D20" s="1" t="str">
        <f t="shared" si="0"/>
        <v>ON.A.7</v>
      </c>
      <c r="E20" s="6" t="s">
        <v>75</v>
      </c>
      <c r="F20" s="8"/>
      <c r="G20" s="4"/>
      <c r="H20" s="4"/>
      <c r="I20" s="36">
        <v>1</v>
      </c>
      <c r="J20" s="58">
        <f t="shared" si="2"/>
        <v>0</v>
      </c>
      <c r="K20" s="42"/>
    </row>
    <row r="21" spans="1:11" ht="15" customHeight="1" x14ac:dyDescent="0.25">
      <c r="D21" s="41" t="s">
        <v>81</v>
      </c>
      <c r="E21" s="39"/>
      <c r="F21" s="39"/>
      <c r="G21" s="39"/>
      <c r="H21" s="39"/>
      <c r="I21" s="39"/>
      <c r="J21" s="39"/>
      <c r="K21" s="40"/>
    </row>
    <row r="22" spans="1:11" x14ac:dyDescent="0.25">
      <c r="A22" t="s">
        <v>50</v>
      </c>
      <c r="B22" t="s">
        <v>51</v>
      </c>
      <c r="C22">
        <v>8</v>
      </c>
      <c r="D22" s="1" t="str">
        <f t="shared" si="0"/>
        <v>ON.A.8</v>
      </c>
      <c r="E22" s="6" t="s">
        <v>8</v>
      </c>
      <c r="F22" s="4"/>
      <c r="G22" s="4"/>
      <c r="H22" s="4"/>
      <c r="I22" s="36">
        <v>98</v>
      </c>
      <c r="J22" s="58">
        <f t="shared" ref="J22:J25" si="3">F22*I22</f>
        <v>0</v>
      </c>
      <c r="K22" s="42"/>
    </row>
    <row r="23" spans="1:11" x14ac:dyDescent="0.25">
      <c r="A23" t="s">
        <v>50</v>
      </c>
      <c r="B23" t="s">
        <v>51</v>
      </c>
      <c r="C23">
        <v>9</v>
      </c>
      <c r="D23" s="1" t="str">
        <f t="shared" si="0"/>
        <v>ON.A.9</v>
      </c>
      <c r="E23" s="6" t="s">
        <v>67</v>
      </c>
      <c r="F23" s="4"/>
      <c r="G23" s="4"/>
      <c r="H23" s="4"/>
      <c r="I23" s="36">
        <f>+$I$22*5%/2</f>
        <v>2.4500000000000002</v>
      </c>
      <c r="J23" s="58">
        <f t="shared" si="3"/>
        <v>0</v>
      </c>
      <c r="K23" s="43"/>
    </row>
    <row r="24" spans="1:11" x14ac:dyDescent="0.25">
      <c r="A24" t="s">
        <v>50</v>
      </c>
      <c r="B24" t="s">
        <v>51</v>
      </c>
      <c r="C24">
        <v>10</v>
      </c>
      <c r="D24" s="1" t="str">
        <f t="shared" si="0"/>
        <v>ON.A.10</v>
      </c>
      <c r="E24" s="6" t="s">
        <v>68</v>
      </c>
      <c r="F24" s="4"/>
      <c r="G24" s="4"/>
      <c r="H24" s="4"/>
      <c r="I24" s="36">
        <f>+$I$22*5%/2</f>
        <v>2.4500000000000002</v>
      </c>
      <c r="J24" s="58">
        <f t="shared" si="3"/>
        <v>0</v>
      </c>
      <c r="K24" s="42"/>
    </row>
    <row r="25" spans="1:11" x14ac:dyDescent="0.25">
      <c r="A25" t="s">
        <v>50</v>
      </c>
      <c r="B25" t="s">
        <v>51</v>
      </c>
      <c r="C25">
        <v>11</v>
      </c>
      <c r="D25" s="1" t="str">
        <f t="shared" si="0"/>
        <v>ON.A.11</v>
      </c>
      <c r="E25" s="6" t="s">
        <v>75</v>
      </c>
      <c r="F25" s="4"/>
      <c r="G25" s="4"/>
      <c r="H25" s="4"/>
      <c r="I25" s="36">
        <v>1</v>
      </c>
      <c r="J25" s="58">
        <f t="shared" si="3"/>
        <v>0</v>
      </c>
      <c r="K25" s="42"/>
    </row>
    <row r="26" spans="1:11" ht="22.5" customHeight="1" x14ac:dyDescent="0.25">
      <c r="D26" s="84" t="s">
        <v>10</v>
      </c>
      <c r="E26" s="84"/>
      <c r="F26" s="84"/>
      <c r="G26" s="84"/>
      <c r="H26" s="84"/>
      <c r="I26" s="44" t="s">
        <v>90</v>
      </c>
      <c r="J26" s="44" t="s">
        <v>120</v>
      </c>
      <c r="K26" s="25" t="s">
        <v>39</v>
      </c>
    </row>
    <row r="27" spans="1:11" ht="15" customHeight="1" x14ac:dyDescent="0.25">
      <c r="D27" s="38" t="s">
        <v>72</v>
      </c>
      <c r="E27" s="39"/>
      <c r="F27" s="39"/>
      <c r="G27" s="39"/>
      <c r="H27" s="39"/>
      <c r="I27" s="39"/>
      <c r="J27" s="39"/>
      <c r="K27" s="40"/>
    </row>
    <row r="28" spans="1:11" x14ac:dyDescent="0.25">
      <c r="A28" t="s">
        <v>50</v>
      </c>
      <c r="B28" t="s">
        <v>52</v>
      </c>
      <c r="C28">
        <v>12</v>
      </c>
      <c r="D28" s="1" t="str">
        <f>CONCATENATE(A28,B28,C28)</f>
        <v>ON.F.12</v>
      </c>
      <c r="E28" s="6" t="s">
        <v>8</v>
      </c>
      <c r="F28" s="4"/>
      <c r="G28" s="4"/>
      <c r="H28" s="4"/>
      <c r="I28" s="36">
        <f>+(13+564+10739)*0.963</f>
        <v>10897.307999999999</v>
      </c>
      <c r="J28" s="58">
        <f t="shared" ref="J28:J30" si="4">F28*I28</f>
        <v>0</v>
      </c>
      <c r="K28" s="51"/>
    </row>
    <row r="29" spans="1:11" x14ac:dyDescent="0.25">
      <c r="A29" t="s">
        <v>50</v>
      </c>
      <c r="B29" t="s">
        <v>52</v>
      </c>
      <c r="C29">
        <v>13</v>
      </c>
      <c r="D29" s="1" t="str">
        <f>CONCATENATE(A29,B29,C29)</f>
        <v>ON.F.13</v>
      </c>
      <c r="E29" s="6" t="s">
        <v>67</v>
      </c>
      <c r="F29" s="4"/>
      <c r="G29" s="4"/>
      <c r="H29" s="4"/>
      <c r="I29" s="36">
        <f>+$I$28*7%/2</f>
        <v>381.40577999999999</v>
      </c>
      <c r="J29" s="58">
        <f t="shared" si="4"/>
        <v>0</v>
      </c>
      <c r="K29" s="51"/>
    </row>
    <row r="30" spans="1:11" x14ac:dyDescent="0.25">
      <c r="A30" t="s">
        <v>50</v>
      </c>
      <c r="B30" t="s">
        <v>52</v>
      </c>
      <c r="C30">
        <v>14</v>
      </c>
      <c r="D30" s="1" t="str">
        <f>CONCATENATE(A30,B30,C30)</f>
        <v>ON.F.14</v>
      </c>
      <c r="E30" s="6" t="s">
        <v>68</v>
      </c>
      <c r="F30" s="7"/>
      <c r="G30" s="4"/>
      <c r="H30" s="4"/>
      <c r="I30" s="36">
        <f>+$I$28*7%/2</f>
        <v>381.40577999999999</v>
      </c>
      <c r="J30" s="58">
        <f t="shared" si="4"/>
        <v>0</v>
      </c>
      <c r="K30" s="1"/>
    </row>
    <row r="31" spans="1:11" ht="15" customHeight="1" x14ac:dyDescent="0.25">
      <c r="D31" s="38" t="s">
        <v>73</v>
      </c>
      <c r="E31" s="39"/>
      <c r="F31" s="39"/>
      <c r="G31" s="39"/>
      <c r="H31" s="39"/>
      <c r="I31" s="39"/>
      <c r="J31" s="39"/>
      <c r="K31" s="40"/>
    </row>
    <row r="32" spans="1:11" x14ac:dyDescent="0.25">
      <c r="A32" t="s">
        <v>50</v>
      </c>
      <c r="B32" t="s">
        <v>52</v>
      </c>
      <c r="C32">
        <v>15</v>
      </c>
      <c r="D32" s="1" t="str">
        <f>CONCATENATE(A32,B32,C32)</f>
        <v>ON.F.15</v>
      </c>
      <c r="E32" s="6" t="s">
        <v>8</v>
      </c>
      <c r="F32" s="9"/>
      <c r="G32" s="4"/>
      <c r="H32" s="4"/>
      <c r="I32" s="36">
        <f>+(7+7+251)*0.963</f>
        <v>255.19499999999999</v>
      </c>
      <c r="J32" s="58">
        <f>F32*I32</f>
        <v>0</v>
      </c>
      <c r="K32" s="1"/>
    </row>
    <row r="33" spans="1:11" x14ac:dyDescent="0.25">
      <c r="A33" t="s">
        <v>50</v>
      </c>
      <c r="B33" t="s">
        <v>52</v>
      </c>
      <c r="C33">
        <v>16</v>
      </c>
      <c r="D33" s="1" t="str">
        <f>CONCATENATE(A33,B33,C33)</f>
        <v>ON.F.16</v>
      </c>
      <c r="E33" s="6" t="s">
        <v>67</v>
      </c>
      <c r="F33" s="7"/>
      <c r="G33" s="4"/>
      <c r="H33" s="4"/>
      <c r="I33" s="36">
        <f>+$I$32*7%/2</f>
        <v>8.9318249999999999</v>
      </c>
      <c r="J33" s="58">
        <f>F33*I33</f>
        <v>0</v>
      </c>
      <c r="K33" s="1"/>
    </row>
    <row r="34" spans="1:11" x14ac:dyDescent="0.25">
      <c r="A34" t="s">
        <v>50</v>
      </c>
      <c r="B34" t="s">
        <v>52</v>
      </c>
      <c r="C34">
        <v>17</v>
      </c>
      <c r="D34" s="1" t="str">
        <f>CONCATENATE(A34,B34,C34)</f>
        <v>ON.F.17</v>
      </c>
      <c r="E34" s="6" t="s">
        <v>68</v>
      </c>
      <c r="F34" s="8"/>
      <c r="G34" s="4"/>
      <c r="H34" s="4"/>
      <c r="I34" s="36">
        <f>+$I$32*7%/2</f>
        <v>8.9318249999999999</v>
      </c>
      <c r="J34" s="58">
        <f>F34*I34</f>
        <v>0</v>
      </c>
      <c r="K34" s="1"/>
    </row>
    <row r="35" spans="1:11" ht="15" customHeight="1" x14ac:dyDescent="0.25">
      <c r="D35" s="38" t="s">
        <v>82</v>
      </c>
      <c r="E35" s="39"/>
      <c r="F35" s="39"/>
      <c r="G35" s="39"/>
      <c r="H35" s="39"/>
      <c r="I35" s="39"/>
      <c r="J35" s="39"/>
      <c r="K35" s="40"/>
    </row>
    <row r="36" spans="1:11" x14ac:dyDescent="0.25">
      <c r="A36" t="s">
        <v>50</v>
      </c>
      <c r="B36" t="s">
        <v>52</v>
      </c>
      <c r="C36">
        <v>18</v>
      </c>
      <c r="D36" s="1" t="str">
        <f>CONCATENATE(A36,B36,C36)</f>
        <v>ON.F.18</v>
      </c>
      <c r="E36" s="6" t="s">
        <v>8</v>
      </c>
      <c r="F36" s="4"/>
      <c r="G36" s="4"/>
      <c r="H36" s="4"/>
      <c r="I36" s="36">
        <f>114*0.963</f>
        <v>109.782</v>
      </c>
      <c r="J36" s="58">
        <f>F36*I36</f>
        <v>0</v>
      </c>
      <c r="K36" s="42"/>
    </row>
    <row r="37" spans="1:11" x14ac:dyDescent="0.25">
      <c r="A37" t="s">
        <v>50</v>
      </c>
      <c r="B37" t="s">
        <v>52</v>
      </c>
      <c r="C37">
        <v>19</v>
      </c>
      <c r="D37" s="1" t="str">
        <f>CONCATENATE(A37,B37,C37)</f>
        <v>ON.F.19</v>
      </c>
      <c r="E37" s="6" t="s">
        <v>67</v>
      </c>
      <c r="F37" s="4"/>
      <c r="G37" s="4"/>
      <c r="H37" s="4"/>
      <c r="I37" s="36">
        <f>+$I$36*7%/2</f>
        <v>3.8423700000000003</v>
      </c>
      <c r="J37" s="58">
        <f>F37*I37</f>
        <v>0</v>
      </c>
      <c r="K37" s="42"/>
    </row>
    <row r="38" spans="1:11" x14ac:dyDescent="0.25">
      <c r="A38" t="s">
        <v>50</v>
      </c>
      <c r="B38" t="s">
        <v>52</v>
      </c>
      <c r="C38">
        <v>20</v>
      </c>
      <c r="D38" s="1" t="str">
        <f>CONCATENATE(A38,B38,C38)</f>
        <v>ON.F.20</v>
      </c>
      <c r="E38" s="6" t="s">
        <v>68</v>
      </c>
      <c r="F38" s="4"/>
      <c r="G38" s="4"/>
      <c r="H38" s="4"/>
      <c r="I38" s="36">
        <f>+$I$36*7%/2</f>
        <v>3.8423700000000003</v>
      </c>
      <c r="J38" s="58">
        <f>F38*I38</f>
        <v>0</v>
      </c>
      <c r="K38" s="42"/>
    </row>
    <row r="39" spans="1:11" ht="21" customHeight="1" x14ac:dyDescent="0.25">
      <c r="D39" s="84" t="s">
        <v>17</v>
      </c>
      <c r="E39" s="84"/>
      <c r="F39" s="84"/>
      <c r="G39" s="84"/>
      <c r="H39" s="84"/>
      <c r="I39" s="44" t="s">
        <v>88</v>
      </c>
      <c r="J39" s="44" t="s">
        <v>120</v>
      </c>
      <c r="K39" s="25" t="s">
        <v>39</v>
      </c>
    </row>
    <row r="40" spans="1:11" ht="15" customHeight="1" x14ac:dyDescent="0.25">
      <c r="D40" s="38" t="s">
        <v>71</v>
      </c>
      <c r="E40" s="39"/>
      <c r="F40" s="39"/>
      <c r="G40" s="39"/>
      <c r="H40" s="39"/>
      <c r="I40" s="39"/>
      <c r="J40" s="39"/>
      <c r="K40" s="40"/>
    </row>
    <row r="41" spans="1:11" x14ac:dyDescent="0.25">
      <c r="A41" t="s">
        <v>50</v>
      </c>
      <c r="B41" t="s">
        <v>53</v>
      </c>
      <c r="C41">
        <v>21</v>
      </c>
      <c r="D41" s="1" t="str">
        <f>CONCATENATE(A41,B41,C41)</f>
        <v>ON.H.21</v>
      </c>
      <c r="E41" s="6" t="s">
        <v>18</v>
      </c>
      <c r="F41" s="4"/>
      <c r="G41" s="4"/>
      <c r="H41" s="4"/>
      <c r="I41" s="36">
        <f>4648*0.81*0.8988</f>
        <v>3383.8741440000003</v>
      </c>
      <c r="J41" s="58">
        <f>F41*I41</f>
        <v>0</v>
      </c>
      <c r="K41" s="1"/>
    </row>
    <row r="42" spans="1:11" x14ac:dyDescent="0.25">
      <c r="A42" t="s">
        <v>50</v>
      </c>
      <c r="B42" t="s">
        <v>53</v>
      </c>
      <c r="C42">
        <v>22</v>
      </c>
      <c r="D42" s="1" t="str">
        <f>CONCATENATE(A42,B42,C42)</f>
        <v>ON.H.22</v>
      </c>
      <c r="E42" s="6" t="s">
        <v>69</v>
      </c>
      <c r="F42" s="4"/>
      <c r="G42" s="4"/>
      <c r="H42" s="4"/>
      <c r="I42" s="36">
        <f>+$I$41*6.5%/2</f>
        <v>109.97590968000002</v>
      </c>
      <c r="J42" s="58">
        <f>F42*I42</f>
        <v>0</v>
      </c>
      <c r="K42" s="29"/>
    </row>
    <row r="43" spans="1:11" x14ac:dyDescent="0.25">
      <c r="A43" t="s">
        <v>50</v>
      </c>
      <c r="B43" t="s">
        <v>53</v>
      </c>
      <c r="C43">
        <v>23</v>
      </c>
      <c r="D43" s="1" t="str">
        <f>CONCATENATE(A43,B43,C43)</f>
        <v>ON.H.23</v>
      </c>
      <c r="E43" s="6" t="s">
        <v>70</v>
      </c>
      <c r="F43" s="4"/>
      <c r="G43" s="4"/>
      <c r="H43" s="4"/>
      <c r="I43" s="36">
        <f>+$I$41*6.5%/2</f>
        <v>109.97590968000002</v>
      </c>
      <c r="J43" s="58">
        <f>F43*I43</f>
        <v>0</v>
      </c>
      <c r="K43" s="43"/>
    </row>
    <row r="44" spans="1:11" x14ac:dyDescent="0.25">
      <c r="D44" s="38" t="s">
        <v>83</v>
      </c>
      <c r="E44" s="39"/>
      <c r="F44" s="39"/>
      <c r="G44" s="39"/>
      <c r="H44" s="39"/>
      <c r="I44" s="39"/>
      <c r="J44" s="39"/>
      <c r="K44" s="40"/>
    </row>
    <row r="45" spans="1:11" x14ac:dyDescent="0.25">
      <c r="A45" t="s">
        <v>50</v>
      </c>
      <c r="B45" t="s">
        <v>53</v>
      </c>
      <c r="C45">
        <v>24</v>
      </c>
      <c r="D45" s="1" t="str">
        <f>CONCATENATE(A45,B45,C45)</f>
        <v>ON.H.24</v>
      </c>
      <c r="E45" s="6" t="s">
        <v>18</v>
      </c>
      <c r="F45" s="4"/>
      <c r="G45" s="4"/>
      <c r="H45" s="4"/>
      <c r="I45" s="36">
        <f>4648*0.13*0.8988</f>
        <v>543.090912</v>
      </c>
      <c r="J45" s="58">
        <f>F45*I45</f>
        <v>0</v>
      </c>
      <c r="K45" s="1"/>
    </row>
    <row r="46" spans="1:11" x14ac:dyDescent="0.25">
      <c r="A46" t="s">
        <v>50</v>
      </c>
      <c r="B46" t="s">
        <v>53</v>
      </c>
      <c r="C46">
        <v>25</v>
      </c>
      <c r="D46" s="1" t="str">
        <f>CONCATENATE(A46,B46,C46)</f>
        <v>ON.H.25</v>
      </c>
      <c r="E46" s="6" t="s">
        <v>76</v>
      </c>
      <c r="F46" s="4"/>
      <c r="G46" s="4"/>
      <c r="H46" s="4"/>
      <c r="I46" s="36">
        <v>1</v>
      </c>
      <c r="J46" s="58">
        <f>F46*I46</f>
        <v>0</v>
      </c>
      <c r="K46" s="42"/>
    </row>
    <row r="47" spans="1:11" x14ac:dyDescent="0.25">
      <c r="A47" t="s">
        <v>50</v>
      </c>
      <c r="B47" t="s">
        <v>53</v>
      </c>
      <c r="C47">
        <v>26</v>
      </c>
      <c r="D47" s="1" t="str">
        <f>CONCATENATE(A47,B47,C47)</f>
        <v>ON.H.26</v>
      </c>
      <c r="E47" s="6" t="s">
        <v>69</v>
      </c>
      <c r="F47" s="4"/>
      <c r="G47" s="4"/>
      <c r="H47" s="4"/>
      <c r="I47" s="36">
        <f>+$I$45*6.5%/2</f>
        <v>17.65045464</v>
      </c>
      <c r="J47" s="58">
        <f>F47*I47</f>
        <v>0</v>
      </c>
      <c r="K47" s="42"/>
    </row>
    <row r="48" spans="1:11" x14ac:dyDescent="0.25">
      <c r="A48" t="s">
        <v>50</v>
      </c>
      <c r="B48" t="s">
        <v>53</v>
      </c>
      <c r="C48">
        <v>27</v>
      </c>
      <c r="D48" s="1" t="str">
        <f>CONCATENATE(A48,B48,C48)</f>
        <v>ON.H.27</v>
      </c>
      <c r="E48" s="6" t="s">
        <v>70</v>
      </c>
      <c r="F48" s="4"/>
      <c r="G48" s="4"/>
      <c r="H48" s="4"/>
      <c r="I48" s="36">
        <f>+$I$45*6.5%/2</f>
        <v>17.65045464</v>
      </c>
      <c r="J48" s="58">
        <f>F48*I48</f>
        <v>0</v>
      </c>
      <c r="K48" s="42"/>
    </row>
    <row r="49" spans="1:11" ht="15" customHeight="1" x14ac:dyDescent="0.25">
      <c r="D49" s="38" t="s">
        <v>84</v>
      </c>
      <c r="E49" s="39"/>
      <c r="F49" s="39"/>
      <c r="G49" s="39"/>
      <c r="H49" s="39"/>
      <c r="I49" s="39"/>
      <c r="J49" s="39"/>
      <c r="K49" s="40"/>
    </row>
    <row r="50" spans="1:11" x14ac:dyDescent="0.25">
      <c r="A50" t="s">
        <v>50</v>
      </c>
      <c r="B50" t="s">
        <v>53</v>
      </c>
      <c r="C50">
        <v>28</v>
      </c>
      <c r="D50" s="1" t="str">
        <f>CONCATENATE(A50,B50,C50)</f>
        <v>ON.H.28</v>
      </c>
      <c r="E50" s="6" t="s">
        <v>18</v>
      </c>
      <c r="F50" s="4"/>
      <c r="G50" s="4"/>
      <c r="H50" s="4"/>
      <c r="I50" s="36">
        <f>4648*0.06*0.8988</f>
        <v>250.65734399999999</v>
      </c>
      <c r="J50" s="58">
        <f t="shared" ref="J50:J53" si="5">F50*I50</f>
        <v>0</v>
      </c>
      <c r="K50" s="42"/>
    </row>
    <row r="51" spans="1:11" x14ac:dyDescent="0.25">
      <c r="A51" t="s">
        <v>50</v>
      </c>
      <c r="B51" t="s">
        <v>53</v>
      </c>
      <c r="C51">
        <v>29</v>
      </c>
      <c r="D51" s="1" t="str">
        <f>CONCATENATE(A51,B51,C51)</f>
        <v>ON.H.29</v>
      </c>
      <c r="E51" s="6" t="s">
        <v>76</v>
      </c>
      <c r="F51" s="4"/>
      <c r="G51" s="4"/>
      <c r="H51" s="4"/>
      <c r="I51" s="36">
        <v>1</v>
      </c>
      <c r="J51" s="58">
        <f t="shared" si="5"/>
        <v>0</v>
      </c>
      <c r="K51" s="42"/>
    </row>
    <row r="52" spans="1:11" x14ac:dyDescent="0.25">
      <c r="A52" t="s">
        <v>50</v>
      </c>
      <c r="B52" t="s">
        <v>53</v>
      </c>
      <c r="C52">
        <v>30</v>
      </c>
      <c r="D52" s="1" t="str">
        <f>CONCATENATE(A52,B52,C52)</f>
        <v>ON.H.30</v>
      </c>
      <c r="E52" s="6" t="s">
        <v>69</v>
      </c>
      <c r="F52" s="4"/>
      <c r="G52" s="4"/>
      <c r="H52" s="4"/>
      <c r="I52" s="36">
        <f>+$I$50*6.5%/2</f>
        <v>8.1463636800000003</v>
      </c>
      <c r="J52" s="58">
        <f t="shared" si="5"/>
        <v>0</v>
      </c>
      <c r="K52" s="42"/>
    </row>
    <row r="53" spans="1:11" x14ac:dyDescent="0.25">
      <c r="A53" t="s">
        <v>50</v>
      </c>
      <c r="B53" t="s">
        <v>53</v>
      </c>
      <c r="C53">
        <v>31</v>
      </c>
      <c r="D53" s="1" t="str">
        <f>CONCATENATE(A53,B53,C53)</f>
        <v>ON.H.31</v>
      </c>
      <c r="E53" s="6" t="s">
        <v>70</v>
      </c>
      <c r="F53" s="4"/>
      <c r="G53" s="4"/>
      <c r="H53" s="4"/>
      <c r="I53" s="36">
        <f>+$I$50*6.5%/2</f>
        <v>8.1463636800000003</v>
      </c>
      <c r="J53" s="58">
        <f t="shared" si="5"/>
        <v>0</v>
      </c>
      <c r="K53" s="42"/>
    </row>
    <row r="54" spans="1:11" ht="21.75" customHeight="1" x14ac:dyDescent="0.25">
      <c r="D54" s="84" t="s">
        <v>20</v>
      </c>
      <c r="E54" s="84"/>
      <c r="F54" s="84"/>
      <c r="G54" s="84"/>
      <c r="H54" s="84"/>
      <c r="I54" s="44" t="s">
        <v>91</v>
      </c>
      <c r="J54" s="44" t="s">
        <v>120</v>
      </c>
      <c r="K54" s="25" t="s">
        <v>39</v>
      </c>
    </row>
    <row r="55" spans="1:11" ht="15" customHeight="1" x14ac:dyDescent="0.25">
      <c r="A55" t="s">
        <v>50</v>
      </c>
      <c r="B55" t="s">
        <v>54</v>
      </c>
      <c r="C55">
        <v>32</v>
      </c>
      <c r="D55" s="1" t="str">
        <f>CONCATENATE(A55,B55,C55)</f>
        <v>ON.L.32</v>
      </c>
      <c r="E55" s="6" t="s">
        <v>18</v>
      </c>
      <c r="F55" s="4"/>
      <c r="G55" s="4"/>
      <c r="H55" s="4"/>
      <c r="I55" s="36">
        <f>130*0.82</f>
        <v>106.6</v>
      </c>
      <c r="J55" s="58">
        <f t="shared" ref="J55:J58" si="6">F55*I55</f>
        <v>0</v>
      </c>
      <c r="K55" s="42"/>
    </row>
    <row r="56" spans="1:11" x14ac:dyDescent="0.25">
      <c r="A56" t="s">
        <v>50</v>
      </c>
      <c r="B56" t="s">
        <v>54</v>
      </c>
      <c r="C56">
        <v>33</v>
      </c>
      <c r="D56" s="1" t="str">
        <f>CONCATENATE(A56,B56,C56)</f>
        <v>ON.L.33</v>
      </c>
      <c r="E56" s="6" t="s">
        <v>21</v>
      </c>
      <c r="F56" s="4"/>
      <c r="G56" s="4"/>
      <c r="H56" s="4"/>
      <c r="I56" s="36">
        <v>1</v>
      </c>
      <c r="J56" s="58">
        <f t="shared" si="6"/>
        <v>0</v>
      </c>
      <c r="K56" s="42"/>
    </row>
    <row r="57" spans="1:11" x14ac:dyDescent="0.25">
      <c r="A57" t="s">
        <v>50</v>
      </c>
      <c r="B57" t="s">
        <v>54</v>
      </c>
      <c r="C57">
        <v>34</v>
      </c>
      <c r="D57" s="1" t="str">
        <f>CONCATENATE(A57,B57,C57)</f>
        <v>ON.L.34</v>
      </c>
      <c r="E57" s="6" t="s">
        <v>69</v>
      </c>
      <c r="F57" s="4"/>
      <c r="G57" s="4"/>
      <c r="H57" s="4"/>
      <c r="I57" s="36">
        <v>1</v>
      </c>
      <c r="J57" s="58">
        <f t="shared" si="6"/>
        <v>0</v>
      </c>
      <c r="K57" s="42"/>
    </row>
    <row r="58" spans="1:11" x14ac:dyDescent="0.25">
      <c r="A58" t="s">
        <v>50</v>
      </c>
      <c r="B58" t="s">
        <v>54</v>
      </c>
      <c r="C58">
        <v>35</v>
      </c>
      <c r="D58" s="1" t="str">
        <f>CONCATENATE(A58,B58,C58)</f>
        <v>ON.L.35</v>
      </c>
      <c r="E58" s="6" t="s">
        <v>70</v>
      </c>
      <c r="F58" s="4"/>
      <c r="G58" s="4"/>
      <c r="H58" s="4"/>
      <c r="I58" s="36">
        <v>1</v>
      </c>
      <c r="J58" s="58">
        <f t="shared" si="6"/>
        <v>0</v>
      </c>
      <c r="K58" s="42"/>
    </row>
    <row r="60" spans="1:11" ht="30" customHeight="1" x14ac:dyDescent="0.25">
      <c r="D60" s="85" t="s">
        <v>1</v>
      </c>
      <c r="E60" s="85"/>
      <c r="F60" s="85"/>
      <c r="G60" s="85"/>
      <c r="H60" s="85"/>
      <c r="I60" s="90" t="s">
        <v>80</v>
      </c>
      <c r="J60" s="91"/>
      <c r="K60" s="113" t="s">
        <v>107</v>
      </c>
    </row>
    <row r="61" spans="1:11" ht="21" x14ac:dyDescent="0.25">
      <c r="D61" s="97" t="s">
        <v>7</v>
      </c>
      <c r="E61" s="98" t="s">
        <v>2</v>
      </c>
      <c r="F61" s="99" t="s">
        <v>31</v>
      </c>
      <c r="G61" s="99"/>
      <c r="H61" s="99"/>
      <c r="I61" s="102"/>
      <c r="J61" s="103"/>
      <c r="K61" s="113"/>
    </row>
    <row r="62" spans="1:11" ht="18.75" x14ac:dyDescent="0.25">
      <c r="D62" s="105"/>
      <c r="E62" s="106"/>
      <c r="F62" s="27" t="s">
        <v>3</v>
      </c>
      <c r="G62" s="27" t="s">
        <v>4</v>
      </c>
      <c r="H62" s="27" t="s">
        <v>5</v>
      </c>
      <c r="I62" s="92"/>
      <c r="J62" s="93"/>
      <c r="K62" s="113"/>
    </row>
    <row r="63" spans="1:11" ht="22.5" customHeight="1" x14ac:dyDescent="0.25">
      <c r="D63" s="104" t="s">
        <v>6</v>
      </c>
      <c r="E63" s="104"/>
      <c r="F63" s="104"/>
      <c r="G63" s="104"/>
      <c r="H63" s="104"/>
      <c r="I63" s="104"/>
      <c r="J63" s="104"/>
      <c r="K63" s="104"/>
    </row>
    <row r="64" spans="1:11" ht="21" customHeight="1" x14ac:dyDescent="0.25">
      <c r="D64" s="84" t="s">
        <v>87</v>
      </c>
      <c r="E64" s="84"/>
      <c r="F64" s="84"/>
      <c r="G64" s="84"/>
      <c r="H64" s="84"/>
      <c r="I64" s="44" t="s">
        <v>86</v>
      </c>
      <c r="J64" s="44" t="s">
        <v>120</v>
      </c>
      <c r="K64" s="25" t="s">
        <v>39</v>
      </c>
    </row>
    <row r="65" spans="1:11" ht="15" customHeight="1" x14ac:dyDescent="0.25">
      <c r="D65" s="38" t="s">
        <v>9</v>
      </c>
      <c r="E65" s="39"/>
      <c r="F65" s="39"/>
      <c r="G65" s="39"/>
      <c r="H65" s="39"/>
      <c r="I65" s="39"/>
      <c r="J65" s="39"/>
      <c r="K65" s="40"/>
    </row>
    <row r="66" spans="1:11" x14ac:dyDescent="0.25">
      <c r="A66" t="s">
        <v>61</v>
      </c>
      <c r="B66" t="s">
        <v>51</v>
      </c>
      <c r="C66">
        <v>36</v>
      </c>
      <c r="D66" s="1" t="str">
        <f t="shared" ref="D66:D76" si="7">CONCATENATE(A66,B66,C66)</f>
        <v>OF.A.36</v>
      </c>
      <c r="E66" s="6" t="s">
        <v>8</v>
      </c>
      <c r="F66" s="4"/>
      <c r="G66" s="4"/>
      <c r="H66" s="4"/>
      <c r="I66" s="36">
        <v>1</v>
      </c>
      <c r="J66" s="58">
        <f t="shared" ref="J66:J68" si="8">F66*I66</f>
        <v>0</v>
      </c>
      <c r="K66" s="37"/>
    </row>
    <row r="67" spans="1:11" x14ac:dyDescent="0.25">
      <c r="A67" t="s">
        <v>61</v>
      </c>
      <c r="B67" t="s">
        <v>51</v>
      </c>
      <c r="C67">
        <v>37</v>
      </c>
      <c r="D67" s="1" t="str">
        <f t="shared" si="7"/>
        <v>OF.A.37</v>
      </c>
      <c r="E67" s="6" t="s">
        <v>67</v>
      </c>
      <c r="F67" s="4"/>
      <c r="G67" s="4"/>
      <c r="H67" s="4"/>
      <c r="I67" s="36">
        <v>1</v>
      </c>
      <c r="J67" s="58">
        <f t="shared" si="8"/>
        <v>0</v>
      </c>
      <c r="K67" s="42"/>
    </row>
    <row r="68" spans="1:11" x14ac:dyDescent="0.25">
      <c r="A68" t="s">
        <v>61</v>
      </c>
      <c r="B68" t="s">
        <v>51</v>
      </c>
      <c r="C68">
        <v>38</v>
      </c>
      <c r="D68" s="1" t="str">
        <f t="shared" si="7"/>
        <v>OF.A.38</v>
      </c>
      <c r="E68" s="6" t="s">
        <v>68</v>
      </c>
      <c r="F68" s="7"/>
      <c r="G68" s="4"/>
      <c r="H68" s="4"/>
      <c r="I68" s="36">
        <v>1</v>
      </c>
      <c r="J68" s="58">
        <f t="shared" si="8"/>
        <v>0</v>
      </c>
      <c r="K68" s="42"/>
    </row>
    <row r="69" spans="1:11" ht="15" customHeight="1" x14ac:dyDescent="0.25">
      <c r="D69" s="41" t="s">
        <v>74</v>
      </c>
      <c r="E69" s="39"/>
      <c r="F69" s="39"/>
      <c r="G69" s="39"/>
      <c r="H69" s="39"/>
      <c r="I69" s="39"/>
      <c r="J69" s="39"/>
      <c r="K69" s="40"/>
    </row>
    <row r="70" spans="1:11" x14ac:dyDescent="0.25">
      <c r="A70" t="s">
        <v>61</v>
      </c>
      <c r="B70" t="s">
        <v>51</v>
      </c>
      <c r="C70">
        <v>39</v>
      </c>
      <c r="D70" s="1" t="str">
        <f t="shared" si="7"/>
        <v>OF.A.39</v>
      </c>
      <c r="E70" s="6" t="s">
        <v>8</v>
      </c>
      <c r="F70" s="9"/>
      <c r="G70" s="4"/>
      <c r="H70" s="4"/>
      <c r="I70" s="36">
        <v>36</v>
      </c>
      <c r="J70" s="58">
        <f t="shared" ref="J70:J72" si="9">F70*I70</f>
        <v>0</v>
      </c>
      <c r="K70" s="42"/>
    </row>
    <row r="71" spans="1:11" x14ac:dyDescent="0.25">
      <c r="A71" t="s">
        <v>61</v>
      </c>
      <c r="B71" t="s">
        <v>51</v>
      </c>
      <c r="C71">
        <v>40</v>
      </c>
      <c r="D71" s="1" t="str">
        <f t="shared" si="7"/>
        <v>OF.A.40</v>
      </c>
      <c r="E71" s="6" t="s">
        <v>67</v>
      </c>
      <c r="F71" s="7"/>
      <c r="G71" s="4"/>
      <c r="H71" s="4"/>
      <c r="I71" s="36">
        <f>+$I$70*5%/2</f>
        <v>0.9</v>
      </c>
      <c r="J71" s="58">
        <f t="shared" si="9"/>
        <v>0</v>
      </c>
      <c r="K71" s="42"/>
    </row>
    <row r="72" spans="1:11" x14ac:dyDescent="0.25">
      <c r="A72" t="s">
        <v>61</v>
      </c>
      <c r="B72" t="s">
        <v>51</v>
      </c>
      <c r="C72">
        <v>41</v>
      </c>
      <c r="D72" s="1" t="str">
        <f t="shared" si="7"/>
        <v>OF.A.41</v>
      </c>
      <c r="E72" s="6" t="s">
        <v>68</v>
      </c>
      <c r="F72" s="8"/>
      <c r="G72" s="4"/>
      <c r="H72" s="4"/>
      <c r="I72" s="36">
        <f>+$I$70*5%/2</f>
        <v>0.9</v>
      </c>
      <c r="J72" s="58">
        <f t="shared" si="9"/>
        <v>0</v>
      </c>
      <c r="K72" s="42"/>
    </row>
    <row r="73" spans="1:11" ht="15" customHeight="1" x14ac:dyDescent="0.25">
      <c r="D73" s="41" t="s">
        <v>81</v>
      </c>
      <c r="E73" s="39"/>
      <c r="F73" s="39"/>
      <c r="G73" s="39"/>
      <c r="H73" s="39"/>
      <c r="I73" s="39"/>
      <c r="J73" s="39"/>
      <c r="K73" s="40"/>
    </row>
    <row r="74" spans="1:11" x14ac:dyDescent="0.25">
      <c r="A74" t="s">
        <v>61</v>
      </c>
      <c r="B74" t="s">
        <v>51</v>
      </c>
      <c r="C74">
        <v>42</v>
      </c>
      <c r="D74" s="1" t="str">
        <f t="shared" si="7"/>
        <v>OF.A.42</v>
      </c>
      <c r="E74" s="6" t="s">
        <v>8</v>
      </c>
      <c r="F74" s="4"/>
      <c r="G74" s="4"/>
      <c r="H74" s="4"/>
      <c r="I74" s="36">
        <v>8</v>
      </c>
      <c r="J74" s="58">
        <f t="shared" ref="J74:J76" si="10">F74*I74</f>
        <v>0</v>
      </c>
      <c r="K74" s="42"/>
    </row>
    <row r="75" spans="1:11" x14ac:dyDescent="0.25">
      <c r="A75" t="s">
        <v>61</v>
      </c>
      <c r="B75" t="s">
        <v>51</v>
      </c>
      <c r="C75">
        <v>43</v>
      </c>
      <c r="D75" s="1" t="str">
        <f t="shared" si="7"/>
        <v>OF.A.43</v>
      </c>
      <c r="E75" s="6" t="s">
        <v>67</v>
      </c>
      <c r="F75" s="4"/>
      <c r="G75" s="4"/>
      <c r="H75" s="4"/>
      <c r="I75" s="36">
        <v>1</v>
      </c>
      <c r="J75" s="58">
        <f t="shared" si="10"/>
        <v>0</v>
      </c>
      <c r="K75" s="42"/>
    </row>
    <row r="76" spans="1:11" x14ac:dyDescent="0.25">
      <c r="A76" t="s">
        <v>61</v>
      </c>
      <c r="B76" t="s">
        <v>51</v>
      </c>
      <c r="C76">
        <v>44</v>
      </c>
      <c r="D76" s="1" t="str">
        <f t="shared" si="7"/>
        <v>OF.A.44</v>
      </c>
      <c r="E76" s="6" t="s">
        <v>68</v>
      </c>
      <c r="F76" s="4"/>
      <c r="G76" s="4"/>
      <c r="H76" s="4"/>
      <c r="I76" s="36">
        <v>1</v>
      </c>
      <c r="J76" s="58">
        <f t="shared" si="10"/>
        <v>0</v>
      </c>
      <c r="K76" s="42"/>
    </row>
    <row r="77" spans="1:11" ht="22.5" customHeight="1" x14ac:dyDescent="0.25">
      <c r="D77" s="107" t="s">
        <v>10</v>
      </c>
      <c r="E77" s="108"/>
      <c r="F77" s="108"/>
      <c r="G77" s="108"/>
      <c r="H77" s="108"/>
      <c r="I77" s="44" t="s">
        <v>86</v>
      </c>
      <c r="J77" s="44" t="s">
        <v>120</v>
      </c>
      <c r="K77" s="25" t="s">
        <v>39</v>
      </c>
    </row>
    <row r="78" spans="1:11" ht="15" customHeight="1" x14ac:dyDescent="0.25">
      <c r="D78" s="41" t="s">
        <v>9</v>
      </c>
      <c r="E78" s="39"/>
      <c r="F78" s="39"/>
      <c r="G78" s="39"/>
      <c r="H78" s="39"/>
      <c r="I78" s="39"/>
      <c r="J78" s="39"/>
      <c r="K78" s="40"/>
    </row>
    <row r="79" spans="1:11" x14ac:dyDescent="0.25">
      <c r="A79" t="s">
        <v>61</v>
      </c>
      <c r="B79" t="s">
        <v>52</v>
      </c>
      <c r="C79">
        <v>45</v>
      </c>
      <c r="D79" s="1" t="str">
        <f t="shared" ref="D79:D89" si="11">CONCATENATE(A79,B79,C79)</f>
        <v>OF.F.45</v>
      </c>
      <c r="E79" s="6" t="s">
        <v>8</v>
      </c>
      <c r="F79" s="4"/>
      <c r="G79" s="4"/>
      <c r="H79" s="4"/>
      <c r="I79" s="36">
        <f>+(13+564+10739)*(1-0.963)</f>
        <v>418.69200000000035</v>
      </c>
      <c r="J79" s="58">
        <f t="shared" ref="J79:J81" si="12">F79*I79</f>
        <v>0</v>
      </c>
      <c r="K79" s="47"/>
    </row>
    <row r="80" spans="1:11" x14ac:dyDescent="0.25">
      <c r="A80" t="s">
        <v>61</v>
      </c>
      <c r="B80" t="s">
        <v>52</v>
      </c>
      <c r="C80">
        <v>46</v>
      </c>
      <c r="D80" s="1" t="str">
        <f t="shared" si="11"/>
        <v>OF.F.46</v>
      </c>
      <c r="E80" s="6" t="s">
        <v>67</v>
      </c>
      <c r="F80" s="4"/>
      <c r="G80" s="4"/>
      <c r="H80" s="4"/>
      <c r="I80" s="36">
        <f>$I$79*7%/2</f>
        <v>14.654220000000013</v>
      </c>
      <c r="J80" s="58">
        <f t="shared" si="12"/>
        <v>0</v>
      </c>
      <c r="K80" s="42"/>
    </row>
    <row r="81" spans="1:11" x14ac:dyDescent="0.25">
      <c r="A81" t="s">
        <v>61</v>
      </c>
      <c r="B81" t="s">
        <v>52</v>
      </c>
      <c r="C81">
        <v>47</v>
      </c>
      <c r="D81" s="1" t="str">
        <f t="shared" si="11"/>
        <v>OF.F.47</v>
      </c>
      <c r="E81" s="6" t="s">
        <v>68</v>
      </c>
      <c r="F81" s="7"/>
      <c r="G81" s="4"/>
      <c r="H81" s="4"/>
      <c r="I81" s="36">
        <f>$I$79*7%/2</f>
        <v>14.654220000000013</v>
      </c>
      <c r="J81" s="58">
        <f t="shared" si="12"/>
        <v>0</v>
      </c>
      <c r="K81" s="42"/>
    </row>
    <row r="82" spans="1:11" ht="15" customHeight="1" x14ac:dyDescent="0.25">
      <c r="D82" s="41" t="s">
        <v>74</v>
      </c>
      <c r="E82" s="39"/>
      <c r="F82" s="39"/>
      <c r="G82" s="39"/>
      <c r="H82" s="39"/>
      <c r="I82" s="39"/>
      <c r="J82" s="39"/>
      <c r="K82" s="40"/>
    </row>
    <row r="83" spans="1:11" x14ac:dyDescent="0.25">
      <c r="A83" t="s">
        <v>61</v>
      </c>
      <c r="B83" t="s">
        <v>52</v>
      </c>
      <c r="C83">
        <v>48</v>
      </c>
      <c r="D83" s="1" t="str">
        <f t="shared" si="11"/>
        <v>OF.F.48</v>
      </c>
      <c r="E83" s="6" t="s">
        <v>8</v>
      </c>
      <c r="F83" s="9"/>
      <c r="G83" s="4"/>
      <c r="H83" s="4"/>
      <c r="I83" s="36">
        <f>+(7+7+251)*(1-0.963)</f>
        <v>9.8050000000000086</v>
      </c>
      <c r="J83" s="58">
        <f t="shared" ref="J83:J85" si="13">F83*I83</f>
        <v>0</v>
      </c>
      <c r="K83" s="42"/>
    </row>
    <row r="84" spans="1:11" x14ac:dyDescent="0.25">
      <c r="A84" t="s">
        <v>61</v>
      </c>
      <c r="B84" t="s">
        <v>52</v>
      </c>
      <c r="C84">
        <v>49</v>
      </c>
      <c r="D84" s="1" t="str">
        <f t="shared" si="11"/>
        <v>OF.F.49</v>
      </c>
      <c r="E84" s="6" t="s">
        <v>67</v>
      </c>
      <c r="F84" s="7"/>
      <c r="G84" s="4"/>
      <c r="H84" s="4"/>
      <c r="I84" s="36">
        <v>1</v>
      </c>
      <c r="J84" s="58">
        <f t="shared" si="13"/>
        <v>0</v>
      </c>
      <c r="K84" s="42"/>
    </row>
    <row r="85" spans="1:11" x14ac:dyDescent="0.25">
      <c r="A85" t="s">
        <v>61</v>
      </c>
      <c r="B85" t="s">
        <v>52</v>
      </c>
      <c r="C85">
        <v>50</v>
      </c>
      <c r="D85" s="1" t="str">
        <f t="shared" si="11"/>
        <v>OF.F.50</v>
      </c>
      <c r="E85" s="6" t="s">
        <v>68</v>
      </c>
      <c r="F85" s="8"/>
      <c r="G85" s="4"/>
      <c r="H85" s="4"/>
      <c r="I85" s="36">
        <v>1</v>
      </c>
      <c r="J85" s="58">
        <f t="shared" si="13"/>
        <v>0</v>
      </c>
      <c r="K85" s="42"/>
    </row>
    <row r="86" spans="1:11" ht="15" customHeight="1" x14ac:dyDescent="0.25">
      <c r="D86" s="41" t="s">
        <v>81</v>
      </c>
      <c r="E86" s="39"/>
      <c r="F86" s="39"/>
      <c r="G86" s="39"/>
      <c r="H86" s="39"/>
      <c r="I86" s="39"/>
      <c r="J86" s="39"/>
      <c r="K86" s="40"/>
    </row>
    <row r="87" spans="1:11" x14ac:dyDescent="0.25">
      <c r="A87" t="s">
        <v>61</v>
      </c>
      <c r="B87" t="s">
        <v>52</v>
      </c>
      <c r="C87">
        <v>51</v>
      </c>
      <c r="D87" s="1" t="str">
        <f t="shared" si="11"/>
        <v>OF.F.51</v>
      </c>
      <c r="E87" s="6" t="s">
        <v>8</v>
      </c>
      <c r="F87" s="4"/>
      <c r="G87" s="4"/>
      <c r="H87" s="4"/>
      <c r="I87" s="36">
        <f>114*(1-0.963)</f>
        <v>4.2180000000000035</v>
      </c>
      <c r="J87" s="58">
        <f t="shared" ref="J87:J89" si="14">F87*I87</f>
        <v>0</v>
      </c>
      <c r="K87" s="42"/>
    </row>
    <row r="88" spans="1:11" x14ac:dyDescent="0.25">
      <c r="A88" t="s">
        <v>61</v>
      </c>
      <c r="B88" t="s">
        <v>52</v>
      </c>
      <c r="C88">
        <v>52</v>
      </c>
      <c r="D88" s="1" t="str">
        <f t="shared" si="11"/>
        <v>OF.F.52</v>
      </c>
      <c r="E88" s="6" t="s">
        <v>67</v>
      </c>
      <c r="F88" s="4"/>
      <c r="G88" s="4"/>
      <c r="H88" s="4"/>
      <c r="I88" s="36">
        <v>1</v>
      </c>
      <c r="J88" s="58">
        <f t="shared" si="14"/>
        <v>0</v>
      </c>
      <c r="K88" s="42"/>
    </row>
    <row r="89" spans="1:11" x14ac:dyDescent="0.25">
      <c r="A89" t="s">
        <v>61</v>
      </c>
      <c r="B89" t="s">
        <v>52</v>
      </c>
      <c r="C89">
        <v>53</v>
      </c>
      <c r="D89" s="1" t="str">
        <f t="shared" si="11"/>
        <v>OF.F.53</v>
      </c>
      <c r="E89" s="6" t="s">
        <v>68</v>
      </c>
      <c r="F89" s="4"/>
      <c r="G89" s="4"/>
      <c r="H89" s="4"/>
      <c r="I89" s="36">
        <v>1</v>
      </c>
      <c r="J89" s="58">
        <f t="shared" si="14"/>
        <v>0</v>
      </c>
      <c r="K89" s="42"/>
    </row>
    <row r="90" spans="1:11" ht="23.25" customHeight="1" x14ac:dyDescent="0.25">
      <c r="D90" s="84" t="s">
        <v>17</v>
      </c>
      <c r="E90" s="84"/>
      <c r="F90" s="84"/>
      <c r="G90" s="84"/>
      <c r="H90" s="84"/>
      <c r="I90" s="44" t="s">
        <v>88</v>
      </c>
      <c r="J90" s="44" t="s">
        <v>120</v>
      </c>
      <c r="K90" s="25" t="s">
        <v>39</v>
      </c>
    </row>
    <row r="91" spans="1:11" ht="15" customHeight="1" x14ac:dyDescent="0.25">
      <c r="D91" s="41" t="s">
        <v>9</v>
      </c>
      <c r="E91" s="39"/>
      <c r="F91" s="39"/>
      <c r="G91" s="39"/>
      <c r="H91" s="39"/>
      <c r="I91" s="39"/>
      <c r="J91" s="39"/>
      <c r="K91" s="40"/>
    </row>
    <row r="92" spans="1:11" x14ac:dyDescent="0.25">
      <c r="A92" t="s">
        <v>61</v>
      </c>
      <c r="B92" t="s">
        <v>53</v>
      </c>
      <c r="C92">
        <v>54</v>
      </c>
      <c r="D92" s="1" t="str">
        <f t="shared" ref="D92:D117" si="15">CONCATENATE(A92,B92,C92)</f>
        <v>OF.H.54</v>
      </c>
      <c r="E92" s="6" t="s">
        <v>18</v>
      </c>
      <c r="F92" s="4"/>
      <c r="G92" s="4"/>
      <c r="H92" s="4"/>
      <c r="I92" s="36">
        <f>4648*0.81*(1-0.8988)</f>
        <v>381.00585599999982</v>
      </c>
      <c r="J92" s="58">
        <f t="shared" ref="J92:J95" si="16">F92*I92</f>
        <v>0</v>
      </c>
      <c r="K92" s="43"/>
    </row>
    <row r="93" spans="1:11" x14ac:dyDescent="0.25">
      <c r="A93" t="s">
        <v>61</v>
      </c>
      <c r="B93" t="s">
        <v>53</v>
      </c>
      <c r="C93">
        <v>55</v>
      </c>
      <c r="D93" s="1" t="str">
        <f t="shared" si="15"/>
        <v>OF.H.55</v>
      </c>
      <c r="E93" s="6" t="s">
        <v>19</v>
      </c>
      <c r="F93" s="4"/>
      <c r="G93" s="4"/>
      <c r="H93" s="4"/>
      <c r="I93" s="36">
        <v>1</v>
      </c>
      <c r="J93" s="58">
        <f t="shared" si="16"/>
        <v>0</v>
      </c>
      <c r="K93" s="42"/>
    </row>
    <row r="94" spans="1:11" x14ac:dyDescent="0.25">
      <c r="A94" t="s">
        <v>61</v>
      </c>
      <c r="B94" t="s">
        <v>53</v>
      </c>
      <c r="C94">
        <v>56</v>
      </c>
      <c r="D94" s="1" t="str">
        <f t="shared" si="15"/>
        <v>OF.H.56</v>
      </c>
      <c r="E94" s="6" t="s">
        <v>67</v>
      </c>
      <c r="F94" s="4"/>
      <c r="G94" s="4"/>
      <c r="H94" s="4"/>
      <c r="I94" s="36">
        <f>$I$92*6.5%/2</f>
        <v>12.382690319999995</v>
      </c>
      <c r="J94" s="58">
        <f t="shared" si="16"/>
        <v>0</v>
      </c>
      <c r="K94" s="42"/>
    </row>
    <row r="95" spans="1:11" x14ac:dyDescent="0.25">
      <c r="A95" t="s">
        <v>61</v>
      </c>
      <c r="B95" t="s">
        <v>53</v>
      </c>
      <c r="C95">
        <v>57</v>
      </c>
      <c r="D95" s="1" t="str">
        <f t="shared" si="15"/>
        <v>OF.H.57</v>
      </c>
      <c r="E95" s="6" t="s">
        <v>68</v>
      </c>
      <c r="F95" s="4"/>
      <c r="G95" s="4"/>
      <c r="H95" s="4"/>
      <c r="I95" s="36">
        <f>$I$92*6.5%/2</f>
        <v>12.382690319999995</v>
      </c>
      <c r="J95" s="58">
        <f t="shared" si="16"/>
        <v>0</v>
      </c>
      <c r="K95" s="42"/>
    </row>
    <row r="96" spans="1:11" x14ac:dyDescent="0.25">
      <c r="D96" s="41" t="s">
        <v>83</v>
      </c>
      <c r="E96" s="39"/>
      <c r="F96" s="39"/>
      <c r="G96" s="39"/>
      <c r="H96" s="39"/>
      <c r="I96" s="39"/>
      <c r="J96" s="39"/>
      <c r="K96" s="40"/>
    </row>
    <row r="97" spans="1:11" x14ac:dyDescent="0.25">
      <c r="A97" t="s">
        <v>61</v>
      </c>
      <c r="B97" t="s">
        <v>53</v>
      </c>
      <c r="C97">
        <v>58</v>
      </c>
      <c r="D97" s="1" t="str">
        <f t="shared" si="15"/>
        <v>OF.H.58</v>
      </c>
      <c r="E97" s="6" t="s">
        <v>18</v>
      </c>
      <c r="F97" s="4"/>
      <c r="G97" s="4"/>
      <c r="H97" s="4"/>
      <c r="I97" s="36">
        <f>4648*0.13*(1-0.8988)</f>
        <v>61.149087999999978</v>
      </c>
      <c r="J97" s="58">
        <f t="shared" ref="J97:J101" si="17">F97*I97</f>
        <v>0</v>
      </c>
      <c r="K97" s="42"/>
    </row>
    <row r="98" spans="1:11" x14ac:dyDescent="0.25">
      <c r="A98" t="s">
        <v>61</v>
      </c>
      <c r="B98" t="s">
        <v>53</v>
      </c>
      <c r="C98">
        <v>59</v>
      </c>
      <c r="D98" s="1" t="str">
        <f t="shared" si="15"/>
        <v>OF.H.59</v>
      </c>
      <c r="E98" s="6" t="s">
        <v>19</v>
      </c>
      <c r="F98" s="4"/>
      <c r="G98" s="4"/>
      <c r="H98" s="4"/>
      <c r="I98" s="36">
        <v>1</v>
      </c>
      <c r="J98" s="58">
        <f t="shared" si="17"/>
        <v>0</v>
      </c>
      <c r="K98" s="42"/>
    </row>
    <row r="99" spans="1:11" x14ac:dyDescent="0.25">
      <c r="A99" t="s">
        <v>61</v>
      </c>
      <c r="B99" t="s">
        <v>53</v>
      </c>
      <c r="C99">
        <v>60</v>
      </c>
      <c r="D99" s="1" t="str">
        <f t="shared" si="15"/>
        <v>OF.H.60</v>
      </c>
      <c r="E99" s="6" t="s">
        <v>67</v>
      </c>
      <c r="F99" s="4"/>
      <c r="G99" s="4"/>
      <c r="H99" s="4"/>
      <c r="I99" s="36">
        <f>$I$97*6.5%/2</f>
        <v>1.9873453599999993</v>
      </c>
      <c r="J99" s="58">
        <f t="shared" si="17"/>
        <v>0</v>
      </c>
      <c r="K99" s="42"/>
    </row>
    <row r="100" spans="1:11" x14ac:dyDescent="0.25">
      <c r="A100" t="s">
        <v>61</v>
      </c>
      <c r="B100" t="s">
        <v>53</v>
      </c>
      <c r="C100">
        <v>61</v>
      </c>
      <c r="D100" s="1" t="str">
        <f t="shared" si="15"/>
        <v>OF.H.61</v>
      </c>
      <c r="E100" s="6" t="s">
        <v>68</v>
      </c>
      <c r="F100" s="4"/>
      <c r="G100" s="4"/>
      <c r="H100" s="4"/>
      <c r="I100" s="36">
        <f>$I$97*6.5%/2</f>
        <v>1.9873453599999993</v>
      </c>
      <c r="J100" s="58">
        <f t="shared" si="17"/>
        <v>0</v>
      </c>
      <c r="K100" s="42"/>
    </row>
    <row r="101" spans="1:11" x14ac:dyDescent="0.25">
      <c r="A101" t="s">
        <v>61</v>
      </c>
      <c r="B101" t="s">
        <v>53</v>
      </c>
      <c r="C101">
        <v>62</v>
      </c>
      <c r="D101" s="1" t="str">
        <f t="shared" si="15"/>
        <v>OF.H.62</v>
      </c>
      <c r="E101" s="6" t="s">
        <v>29</v>
      </c>
      <c r="F101" s="4"/>
      <c r="G101" s="4"/>
      <c r="H101" s="4"/>
      <c r="I101" s="36">
        <v>1</v>
      </c>
      <c r="J101" s="58">
        <f t="shared" si="17"/>
        <v>0</v>
      </c>
      <c r="K101" s="42"/>
    </row>
    <row r="102" spans="1:11" ht="15" customHeight="1" x14ac:dyDescent="0.25">
      <c r="D102" s="41" t="s">
        <v>84</v>
      </c>
      <c r="E102" s="39"/>
      <c r="F102" s="39"/>
      <c r="G102" s="39"/>
      <c r="H102" s="39"/>
      <c r="I102" s="39"/>
      <c r="J102" s="39"/>
      <c r="K102" s="40"/>
    </row>
    <row r="103" spans="1:11" x14ac:dyDescent="0.25">
      <c r="A103" t="s">
        <v>61</v>
      </c>
      <c r="B103" t="s">
        <v>53</v>
      </c>
      <c r="C103">
        <v>63</v>
      </c>
      <c r="D103" s="1" t="str">
        <f t="shared" si="15"/>
        <v>OF.H.63</v>
      </c>
      <c r="E103" s="6" t="s">
        <v>18</v>
      </c>
      <c r="F103" s="4"/>
      <c r="G103" s="4"/>
      <c r="H103" s="4"/>
      <c r="I103" s="36">
        <f>4648*0.06*(1-0.8988)</f>
        <v>28.222655999999986</v>
      </c>
      <c r="J103" s="58">
        <f t="shared" ref="J103:J107" si="18">F103*I103</f>
        <v>0</v>
      </c>
      <c r="K103" s="42"/>
    </row>
    <row r="104" spans="1:11" x14ac:dyDescent="0.25">
      <c r="A104" t="s">
        <v>61</v>
      </c>
      <c r="B104" t="s">
        <v>53</v>
      </c>
      <c r="C104">
        <v>64</v>
      </c>
      <c r="D104" s="1" t="str">
        <f t="shared" si="15"/>
        <v>OF.H.64</v>
      </c>
      <c r="E104" s="6" t="s">
        <v>19</v>
      </c>
      <c r="F104" s="4"/>
      <c r="G104" s="4"/>
      <c r="H104" s="4"/>
      <c r="I104" s="36">
        <v>1</v>
      </c>
      <c r="J104" s="58">
        <f t="shared" si="18"/>
        <v>0</v>
      </c>
      <c r="K104" s="42"/>
    </row>
    <row r="105" spans="1:11" x14ac:dyDescent="0.25">
      <c r="A105" t="s">
        <v>61</v>
      </c>
      <c r="B105" t="s">
        <v>53</v>
      </c>
      <c r="C105">
        <v>65</v>
      </c>
      <c r="D105" s="1" t="str">
        <f t="shared" si="15"/>
        <v>OF.H.65</v>
      </c>
      <c r="E105" s="6" t="s">
        <v>67</v>
      </c>
      <c r="F105" s="4"/>
      <c r="G105" s="4"/>
      <c r="H105" s="4"/>
      <c r="I105" s="36">
        <f>$I$103*6.5%/2</f>
        <v>0.91723631999999955</v>
      </c>
      <c r="J105" s="58">
        <f t="shared" si="18"/>
        <v>0</v>
      </c>
      <c r="K105" s="42"/>
    </row>
    <row r="106" spans="1:11" x14ac:dyDescent="0.25">
      <c r="A106" t="s">
        <v>61</v>
      </c>
      <c r="B106" t="s">
        <v>53</v>
      </c>
      <c r="C106">
        <v>66</v>
      </c>
      <c r="D106" s="1" t="str">
        <f t="shared" si="15"/>
        <v>OF.H.66</v>
      </c>
      <c r="E106" s="6" t="s">
        <v>68</v>
      </c>
      <c r="F106" s="4"/>
      <c r="G106" s="4"/>
      <c r="H106" s="4"/>
      <c r="I106" s="36">
        <f>$I$103*6.5%/2</f>
        <v>0.91723631999999955</v>
      </c>
      <c r="J106" s="58">
        <f t="shared" si="18"/>
        <v>0</v>
      </c>
      <c r="K106" s="42"/>
    </row>
    <row r="107" spans="1:11" x14ac:dyDescent="0.25">
      <c r="A107" t="s">
        <v>61</v>
      </c>
      <c r="B107" t="s">
        <v>53</v>
      </c>
      <c r="C107">
        <v>67</v>
      </c>
      <c r="D107" s="1" t="str">
        <f t="shared" si="15"/>
        <v>OF.H.67</v>
      </c>
      <c r="E107" s="6" t="s">
        <v>29</v>
      </c>
      <c r="F107" s="4"/>
      <c r="G107" s="4"/>
      <c r="H107" s="4"/>
      <c r="I107" s="36">
        <v>1</v>
      </c>
      <c r="J107" s="58">
        <f t="shared" si="18"/>
        <v>0</v>
      </c>
      <c r="K107" s="42"/>
    </row>
    <row r="108" spans="1:11" ht="22.5" customHeight="1" x14ac:dyDescent="0.25">
      <c r="D108" s="84" t="s">
        <v>20</v>
      </c>
      <c r="E108" s="84"/>
      <c r="F108" s="84"/>
      <c r="G108" s="84"/>
      <c r="H108" s="84"/>
      <c r="I108" s="44" t="s">
        <v>91</v>
      </c>
      <c r="J108" s="44" t="s">
        <v>120</v>
      </c>
      <c r="K108" s="25" t="s">
        <v>39</v>
      </c>
    </row>
    <row r="109" spans="1:11" x14ac:dyDescent="0.25">
      <c r="A109" t="s">
        <v>61</v>
      </c>
      <c r="B109" t="s">
        <v>54</v>
      </c>
      <c r="C109">
        <v>68</v>
      </c>
      <c r="D109" s="1" t="str">
        <f t="shared" si="15"/>
        <v>OF.L.68</v>
      </c>
      <c r="E109" s="6" t="s">
        <v>18</v>
      </c>
      <c r="F109" s="4"/>
      <c r="G109" s="4"/>
      <c r="H109" s="4"/>
      <c r="I109" s="36">
        <f>130*(1-0.82)</f>
        <v>23.400000000000006</v>
      </c>
      <c r="J109" s="58">
        <f t="shared" ref="J109:J113" si="19">F109*I109</f>
        <v>0</v>
      </c>
      <c r="K109" s="42"/>
    </row>
    <row r="110" spans="1:11" x14ac:dyDescent="0.25">
      <c r="A110" t="s">
        <v>61</v>
      </c>
      <c r="B110" t="s">
        <v>54</v>
      </c>
      <c r="C110">
        <v>69</v>
      </c>
      <c r="D110" s="1" t="str">
        <f t="shared" si="15"/>
        <v>OF.L.69</v>
      </c>
      <c r="E110" s="6" t="s">
        <v>21</v>
      </c>
      <c r="F110" s="4"/>
      <c r="G110" s="4"/>
      <c r="H110" s="4"/>
      <c r="I110" s="36">
        <v>1</v>
      </c>
      <c r="J110" s="58">
        <f t="shared" si="19"/>
        <v>0</v>
      </c>
      <c r="K110" s="42"/>
    </row>
    <row r="111" spans="1:11" x14ac:dyDescent="0.25">
      <c r="A111" t="s">
        <v>61</v>
      </c>
      <c r="B111" t="s">
        <v>54</v>
      </c>
      <c r="C111">
        <v>70</v>
      </c>
      <c r="D111" s="1" t="str">
        <f t="shared" si="15"/>
        <v>OF.L.70</v>
      </c>
      <c r="E111" s="6" t="s">
        <v>67</v>
      </c>
      <c r="F111" s="4"/>
      <c r="G111" s="4"/>
      <c r="H111" s="4"/>
      <c r="I111" s="36">
        <v>1</v>
      </c>
      <c r="J111" s="58">
        <f t="shared" si="19"/>
        <v>0</v>
      </c>
      <c r="K111" s="42"/>
    </row>
    <row r="112" spans="1:11" x14ac:dyDescent="0.25">
      <c r="A112" t="s">
        <v>61</v>
      </c>
      <c r="B112" t="s">
        <v>54</v>
      </c>
      <c r="C112">
        <v>71</v>
      </c>
      <c r="D112" s="1" t="str">
        <f t="shared" si="15"/>
        <v>OF.L.71</v>
      </c>
      <c r="E112" s="6" t="s">
        <v>68</v>
      </c>
      <c r="F112" s="4"/>
      <c r="G112" s="4"/>
      <c r="H112" s="4"/>
      <c r="I112" s="36">
        <v>1</v>
      </c>
      <c r="J112" s="58">
        <f t="shared" si="19"/>
        <v>0</v>
      </c>
      <c r="K112" s="42"/>
    </row>
    <row r="113" spans="1:11" x14ac:dyDescent="0.25">
      <c r="A113" t="s">
        <v>61</v>
      </c>
      <c r="B113" t="s">
        <v>54</v>
      </c>
      <c r="C113">
        <v>72</v>
      </c>
      <c r="D113" s="1" t="str">
        <f t="shared" si="15"/>
        <v>OF.L.72</v>
      </c>
      <c r="E113" s="6" t="s">
        <v>29</v>
      </c>
      <c r="F113" s="4"/>
      <c r="G113" s="4"/>
      <c r="H113" s="4"/>
      <c r="I113" s="36">
        <v>1</v>
      </c>
      <c r="J113" s="58">
        <f t="shared" si="19"/>
        <v>0</v>
      </c>
      <c r="K113" s="42"/>
    </row>
    <row r="114" spans="1:11" ht="24.75" customHeight="1" x14ac:dyDescent="0.25">
      <c r="D114" s="84" t="s">
        <v>22</v>
      </c>
      <c r="E114" s="84"/>
      <c r="F114" s="84"/>
      <c r="G114" s="84"/>
      <c r="H114" s="84"/>
      <c r="I114" s="35"/>
      <c r="J114" s="44" t="s">
        <v>120</v>
      </c>
      <c r="K114" s="25" t="s">
        <v>39</v>
      </c>
    </row>
    <row r="115" spans="1:11" x14ac:dyDescent="0.25">
      <c r="A115" t="s">
        <v>61</v>
      </c>
      <c r="B115" t="s">
        <v>55</v>
      </c>
      <c r="C115">
        <v>73</v>
      </c>
      <c r="D115" s="1" t="str">
        <f t="shared" si="15"/>
        <v>OF.M.73</v>
      </c>
      <c r="E115" s="6" t="s">
        <v>8</v>
      </c>
      <c r="F115" s="4"/>
      <c r="G115" s="4"/>
      <c r="H115" s="4"/>
      <c r="I115" s="36">
        <v>1</v>
      </c>
      <c r="J115" s="58">
        <f t="shared" ref="J115:J117" si="20">F115*I115</f>
        <v>0</v>
      </c>
      <c r="K115" s="42"/>
    </row>
    <row r="116" spans="1:11" x14ac:dyDescent="0.25">
      <c r="A116" t="s">
        <v>61</v>
      </c>
      <c r="B116" t="s">
        <v>55</v>
      </c>
      <c r="C116">
        <v>74</v>
      </c>
      <c r="D116" s="1" t="str">
        <f t="shared" si="15"/>
        <v>OF.M.74</v>
      </c>
      <c r="E116" s="6" t="s">
        <v>67</v>
      </c>
      <c r="F116" s="4"/>
      <c r="G116" s="4"/>
      <c r="H116" s="4"/>
      <c r="I116" s="36">
        <v>1</v>
      </c>
      <c r="J116" s="58">
        <f t="shared" si="20"/>
        <v>0</v>
      </c>
      <c r="K116" s="42"/>
    </row>
    <row r="117" spans="1:11" x14ac:dyDescent="0.25">
      <c r="A117" t="s">
        <v>61</v>
      </c>
      <c r="B117" t="s">
        <v>55</v>
      </c>
      <c r="C117">
        <v>75</v>
      </c>
      <c r="D117" s="1" t="str">
        <f t="shared" si="15"/>
        <v>OF.M.75</v>
      </c>
      <c r="E117" s="6" t="s">
        <v>68</v>
      </c>
      <c r="F117" s="4"/>
      <c r="G117" s="4"/>
      <c r="H117" s="4"/>
      <c r="I117" s="36">
        <v>1</v>
      </c>
      <c r="J117" s="58">
        <f t="shared" si="20"/>
        <v>0</v>
      </c>
      <c r="K117" s="42"/>
    </row>
    <row r="119" spans="1:11" ht="30" customHeight="1" x14ac:dyDescent="0.25">
      <c r="D119" s="85" t="s">
        <v>34</v>
      </c>
      <c r="E119" s="85"/>
      <c r="F119" s="85"/>
      <c r="G119" s="85"/>
      <c r="H119" s="85"/>
      <c r="I119" s="90" t="s">
        <v>80</v>
      </c>
      <c r="J119" s="91"/>
      <c r="K119" s="113" t="s">
        <v>104</v>
      </c>
    </row>
    <row r="120" spans="1:11" ht="30" customHeight="1" x14ac:dyDescent="0.25">
      <c r="D120" s="97" t="s">
        <v>7</v>
      </c>
      <c r="E120" s="98" t="s">
        <v>2</v>
      </c>
      <c r="F120" s="99" t="s">
        <v>31</v>
      </c>
      <c r="G120" s="99"/>
      <c r="H120" s="99"/>
      <c r="I120" s="102"/>
      <c r="J120" s="103"/>
      <c r="K120" s="113"/>
    </row>
    <row r="121" spans="1:11" ht="30" customHeight="1" x14ac:dyDescent="0.25">
      <c r="D121" s="97"/>
      <c r="E121" s="98"/>
      <c r="F121" s="26" t="s">
        <v>3</v>
      </c>
      <c r="G121" s="26" t="s">
        <v>4</v>
      </c>
      <c r="H121" s="26" t="s">
        <v>5</v>
      </c>
      <c r="I121" s="92"/>
      <c r="J121" s="93"/>
      <c r="K121" s="113"/>
    </row>
    <row r="122" spans="1:11" ht="30" customHeight="1" x14ac:dyDescent="0.25">
      <c r="D122" s="100" t="s">
        <v>6</v>
      </c>
      <c r="E122" s="101"/>
      <c r="F122" s="101"/>
      <c r="G122" s="101"/>
      <c r="H122" s="101"/>
      <c r="I122" s="101"/>
      <c r="J122" s="101"/>
      <c r="K122" s="101"/>
    </row>
    <row r="123" spans="1:11" ht="24" customHeight="1" x14ac:dyDescent="0.25">
      <c r="D123" s="84" t="s">
        <v>78</v>
      </c>
      <c r="E123" s="84"/>
      <c r="F123" s="84"/>
      <c r="G123" s="84"/>
      <c r="H123" s="84"/>
      <c r="I123" s="44" t="s">
        <v>86</v>
      </c>
      <c r="J123" s="44" t="s">
        <v>120</v>
      </c>
      <c r="K123" s="25" t="s">
        <v>39</v>
      </c>
    </row>
    <row r="124" spans="1:11" ht="15" customHeight="1" x14ac:dyDescent="0.25">
      <c r="D124" s="41" t="s">
        <v>9</v>
      </c>
      <c r="E124" s="39"/>
      <c r="F124" s="39"/>
      <c r="G124" s="39"/>
      <c r="H124" s="39"/>
      <c r="I124" s="39"/>
      <c r="J124" s="39"/>
      <c r="K124" s="40"/>
    </row>
    <row r="125" spans="1:11" x14ac:dyDescent="0.25">
      <c r="A125" t="s">
        <v>62</v>
      </c>
      <c r="B125" t="s">
        <v>51</v>
      </c>
      <c r="C125">
        <v>100</v>
      </c>
      <c r="D125" s="1" t="str">
        <f t="shared" ref="D125:D158" si="21">CONCATENATE(A125,B125,C125)</f>
        <v>G.A.100</v>
      </c>
      <c r="E125" s="1" t="s">
        <v>35</v>
      </c>
      <c r="F125" s="4"/>
      <c r="G125" s="4"/>
      <c r="H125" s="4"/>
      <c r="I125" s="36">
        <v>1</v>
      </c>
      <c r="J125" s="58">
        <f t="shared" ref="J125:J128" si="22">F125*I125</f>
        <v>0</v>
      </c>
      <c r="K125" s="45"/>
    </row>
    <row r="126" spans="1:11" x14ac:dyDescent="0.25">
      <c r="A126" t="s">
        <v>62</v>
      </c>
      <c r="B126" t="s">
        <v>51</v>
      </c>
      <c r="C126">
        <v>101</v>
      </c>
      <c r="D126" s="1" t="str">
        <f t="shared" si="21"/>
        <v>G.A.101</v>
      </c>
      <c r="E126" s="1" t="s">
        <v>36</v>
      </c>
      <c r="F126" s="4"/>
      <c r="G126" s="4"/>
      <c r="H126" s="4"/>
      <c r="I126" s="36">
        <v>1</v>
      </c>
      <c r="J126" s="58">
        <f t="shared" si="22"/>
        <v>0</v>
      </c>
      <c r="K126" s="42"/>
    </row>
    <row r="127" spans="1:11" x14ac:dyDescent="0.25">
      <c r="A127" t="s">
        <v>62</v>
      </c>
      <c r="B127" t="s">
        <v>51</v>
      </c>
      <c r="C127">
        <v>102</v>
      </c>
      <c r="D127" s="1" t="str">
        <f t="shared" si="21"/>
        <v>G.A.102</v>
      </c>
      <c r="E127" s="1" t="s">
        <v>37</v>
      </c>
      <c r="F127" s="4"/>
      <c r="G127" s="4"/>
      <c r="H127" s="4"/>
      <c r="I127" s="36">
        <v>1</v>
      </c>
      <c r="J127" s="58">
        <f t="shared" si="22"/>
        <v>0</v>
      </c>
      <c r="K127" s="42"/>
    </row>
    <row r="128" spans="1:11" x14ac:dyDescent="0.25">
      <c r="A128" t="s">
        <v>62</v>
      </c>
      <c r="B128" t="s">
        <v>51</v>
      </c>
      <c r="C128">
        <v>103</v>
      </c>
      <c r="D128" s="1" t="str">
        <f t="shared" si="21"/>
        <v>G.A.103</v>
      </c>
      <c r="E128" s="1" t="s">
        <v>38</v>
      </c>
      <c r="F128" s="4"/>
      <c r="G128" s="4"/>
      <c r="H128" s="4"/>
      <c r="I128" s="36">
        <v>1</v>
      </c>
      <c r="J128" s="58">
        <f t="shared" si="22"/>
        <v>0</v>
      </c>
      <c r="K128" s="42"/>
    </row>
    <row r="129" spans="1:11" x14ac:dyDescent="0.25">
      <c r="D129" s="41" t="s">
        <v>73</v>
      </c>
      <c r="E129" s="39"/>
      <c r="F129" s="39"/>
      <c r="G129" s="39"/>
      <c r="H129" s="39"/>
      <c r="I129" s="39"/>
      <c r="J129" s="39"/>
      <c r="K129" s="40"/>
    </row>
    <row r="130" spans="1:11" x14ac:dyDescent="0.25">
      <c r="A130" t="s">
        <v>62</v>
      </c>
      <c r="B130" t="s">
        <v>51</v>
      </c>
      <c r="C130">
        <v>104</v>
      </c>
      <c r="D130" s="1" t="str">
        <f t="shared" si="21"/>
        <v>G.A.104</v>
      </c>
      <c r="E130" s="1" t="s">
        <v>35</v>
      </c>
      <c r="F130" s="4"/>
      <c r="G130" s="4"/>
      <c r="H130" s="4"/>
      <c r="I130" s="36">
        <v>1</v>
      </c>
      <c r="J130" s="58">
        <f t="shared" ref="J130:J133" si="23">F130*I130</f>
        <v>0</v>
      </c>
      <c r="K130" s="42"/>
    </row>
    <row r="131" spans="1:11" x14ac:dyDescent="0.25">
      <c r="A131" t="s">
        <v>62</v>
      </c>
      <c r="B131" t="s">
        <v>51</v>
      </c>
      <c r="C131">
        <v>105</v>
      </c>
      <c r="D131" s="1" t="str">
        <f t="shared" si="21"/>
        <v>G.A.105</v>
      </c>
      <c r="E131" s="1" t="s">
        <v>36</v>
      </c>
      <c r="F131" s="4"/>
      <c r="G131" s="4"/>
      <c r="H131" s="4"/>
      <c r="I131" s="36">
        <v>1</v>
      </c>
      <c r="J131" s="58">
        <f t="shared" si="23"/>
        <v>0</v>
      </c>
      <c r="K131" s="42"/>
    </row>
    <row r="132" spans="1:11" x14ac:dyDescent="0.25">
      <c r="A132" t="s">
        <v>62</v>
      </c>
      <c r="B132" t="s">
        <v>51</v>
      </c>
      <c r="C132">
        <v>106</v>
      </c>
      <c r="D132" s="1" t="str">
        <f t="shared" si="21"/>
        <v>G.A.106</v>
      </c>
      <c r="E132" s="1" t="s">
        <v>37</v>
      </c>
      <c r="F132" s="4"/>
      <c r="G132" s="4"/>
      <c r="H132" s="4"/>
      <c r="I132" s="36">
        <v>1</v>
      </c>
      <c r="J132" s="58">
        <f t="shared" si="23"/>
        <v>0</v>
      </c>
      <c r="K132" s="42"/>
    </row>
    <row r="133" spans="1:11" x14ac:dyDescent="0.25">
      <c r="A133" t="s">
        <v>62</v>
      </c>
      <c r="B133" t="s">
        <v>51</v>
      </c>
      <c r="C133">
        <v>107</v>
      </c>
      <c r="D133" s="1" t="str">
        <f t="shared" si="21"/>
        <v>G.A.107</v>
      </c>
      <c r="E133" s="1" t="s">
        <v>38</v>
      </c>
      <c r="F133" s="4"/>
      <c r="G133" s="4"/>
      <c r="H133" s="4"/>
      <c r="I133" s="36">
        <v>1</v>
      </c>
      <c r="J133" s="58">
        <f t="shared" si="23"/>
        <v>0</v>
      </c>
      <c r="K133" s="42"/>
    </row>
    <row r="134" spans="1:11" ht="15" customHeight="1" x14ac:dyDescent="0.25">
      <c r="D134" s="41" t="s">
        <v>84</v>
      </c>
      <c r="E134" s="39"/>
      <c r="F134" s="39"/>
      <c r="G134" s="39"/>
      <c r="H134" s="39"/>
      <c r="I134" s="39"/>
      <c r="J134" s="39"/>
      <c r="K134" s="40"/>
    </row>
    <row r="135" spans="1:11" x14ac:dyDescent="0.25">
      <c r="A135" t="s">
        <v>62</v>
      </c>
      <c r="B135" t="s">
        <v>51</v>
      </c>
      <c r="C135">
        <v>108</v>
      </c>
      <c r="D135" s="1" t="str">
        <f t="shared" si="21"/>
        <v>G.A.108</v>
      </c>
      <c r="E135" s="1" t="s">
        <v>35</v>
      </c>
      <c r="F135" s="4"/>
      <c r="G135" s="4"/>
      <c r="H135" s="4"/>
      <c r="I135" s="36">
        <v>1</v>
      </c>
      <c r="J135" s="58">
        <f t="shared" ref="J135:J138" si="24">F135*I135</f>
        <v>0</v>
      </c>
      <c r="K135" s="42"/>
    </row>
    <row r="136" spans="1:11" x14ac:dyDescent="0.25">
      <c r="A136" t="s">
        <v>62</v>
      </c>
      <c r="B136" t="s">
        <v>51</v>
      </c>
      <c r="C136">
        <v>109</v>
      </c>
      <c r="D136" s="1" t="str">
        <f t="shared" si="21"/>
        <v>G.A.109</v>
      </c>
      <c r="E136" s="1" t="s">
        <v>36</v>
      </c>
      <c r="F136" s="4"/>
      <c r="G136" s="4"/>
      <c r="H136" s="4"/>
      <c r="I136" s="36">
        <v>1</v>
      </c>
      <c r="J136" s="58">
        <f t="shared" si="24"/>
        <v>0</v>
      </c>
      <c r="K136" s="42"/>
    </row>
    <row r="137" spans="1:11" x14ac:dyDescent="0.25">
      <c r="A137" t="s">
        <v>62</v>
      </c>
      <c r="B137" t="s">
        <v>51</v>
      </c>
      <c r="C137">
        <v>110</v>
      </c>
      <c r="D137" s="1" t="str">
        <f t="shared" si="21"/>
        <v>G.A.110</v>
      </c>
      <c r="E137" s="1" t="s">
        <v>37</v>
      </c>
      <c r="F137" s="4"/>
      <c r="G137" s="4"/>
      <c r="H137" s="4"/>
      <c r="I137" s="36">
        <v>1</v>
      </c>
      <c r="J137" s="58">
        <f t="shared" si="24"/>
        <v>0</v>
      </c>
      <c r="K137" s="42"/>
    </row>
    <row r="138" spans="1:11" x14ac:dyDescent="0.25">
      <c r="A138" t="s">
        <v>62</v>
      </c>
      <c r="B138" t="s">
        <v>51</v>
      </c>
      <c r="C138">
        <v>111</v>
      </c>
      <c r="D138" s="1" t="str">
        <f t="shared" si="21"/>
        <v>G.A.111</v>
      </c>
      <c r="E138" s="1" t="s">
        <v>38</v>
      </c>
      <c r="F138" s="4"/>
      <c r="G138" s="4"/>
      <c r="H138" s="4"/>
      <c r="I138" s="36">
        <v>1</v>
      </c>
      <c r="J138" s="58">
        <f t="shared" si="24"/>
        <v>0</v>
      </c>
      <c r="K138" s="42"/>
    </row>
    <row r="139" spans="1:11" ht="24" customHeight="1" x14ac:dyDescent="0.25">
      <c r="D139" s="84" t="s">
        <v>79</v>
      </c>
      <c r="E139" s="84"/>
      <c r="F139" s="84"/>
      <c r="G139" s="84"/>
      <c r="H139" s="84"/>
      <c r="I139" s="44" t="s">
        <v>86</v>
      </c>
      <c r="J139" s="44" t="s">
        <v>120</v>
      </c>
      <c r="K139" s="25" t="s">
        <v>39</v>
      </c>
    </row>
    <row r="140" spans="1:11" x14ac:dyDescent="0.25">
      <c r="A140" t="s">
        <v>62</v>
      </c>
      <c r="B140" t="s">
        <v>60</v>
      </c>
      <c r="C140">
        <v>112</v>
      </c>
      <c r="D140" s="1" t="str">
        <f t="shared" si="21"/>
        <v>G.FR.112</v>
      </c>
      <c r="E140" s="1" t="s">
        <v>40</v>
      </c>
      <c r="F140" s="4"/>
      <c r="G140" s="4"/>
      <c r="H140" s="4"/>
      <c r="I140" s="36">
        <v>1</v>
      </c>
      <c r="J140" s="58">
        <f t="shared" ref="J140:J143" si="25">F140*I140</f>
        <v>0</v>
      </c>
      <c r="K140" s="42"/>
    </row>
    <row r="141" spans="1:11" x14ac:dyDescent="0.25">
      <c r="A141" t="s">
        <v>62</v>
      </c>
      <c r="B141" t="s">
        <v>60</v>
      </c>
      <c r="C141">
        <v>113</v>
      </c>
      <c r="D141" s="1" t="str">
        <f t="shared" si="21"/>
        <v>G.FR.113</v>
      </c>
      <c r="E141" s="1" t="s">
        <v>41</v>
      </c>
      <c r="F141" s="4"/>
      <c r="G141" s="4"/>
      <c r="H141" s="4"/>
      <c r="I141" s="36">
        <v>1</v>
      </c>
      <c r="J141" s="58">
        <f t="shared" si="25"/>
        <v>0</v>
      </c>
      <c r="K141" s="42"/>
    </row>
    <row r="142" spans="1:11" x14ac:dyDescent="0.25">
      <c r="A142" t="s">
        <v>62</v>
      </c>
      <c r="B142" t="s">
        <v>60</v>
      </c>
      <c r="C142">
        <v>114</v>
      </c>
      <c r="D142" s="1" t="str">
        <f t="shared" si="21"/>
        <v>G.FR.114</v>
      </c>
      <c r="E142" s="1" t="s">
        <v>37</v>
      </c>
      <c r="F142" s="4"/>
      <c r="G142" s="4"/>
      <c r="H142" s="4"/>
      <c r="I142" s="36">
        <v>1</v>
      </c>
      <c r="J142" s="58">
        <f t="shared" si="25"/>
        <v>0</v>
      </c>
      <c r="K142" s="42"/>
    </row>
    <row r="143" spans="1:11" x14ac:dyDescent="0.25">
      <c r="A143" t="s">
        <v>62</v>
      </c>
      <c r="B143" t="s">
        <v>60</v>
      </c>
      <c r="C143">
        <v>115</v>
      </c>
      <c r="D143" s="1" t="str">
        <f t="shared" si="21"/>
        <v>G.FR.115</v>
      </c>
      <c r="E143" s="1" t="s">
        <v>38</v>
      </c>
      <c r="F143" s="4"/>
      <c r="G143" s="4"/>
      <c r="H143" s="4"/>
      <c r="I143" s="36">
        <v>1</v>
      </c>
      <c r="J143" s="58">
        <f t="shared" si="25"/>
        <v>0</v>
      </c>
      <c r="K143" s="42"/>
    </row>
    <row r="144" spans="1:11" ht="24" customHeight="1" x14ac:dyDescent="0.25">
      <c r="D144" s="84" t="s">
        <v>85</v>
      </c>
      <c r="E144" s="84"/>
      <c r="F144" s="84"/>
      <c r="G144" s="84"/>
      <c r="H144" s="84"/>
      <c r="I144" s="44" t="s">
        <v>92</v>
      </c>
      <c r="J144" s="44" t="s">
        <v>120</v>
      </c>
      <c r="K144" s="25" t="s">
        <v>39</v>
      </c>
    </row>
    <row r="145" spans="1:11" x14ac:dyDescent="0.25">
      <c r="A145" t="s">
        <v>62</v>
      </c>
      <c r="B145" t="s">
        <v>63</v>
      </c>
      <c r="C145">
        <v>116</v>
      </c>
      <c r="D145" s="1" t="str">
        <f t="shared" si="21"/>
        <v>G.FE.116</v>
      </c>
      <c r="E145" s="1" t="s">
        <v>40</v>
      </c>
      <c r="F145" s="4"/>
      <c r="G145" s="4"/>
      <c r="H145" s="4"/>
      <c r="I145" s="94">
        <f>8+3+4+3</f>
        <v>18</v>
      </c>
      <c r="J145" s="58">
        <f t="shared" ref="J145:J150" si="26">F145*I145</f>
        <v>0</v>
      </c>
      <c r="K145" s="42"/>
    </row>
    <row r="146" spans="1:11" x14ac:dyDescent="0.25">
      <c r="A146" t="s">
        <v>62</v>
      </c>
      <c r="B146" t="s">
        <v>63</v>
      </c>
      <c r="C146">
        <v>117</v>
      </c>
      <c r="D146" s="1" t="str">
        <f t="shared" si="21"/>
        <v>G.FE.117</v>
      </c>
      <c r="E146" s="1" t="s">
        <v>41</v>
      </c>
      <c r="F146" s="4"/>
      <c r="G146" s="4"/>
      <c r="H146" s="4"/>
      <c r="I146" s="95"/>
      <c r="J146" s="58">
        <f>F146*I145</f>
        <v>0</v>
      </c>
      <c r="K146" s="42"/>
    </row>
    <row r="147" spans="1:11" x14ac:dyDescent="0.25">
      <c r="A147" t="s">
        <v>62</v>
      </c>
      <c r="B147" t="s">
        <v>63</v>
      </c>
      <c r="C147">
        <v>118</v>
      </c>
      <c r="D147" s="1" t="str">
        <f t="shared" si="21"/>
        <v>G.FE.118</v>
      </c>
      <c r="E147" s="1" t="s">
        <v>37</v>
      </c>
      <c r="F147" s="4"/>
      <c r="G147" s="4"/>
      <c r="H147" s="4"/>
      <c r="I147" s="95"/>
      <c r="J147" s="58">
        <f>F147*I145</f>
        <v>0</v>
      </c>
      <c r="K147" s="42"/>
    </row>
    <row r="148" spans="1:11" x14ac:dyDescent="0.25">
      <c r="A148" t="s">
        <v>62</v>
      </c>
      <c r="B148" t="s">
        <v>63</v>
      </c>
      <c r="C148">
        <v>119</v>
      </c>
      <c r="D148" s="1" t="str">
        <f t="shared" si="21"/>
        <v>G.FE.119</v>
      </c>
      <c r="E148" s="1" t="s">
        <v>38</v>
      </c>
      <c r="F148" s="4"/>
      <c r="G148" s="4"/>
      <c r="H148" s="4"/>
      <c r="I148" s="96"/>
      <c r="J148" s="58">
        <f>F148*I145</f>
        <v>0</v>
      </c>
      <c r="K148" s="42"/>
    </row>
    <row r="149" spans="1:11" ht="24" customHeight="1" x14ac:dyDescent="0.25">
      <c r="D149" s="84" t="s">
        <v>66</v>
      </c>
      <c r="E149" s="84"/>
      <c r="F149" s="84"/>
      <c r="G149" s="84"/>
      <c r="H149" s="84"/>
      <c r="I149" s="44" t="s">
        <v>89</v>
      </c>
      <c r="J149" s="44" t="s">
        <v>120</v>
      </c>
      <c r="K149" s="25" t="s">
        <v>39</v>
      </c>
    </row>
    <row r="150" spans="1:11" x14ac:dyDescent="0.25">
      <c r="A150" t="s">
        <v>62</v>
      </c>
      <c r="B150" t="s">
        <v>53</v>
      </c>
      <c r="C150">
        <v>120</v>
      </c>
      <c r="D150" s="1" t="str">
        <f t="shared" si="21"/>
        <v>G.H.120</v>
      </c>
      <c r="E150" s="1" t="s">
        <v>42</v>
      </c>
      <c r="F150" s="4"/>
      <c r="G150" s="4"/>
      <c r="H150" s="4"/>
      <c r="I150" s="94">
        <v>57</v>
      </c>
      <c r="J150" s="58">
        <f t="shared" si="26"/>
        <v>0</v>
      </c>
      <c r="K150" s="42"/>
    </row>
    <row r="151" spans="1:11" x14ac:dyDescent="0.25">
      <c r="A151" t="s">
        <v>62</v>
      </c>
      <c r="B151" t="s">
        <v>53</v>
      </c>
      <c r="C151">
        <v>121</v>
      </c>
      <c r="D151" s="1" t="str">
        <f t="shared" si="21"/>
        <v>G.H.121</v>
      </c>
      <c r="E151" s="1" t="s">
        <v>43</v>
      </c>
      <c r="F151" s="4"/>
      <c r="G151" s="4"/>
      <c r="H151" s="4"/>
      <c r="I151" s="95"/>
      <c r="J151" s="58">
        <f>F151*I150</f>
        <v>0</v>
      </c>
      <c r="K151" s="42"/>
    </row>
    <row r="152" spans="1:11" x14ac:dyDescent="0.25">
      <c r="A152" t="s">
        <v>62</v>
      </c>
      <c r="B152" t="s">
        <v>53</v>
      </c>
      <c r="C152">
        <v>122</v>
      </c>
      <c r="D152" s="1" t="str">
        <f t="shared" si="21"/>
        <v>G.H.122</v>
      </c>
      <c r="E152" s="1" t="s">
        <v>44</v>
      </c>
      <c r="F152" s="4"/>
      <c r="G152" s="4"/>
      <c r="H152" s="4"/>
      <c r="I152" s="95"/>
      <c r="J152" s="58">
        <f>F152*I150</f>
        <v>0</v>
      </c>
      <c r="K152" s="42"/>
    </row>
    <row r="153" spans="1:11" x14ac:dyDescent="0.25">
      <c r="A153" t="s">
        <v>62</v>
      </c>
      <c r="B153" t="s">
        <v>53</v>
      </c>
      <c r="C153">
        <v>123</v>
      </c>
      <c r="D153" s="1" t="str">
        <f t="shared" si="21"/>
        <v>G.H.123</v>
      </c>
      <c r="E153" s="1" t="s">
        <v>45</v>
      </c>
      <c r="F153" s="4"/>
      <c r="G153" s="4"/>
      <c r="H153" s="4"/>
      <c r="I153" s="96"/>
      <c r="J153" s="58">
        <f>F153*I150</f>
        <v>0</v>
      </c>
      <c r="K153" s="42"/>
    </row>
    <row r="154" spans="1:11" ht="24" customHeight="1" x14ac:dyDescent="0.25">
      <c r="D154" s="86" t="s">
        <v>105</v>
      </c>
      <c r="E154" s="86"/>
      <c r="F154" s="86"/>
      <c r="G154" s="86"/>
      <c r="H154" s="86"/>
      <c r="I154" s="57"/>
      <c r="J154" s="44" t="s">
        <v>120</v>
      </c>
      <c r="K154" s="25" t="s">
        <v>39</v>
      </c>
    </row>
    <row r="155" spans="1:11" x14ac:dyDescent="0.25">
      <c r="A155" t="s">
        <v>62</v>
      </c>
      <c r="B155" t="s">
        <v>64</v>
      </c>
      <c r="C155">
        <v>124</v>
      </c>
      <c r="D155" s="1" t="str">
        <f t="shared" si="21"/>
        <v>G.P.124</v>
      </c>
      <c r="E155" s="1" t="s">
        <v>46</v>
      </c>
      <c r="F155" s="4"/>
      <c r="G155" s="4"/>
      <c r="H155" s="4"/>
      <c r="I155" s="36">
        <v>5</v>
      </c>
      <c r="J155" s="58">
        <f t="shared" ref="J155:J158" si="27">F155*I155</f>
        <v>0</v>
      </c>
      <c r="K155" s="42"/>
    </row>
    <row r="156" spans="1:11" x14ac:dyDescent="0.25">
      <c r="A156" t="s">
        <v>62</v>
      </c>
      <c r="B156" t="s">
        <v>64</v>
      </c>
      <c r="C156">
        <v>125</v>
      </c>
      <c r="D156" s="29" t="str">
        <f t="shared" si="21"/>
        <v>G.P.125</v>
      </c>
      <c r="E156" s="29" t="s">
        <v>47</v>
      </c>
      <c r="F156" s="53"/>
      <c r="G156" s="53"/>
      <c r="H156" s="53"/>
      <c r="I156" s="133">
        <v>81</v>
      </c>
      <c r="J156" s="58">
        <f>F156*I155</f>
        <v>0</v>
      </c>
      <c r="K156" s="45"/>
    </row>
    <row r="157" spans="1:11" x14ac:dyDescent="0.25">
      <c r="A157" t="s">
        <v>62</v>
      </c>
      <c r="B157" t="s">
        <v>64</v>
      </c>
      <c r="C157">
        <v>126</v>
      </c>
      <c r="D157" s="1" t="str">
        <f t="shared" si="21"/>
        <v>G.P.126</v>
      </c>
      <c r="E157" s="1" t="s">
        <v>48</v>
      </c>
      <c r="F157" s="4"/>
      <c r="G157" s="4"/>
      <c r="H157" s="4"/>
      <c r="I157" s="134"/>
      <c r="J157" s="58">
        <f>F157*I155</f>
        <v>0</v>
      </c>
      <c r="K157" s="42"/>
    </row>
    <row r="158" spans="1:11" x14ac:dyDescent="0.25">
      <c r="A158" t="s">
        <v>62</v>
      </c>
      <c r="B158" t="s">
        <v>64</v>
      </c>
      <c r="C158">
        <v>127</v>
      </c>
      <c r="D158" s="1" t="str">
        <f t="shared" si="21"/>
        <v>G.P.127</v>
      </c>
      <c r="E158" s="1" t="s">
        <v>49</v>
      </c>
      <c r="F158" s="4"/>
      <c r="G158" s="4"/>
      <c r="H158" s="4"/>
      <c r="I158" s="135"/>
      <c r="J158" s="58">
        <f>F158*I155</f>
        <v>0</v>
      </c>
      <c r="K158" s="42"/>
    </row>
    <row r="160" spans="1:11" ht="24.75" customHeight="1" x14ac:dyDescent="0.25">
      <c r="D160" s="85" t="s">
        <v>23</v>
      </c>
      <c r="E160" s="85"/>
      <c r="F160" s="85"/>
      <c r="G160" s="85"/>
      <c r="H160" s="85"/>
      <c r="I160" s="90" t="s">
        <v>80</v>
      </c>
      <c r="J160" s="91"/>
      <c r="K160" s="25" t="s">
        <v>39</v>
      </c>
    </row>
    <row r="161" spans="1:11" ht="21.75" customHeight="1" x14ac:dyDescent="0.25">
      <c r="D161" s="84" t="s">
        <v>27</v>
      </c>
      <c r="E161" s="84"/>
      <c r="F161" s="84"/>
      <c r="G161" s="84"/>
      <c r="H161" s="84"/>
      <c r="I161" s="92"/>
      <c r="J161" s="93"/>
      <c r="K161" s="1"/>
    </row>
    <row r="162" spans="1:11" x14ac:dyDescent="0.25">
      <c r="A162" t="s">
        <v>62</v>
      </c>
      <c r="B162" t="s">
        <v>56</v>
      </c>
      <c r="C162">
        <v>200</v>
      </c>
      <c r="D162" s="1" t="str">
        <f t="shared" ref="D162:D163" si="28">CONCATENATE(A162,B162,C162)</f>
        <v>G.AB.200</v>
      </c>
      <c r="E162" s="48" t="s">
        <v>28</v>
      </c>
      <c r="F162" s="4"/>
      <c r="G162" s="4"/>
      <c r="H162" s="4"/>
      <c r="I162" s="36">
        <v>1</v>
      </c>
      <c r="J162" s="58">
        <f t="shared" ref="J162:J163" si="29">F162*I162</f>
        <v>0</v>
      </c>
      <c r="K162" s="56"/>
    </row>
    <row r="163" spans="1:11" x14ac:dyDescent="0.25">
      <c r="A163" t="s">
        <v>62</v>
      </c>
      <c r="B163" t="s">
        <v>56</v>
      </c>
      <c r="C163">
        <v>201</v>
      </c>
      <c r="D163" s="1" t="str">
        <f t="shared" si="28"/>
        <v>G.AB.201</v>
      </c>
      <c r="E163" s="1" t="s">
        <v>100</v>
      </c>
      <c r="F163" s="4"/>
      <c r="G163" s="4"/>
      <c r="H163" s="4"/>
      <c r="I163" s="36">
        <v>1</v>
      </c>
      <c r="J163" s="58">
        <f t="shared" si="29"/>
        <v>0</v>
      </c>
      <c r="K163" s="42"/>
    </row>
    <row r="164" spans="1:11" ht="18.75" customHeight="1" x14ac:dyDescent="0.25">
      <c r="D164" s="84" t="s">
        <v>25</v>
      </c>
      <c r="E164" s="84"/>
      <c r="F164" s="84"/>
      <c r="G164" s="84"/>
      <c r="H164" s="84"/>
      <c r="I164" s="35"/>
      <c r="J164" s="44" t="s">
        <v>120</v>
      </c>
      <c r="K164" s="1"/>
    </row>
    <row r="165" spans="1:11" s="52" customFormat="1" x14ac:dyDescent="0.25">
      <c r="A165" s="52" t="s">
        <v>50</v>
      </c>
      <c r="B165" s="52" t="s">
        <v>58</v>
      </c>
      <c r="C165" s="52">
        <v>202</v>
      </c>
      <c r="D165" s="1" t="str">
        <f>CONCATENATE(A165,B165,C165)</f>
        <v>ON.V.202</v>
      </c>
      <c r="E165" s="1" t="s">
        <v>99</v>
      </c>
      <c r="F165" s="53"/>
      <c r="G165" s="53"/>
      <c r="H165" s="53"/>
      <c r="I165" s="50">
        <v>10</v>
      </c>
      <c r="J165" s="58">
        <f t="shared" ref="J165:J166" si="30">F165*I165</f>
        <v>0</v>
      </c>
      <c r="K165" s="48"/>
    </row>
    <row r="166" spans="1:11" x14ac:dyDescent="0.25">
      <c r="A166" t="s">
        <v>50</v>
      </c>
      <c r="B166" t="s">
        <v>58</v>
      </c>
      <c r="C166">
        <v>203</v>
      </c>
      <c r="D166" s="1" t="str">
        <f>CONCATENATE(A166,B166,C166)</f>
        <v>ON.V.203</v>
      </c>
      <c r="E166" s="1" t="s">
        <v>26</v>
      </c>
      <c r="F166" s="53"/>
      <c r="G166" s="53"/>
      <c r="H166" s="53"/>
      <c r="I166" s="36">
        <v>10</v>
      </c>
      <c r="J166" s="58">
        <f t="shared" si="30"/>
        <v>0</v>
      </c>
      <c r="K166" s="1"/>
    </row>
    <row r="167" spans="1:11" ht="18.75" customHeight="1" x14ac:dyDescent="0.25">
      <c r="D167" s="84" t="s">
        <v>24</v>
      </c>
      <c r="E167" s="84"/>
      <c r="F167" s="84"/>
      <c r="G167" s="84"/>
      <c r="H167" s="84"/>
      <c r="I167" s="35"/>
      <c r="J167" s="44" t="s">
        <v>120</v>
      </c>
      <c r="K167" s="29"/>
    </row>
    <row r="168" spans="1:11" x14ac:dyDescent="0.25">
      <c r="A168" t="s">
        <v>50</v>
      </c>
      <c r="B168" t="s">
        <v>57</v>
      </c>
      <c r="C168">
        <v>208</v>
      </c>
      <c r="D168" s="1" t="str">
        <f t="shared" ref="D168" si="31">CONCATENATE(A168,B168,C168)</f>
        <v>ON.AS.208</v>
      </c>
      <c r="E168" s="48" t="s">
        <v>102</v>
      </c>
      <c r="F168" s="49"/>
      <c r="G168" s="49"/>
      <c r="H168" s="49"/>
      <c r="I168" s="73">
        <v>1</v>
      </c>
      <c r="J168" s="74">
        <f t="shared" ref="J168:J173" si="32">F168*I168</f>
        <v>0</v>
      </c>
      <c r="K168" s="87" t="s">
        <v>103</v>
      </c>
    </row>
    <row r="169" spans="1:11" x14ac:dyDescent="0.25">
      <c r="A169" t="s">
        <v>50</v>
      </c>
      <c r="B169" t="s">
        <v>57</v>
      </c>
      <c r="C169">
        <v>209</v>
      </c>
      <c r="D169" s="1" t="str">
        <f>CONCATENATE(A169,B169,C169)</f>
        <v>ON.AS.209</v>
      </c>
      <c r="E169" s="48"/>
      <c r="F169" s="49"/>
      <c r="G169" s="49"/>
      <c r="H169" s="49"/>
      <c r="I169" s="73"/>
      <c r="J169" s="74">
        <f t="shared" si="32"/>
        <v>0</v>
      </c>
      <c r="K169" s="88"/>
    </row>
    <row r="170" spans="1:11" x14ac:dyDescent="0.25">
      <c r="A170" t="s">
        <v>50</v>
      </c>
      <c r="B170" t="s">
        <v>57</v>
      </c>
      <c r="C170">
        <v>210</v>
      </c>
      <c r="D170" s="1" t="str">
        <f>CONCATENATE(A170,B170,C170)</f>
        <v>ON.AS.210</v>
      </c>
      <c r="E170" s="48"/>
      <c r="F170" s="49"/>
      <c r="G170" s="49"/>
      <c r="H170" s="49"/>
      <c r="I170" s="73"/>
      <c r="J170" s="74">
        <f t="shared" si="32"/>
        <v>0</v>
      </c>
      <c r="K170" s="88"/>
    </row>
    <row r="171" spans="1:11" x14ac:dyDescent="0.25">
      <c r="A171" t="s">
        <v>50</v>
      </c>
      <c r="B171" t="s">
        <v>57</v>
      </c>
      <c r="C171">
        <v>211</v>
      </c>
      <c r="D171" s="1" t="str">
        <f>CONCATENATE(A171,B171,C171)</f>
        <v>ON.AS.211</v>
      </c>
      <c r="E171" s="48"/>
      <c r="F171" s="49"/>
      <c r="G171" s="49"/>
      <c r="H171" s="49"/>
      <c r="I171" s="73"/>
      <c r="J171" s="74">
        <f t="shared" si="32"/>
        <v>0</v>
      </c>
      <c r="K171" s="88"/>
    </row>
    <row r="172" spans="1:11" x14ac:dyDescent="0.25">
      <c r="A172" t="s">
        <v>50</v>
      </c>
      <c r="B172" t="s">
        <v>57</v>
      </c>
      <c r="C172">
        <v>212</v>
      </c>
      <c r="D172" s="1" t="str">
        <f>CONCATENATE(A172,B172,C172)</f>
        <v>ON.AS.212</v>
      </c>
      <c r="E172" s="48"/>
      <c r="F172" s="49"/>
      <c r="G172" s="49"/>
      <c r="H172" s="49"/>
      <c r="I172" s="73"/>
      <c r="J172" s="74">
        <f t="shared" si="32"/>
        <v>0</v>
      </c>
      <c r="K172" s="88"/>
    </row>
    <row r="173" spans="1:11" x14ac:dyDescent="0.25">
      <c r="D173" s="1"/>
      <c r="E173" s="48"/>
      <c r="F173" s="49"/>
      <c r="G173" s="49"/>
      <c r="H173" s="49"/>
      <c r="I173" s="73"/>
      <c r="J173" s="74">
        <f t="shared" si="32"/>
        <v>0</v>
      </c>
      <c r="K173" s="89"/>
    </row>
    <row r="174" spans="1:11" x14ac:dyDescent="0.25">
      <c r="F174"/>
      <c r="G174"/>
      <c r="H174"/>
    </row>
    <row r="175" spans="1:11" ht="21.6" customHeight="1" x14ac:dyDescent="0.25">
      <c r="D175" s="85" t="s">
        <v>30</v>
      </c>
      <c r="E175" s="85"/>
      <c r="F175" s="85"/>
      <c r="G175" s="85"/>
      <c r="H175" s="85"/>
      <c r="I175" s="90" t="s">
        <v>80</v>
      </c>
      <c r="J175" s="91"/>
      <c r="K175" s="25" t="s">
        <v>39</v>
      </c>
    </row>
    <row r="176" spans="1:11" ht="21.6" customHeight="1" x14ac:dyDescent="0.25">
      <c r="D176" s="84" t="s">
        <v>101</v>
      </c>
      <c r="E176" s="84"/>
      <c r="F176" s="84"/>
      <c r="G176" s="84"/>
      <c r="H176" s="84"/>
      <c r="I176" s="92"/>
      <c r="J176" s="93"/>
      <c r="K176" s="55"/>
    </row>
    <row r="177" spans="1:11" ht="14.45" customHeight="1" x14ac:dyDescent="0.25">
      <c r="A177" t="s">
        <v>50</v>
      </c>
      <c r="B177" t="s">
        <v>59</v>
      </c>
      <c r="C177">
        <v>219</v>
      </c>
      <c r="D177" s="1" t="str">
        <f t="shared" ref="D177:D185" si="33">CONCATENATE(A177,B177,C177)</f>
        <v>ON.FO.219</v>
      </c>
      <c r="E177" s="48" t="s">
        <v>95</v>
      </c>
      <c r="F177" s="49"/>
      <c r="G177" s="49"/>
      <c r="H177" s="49"/>
      <c r="I177" s="50">
        <v>1</v>
      </c>
      <c r="J177" s="58">
        <f t="shared" ref="J177:J181" si="34">F177*I177</f>
        <v>0</v>
      </c>
      <c r="K177" s="81"/>
    </row>
    <row r="178" spans="1:11" x14ac:dyDescent="0.25">
      <c r="A178" t="s">
        <v>50</v>
      </c>
      <c r="B178" t="s">
        <v>59</v>
      </c>
      <c r="C178">
        <v>220</v>
      </c>
      <c r="D178" s="1" t="str">
        <f t="shared" si="33"/>
        <v>ON.FO.220</v>
      </c>
      <c r="E178" s="48" t="s">
        <v>94</v>
      </c>
      <c r="F178" s="49"/>
      <c r="G178" s="49"/>
      <c r="H178" s="54"/>
      <c r="I178" s="50">
        <v>1</v>
      </c>
      <c r="J178" s="58">
        <f t="shared" si="34"/>
        <v>0</v>
      </c>
      <c r="K178" s="82"/>
    </row>
    <row r="179" spans="1:11" x14ac:dyDescent="0.25">
      <c r="A179" t="s">
        <v>50</v>
      </c>
      <c r="B179" t="s">
        <v>59</v>
      </c>
      <c r="C179">
        <v>221</v>
      </c>
      <c r="D179" s="1" t="str">
        <f t="shared" si="33"/>
        <v>ON.FO.221</v>
      </c>
      <c r="E179" s="48" t="s">
        <v>93</v>
      </c>
      <c r="F179" s="49"/>
      <c r="G179" s="49"/>
      <c r="H179" s="49"/>
      <c r="I179" s="50">
        <v>1</v>
      </c>
      <c r="J179" s="58">
        <f t="shared" si="34"/>
        <v>0</v>
      </c>
      <c r="K179" s="82"/>
    </row>
    <row r="180" spans="1:11" x14ac:dyDescent="0.25">
      <c r="A180" t="s">
        <v>50</v>
      </c>
      <c r="B180" t="s">
        <v>59</v>
      </c>
      <c r="C180">
        <v>222</v>
      </c>
      <c r="D180" s="1" t="str">
        <f t="shared" si="33"/>
        <v>ON.FO.222</v>
      </c>
      <c r="E180" s="48" t="s">
        <v>32</v>
      </c>
      <c r="F180" s="49"/>
      <c r="G180" s="49"/>
      <c r="H180" s="49"/>
      <c r="I180" s="50">
        <v>1</v>
      </c>
      <c r="J180" s="58">
        <f t="shared" si="34"/>
        <v>0</v>
      </c>
      <c r="K180" s="82"/>
    </row>
    <row r="181" spans="1:11" x14ac:dyDescent="0.25">
      <c r="A181" t="s">
        <v>50</v>
      </c>
      <c r="B181" t="s">
        <v>59</v>
      </c>
      <c r="C181">
        <v>223</v>
      </c>
      <c r="D181" s="1" t="str">
        <f t="shared" si="33"/>
        <v>ON.FO.223</v>
      </c>
      <c r="E181" s="48" t="s">
        <v>33</v>
      </c>
      <c r="F181" s="49"/>
      <c r="G181" s="49"/>
      <c r="H181" s="49"/>
      <c r="I181" s="50">
        <v>1</v>
      </c>
      <c r="J181" s="58">
        <f t="shared" si="34"/>
        <v>0</v>
      </c>
      <c r="K181" s="83"/>
    </row>
    <row r="182" spans="1:11" x14ac:dyDescent="0.25">
      <c r="A182" t="s">
        <v>50</v>
      </c>
      <c r="B182" t="s">
        <v>60</v>
      </c>
      <c r="C182">
        <v>225</v>
      </c>
      <c r="D182" s="35"/>
      <c r="E182" s="35" t="s">
        <v>96</v>
      </c>
      <c r="F182" s="35"/>
      <c r="G182" s="35"/>
      <c r="H182" s="35"/>
      <c r="I182" s="35"/>
      <c r="J182" s="35"/>
      <c r="K182" s="35" t="s">
        <v>65</v>
      </c>
    </row>
    <row r="183" spans="1:11" x14ac:dyDescent="0.25">
      <c r="A183" t="s">
        <v>50</v>
      </c>
      <c r="B183" t="s">
        <v>60</v>
      </c>
      <c r="C183">
        <v>226</v>
      </c>
      <c r="D183" s="1" t="str">
        <f t="shared" si="33"/>
        <v>ON.FR.226</v>
      </c>
      <c r="E183" s="42" t="s">
        <v>77</v>
      </c>
      <c r="F183" s="4"/>
      <c r="G183" s="4"/>
      <c r="H183" s="4"/>
      <c r="I183" s="36">
        <v>1</v>
      </c>
      <c r="J183" s="58">
        <f t="shared" ref="J183:J185" si="35">F183*I183</f>
        <v>0</v>
      </c>
      <c r="K183" s="45"/>
    </row>
    <row r="184" spans="1:11" x14ac:dyDescent="0.25">
      <c r="A184" t="s">
        <v>50</v>
      </c>
      <c r="B184" t="s">
        <v>60</v>
      </c>
      <c r="C184">
        <v>227</v>
      </c>
      <c r="D184" s="1" t="str">
        <f t="shared" si="33"/>
        <v>ON.FR.227</v>
      </c>
      <c r="E184" s="42" t="s">
        <v>97</v>
      </c>
      <c r="F184" s="4"/>
      <c r="G184" s="4"/>
      <c r="H184" s="4"/>
      <c r="I184" s="47">
        <v>2</v>
      </c>
      <c r="J184" s="58">
        <f t="shared" si="35"/>
        <v>0</v>
      </c>
      <c r="K184" s="29"/>
    </row>
    <row r="185" spans="1:11" x14ac:dyDescent="0.25">
      <c r="A185" t="s">
        <v>50</v>
      </c>
      <c r="B185" t="s">
        <v>60</v>
      </c>
      <c r="C185">
        <v>228</v>
      </c>
      <c r="D185" s="1" t="str">
        <f t="shared" si="33"/>
        <v>ON.FR.228</v>
      </c>
      <c r="E185" s="42" t="s">
        <v>98</v>
      </c>
      <c r="F185" s="4"/>
      <c r="G185" s="4"/>
      <c r="H185" s="4"/>
      <c r="I185" s="36">
        <v>2</v>
      </c>
      <c r="J185" s="58">
        <f t="shared" si="35"/>
        <v>0</v>
      </c>
      <c r="K185" s="29"/>
    </row>
  </sheetData>
  <mergeCells count="51">
    <mergeCell ref="I7:J9"/>
    <mergeCell ref="K1:K6"/>
    <mergeCell ref="K60:K62"/>
    <mergeCell ref="K7:K9"/>
    <mergeCell ref="K119:K121"/>
    <mergeCell ref="I60:J62"/>
    <mergeCell ref="D1:H1"/>
    <mergeCell ref="E5:F5"/>
    <mergeCell ref="D7:H7"/>
    <mergeCell ref="D8:D9"/>
    <mergeCell ref="E8:E9"/>
    <mergeCell ref="F8:H8"/>
    <mergeCell ref="D114:H114"/>
    <mergeCell ref="D10:K10"/>
    <mergeCell ref="D11:H11"/>
    <mergeCell ref="D26:H26"/>
    <mergeCell ref="D39:H39"/>
    <mergeCell ref="D54:H54"/>
    <mergeCell ref="D60:H60"/>
    <mergeCell ref="D61:D62"/>
    <mergeCell ref="E61:E62"/>
    <mergeCell ref="F61:H61"/>
    <mergeCell ref="D63:K63"/>
    <mergeCell ref="D64:H64"/>
    <mergeCell ref="D77:H77"/>
    <mergeCell ref="D90:H90"/>
    <mergeCell ref="D108:H108"/>
    <mergeCell ref="I150:I153"/>
    <mergeCell ref="D119:H119"/>
    <mergeCell ref="D120:D121"/>
    <mergeCell ref="E120:E121"/>
    <mergeCell ref="F120:H120"/>
    <mergeCell ref="D122:K122"/>
    <mergeCell ref="D123:H123"/>
    <mergeCell ref="D139:H139"/>
    <mergeCell ref="D144:H144"/>
    <mergeCell ref="I145:I148"/>
    <mergeCell ref="D149:H149"/>
    <mergeCell ref="I119:J121"/>
    <mergeCell ref="K177:K181"/>
    <mergeCell ref="D167:H167"/>
    <mergeCell ref="D175:H175"/>
    <mergeCell ref="D154:H154"/>
    <mergeCell ref="D160:H160"/>
    <mergeCell ref="D161:H161"/>
    <mergeCell ref="D164:H164"/>
    <mergeCell ref="D176:H176"/>
    <mergeCell ref="K168:K173"/>
    <mergeCell ref="I160:J161"/>
    <mergeCell ref="I175:J176"/>
    <mergeCell ref="I156:I158"/>
  </mergeCells>
  <pageMargins left="0.7" right="0.7" top="0.75" bottom="0.75" header="0.3" footer="0.3"/>
  <pageSetup paperSize="9" orientation="portrait" r:id="rId1"/>
  <ignoredErrors>
    <ignoredError sqref="D183:D185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68D31-0559-4749-A3FC-20101CD9DDBF}">
  <dimension ref="A1:O53"/>
  <sheetViews>
    <sheetView topLeftCell="A14" workbookViewId="0">
      <selection activeCell="H49" sqref="H49"/>
    </sheetView>
  </sheetViews>
  <sheetFormatPr baseColWidth="10" defaultRowHeight="15" x14ac:dyDescent="0.25"/>
  <cols>
    <col min="1" max="1" width="35" customWidth="1"/>
    <col min="2" max="2" width="12.85546875" style="72" customWidth="1"/>
    <col min="3" max="3" width="14.140625" customWidth="1"/>
    <col min="4" max="4" width="15.28515625" style="68" customWidth="1"/>
    <col min="5" max="5" width="16.7109375" style="68" customWidth="1"/>
    <col min="6" max="6" width="77.85546875" style="79" customWidth="1"/>
    <col min="7" max="7" width="26" customWidth="1"/>
    <col min="8" max="14" width="102.42578125" customWidth="1"/>
  </cols>
  <sheetData>
    <row r="1" spans="1:15" ht="34.5" customHeight="1" x14ac:dyDescent="0.25">
      <c r="A1" s="115" t="s">
        <v>121</v>
      </c>
      <c r="B1" s="116"/>
      <c r="C1" s="116"/>
      <c r="D1" s="116"/>
      <c r="E1" s="116"/>
      <c r="F1" s="116"/>
    </row>
    <row r="2" spans="1:15" ht="24.6" customHeight="1" x14ac:dyDescent="0.25">
      <c r="A2" s="121" t="s">
        <v>146</v>
      </c>
      <c r="B2" s="122"/>
      <c r="C2" s="122"/>
      <c r="D2" s="122"/>
      <c r="E2" s="122"/>
      <c r="F2" s="122"/>
    </row>
    <row r="3" spans="1:15" ht="30" customHeight="1" x14ac:dyDescent="0.25">
      <c r="A3" s="117" t="s">
        <v>147</v>
      </c>
      <c r="B3" s="118"/>
      <c r="C3" s="118"/>
      <c r="D3" s="119"/>
      <c r="E3" s="119"/>
      <c r="F3" s="120"/>
      <c r="M3" s="68"/>
      <c r="N3" s="68"/>
      <c r="O3" s="68"/>
    </row>
    <row r="4" spans="1:15" ht="30" customHeight="1" x14ac:dyDescent="0.25">
      <c r="A4" s="123" t="s">
        <v>140</v>
      </c>
      <c r="B4" s="124"/>
      <c r="C4" s="125"/>
      <c r="D4" s="66" t="s">
        <v>122</v>
      </c>
      <c r="E4" s="66" t="s">
        <v>123</v>
      </c>
      <c r="F4" s="75" t="s">
        <v>124</v>
      </c>
      <c r="M4" s="68"/>
      <c r="N4" s="68"/>
      <c r="O4" s="68"/>
    </row>
    <row r="5" spans="1:15" x14ac:dyDescent="0.25">
      <c r="A5" s="126" t="s">
        <v>125</v>
      </c>
      <c r="B5" s="127"/>
      <c r="C5" s="128"/>
      <c r="D5" s="59"/>
      <c r="E5" s="59"/>
      <c r="F5" s="76"/>
      <c r="M5" s="64"/>
      <c r="N5" s="64"/>
      <c r="O5" s="65"/>
    </row>
    <row r="6" spans="1:15" x14ac:dyDescent="0.25">
      <c r="A6" s="70" t="s">
        <v>126</v>
      </c>
      <c r="B6" s="67" t="s">
        <v>127</v>
      </c>
      <c r="C6" s="69" t="s">
        <v>128</v>
      </c>
      <c r="D6" s="59"/>
      <c r="E6" s="59"/>
      <c r="F6" s="76"/>
      <c r="M6" s="64"/>
      <c r="N6" s="64"/>
      <c r="O6" s="65"/>
    </row>
    <row r="7" spans="1:15" x14ac:dyDescent="0.25">
      <c r="A7" s="70" t="s">
        <v>126</v>
      </c>
      <c r="B7" s="67" t="s">
        <v>127</v>
      </c>
      <c r="C7" s="69" t="s">
        <v>129</v>
      </c>
      <c r="D7" s="59"/>
      <c r="E7" s="59"/>
      <c r="F7" s="76"/>
      <c r="M7" s="64"/>
      <c r="N7" s="64"/>
      <c r="O7" s="65"/>
    </row>
    <row r="8" spans="1:15" x14ac:dyDescent="0.25">
      <c r="A8" s="70" t="s">
        <v>126</v>
      </c>
      <c r="B8" s="67" t="s">
        <v>130</v>
      </c>
      <c r="C8" s="69" t="s">
        <v>128</v>
      </c>
      <c r="D8" s="59"/>
      <c r="E8" s="59"/>
      <c r="F8" s="76"/>
      <c r="M8" s="64"/>
      <c r="N8" s="64"/>
      <c r="O8" s="65"/>
    </row>
    <row r="9" spans="1:15" x14ac:dyDescent="0.25">
      <c r="A9" s="70" t="s">
        <v>126</v>
      </c>
      <c r="B9" s="67" t="s">
        <v>130</v>
      </c>
      <c r="C9" s="69" t="s">
        <v>129</v>
      </c>
      <c r="D9" s="59"/>
      <c r="E9" s="59"/>
      <c r="F9" s="76"/>
      <c r="M9" s="64"/>
      <c r="N9" s="64"/>
      <c r="O9" s="65"/>
    </row>
    <row r="10" spans="1:15" x14ac:dyDescent="0.25">
      <c r="A10" s="70" t="s">
        <v>131</v>
      </c>
      <c r="B10" s="67" t="s">
        <v>127</v>
      </c>
      <c r="C10" s="69" t="s">
        <v>128</v>
      </c>
      <c r="D10" s="59"/>
      <c r="E10" s="59"/>
      <c r="F10" s="76"/>
      <c r="M10" s="64"/>
      <c r="N10" s="64"/>
      <c r="O10" s="65"/>
    </row>
    <row r="11" spans="1:15" x14ac:dyDescent="0.25">
      <c r="A11" s="70" t="s">
        <v>131</v>
      </c>
      <c r="B11" s="67" t="s">
        <v>127</v>
      </c>
      <c r="C11" s="69" t="s">
        <v>129</v>
      </c>
      <c r="D11" s="59"/>
      <c r="E11" s="59"/>
      <c r="F11" s="76"/>
      <c r="M11" s="64"/>
      <c r="N11" s="64"/>
      <c r="O11" s="65"/>
    </row>
    <row r="12" spans="1:15" x14ac:dyDescent="0.25">
      <c r="A12" s="70" t="s">
        <v>131</v>
      </c>
      <c r="B12" s="67" t="s">
        <v>130</v>
      </c>
      <c r="C12" s="69" t="s">
        <v>128</v>
      </c>
      <c r="D12" s="59"/>
      <c r="E12" s="59"/>
      <c r="F12" s="76"/>
      <c r="M12" s="64"/>
      <c r="N12" s="64"/>
      <c r="O12" s="65"/>
    </row>
    <row r="13" spans="1:15" x14ac:dyDescent="0.25">
      <c r="A13" s="70" t="s">
        <v>131</v>
      </c>
      <c r="B13" s="67" t="s">
        <v>130</v>
      </c>
      <c r="C13" s="69" t="s">
        <v>129</v>
      </c>
      <c r="D13" s="59"/>
      <c r="E13" s="59"/>
      <c r="F13" s="76"/>
      <c r="M13" s="64"/>
      <c r="N13" s="64"/>
      <c r="O13" s="65"/>
    </row>
    <row r="14" spans="1:15" ht="30" customHeight="1" x14ac:dyDescent="0.25">
      <c r="A14" s="123" t="s">
        <v>141</v>
      </c>
      <c r="B14" s="124"/>
      <c r="C14" s="125"/>
      <c r="D14" s="66" t="s">
        <v>122</v>
      </c>
      <c r="E14" s="66" t="s">
        <v>123</v>
      </c>
      <c r="F14" s="75" t="s">
        <v>124</v>
      </c>
      <c r="M14" s="68"/>
      <c r="N14" s="68"/>
      <c r="O14" s="68"/>
    </row>
    <row r="15" spans="1:15" x14ac:dyDescent="0.25">
      <c r="A15" s="126" t="s">
        <v>125</v>
      </c>
      <c r="B15" s="127"/>
      <c r="C15" s="128"/>
      <c r="D15" s="59"/>
      <c r="E15" s="59"/>
      <c r="F15" s="76"/>
      <c r="M15" s="64"/>
      <c r="N15" s="64"/>
      <c r="O15" s="65"/>
    </row>
    <row r="16" spans="1:15" x14ac:dyDescent="0.25">
      <c r="A16" s="70" t="s">
        <v>126</v>
      </c>
      <c r="B16" s="67" t="s">
        <v>127</v>
      </c>
      <c r="C16" s="69" t="s">
        <v>128</v>
      </c>
      <c r="D16" s="59"/>
      <c r="E16" s="59"/>
      <c r="F16" s="76"/>
      <c r="M16" s="64"/>
      <c r="N16" s="64"/>
      <c r="O16" s="65"/>
    </row>
    <row r="17" spans="1:15" x14ac:dyDescent="0.25">
      <c r="A17" s="70" t="s">
        <v>126</v>
      </c>
      <c r="B17" s="67" t="s">
        <v>127</v>
      </c>
      <c r="C17" s="69" t="s">
        <v>129</v>
      </c>
      <c r="D17" s="59"/>
      <c r="E17" s="59"/>
      <c r="F17" s="76"/>
      <c r="M17" s="64"/>
      <c r="N17" s="64"/>
      <c r="O17" s="65"/>
    </row>
    <row r="18" spans="1:15" x14ac:dyDescent="0.25">
      <c r="A18" s="70" t="s">
        <v>126</v>
      </c>
      <c r="B18" s="67" t="s">
        <v>130</v>
      </c>
      <c r="C18" s="69" t="s">
        <v>128</v>
      </c>
      <c r="D18" s="59"/>
      <c r="E18" s="59"/>
      <c r="F18" s="76"/>
      <c r="M18" s="64"/>
      <c r="N18" s="64"/>
      <c r="O18" s="65"/>
    </row>
    <row r="19" spans="1:15" x14ac:dyDescent="0.25">
      <c r="A19" s="70" t="s">
        <v>126</v>
      </c>
      <c r="B19" s="67" t="s">
        <v>130</v>
      </c>
      <c r="C19" s="69" t="s">
        <v>129</v>
      </c>
      <c r="D19" s="59"/>
      <c r="E19" s="59"/>
      <c r="F19" s="76"/>
      <c r="M19" s="64"/>
      <c r="N19" s="64"/>
      <c r="O19" s="65"/>
    </row>
    <row r="20" spans="1:15" x14ac:dyDescent="0.25">
      <c r="A20" s="70" t="s">
        <v>131</v>
      </c>
      <c r="B20" s="67" t="s">
        <v>127</v>
      </c>
      <c r="C20" s="69" t="s">
        <v>128</v>
      </c>
      <c r="D20" s="59"/>
      <c r="E20" s="59"/>
      <c r="F20" s="76"/>
      <c r="M20" s="64"/>
      <c r="N20" s="64"/>
      <c r="O20" s="65"/>
    </row>
    <row r="21" spans="1:15" x14ac:dyDescent="0.25">
      <c r="A21" s="70" t="s">
        <v>131</v>
      </c>
      <c r="B21" s="67" t="s">
        <v>127</v>
      </c>
      <c r="C21" s="69" t="s">
        <v>129</v>
      </c>
      <c r="D21" s="59"/>
      <c r="E21" s="59"/>
      <c r="F21" s="76"/>
      <c r="M21" s="64"/>
      <c r="N21" s="64"/>
      <c r="O21" s="65"/>
    </row>
    <row r="22" spans="1:15" x14ac:dyDescent="0.25">
      <c r="A22" s="70" t="s">
        <v>131</v>
      </c>
      <c r="B22" s="67" t="s">
        <v>130</v>
      </c>
      <c r="C22" s="69" t="s">
        <v>128</v>
      </c>
      <c r="D22" s="59"/>
      <c r="E22" s="59"/>
      <c r="F22" s="76"/>
      <c r="M22" s="64"/>
      <c r="N22" s="64"/>
      <c r="O22" s="65"/>
    </row>
    <row r="23" spans="1:15" x14ac:dyDescent="0.25">
      <c r="A23" s="70" t="s">
        <v>131</v>
      </c>
      <c r="B23" s="67" t="s">
        <v>130</v>
      </c>
      <c r="C23" s="69" t="s">
        <v>129</v>
      </c>
      <c r="D23" s="59"/>
      <c r="E23" s="59"/>
      <c r="F23" s="76"/>
      <c r="M23" s="64"/>
      <c r="N23" s="64"/>
      <c r="O23" s="65"/>
    </row>
    <row r="24" spans="1:15" ht="30" customHeight="1" x14ac:dyDescent="0.25">
      <c r="A24" s="123" t="s">
        <v>142</v>
      </c>
      <c r="B24" s="124"/>
      <c r="C24" s="125"/>
      <c r="D24" s="66" t="s">
        <v>122</v>
      </c>
      <c r="E24" s="66" t="s">
        <v>123</v>
      </c>
      <c r="F24" s="75" t="s">
        <v>124</v>
      </c>
    </row>
    <row r="25" spans="1:15" x14ac:dyDescent="0.25">
      <c r="A25" s="126" t="s">
        <v>125</v>
      </c>
      <c r="B25" s="127"/>
      <c r="C25" s="128"/>
      <c r="D25" s="59"/>
      <c r="E25" s="59"/>
      <c r="F25" s="76"/>
      <c r="M25" s="64"/>
      <c r="N25" s="64"/>
      <c r="O25" s="65"/>
    </row>
    <row r="26" spans="1:15" x14ac:dyDescent="0.25">
      <c r="A26" s="70" t="s">
        <v>126</v>
      </c>
      <c r="B26" s="67" t="s">
        <v>127</v>
      </c>
      <c r="C26" s="69" t="s">
        <v>128</v>
      </c>
      <c r="D26" s="59"/>
      <c r="E26" s="59"/>
      <c r="F26" s="76"/>
      <c r="M26" s="64"/>
      <c r="N26" s="64"/>
      <c r="O26" s="65"/>
    </row>
    <row r="27" spans="1:15" x14ac:dyDescent="0.25">
      <c r="A27" s="70" t="s">
        <v>126</v>
      </c>
      <c r="B27" s="67" t="s">
        <v>127</v>
      </c>
      <c r="C27" s="69" t="s">
        <v>129</v>
      </c>
      <c r="D27" s="59"/>
      <c r="E27" s="59"/>
      <c r="F27" s="76"/>
      <c r="M27" s="64"/>
      <c r="N27" s="64"/>
      <c r="O27" s="65"/>
    </row>
    <row r="28" spans="1:15" x14ac:dyDescent="0.25">
      <c r="A28" s="70" t="s">
        <v>126</v>
      </c>
      <c r="B28" s="67" t="s">
        <v>130</v>
      </c>
      <c r="C28" s="69" t="s">
        <v>128</v>
      </c>
      <c r="D28" s="59"/>
      <c r="E28" s="59"/>
      <c r="F28" s="76"/>
      <c r="M28" s="64"/>
      <c r="N28" s="64"/>
      <c r="O28" s="65"/>
    </row>
    <row r="29" spans="1:15" x14ac:dyDescent="0.25">
      <c r="A29" s="70" t="s">
        <v>126</v>
      </c>
      <c r="B29" s="67" t="s">
        <v>130</v>
      </c>
      <c r="C29" s="69" t="s">
        <v>129</v>
      </c>
      <c r="D29" s="59"/>
      <c r="E29" s="59"/>
      <c r="F29" s="76"/>
      <c r="M29" s="64"/>
      <c r="N29" s="64"/>
      <c r="O29" s="65"/>
    </row>
    <row r="30" spans="1:15" x14ac:dyDescent="0.25">
      <c r="A30" s="70" t="s">
        <v>131</v>
      </c>
      <c r="B30" s="67" t="s">
        <v>127</v>
      </c>
      <c r="C30" s="69" t="s">
        <v>128</v>
      </c>
      <c r="D30" s="59"/>
      <c r="E30" s="59"/>
      <c r="F30" s="76"/>
      <c r="M30" s="64"/>
      <c r="N30" s="64"/>
      <c r="O30" s="65"/>
    </row>
    <row r="31" spans="1:15" x14ac:dyDescent="0.25">
      <c r="A31" s="70" t="s">
        <v>131</v>
      </c>
      <c r="B31" s="67" t="s">
        <v>127</v>
      </c>
      <c r="C31" s="69" t="s">
        <v>129</v>
      </c>
      <c r="D31" s="59"/>
      <c r="E31" s="59"/>
      <c r="F31" s="76"/>
      <c r="M31" s="64"/>
      <c r="N31" s="64"/>
      <c r="O31" s="65"/>
    </row>
    <row r="32" spans="1:15" x14ac:dyDescent="0.25">
      <c r="A32" s="70" t="s">
        <v>131</v>
      </c>
      <c r="B32" s="67" t="s">
        <v>130</v>
      </c>
      <c r="C32" s="69" t="s">
        <v>128</v>
      </c>
      <c r="D32" s="59"/>
      <c r="E32" s="59"/>
      <c r="F32" s="76"/>
      <c r="M32" s="64"/>
      <c r="N32" s="64"/>
      <c r="O32" s="65"/>
    </row>
    <row r="33" spans="1:15" x14ac:dyDescent="0.25">
      <c r="A33" s="70" t="s">
        <v>131</v>
      </c>
      <c r="B33" s="67" t="s">
        <v>130</v>
      </c>
      <c r="C33" s="69" t="s">
        <v>129</v>
      </c>
      <c r="D33" s="59"/>
      <c r="E33" s="59"/>
      <c r="F33" s="76"/>
      <c r="M33" s="64"/>
      <c r="N33" s="64"/>
      <c r="O33" s="65"/>
    </row>
    <row r="34" spans="1:15" ht="30" customHeight="1" x14ac:dyDescent="0.25">
      <c r="A34" s="117" t="s">
        <v>132</v>
      </c>
      <c r="B34" s="119"/>
      <c r="C34" s="119"/>
      <c r="D34" s="119"/>
      <c r="E34" s="119"/>
      <c r="F34" s="120"/>
    </row>
    <row r="35" spans="1:15" ht="30.75" customHeight="1" x14ac:dyDescent="0.25">
      <c r="A35" s="123" t="s">
        <v>143</v>
      </c>
      <c r="B35" s="124"/>
      <c r="C35" s="125"/>
      <c r="D35" s="66" t="s">
        <v>122</v>
      </c>
      <c r="E35" s="66" t="s">
        <v>123</v>
      </c>
      <c r="F35" s="75" t="s">
        <v>124</v>
      </c>
    </row>
    <row r="36" spans="1:15" x14ac:dyDescent="0.25">
      <c r="A36" s="126" t="s">
        <v>125</v>
      </c>
      <c r="B36" s="127"/>
      <c r="C36" s="128"/>
      <c r="D36" s="59"/>
      <c r="E36" s="59"/>
      <c r="F36" s="76"/>
      <c r="M36" s="64"/>
      <c r="N36" s="64"/>
      <c r="O36" s="65"/>
    </row>
    <row r="37" spans="1:15" x14ac:dyDescent="0.25">
      <c r="A37" s="67" t="s">
        <v>126</v>
      </c>
      <c r="B37" s="67" t="s">
        <v>127</v>
      </c>
      <c r="C37" s="69" t="s">
        <v>128</v>
      </c>
      <c r="D37" s="59"/>
      <c r="E37" s="59"/>
      <c r="F37" s="76"/>
      <c r="M37" s="64"/>
      <c r="N37" s="64"/>
      <c r="O37" s="65"/>
    </row>
    <row r="38" spans="1:15" x14ac:dyDescent="0.25">
      <c r="A38" s="67" t="s">
        <v>126</v>
      </c>
      <c r="B38" s="67" t="s">
        <v>127</v>
      </c>
      <c r="C38" s="69" t="s">
        <v>129</v>
      </c>
      <c r="D38" s="59"/>
      <c r="E38" s="59"/>
      <c r="F38" s="76"/>
      <c r="M38" s="64"/>
      <c r="N38" s="64"/>
      <c r="O38" s="65"/>
    </row>
    <row r="39" spans="1:15" x14ac:dyDescent="0.25">
      <c r="A39" s="67" t="s">
        <v>126</v>
      </c>
      <c r="B39" s="67" t="s">
        <v>130</v>
      </c>
      <c r="C39" s="69" t="s">
        <v>128</v>
      </c>
      <c r="D39" s="59"/>
      <c r="E39" s="59"/>
      <c r="F39" s="76"/>
      <c r="M39" s="64"/>
      <c r="N39" s="64"/>
      <c r="O39" s="65"/>
    </row>
    <row r="40" spans="1:15" x14ac:dyDescent="0.25">
      <c r="A40" s="67" t="s">
        <v>126</v>
      </c>
      <c r="B40" s="67" t="s">
        <v>130</v>
      </c>
      <c r="C40" s="69" t="s">
        <v>129</v>
      </c>
      <c r="D40" s="59"/>
      <c r="E40" s="59"/>
      <c r="F40" s="76"/>
      <c r="M40" s="64"/>
      <c r="N40" s="64"/>
      <c r="O40" s="65"/>
    </row>
    <row r="41" spans="1:15" x14ac:dyDescent="0.25">
      <c r="A41" s="67" t="s">
        <v>131</v>
      </c>
      <c r="B41" s="67" t="s">
        <v>127</v>
      </c>
      <c r="C41" s="69" t="s">
        <v>128</v>
      </c>
      <c r="D41" s="59"/>
      <c r="E41" s="59"/>
      <c r="F41" s="76"/>
      <c r="M41" s="64"/>
      <c r="N41" s="64"/>
      <c r="O41" s="65"/>
    </row>
    <row r="42" spans="1:15" x14ac:dyDescent="0.25">
      <c r="A42" s="67" t="s">
        <v>131</v>
      </c>
      <c r="B42" s="67" t="s">
        <v>127</v>
      </c>
      <c r="C42" s="69" t="s">
        <v>129</v>
      </c>
      <c r="D42" s="59"/>
      <c r="E42" s="59"/>
      <c r="F42" s="76"/>
      <c r="M42" s="64"/>
      <c r="N42" s="64"/>
      <c r="O42" s="65"/>
    </row>
    <row r="43" spans="1:15" x14ac:dyDescent="0.25">
      <c r="A43" s="67" t="s">
        <v>131</v>
      </c>
      <c r="B43" s="67" t="s">
        <v>130</v>
      </c>
      <c r="C43" s="69" t="s">
        <v>128</v>
      </c>
      <c r="D43" s="59"/>
      <c r="E43" s="59"/>
      <c r="F43" s="76"/>
      <c r="M43" s="64"/>
      <c r="N43" s="64"/>
      <c r="O43" s="65"/>
    </row>
    <row r="44" spans="1:15" x14ac:dyDescent="0.25">
      <c r="A44" s="67" t="s">
        <v>131</v>
      </c>
      <c r="B44" s="67" t="s">
        <v>130</v>
      </c>
      <c r="C44" s="69" t="s">
        <v>129</v>
      </c>
      <c r="D44" s="59"/>
      <c r="E44" s="59"/>
      <c r="F44" s="76"/>
      <c r="M44" s="64"/>
      <c r="N44" s="64"/>
      <c r="O44" s="65"/>
    </row>
    <row r="45" spans="1:15" ht="30" customHeight="1" x14ac:dyDescent="0.25">
      <c r="A45" s="117" t="s">
        <v>133</v>
      </c>
      <c r="B45" s="119"/>
      <c r="C45" s="119"/>
      <c r="D45" s="119"/>
      <c r="E45" s="119"/>
      <c r="F45" s="120"/>
      <c r="M45" s="64"/>
      <c r="N45" s="64"/>
      <c r="O45" s="65"/>
    </row>
    <row r="46" spans="1:15" ht="28.5" customHeight="1" x14ac:dyDescent="0.25">
      <c r="A46" s="129"/>
      <c r="B46" s="130"/>
      <c r="C46" s="131"/>
      <c r="D46" s="66" t="s">
        <v>122</v>
      </c>
      <c r="E46" s="66" t="s">
        <v>123</v>
      </c>
      <c r="F46" s="75" t="s">
        <v>124</v>
      </c>
      <c r="M46" s="64"/>
      <c r="N46" s="64"/>
      <c r="O46" s="65"/>
    </row>
    <row r="47" spans="1:15" s="61" customFormat="1" ht="28.5" customHeight="1" x14ac:dyDescent="0.25">
      <c r="A47" s="123" t="s">
        <v>134</v>
      </c>
      <c r="B47" s="124"/>
      <c r="C47" s="125"/>
      <c r="D47" s="59"/>
      <c r="E47" s="59"/>
      <c r="F47" s="77"/>
    </row>
    <row r="48" spans="1:15" ht="30" customHeight="1" x14ac:dyDescent="0.25">
      <c r="A48" s="123" t="s">
        <v>135</v>
      </c>
      <c r="B48" s="124"/>
      <c r="C48" s="125"/>
      <c r="D48" s="71"/>
      <c r="E48" s="71"/>
      <c r="F48" s="78"/>
    </row>
    <row r="49" spans="1:6" ht="30" customHeight="1" x14ac:dyDescent="0.25">
      <c r="A49" s="123" t="s">
        <v>136</v>
      </c>
      <c r="B49" s="124"/>
      <c r="C49" s="125"/>
      <c r="D49" s="71"/>
      <c r="E49" s="71"/>
      <c r="F49" s="78"/>
    </row>
    <row r="50" spans="1:6" ht="30" customHeight="1" x14ac:dyDescent="0.25">
      <c r="A50" s="123" t="s">
        <v>144</v>
      </c>
      <c r="B50" s="124"/>
      <c r="C50" s="125"/>
      <c r="D50" s="59"/>
      <c r="E50" s="59"/>
      <c r="F50" s="78"/>
    </row>
    <row r="51" spans="1:6" ht="30" customHeight="1" x14ac:dyDescent="0.25">
      <c r="A51" s="123" t="s">
        <v>145</v>
      </c>
      <c r="B51" s="124"/>
      <c r="C51" s="125"/>
      <c r="D51" s="59"/>
      <c r="E51" s="59"/>
      <c r="F51" s="78"/>
    </row>
    <row r="52" spans="1:6" ht="30" customHeight="1" x14ac:dyDescent="0.25">
      <c r="A52" s="123" t="s">
        <v>137</v>
      </c>
      <c r="B52" s="124"/>
      <c r="C52" s="125"/>
      <c r="D52" s="59"/>
      <c r="E52" s="59"/>
      <c r="F52" s="78"/>
    </row>
    <row r="53" spans="1:6" ht="24.75" customHeight="1" x14ac:dyDescent="0.25"/>
  </sheetData>
  <mergeCells count="20">
    <mergeCell ref="A50:C50"/>
    <mergeCell ref="A51:C51"/>
    <mergeCell ref="A52:C52"/>
    <mergeCell ref="A36:C36"/>
    <mergeCell ref="A45:F45"/>
    <mergeCell ref="A46:C46"/>
    <mergeCell ref="A47:C47"/>
    <mergeCell ref="A48:C48"/>
    <mergeCell ref="A49:C49"/>
    <mergeCell ref="A14:C14"/>
    <mergeCell ref="A15:C15"/>
    <mergeCell ref="A35:C35"/>
    <mergeCell ref="A24:C24"/>
    <mergeCell ref="A25:C25"/>
    <mergeCell ref="A34:F34"/>
    <mergeCell ref="A1:F1"/>
    <mergeCell ref="A3:F3"/>
    <mergeCell ref="A2:F2"/>
    <mergeCell ref="A4:C4"/>
    <mergeCell ref="A5:C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CC39F-F10E-4E2B-9DE2-616F05D0F36B}">
  <dimension ref="A3:L105"/>
  <sheetViews>
    <sheetView showGridLines="0" workbookViewId="0">
      <selection activeCell="C17" sqref="C17"/>
    </sheetView>
  </sheetViews>
  <sheetFormatPr baseColWidth="10" defaultRowHeight="15" x14ac:dyDescent="0.25"/>
  <cols>
    <col min="1" max="1" width="15.85546875" customWidth="1"/>
    <col min="2" max="3" width="14.42578125" customWidth="1"/>
    <col min="4" max="4" width="11.5703125" customWidth="1"/>
    <col min="5" max="5" width="13.85546875" customWidth="1"/>
    <col min="6" max="7" width="11.85546875" customWidth="1"/>
    <col min="8" max="8" width="12.5703125" customWidth="1"/>
    <col min="9" max="9" width="11.28515625" customWidth="1"/>
    <col min="10" max="11" width="9.140625" customWidth="1"/>
    <col min="12" max="12" width="12.5703125" customWidth="1"/>
  </cols>
  <sheetData>
    <row r="3" spans="1:5" x14ac:dyDescent="0.25">
      <c r="A3" t="s">
        <v>148</v>
      </c>
    </row>
    <row r="5" spans="1:5" x14ac:dyDescent="0.25">
      <c r="A5" t="s">
        <v>108</v>
      </c>
    </row>
    <row r="6" spans="1:5" x14ac:dyDescent="0.25">
      <c r="A6" t="s">
        <v>109</v>
      </c>
    </row>
    <row r="7" spans="1:5" x14ac:dyDescent="0.25">
      <c r="A7" s="132"/>
      <c r="B7" s="132"/>
      <c r="C7" s="132"/>
      <c r="D7" s="132"/>
      <c r="E7" s="80"/>
    </row>
    <row r="21" spans="1:12" ht="33" customHeight="1" x14ac:dyDescent="0.25">
      <c r="A21" s="60" t="s">
        <v>110</v>
      </c>
    </row>
    <row r="22" spans="1:12" s="61" customFormat="1" ht="20.25" customHeight="1" x14ac:dyDescent="0.25">
      <c r="A22" s="61" t="s">
        <v>111</v>
      </c>
      <c r="B22" s="61" t="s">
        <v>112</v>
      </c>
      <c r="C22" s="61" t="s">
        <v>113</v>
      </c>
    </row>
    <row r="23" spans="1:12" s="61" customFormat="1" ht="20.25" customHeight="1" x14ac:dyDescent="0.25">
      <c r="A23" s="61" t="s">
        <v>114</v>
      </c>
      <c r="B23" s="62">
        <v>207701</v>
      </c>
      <c r="C23" s="62">
        <v>218410</v>
      </c>
    </row>
    <row r="24" spans="1:12" s="61" customFormat="1" ht="20.25" customHeight="1" x14ac:dyDescent="0.25">
      <c r="A24" s="61" t="s">
        <v>115</v>
      </c>
      <c r="B24" s="62">
        <v>1240</v>
      </c>
      <c r="C24" s="62">
        <v>1493</v>
      </c>
    </row>
    <row r="25" spans="1:12" s="61" customFormat="1" ht="20.25" customHeight="1" x14ac:dyDescent="0.25">
      <c r="A25" s="61" t="s">
        <v>116</v>
      </c>
      <c r="B25" s="62">
        <v>482106</v>
      </c>
      <c r="C25" s="62">
        <v>463665</v>
      </c>
    </row>
    <row r="26" spans="1:12" s="61" customFormat="1" ht="20.25" customHeight="1" x14ac:dyDescent="0.25">
      <c r="A26" s="61" t="s">
        <v>117</v>
      </c>
      <c r="B26" s="62">
        <v>484347</v>
      </c>
      <c r="C26" s="62">
        <v>497362</v>
      </c>
    </row>
    <row r="27" spans="1:12" s="61" customFormat="1" ht="20.25" customHeight="1" x14ac:dyDescent="0.25">
      <c r="A27" s="61" t="s">
        <v>118</v>
      </c>
      <c r="B27" s="62">
        <v>9868</v>
      </c>
      <c r="C27" s="62">
        <v>14150</v>
      </c>
    </row>
    <row r="28" spans="1:12" s="61" customFormat="1" ht="20.25" customHeight="1" x14ac:dyDescent="0.25">
      <c r="A28" s="61" t="s">
        <v>119</v>
      </c>
      <c r="B28" s="62">
        <f>SUM(B23:B27)</f>
        <v>1185262</v>
      </c>
      <c r="C28" s="62">
        <f>SUM(C23:C27)</f>
        <v>1195080</v>
      </c>
    </row>
    <row r="29" spans="1:12" x14ac:dyDescent="0.25">
      <c r="D29" s="63"/>
      <c r="E29" s="63"/>
      <c r="H29" s="63"/>
      <c r="I29" s="63"/>
      <c r="L29" s="63"/>
    </row>
    <row r="30" spans="1:12" x14ac:dyDescent="0.25">
      <c r="D30" s="63"/>
      <c r="E30" s="63"/>
      <c r="H30" s="63"/>
      <c r="I30" s="63"/>
      <c r="L30" s="63"/>
    </row>
    <row r="31" spans="1:12" x14ac:dyDescent="0.25">
      <c r="D31" s="63"/>
      <c r="E31" s="63"/>
      <c r="H31" s="63"/>
      <c r="I31" s="63"/>
      <c r="L31" s="63"/>
    </row>
    <row r="32" spans="1:12" x14ac:dyDescent="0.25">
      <c r="D32" s="63"/>
      <c r="E32" s="63"/>
      <c r="H32" s="63"/>
      <c r="I32" s="63"/>
      <c r="L32" s="63"/>
    </row>
    <row r="33" spans="4:12" x14ac:dyDescent="0.25">
      <c r="D33" s="63"/>
      <c r="E33" s="63"/>
      <c r="H33" s="63"/>
      <c r="I33" s="63"/>
      <c r="L33" s="63"/>
    </row>
    <row r="34" spans="4:12" x14ac:dyDescent="0.25">
      <c r="D34" s="63"/>
      <c r="E34" s="63"/>
      <c r="H34" s="63"/>
      <c r="I34" s="63"/>
      <c r="L34" s="63"/>
    </row>
    <row r="35" spans="4:12" x14ac:dyDescent="0.25">
      <c r="D35" s="63"/>
      <c r="E35" s="63"/>
      <c r="H35" s="63"/>
      <c r="I35" s="63"/>
      <c r="L35" s="63"/>
    </row>
    <row r="36" spans="4:12" x14ac:dyDescent="0.25">
      <c r="D36" s="63"/>
      <c r="E36" s="63"/>
      <c r="H36" s="63"/>
      <c r="I36" s="63"/>
      <c r="L36" s="63"/>
    </row>
    <row r="37" spans="4:12" x14ac:dyDescent="0.25">
      <c r="D37" s="63"/>
      <c r="E37" s="63"/>
      <c r="H37" s="63"/>
      <c r="I37" s="63"/>
      <c r="L37" s="63"/>
    </row>
    <row r="38" spans="4:12" x14ac:dyDescent="0.25">
      <c r="E38" s="63"/>
    </row>
    <row r="41" spans="4:12" x14ac:dyDescent="0.25">
      <c r="E41" s="63"/>
    </row>
    <row r="42" spans="4:12" x14ac:dyDescent="0.25">
      <c r="E42" s="63"/>
    </row>
    <row r="45" spans="4:12" x14ac:dyDescent="0.25">
      <c r="E45" s="63"/>
    </row>
    <row r="49" spans="5:5" x14ac:dyDescent="0.25">
      <c r="E49" s="63"/>
    </row>
    <row r="50" spans="5:5" x14ac:dyDescent="0.25">
      <c r="E50" s="63"/>
    </row>
    <row r="53" spans="5:5" x14ac:dyDescent="0.25">
      <c r="E53" s="63"/>
    </row>
    <row r="54" spans="5:5" x14ac:dyDescent="0.25">
      <c r="E54" s="63"/>
    </row>
    <row r="57" spans="5:5" x14ac:dyDescent="0.25">
      <c r="E57" s="63"/>
    </row>
    <row r="61" spans="5:5" x14ac:dyDescent="0.25">
      <c r="E61" s="63"/>
    </row>
    <row r="62" spans="5:5" x14ac:dyDescent="0.25">
      <c r="E62" s="63"/>
    </row>
    <row r="65" spans="5:5" x14ac:dyDescent="0.25">
      <c r="E65" s="63"/>
    </row>
    <row r="66" spans="5:5" x14ac:dyDescent="0.25">
      <c r="E66" s="63"/>
    </row>
    <row r="69" spans="5:5" x14ac:dyDescent="0.25">
      <c r="E69" s="63"/>
    </row>
    <row r="73" spans="5:5" x14ac:dyDescent="0.25">
      <c r="E73" s="63"/>
    </row>
    <row r="74" spans="5:5" x14ac:dyDescent="0.25">
      <c r="E74" s="63"/>
    </row>
    <row r="77" spans="5:5" x14ac:dyDescent="0.25">
      <c r="E77" s="63"/>
    </row>
    <row r="78" spans="5:5" x14ac:dyDescent="0.25">
      <c r="E78" s="63"/>
    </row>
    <row r="81" spans="5:5" x14ac:dyDescent="0.25">
      <c r="E81" s="63"/>
    </row>
    <row r="85" spans="5:5" x14ac:dyDescent="0.25">
      <c r="E85" s="63"/>
    </row>
    <row r="86" spans="5:5" x14ac:dyDescent="0.25">
      <c r="E86" s="63"/>
    </row>
    <row r="89" spans="5:5" x14ac:dyDescent="0.25">
      <c r="E89" s="63"/>
    </row>
    <row r="90" spans="5:5" x14ac:dyDescent="0.25">
      <c r="E90" s="63"/>
    </row>
    <row r="93" spans="5:5" x14ac:dyDescent="0.25">
      <c r="E93" s="63"/>
    </row>
    <row r="97" spans="5:5" x14ac:dyDescent="0.25">
      <c r="E97" s="63"/>
    </row>
    <row r="98" spans="5:5" x14ac:dyDescent="0.25">
      <c r="E98" s="63"/>
    </row>
    <row r="101" spans="5:5" x14ac:dyDescent="0.25">
      <c r="E101" s="63"/>
    </row>
    <row r="102" spans="5:5" x14ac:dyDescent="0.25">
      <c r="E102" s="63"/>
    </row>
    <row r="105" spans="5:5" x14ac:dyDescent="0.25">
      <c r="E105" s="63"/>
    </row>
  </sheetData>
  <mergeCells count="1">
    <mergeCell ref="A7:D7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BPU</vt:lpstr>
      <vt:lpstr>Délais</vt:lpstr>
      <vt:lpstr>Données Chiffrées</vt:lpstr>
      <vt:lpstr>'Données Chiffrées'!Zone_d_impression</vt:lpstr>
    </vt:vector>
  </TitlesOfParts>
  <Company>Universite de Tours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Marie-Pierre De Gossellin</dc:creator>
  <cp:lastModifiedBy>Emmanuelle Bessigneul</cp:lastModifiedBy>
  <dcterms:created xsi:type="dcterms:W3CDTF">2025-04-14T16:01:25Z</dcterms:created>
  <dcterms:modified xsi:type="dcterms:W3CDTF">2025-05-27T13:06:06Z</dcterms:modified>
</cp:coreProperties>
</file>