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ingeropgroup-my.sharepoint.com/personal/michel_hildenbrand_ingerop_com/Documents/03- S2 Anapath/3- Doc de sortie/NEW DCE/1- DPGF/"/>
    </mc:Choice>
  </mc:AlternateContent>
  <xr:revisionPtr revIDLastSave="8" documentId="13_ncr:1_{6CC09C87-700F-497F-8E57-6F9A76D59DEC}" xr6:coauthVersionLast="47" xr6:coauthVersionMax="47" xr10:uidLastSave="{B710C629-337C-445F-B3C3-F18E48A90378}"/>
  <bookViews>
    <workbookView xWindow="-120" yWindow="-16320" windowWidth="29040" windowHeight="15840" activeTab="4" xr2:uid="{2F9D2E64-B617-4B8C-8590-3EC03F1936E5}"/>
  </bookViews>
  <sheets>
    <sheet name="RECAPITULATIF ML05" sheetId="13" r:id="rId1"/>
    <sheet name="PDG (01)" sheetId="8" r:id="rId2"/>
    <sheet name="Lot 5-01 Doublages - cloisons" sheetId="3" r:id="rId3"/>
    <sheet name="PDG (2)" sheetId="9" r:id="rId4"/>
    <sheet name="Lot 5-02 Menuiseries bois" sheetId="1" r:id="rId5"/>
    <sheet name="PDG (3)" sheetId="10" r:id="rId6"/>
    <sheet name="Lot 5-03 Revêtements S&amp;M" sheetId="2" r:id="rId7"/>
    <sheet name="PDG (4)" sheetId="11" r:id="rId8"/>
    <sheet name="Lot 5-04 Faux plafonds" sheetId="6" r:id="rId9"/>
    <sheet name="PDG (5)" sheetId="12" r:id="rId10"/>
    <sheet name="5-05 Peintures intérieures" sheetId="7" r:id="rId11"/>
  </sheets>
  <definedNames>
    <definedName name="_Hlk90045987" localSheetId="1">'PDG (01)'!$B$1</definedName>
    <definedName name="_Hlk90045987" localSheetId="3">'PDG (2)'!$B$1</definedName>
    <definedName name="_Hlk90045987" localSheetId="5">'PDG (3)'!$B$1</definedName>
    <definedName name="_Hlk90045987" localSheetId="7">'PDG (4)'!$B$1</definedName>
    <definedName name="_Hlk90045987" localSheetId="9">'PDG (5)'!$B$1</definedName>
    <definedName name="_Toc116570072" localSheetId="4">'Lot 5-02 Menuiseries bois'!#REF!</definedName>
    <definedName name="_Toc118709900" localSheetId="4">'Lot 5-02 Menuiseries bois'!#REF!</definedName>
    <definedName name="_xlnm.Print_Titles" localSheetId="10">'5-05 Peintures intérieures'!$5:$5</definedName>
    <definedName name="_xlnm.Print_Titles" localSheetId="8">'Lot 5-04 Faux plafonds'!$5:$5</definedName>
    <definedName name="_xlnm.Print_Area" localSheetId="10">'5-05 Peintures intérieures'!$A$1:$G$64</definedName>
    <definedName name="_xlnm.Print_Area" localSheetId="2">'Lot 5-01 Doublages - cloisons'!$A$1:$G$70</definedName>
    <definedName name="_xlnm.Print_Area" localSheetId="4">'Lot 5-02 Menuiseries bois'!$A$1:$G$121</definedName>
    <definedName name="_xlnm.Print_Area" localSheetId="6">'Lot 5-03 Revêtements S&amp;M'!$A$1:$G$56</definedName>
    <definedName name="_xlnm.Print_Area" localSheetId="8">'Lot 5-04 Faux plafonds'!$A$1:$G$35</definedName>
    <definedName name="_xlnm.Print_Area" localSheetId="1">'PDG (01)'!$A$1:$I$47</definedName>
    <definedName name="_xlnm.Print_Area" localSheetId="3">'PDG (2)'!$A$1:$I$47</definedName>
    <definedName name="_xlnm.Print_Area" localSheetId="5">'PDG (3)'!$A$1:$I$47</definedName>
    <definedName name="_xlnm.Print_Area" localSheetId="7">'PDG (4)'!$A$1:$I$47</definedName>
    <definedName name="_xlnm.Print_Area" localSheetId="9">'PDG (5)'!$A$1:$I$47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7" i="1" l="1"/>
  <c r="G99" i="1" s="1"/>
  <c r="D86" i="1"/>
  <c r="G86" i="1" s="1"/>
  <c r="D89" i="1"/>
  <c r="G89" i="1" s="1"/>
  <c r="D88" i="1"/>
  <c r="G88" i="1" s="1"/>
  <c r="G25" i="1"/>
  <c r="G24" i="1"/>
  <c r="G20" i="3" l="1"/>
  <c r="G11" i="7"/>
  <c r="G11" i="6"/>
  <c r="G11" i="2"/>
  <c r="G10" i="2"/>
  <c r="G11" i="1"/>
  <c r="G12" i="3"/>
  <c r="G10" i="3"/>
  <c r="G20" i="7"/>
  <c r="G16" i="3"/>
  <c r="G24" i="7" l="1"/>
  <c r="G42" i="7" l="1"/>
  <c r="G23" i="6"/>
  <c r="G22" i="6"/>
  <c r="G21" i="6"/>
  <c r="G38" i="2"/>
  <c r="G39" i="2"/>
  <c r="G28" i="1"/>
  <c r="G27" i="1"/>
  <c r="G29" i="1"/>
  <c r="G30" i="1"/>
  <c r="G31" i="1"/>
  <c r="G32" i="1"/>
  <c r="G19" i="1"/>
  <c r="G20" i="1"/>
  <c r="G22" i="1"/>
  <c r="G21" i="1"/>
  <c r="G34" i="1"/>
  <c r="G33" i="1"/>
  <c r="G26" i="1"/>
  <c r="G18" i="1"/>
  <c r="G17" i="1"/>
  <c r="G16" i="1"/>
  <c r="G15" i="1"/>
  <c r="G49" i="1"/>
  <c r="G14" i="1" l="1"/>
  <c r="G36" i="1" s="1"/>
  <c r="G42" i="3"/>
  <c r="G43" i="3"/>
  <c r="G44" i="3"/>
  <c r="G45" i="3"/>
  <c r="G46" i="3"/>
  <c r="G41" i="3"/>
  <c r="D22" i="7"/>
  <c r="D41" i="7"/>
  <c r="G101" i="1"/>
  <c r="G68" i="3" l="1"/>
  <c r="G103" i="1"/>
  <c r="G119" i="1" s="1"/>
  <c r="G39" i="3"/>
  <c r="G36" i="3"/>
  <c r="G37" i="2"/>
  <c r="G41" i="2" s="1"/>
  <c r="G54" i="2" s="1"/>
  <c r="G37" i="3" l="1"/>
  <c r="G64" i="3" s="1"/>
  <c r="G40" i="3"/>
  <c r="G66" i="3" s="1"/>
  <c r="D23" i="7"/>
  <c r="D25" i="2"/>
  <c r="D92" i="1"/>
  <c r="D19" i="3"/>
  <c r="D29" i="3"/>
  <c r="G29" i="3" s="1"/>
  <c r="G21" i="2"/>
  <c r="G20" i="2"/>
  <c r="G19" i="2"/>
  <c r="G20" i="6"/>
  <c r="G19" i="6"/>
  <c r="G41" i="7"/>
  <c r="G44" i="7" s="1"/>
  <c r="G62" i="7" s="1"/>
  <c r="D82" i="1" l="1"/>
  <c r="D80" i="1"/>
  <c r="D78" i="1"/>
  <c r="D72" i="1"/>
  <c r="G72" i="1" s="1"/>
  <c r="D69" i="1"/>
  <c r="D71" i="1"/>
  <c r="D70" i="1"/>
  <c r="D62" i="1"/>
  <c r="D64" i="1"/>
  <c r="G64" i="1" s="1"/>
  <c r="D65" i="1"/>
  <c r="D51" i="1"/>
  <c r="D52" i="1"/>
  <c r="G117" i="1" l="1"/>
  <c r="G11" i="3"/>
  <c r="G13" i="3" s="1"/>
  <c r="D26" i="3"/>
  <c r="G80" i="1"/>
  <c r="G78" i="1"/>
  <c r="D76" i="1"/>
  <c r="D75" i="1"/>
  <c r="D74" i="1"/>
  <c r="G69" i="1"/>
  <c r="D67" i="1"/>
  <c r="G67" i="1" s="1"/>
  <c r="D68" i="1"/>
  <c r="G68" i="1" s="1"/>
  <c r="G70" i="1"/>
  <c r="D59" i="1"/>
  <c r="D55" i="1"/>
  <c r="D56" i="1"/>
  <c r="D53" i="1"/>
  <c r="G53" i="1" s="1"/>
  <c r="D15" i="2"/>
  <c r="G18" i="2"/>
  <c r="G22" i="7"/>
  <c r="D29" i="2"/>
  <c r="G29" i="2" s="1"/>
  <c r="G18" i="6"/>
  <c r="G17" i="6"/>
  <c r="G82" i="1"/>
  <c r="G15" i="7"/>
  <c r="G17" i="7" s="1"/>
  <c r="G52" i="7" s="1"/>
  <c r="G23" i="7"/>
  <c r="D21" i="7"/>
  <c r="G21" i="7" s="1"/>
  <c r="G29" i="7"/>
  <c r="G37" i="7"/>
  <c r="D27" i="2"/>
  <c r="G27" i="2" s="1"/>
  <c r="D26" i="2"/>
  <c r="G26" i="2" s="1"/>
  <c r="G25" i="2"/>
  <c r="G26" i="7" l="1"/>
  <c r="G28" i="2"/>
  <c r="G33" i="2"/>
  <c r="G34" i="2"/>
  <c r="D27" i="3"/>
  <c r="D17" i="2"/>
  <c r="G17" i="2" s="1"/>
  <c r="D93" i="1"/>
  <c r="G93" i="1" s="1"/>
  <c r="G16" i="2"/>
  <c r="G15" i="2"/>
  <c r="D16" i="6"/>
  <c r="G76" i="1"/>
  <c r="G75" i="1"/>
  <c r="G74" i="1"/>
  <c r="G71" i="1"/>
  <c r="G65" i="1"/>
  <c r="D63" i="1"/>
  <c r="G63" i="1" s="1"/>
  <c r="G62" i="1"/>
  <c r="D61" i="1"/>
  <c r="G61" i="1" s="1"/>
  <c r="G59" i="1"/>
  <c r="D58" i="1"/>
  <c r="G58" i="1" s="1"/>
  <c r="G56" i="1"/>
  <c r="D57" i="1"/>
  <c r="G57" i="1" s="1"/>
  <c r="G55" i="1"/>
  <c r="G52" i="1"/>
  <c r="G51" i="1"/>
  <c r="D47" i="1"/>
  <c r="G47" i="1" s="1"/>
  <c r="D45" i="1"/>
  <c r="G45" i="1" s="1"/>
  <c r="D43" i="1"/>
  <c r="G43" i="1" s="1"/>
  <c r="D41" i="1"/>
  <c r="G41" i="1" s="1"/>
  <c r="D94" i="1"/>
  <c r="G94" i="1" s="1"/>
  <c r="G92" i="1"/>
  <c r="G90" i="1" l="1"/>
  <c r="G35" i="2"/>
  <c r="G52" i="2" s="1"/>
  <c r="G95" i="1"/>
  <c r="G54" i="7"/>
  <c r="G31" i="2"/>
  <c r="G115" i="1" l="1"/>
  <c r="G10" i="1"/>
  <c r="G50" i="2"/>
  <c r="G113" i="1"/>
  <c r="G28" i="3"/>
  <c r="G19" i="3"/>
  <c r="G21" i="3" s="1"/>
  <c r="G27" i="3"/>
  <c r="G26" i="3"/>
  <c r="D23" i="3"/>
  <c r="G23" i="3" s="1"/>
  <c r="G24" i="3" s="1"/>
  <c r="G30" i="3" l="1"/>
  <c r="G111" i="1"/>
  <c r="G60" i="3" l="1"/>
  <c r="G32" i="3"/>
  <c r="G33" i="3"/>
  <c r="G34" i="3" l="1"/>
  <c r="G62" i="3" s="1"/>
  <c r="G33" i="7"/>
  <c r="G28" i="7"/>
  <c r="G31" i="7" s="1"/>
  <c r="G35" i="7" l="1"/>
  <c r="G58" i="7" s="1"/>
  <c r="G56" i="7"/>
  <c r="G39" i="7"/>
  <c r="G60" i="7" l="1"/>
  <c r="G10" i="7"/>
  <c r="G13" i="7" s="1"/>
  <c r="G50" i="7" l="1"/>
  <c r="G64" i="7" s="1"/>
  <c r="H15" i="13" s="1"/>
  <c r="G45" i="7"/>
  <c r="G16" i="6"/>
  <c r="G15" i="6"/>
  <c r="G25" i="6" l="1"/>
  <c r="G10" i="6" s="1"/>
  <c r="G13" i="6" s="1"/>
  <c r="G26" i="6" s="1"/>
  <c r="G33" i="6"/>
  <c r="G31" i="6" l="1"/>
  <c r="G35" i="6" s="1"/>
  <c r="H13" i="13" s="1"/>
  <c r="G23" i="2"/>
  <c r="G7" i="2"/>
  <c r="D7" i="2"/>
  <c r="G48" i="2" l="1"/>
  <c r="G7" i="1" l="1"/>
  <c r="G13" i="2" l="1"/>
  <c r="G42" i="2" s="1"/>
  <c r="G46" i="2" l="1"/>
  <c r="G56" i="2" s="1"/>
  <c r="H11" i="13" s="1"/>
  <c r="G12" i="1"/>
  <c r="G104" i="1" s="1"/>
  <c r="G109" i="1" l="1"/>
  <c r="G121" i="1" s="1"/>
  <c r="H9" i="13" s="1"/>
  <c r="G31" i="3"/>
  <c r="G25" i="3"/>
  <c r="G22" i="3"/>
  <c r="G18" i="3"/>
  <c r="G7" i="3"/>
  <c r="D7" i="3"/>
  <c r="G15" i="3" l="1"/>
  <c r="G17" i="3" s="1"/>
  <c r="G48" i="3" s="1"/>
  <c r="G56" i="3"/>
  <c r="G52" i="3"/>
  <c r="G58" i="3"/>
  <c r="G54" i="3" l="1"/>
  <c r="G70" i="3" l="1"/>
  <c r="H7" i="13" s="1"/>
  <c r="H17" i="13" s="1"/>
</calcChain>
</file>

<file path=xl/sharedStrings.xml><?xml version="1.0" encoding="utf-8"?>
<sst xmlns="http://schemas.openxmlformats.org/spreadsheetml/2006/main" count="663" uniqueCount="271">
  <si>
    <t>MACROLOT N° 05 - PARTITION - FINITION</t>
  </si>
  <si>
    <t>DESCRIPTION DES OUVRAGES</t>
  </si>
  <si>
    <t>m²</t>
  </si>
  <si>
    <t>u</t>
  </si>
  <si>
    <t>Bouchement de baies dans cloisons légères</t>
  </si>
  <si>
    <t>ens</t>
  </si>
  <si>
    <t>ml</t>
  </si>
  <si>
    <t>Total</t>
  </si>
  <si>
    <t>TOTAL H.T. €</t>
  </si>
  <si>
    <t>DIVERS</t>
  </si>
  <si>
    <t>AGENCEMENT</t>
  </si>
  <si>
    <t>Désignations</t>
  </si>
  <si>
    <t>Libellés</t>
  </si>
  <si>
    <t>RECAPITULATION ML 05-01</t>
  </si>
  <si>
    <t>Unités</t>
  </si>
  <si>
    <t xml:space="preserve">Total € H.T. </t>
  </si>
  <si>
    <t>N° Articles</t>
  </si>
  <si>
    <t>Prix Unitaires €</t>
  </si>
  <si>
    <t>RECAPITULATION ML 05-02</t>
  </si>
  <si>
    <t>N° Libéllés</t>
  </si>
  <si>
    <t>N° Libellés</t>
  </si>
  <si>
    <t>ft</t>
  </si>
  <si>
    <t>Plus - value hydrofuges des côtés vestiaires</t>
  </si>
  <si>
    <t>Dossier des ouvrages exécutés (D.O.E)</t>
  </si>
  <si>
    <t>SOUS-TOTAL</t>
  </si>
  <si>
    <t>Cloison vitrée</t>
  </si>
  <si>
    <t>Châssis vitré</t>
  </si>
  <si>
    <t xml:space="preserve">Laverie </t>
  </si>
  <si>
    <t xml:space="preserve">Réception prélèvements </t>
  </si>
  <si>
    <t>Zone logistique macro</t>
  </si>
  <si>
    <t>Paillasse humide résine 180*80cm, h 90cm + bac 55*40*30cm</t>
  </si>
  <si>
    <t>Macroscopie</t>
  </si>
  <si>
    <t>Extempo</t>
  </si>
  <si>
    <t>Cyto tech</t>
  </si>
  <si>
    <t>Automates</t>
  </si>
  <si>
    <t>Secteur coupe</t>
  </si>
  <si>
    <t xml:space="preserve">Macro - électro </t>
  </si>
  <si>
    <t xml:space="preserve">SOUS-TOTAL </t>
  </si>
  <si>
    <t>PREPARATIONS ET ETUDES</t>
  </si>
  <si>
    <t>N°Libellés</t>
  </si>
  <si>
    <t>CLOISONNEMENTS PROVISOIRES</t>
  </si>
  <si>
    <t>MODIFICATIONS DE BAIES</t>
  </si>
  <si>
    <t>CLOISONNEMENTS DEFINITIFS</t>
  </si>
  <si>
    <t>DOUBLAGES</t>
  </si>
  <si>
    <t>FAUX - PLAFONDS</t>
  </si>
  <si>
    <t>RECAPITULATION ML 05-03</t>
  </si>
  <si>
    <t>TRAVAUX PREPARATOIRES</t>
  </si>
  <si>
    <t>Plinthes en remontée de revêtement</t>
  </si>
  <si>
    <t>REVÊTEMENTS MURAUX</t>
  </si>
  <si>
    <t>Couvre-joints de dilatation horizontaux (provision)</t>
  </si>
  <si>
    <t>Couvre-joints de dilatation verticaux (provision)</t>
  </si>
  <si>
    <t>Protections des circulations sur 65cm - Acrovyn</t>
  </si>
  <si>
    <t>Protections des circulations sur 75cm - Acrovyn</t>
  </si>
  <si>
    <t>Toile de verre peinte, couleur : Blanc Aspen CH2 0031</t>
  </si>
  <si>
    <t>Toile de verre peinte, couleur dito existante (circulation actuelle)</t>
  </si>
  <si>
    <t xml:space="preserve">Préparation des supports </t>
  </si>
  <si>
    <t>Protection en film polyane polyane de chantier (provision)</t>
  </si>
  <si>
    <t>Doublage de caissons des sanitaires suspendus</t>
  </si>
  <si>
    <t>3</t>
  </si>
  <si>
    <t xml:space="preserve">3.1 </t>
  </si>
  <si>
    <t>3.1.1</t>
  </si>
  <si>
    <t>3.1.2</t>
  </si>
  <si>
    <t>3.1.3</t>
  </si>
  <si>
    <t>3.2</t>
  </si>
  <si>
    <t>3.2.1</t>
  </si>
  <si>
    <t>3.2.2</t>
  </si>
  <si>
    <t>3.2.3</t>
  </si>
  <si>
    <t>3.2.4</t>
  </si>
  <si>
    <t>3.3</t>
  </si>
  <si>
    <t>3.3.1</t>
  </si>
  <si>
    <t>3.3.2</t>
  </si>
  <si>
    <t>3.4</t>
  </si>
  <si>
    <t>3.4.1</t>
  </si>
  <si>
    <t>3.5</t>
  </si>
  <si>
    <t>3.5.1</t>
  </si>
  <si>
    <t>3.5.2</t>
  </si>
  <si>
    <t>3.5.3</t>
  </si>
  <si>
    <t>3.5.4</t>
  </si>
  <si>
    <t>3.6</t>
  </si>
  <si>
    <t>3.6.1</t>
  </si>
  <si>
    <t>3.6.2</t>
  </si>
  <si>
    <t>3.1</t>
  </si>
  <si>
    <t xml:space="preserve">Encoffrement divers </t>
  </si>
  <si>
    <t>Mains courantes tubulaire type Acrovyn</t>
  </si>
  <si>
    <t>3.4.2</t>
  </si>
  <si>
    <t>Salle de détente</t>
  </si>
  <si>
    <t>BLOCS - PORTES DEFINITIFS</t>
  </si>
  <si>
    <t>Protections des blocs portes - Acrovyn</t>
  </si>
  <si>
    <t>Cornières en PVC</t>
  </si>
  <si>
    <t>Retombées de plafonds</t>
  </si>
  <si>
    <t>3.2.5</t>
  </si>
  <si>
    <t>3.2.6</t>
  </si>
  <si>
    <t xml:space="preserve">Traitement des joints en plafond </t>
  </si>
  <si>
    <t>TOILE DE VERRE PEINTE</t>
  </si>
  <si>
    <t>Toile de verre peinte, couleur Jaune Ivoire Macao CH2 0I125</t>
  </si>
  <si>
    <t>3.3.3</t>
  </si>
  <si>
    <t>PEINTURE SUR BOISERIES</t>
  </si>
  <si>
    <t>Peinture laque sur blocs portes, y compris encadrements des 2 côtés  couleur, Jaune CH2 0139 (excepté en circulation: couleur dito circulation actuelle)</t>
  </si>
  <si>
    <t>Peinture laque sur blocs portes, y compris encadrements baies vitrées, couleur Jaune Togo CH2 0139 (dito encadrement de porte)</t>
  </si>
  <si>
    <t xml:space="preserve">Peinture tuyauteries neuves et anciennes </t>
  </si>
  <si>
    <t>3.3.4</t>
  </si>
  <si>
    <t>Nettoyage final de réception</t>
  </si>
  <si>
    <t>PEINTURE SUR OUVRAGES METALLIQUES ET NON FERREUX</t>
  </si>
  <si>
    <t>REVÊTEMENTS DE SOLS</t>
  </si>
  <si>
    <t>Revêtement mural, type concept douche</t>
  </si>
  <si>
    <t>Revêtement de sol, type concept douche</t>
  </si>
  <si>
    <t>Cloisons légères 98/48</t>
  </si>
  <si>
    <t>INSTALLATION DE CHANTIER</t>
  </si>
  <si>
    <t xml:space="preserve">Clôture de chantier </t>
  </si>
  <si>
    <t xml:space="preserve">Bungalow de chantier </t>
  </si>
  <si>
    <t xml:space="preserve">Sanitaires, y compris les raccodements </t>
  </si>
  <si>
    <t>Paillasse humide résine 220*75cm, h 90cm + 1bac 55*55*30</t>
  </si>
  <si>
    <t xml:space="preserve">Paillasse 120*90 cm, h 72cm </t>
  </si>
  <si>
    <t>Paillasse humide résine 150*75, h 90cm</t>
  </si>
  <si>
    <t>Paillasse 200*80, h 72cm</t>
  </si>
  <si>
    <t>Paillasse h 110, ensemble avec guichet et la partie relevable</t>
  </si>
  <si>
    <t xml:space="preserve">Paillasse humide résine, 745*85, h 91cm </t>
  </si>
  <si>
    <t>Paillasse humide résine 120*63cm</t>
  </si>
  <si>
    <t>Paillasse humide résine 120*60cm, 1bac 40*40*30</t>
  </si>
  <si>
    <t>Paillasse humide résine, 800*75cm</t>
  </si>
  <si>
    <t>Paillasse humide résine 80*75cm</t>
  </si>
  <si>
    <t>Paillasse humide résine 200*75cm</t>
  </si>
  <si>
    <t>Paillasse humide résine 310*75cm</t>
  </si>
  <si>
    <t>Paillasse humide résine 135*65cm + 1bac 55*40*30cm</t>
  </si>
  <si>
    <t>Paillasse humide résine 180*115cm + 1bac 55*55*30cm</t>
  </si>
  <si>
    <t>Paillasse humide résine 210*115cm, 1bac 55*40*30</t>
  </si>
  <si>
    <t>Paillasse humide résine 300*115cm</t>
  </si>
  <si>
    <t>Paillasse humide résine 290*75cm</t>
  </si>
  <si>
    <t>Paillasse humide résine 150*80cm</t>
  </si>
  <si>
    <t>Paillasse humide résine 295*90cm</t>
  </si>
  <si>
    <t>Paillasse humide résine 250*80cm, 1bac 40*40*30</t>
  </si>
  <si>
    <t>Paillasse humide résine 270*90cm</t>
  </si>
  <si>
    <t>Paillasse humide résine 160*90cm, 1bac 50*50*30</t>
  </si>
  <si>
    <t>Paillasse humide résine 300*90cm</t>
  </si>
  <si>
    <t>Histoenzyrologie MET</t>
  </si>
  <si>
    <t xml:space="preserve">Paillasse humide résine 250*90cm </t>
  </si>
  <si>
    <t>CLIMATISATION PCR POR Tumorothèque</t>
  </si>
  <si>
    <t>Paillasse humide résine 200*90cm</t>
  </si>
  <si>
    <t>Paillasse humide résine 440*70 cm, 1bac 55*40*30</t>
  </si>
  <si>
    <t>3.2.7</t>
  </si>
  <si>
    <t>3.2.8</t>
  </si>
  <si>
    <t>3.2.9</t>
  </si>
  <si>
    <t>3.2.10</t>
  </si>
  <si>
    <t>3.3.5</t>
  </si>
  <si>
    <t>3.7</t>
  </si>
  <si>
    <t>3.7.1</t>
  </si>
  <si>
    <t>REVÊTEMENT MURAL</t>
  </si>
  <si>
    <t xml:space="preserve">REVÊTEMENT MURAL </t>
  </si>
  <si>
    <t>AMENAGEMENT DU SERVICE ANATOMIE-PATHOLOGIE, NIVEAU SS2 - CHU DE BESANÇON - PHASE DCE</t>
  </si>
  <si>
    <t>Travaux de reprise de faux - plafond en niveau des carottages</t>
  </si>
  <si>
    <t>Travaux de reprise de sol y compris remontée plinthes en circulation</t>
  </si>
  <si>
    <t>Travaux de reprise de sol  y compris remontée plinthes en Vestiaires</t>
  </si>
  <si>
    <t>Travaux de reprise de sol  y compris remontée plinthes au niveau des carottages</t>
  </si>
  <si>
    <t>3.2.11</t>
  </si>
  <si>
    <t>Fermeture en cloison légère 98/48 (zone de création de porte)</t>
  </si>
  <si>
    <t>Doublage de mur maçonné</t>
  </si>
  <si>
    <t>ZONE PHASE 3 / ARCHIVAGE BLOC</t>
  </si>
  <si>
    <t>3.8</t>
  </si>
  <si>
    <t>REALISATION D'IMPOSTES</t>
  </si>
  <si>
    <t>3.8.1</t>
  </si>
  <si>
    <t>Fourniture et pose d’impostes au-dessus des portes coupe-feu mises en place. Y compris toutes les finitions nécessaires</t>
  </si>
  <si>
    <t>3.9</t>
  </si>
  <si>
    <t>DEPOSE DES CONFINEMENTS</t>
  </si>
  <si>
    <t>Les travaux impliquent la dépose des confinements installés pour les travaux antérieurs, y compris l'évacuation des gravats.</t>
  </si>
  <si>
    <t>3.9.1</t>
  </si>
  <si>
    <t>DEPOSE / REPOSE PORTE</t>
  </si>
  <si>
    <t xml:space="preserve">Dépose / repose porte (dormant + imposte), y compris l'évacuation des gravats </t>
  </si>
  <si>
    <t>AUTRES TRAVAUX</t>
  </si>
  <si>
    <t>3.9.2</t>
  </si>
  <si>
    <t>3.9.3</t>
  </si>
  <si>
    <t>3.9.4</t>
  </si>
  <si>
    <t>Percement de cloison</t>
  </si>
  <si>
    <t>Dépose d'imposte</t>
  </si>
  <si>
    <t xml:space="preserve">Pose de renforts </t>
  </si>
  <si>
    <t xml:space="preserve">Dépose châssis </t>
  </si>
  <si>
    <t>3.2.12</t>
  </si>
  <si>
    <t>3.2.13</t>
  </si>
  <si>
    <t>3.2.14</t>
  </si>
  <si>
    <t>3.2.15</t>
  </si>
  <si>
    <t>3.2.16</t>
  </si>
  <si>
    <t>3.2.17</t>
  </si>
  <si>
    <t>3.2.18</t>
  </si>
  <si>
    <t>3.2.19</t>
  </si>
  <si>
    <t>P80</t>
  </si>
  <si>
    <t>P90</t>
  </si>
  <si>
    <t>P100</t>
  </si>
  <si>
    <t>P90+50</t>
  </si>
  <si>
    <t>P30 90</t>
  </si>
  <si>
    <t>P30+FP 90</t>
  </si>
  <si>
    <t>P30+FP 90+50</t>
  </si>
  <si>
    <t>PCF30 90+50</t>
  </si>
  <si>
    <t>PCF30 90+60</t>
  </si>
  <si>
    <t>PCM30 90</t>
  </si>
  <si>
    <t>PCM30 120</t>
  </si>
  <si>
    <t>PLR30 90</t>
  </si>
  <si>
    <t>PLR30 90+40</t>
  </si>
  <si>
    <t>STD30 90</t>
  </si>
  <si>
    <t>STD30 90+40</t>
  </si>
  <si>
    <t>TEMP30 90</t>
  </si>
  <si>
    <t>TEMP30 90+40</t>
  </si>
  <si>
    <t>CVO 2000 NEUF</t>
  </si>
  <si>
    <t xml:space="preserve">CVO 2600 RECUP </t>
  </si>
  <si>
    <t xml:space="preserve">Paillasse humide résine 195*80cm </t>
  </si>
  <si>
    <t>Paillasse humide résine 390*90cm mobile sur roulette</t>
  </si>
  <si>
    <t>Stock + congel -80°C</t>
  </si>
  <si>
    <t>Coloration IMMUNOCHIMIE</t>
  </si>
  <si>
    <t>Découpe paillasses</t>
  </si>
  <si>
    <t>3.4.3</t>
  </si>
  <si>
    <t xml:space="preserve">Dépose de sol provisoire, en grande circulation </t>
  </si>
  <si>
    <t xml:space="preserve">Reprise de sol au droits des portes coupe - feu </t>
  </si>
  <si>
    <t>Reprise de sol au droit de la cloison montée au niveau du local Electro</t>
  </si>
  <si>
    <t xml:space="preserve">Dépose repose faux - plafond, locaux colorations – 2D16, Histoenzyrologie – 2D17, PCR TUMOROTHEQUE – 2D18 </t>
  </si>
  <si>
    <t>3.7.2</t>
  </si>
  <si>
    <t xml:space="preserve">Reprise toile de verre </t>
  </si>
  <si>
    <t>Reprise en peinture, côté circulation, Micro-Electro</t>
  </si>
  <si>
    <t>Travaux de reprise de faux - plafond en Micro Electro, Circulation – 2D06</t>
  </si>
  <si>
    <t>Dépose et repose de faux - plafond, au droit des portes CF (circulation)</t>
  </si>
  <si>
    <t>Dépose et repose de faux - plafond, local internes - 2D27</t>
  </si>
  <si>
    <t>U</t>
  </si>
  <si>
    <t>Revêtements de sols IQ Optima "Basalte", Grey white, 
réf 3242 871 ou équivalent</t>
  </si>
  <si>
    <t>Revêtements de sols IQ Optima "Oxyde", Clay brick, 
réf 3242 833 ou équivalent</t>
  </si>
  <si>
    <t>Faux - plafonds lessivable en dalles 600*600, type ISO-TONE HYGIENE ou équivalent</t>
  </si>
  <si>
    <t>Faux - plafonds en dalles 600*600, type Royal Hygiène ou équivalent</t>
  </si>
  <si>
    <t>Revêtement mural, type Vescom, réf vescom 1111, 10 / Nuancier Vescom Delta ou équivalent</t>
  </si>
  <si>
    <t>Hypothèse : 70% des peintures sur murs existants</t>
  </si>
  <si>
    <t xml:space="preserve">3,3,0 </t>
  </si>
  <si>
    <t>Préparation support sur murs existants</t>
  </si>
  <si>
    <t>Maître d’Ouvrage</t>
  </si>
  <si>
    <t>Centre Hospitalier Universitaire de BESANCON</t>
  </si>
  <si>
    <t>3, Bd Alexandre Fleming</t>
  </si>
  <si>
    <t>25000 BESANCON</t>
  </si>
  <si>
    <t>Tél : 03.81.21.80.77</t>
  </si>
  <si>
    <t>Fax : 03.81.21.83.85</t>
  </si>
  <si>
    <t>Courriel : dtp@chu-besancon.fr</t>
  </si>
  <si>
    <t>AMENAGEMENT DU SERVICE ANATOMIE-PATHOLOGIE NIVEAU SS2</t>
  </si>
  <si>
    <t>PHASE PRO - DCE
MARS 2025</t>
  </si>
  <si>
    <r>
      <rPr>
        <b/>
        <sz val="13"/>
        <color theme="1"/>
        <rFont val="Arial"/>
        <family val="2"/>
      </rPr>
      <t>DECOMPOSITION DU PRIX GLOBAL ET FORFAITAIRE
MACROLOT 05 – PARTITIONS FINTIONS</t>
    </r>
    <r>
      <rPr>
        <b/>
        <sz val="14"/>
        <color theme="1"/>
        <rFont val="Arial"/>
        <family val="2"/>
      </rPr>
      <t xml:space="preserve"> 
</t>
    </r>
    <r>
      <rPr>
        <b/>
        <sz val="13"/>
        <color theme="1"/>
        <rFont val="Arial"/>
        <family val="2"/>
      </rPr>
      <t>Lot 5.01 Doublages Cloisons</t>
    </r>
  </si>
  <si>
    <r>
      <rPr>
        <b/>
        <sz val="13"/>
        <color theme="1"/>
        <rFont val="Arial"/>
        <family val="2"/>
      </rPr>
      <t>DECOMPOSITION DU PRIX GLOBAL ET FORFAITAIRE
MACROLOT 05 – PARTITIONS FINTIONS</t>
    </r>
    <r>
      <rPr>
        <b/>
        <sz val="14"/>
        <color theme="1"/>
        <rFont val="Arial"/>
        <family val="2"/>
      </rPr>
      <t xml:space="preserve"> 
</t>
    </r>
    <r>
      <rPr>
        <b/>
        <sz val="13"/>
        <color theme="1"/>
        <rFont val="Arial"/>
        <family val="2"/>
      </rPr>
      <t>Lot 5.05 Peintures</t>
    </r>
  </si>
  <si>
    <r>
      <rPr>
        <b/>
        <sz val="13"/>
        <color theme="1"/>
        <rFont val="Arial"/>
        <family val="2"/>
      </rPr>
      <t>DECOMPOSITION DU PRIX GLOBAL ET FORFAITAIRE
MACROLOT 05 – PARTITIONS FINTIONS</t>
    </r>
    <r>
      <rPr>
        <b/>
        <sz val="14"/>
        <color theme="1"/>
        <rFont val="Arial"/>
        <family val="2"/>
      </rPr>
      <t xml:space="preserve"> 
</t>
    </r>
    <r>
      <rPr>
        <b/>
        <sz val="13"/>
        <color theme="1"/>
        <rFont val="Arial"/>
        <family val="2"/>
      </rPr>
      <t>Lot 5.04 Faux Plafonds</t>
    </r>
  </si>
  <si>
    <r>
      <rPr>
        <b/>
        <sz val="13"/>
        <color theme="1"/>
        <rFont val="Arial"/>
        <family val="2"/>
      </rPr>
      <t>DECOMPOSITION DU PRIX GLOBAL ET FORFAITAIRE
MACROLOT 05 – PARTITIONS FINTIONS</t>
    </r>
    <r>
      <rPr>
        <b/>
        <sz val="14"/>
        <color theme="1"/>
        <rFont val="Arial"/>
        <family val="2"/>
      </rPr>
      <t xml:space="preserve"> 
</t>
    </r>
    <r>
      <rPr>
        <b/>
        <sz val="13"/>
        <color theme="1"/>
        <rFont val="Arial"/>
        <family val="2"/>
      </rPr>
      <t>Lot 5.03 Revêtements sols et muraux</t>
    </r>
  </si>
  <si>
    <r>
      <rPr>
        <b/>
        <sz val="13"/>
        <color theme="1"/>
        <rFont val="Arial"/>
        <family val="2"/>
      </rPr>
      <t>DECOMPOSITION DU PRIX GLOBAL ET FORFAITAIRE
MACROLOT 05 – PARTITIONS FINTIONS</t>
    </r>
    <r>
      <rPr>
        <b/>
        <sz val="14"/>
        <color theme="1"/>
        <rFont val="Arial"/>
        <family val="2"/>
      </rPr>
      <t xml:space="preserve"> 
</t>
    </r>
    <r>
      <rPr>
        <b/>
        <sz val="13"/>
        <color theme="1"/>
        <rFont val="Arial"/>
        <family val="2"/>
      </rPr>
      <t>Lot 5.02 Menuiserie Bois</t>
    </r>
  </si>
  <si>
    <t>RECAPITULATION ML 05-04</t>
  </si>
  <si>
    <t>RECAPITULATION ML 05-05</t>
  </si>
  <si>
    <t>Quantités</t>
  </si>
  <si>
    <t>Quantités Entreprise</t>
  </si>
  <si>
    <r>
      <rPr>
        <b/>
        <sz val="10"/>
        <color rgb="FFFF0000"/>
        <rFont val="Arial"/>
        <family val="2"/>
      </rPr>
      <t>NOTA IMPORTANT :</t>
    </r>
    <r>
      <rPr>
        <sz val="10"/>
        <color rgb="FFFF0000"/>
        <rFont val="Arial"/>
        <family val="2"/>
      </rPr>
      <t xml:space="preserve">
LE PRESENT QUANTITATIF EST DONNE A TITRE INDICATIF.
A LA REMISE DE SON </t>
    </r>
    <r>
      <rPr>
        <u/>
        <sz val="10"/>
        <color rgb="FFFF0000"/>
        <rFont val="Arial"/>
        <family val="2"/>
      </rPr>
      <t xml:space="preserve">OFFRE GLOBALE ET FORFAITAIRE </t>
    </r>
    <r>
      <rPr>
        <sz val="10"/>
        <color rgb="FFFF0000"/>
        <rFont val="Arial"/>
        <family val="2"/>
      </rPr>
      <t xml:space="preserve">, L'ENTREPRISE EST REPUTEE AVOIR PROCEDE A LA VERIFICATION DES QUANTITES ET MODIFIE  LE QUANTITATIF EN COMPLETANT LA COLONNE QUANTITE ENTREPRISE.
SI L'ENTREPRISE NE MODIFIE PAS LES QUANTITES DE LA MAITRISE D'OEUVRE, CELLES-CI SONT CONSIDEREES COMME VERIFIEES ET VALIDEES PAR L'ENTREPRISE
</t>
    </r>
    <r>
      <rPr>
        <b/>
        <sz val="10"/>
        <color rgb="FFFF0000"/>
        <rFont val="Arial"/>
        <family val="2"/>
      </rPr>
      <t>AUCUNE CONTESTATION DES QUANTITES NE SERA ACCEPTEE EN COURS DE CHANTIER, NI AUCUNE PLUS-VALUE.</t>
    </r>
  </si>
  <si>
    <t>Etudes : plans PAC,NDC, FAM, PPSPS</t>
  </si>
  <si>
    <t>LOT</t>
  </si>
  <si>
    <t>RECAPITULATION ML 05</t>
  </si>
  <si>
    <t>DOUBLAGE CLOISONS</t>
  </si>
  <si>
    <t>MENUISERIES INTERIEURES</t>
  </si>
  <si>
    <t>REVETEMENTS SOLS ET MURAUX</t>
  </si>
  <si>
    <t>FAUX PLAFONDS</t>
  </si>
  <si>
    <t>PEINTURES INTERIEURES</t>
  </si>
  <si>
    <t>Confinement Placoplâtre</t>
  </si>
  <si>
    <t>3.2.10.01</t>
  </si>
  <si>
    <t>3.2.10.02</t>
  </si>
  <si>
    <t>PCM30 90 DAS</t>
  </si>
  <si>
    <t>PAILLASSES HUMIDES</t>
  </si>
  <si>
    <t>PAILLASSES SECHES</t>
  </si>
  <si>
    <t>5.01</t>
  </si>
  <si>
    <t>5.02</t>
  </si>
  <si>
    <t>5.03</t>
  </si>
  <si>
    <t>5.04</t>
  </si>
  <si>
    <t>5.05</t>
  </si>
  <si>
    <t>DPGF DU LOT N° 5-01 - DOUBLAGES - CLOISONS</t>
  </si>
  <si>
    <t>DPGF DU LOT N° 5-02 - MENUISERIES BOIS</t>
  </si>
  <si>
    <t>DPGF DU LOT N° 5-03 - REVÊTEMENTS DE SOLS ET MURAUX</t>
  </si>
  <si>
    <t>DPGF DU LOT N° 5-04 - FAUX-PLAFONDS</t>
  </si>
  <si>
    <t>DPGF DU LOT N° 5-05 -PEINTURES INTERIEURES</t>
  </si>
  <si>
    <t>Avant désamiantage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</si>
</sst>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</numFmts>
  <fonts count="27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u/>
      <sz val="11"/>
      <color theme="10"/>
      <name val="Aptos Narrow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10"/>
      <color rgb="FF000000"/>
      <name val="Times New Roman"/>
      <family val="1"/>
    </font>
    <font>
      <b/>
      <sz val="10"/>
      <color rgb="FF0070C0"/>
      <name val="Arial"/>
      <family val="2"/>
    </font>
    <font>
      <sz val="10"/>
      <color rgb="FF0070C0"/>
      <name val="Arial"/>
      <family val="2"/>
    </font>
    <font>
      <b/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b/>
      <i/>
      <sz val="20"/>
      <color rgb="FF333399"/>
      <name val="Arial"/>
      <family val="2"/>
    </font>
    <font>
      <b/>
      <sz val="16"/>
      <color rgb="FF808080"/>
      <name val="Arial"/>
      <family val="2"/>
    </font>
    <font>
      <sz val="16"/>
      <color theme="1"/>
      <name val="Aptos Narrow"/>
      <family val="2"/>
      <scheme val="minor"/>
    </font>
    <font>
      <sz val="14"/>
      <color theme="1"/>
      <name val="Aptos Narrow"/>
      <family val="2"/>
      <scheme val="minor"/>
    </font>
    <font>
      <b/>
      <sz val="11"/>
      <color rgb="FF808080"/>
      <name val="Arial"/>
      <family val="2"/>
    </font>
    <font>
      <sz val="12"/>
      <color theme="1"/>
      <name val="Aptos Narrow"/>
      <family val="2"/>
      <scheme val="minor"/>
    </font>
    <font>
      <b/>
      <sz val="10"/>
      <color rgb="FF808080"/>
      <name val="Arial"/>
      <family val="2"/>
    </font>
    <font>
      <b/>
      <sz val="13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u/>
      <sz val="10"/>
      <color rgb="FFFF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9" fontId="4" fillId="2" borderId="0">
      <alignment horizontal="left" vertical="top" wrapText="1"/>
    </xf>
    <xf numFmtId="0" fontId="5" fillId="0" borderId="0" applyNumberFormat="0" applyFill="0" applyBorder="0" applyAlignment="0" applyProtection="0">
      <alignment vertical="top"/>
    </xf>
    <xf numFmtId="0" fontId="1" fillId="0" borderId="0">
      <alignment vertical="top"/>
    </xf>
    <xf numFmtId="164" fontId="1" fillId="0" borderId="0" applyFont="0" applyFill="0" applyBorder="0" applyAlignment="0" applyProtection="0"/>
    <xf numFmtId="0" fontId="1" fillId="0" borderId="0">
      <alignment vertical="top"/>
    </xf>
    <xf numFmtId="0" fontId="9" fillId="0" borderId="0"/>
    <xf numFmtId="0" fontId="1" fillId="0" borderId="0">
      <alignment vertical="top"/>
    </xf>
  </cellStyleXfs>
  <cellXfs count="311">
    <xf numFmtId="0" fontId="0" fillId="0" borderId="0" xfId="0"/>
    <xf numFmtId="0" fontId="3" fillId="0" borderId="0" xfId="0" applyFont="1" applyAlignment="1">
      <alignment vertical="center"/>
    </xf>
    <xf numFmtId="49" fontId="2" fillId="0" borderId="7" xfId="0" applyNumberFormat="1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3" fillId="0" borderId="11" xfId="0" applyFont="1" applyBorder="1" applyAlignment="1">
      <alignment horizontal="center" vertical="center"/>
    </xf>
    <xf numFmtId="43" fontId="2" fillId="0" borderId="11" xfId="1" applyFont="1" applyFill="1" applyBorder="1" applyAlignment="1" applyProtection="1">
      <alignment horizontal="center" vertical="center" wrapText="1"/>
    </xf>
    <xf numFmtId="44" fontId="2" fillId="0" borderId="11" xfId="2" applyFont="1" applyFill="1" applyBorder="1" applyAlignment="1" applyProtection="1">
      <alignment horizontal="center" vertical="center" wrapText="1"/>
      <protection locked="0"/>
    </xf>
    <xf numFmtId="44" fontId="2" fillId="0" borderId="11" xfId="2" applyFont="1" applyFill="1" applyBorder="1" applyAlignment="1" applyProtection="1">
      <alignment horizontal="center" vertical="center" wrapText="1"/>
    </xf>
    <xf numFmtId="49" fontId="3" fillId="0" borderId="11" xfId="3" applyFont="1" applyFill="1" applyBorder="1" applyAlignment="1">
      <alignment horizontal="left" vertical="center" wrapText="1"/>
    </xf>
    <xf numFmtId="0" fontId="5" fillId="0" borderId="0" xfId="4" applyFill="1" applyAlignment="1" applyProtection="1">
      <alignment vertical="center"/>
    </xf>
    <xf numFmtId="49" fontId="2" fillId="0" borderId="7" xfId="3" applyFont="1" applyFill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/>
    </xf>
    <xf numFmtId="43" fontId="2" fillId="0" borderId="7" xfId="1" applyFont="1" applyFill="1" applyBorder="1" applyAlignment="1" applyProtection="1">
      <alignment horizontal="center" vertical="center" wrapText="1"/>
    </xf>
    <xf numFmtId="44" fontId="2" fillId="0" borderId="7" xfId="2" applyFont="1" applyFill="1" applyBorder="1" applyAlignment="1" applyProtection="1">
      <alignment horizontal="center" vertical="center" wrapText="1"/>
      <protection locked="0"/>
    </xf>
    <xf numFmtId="44" fontId="2" fillId="0" borderId="7" xfId="2" applyFont="1" applyFill="1" applyBorder="1" applyAlignment="1" applyProtection="1">
      <alignment horizontal="center" vertical="center" wrapText="1"/>
    </xf>
    <xf numFmtId="44" fontId="2" fillId="0" borderId="7" xfId="2" applyFont="1" applyFill="1" applyBorder="1" applyAlignment="1" applyProtection="1">
      <alignment vertical="center"/>
    </xf>
    <xf numFmtId="49" fontId="3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49" fontId="6" fillId="0" borderId="11" xfId="3" applyFont="1" applyFill="1" applyBorder="1" applyAlignment="1">
      <alignment horizontal="left" vertical="center" wrapText="1"/>
    </xf>
    <xf numFmtId="0" fontId="7" fillId="0" borderId="11" xfId="0" applyFont="1" applyBorder="1" applyAlignment="1">
      <alignment horizontal="center" vertical="center"/>
    </xf>
    <xf numFmtId="43" fontId="6" fillId="0" borderId="11" xfId="1" applyFont="1" applyFill="1" applyBorder="1" applyAlignment="1" applyProtection="1">
      <alignment horizontal="center" vertical="center" wrapText="1"/>
    </xf>
    <xf numFmtId="44" fontId="6" fillId="0" borderId="11" xfId="2" applyFont="1" applyFill="1" applyBorder="1" applyAlignment="1" applyProtection="1">
      <alignment horizontal="center" vertical="center" wrapText="1"/>
      <protection locked="0"/>
    </xf>
    <xf numFmtId="44" fontId="6" fillId="0" borderId="11" xfId="2" applyFont="1" applyFill="1" applyBorder="1" applyAlignment="1" applyProtection="1">
      <alignment horizontal="center" vertical="center" wrapText="1"/>
    </xf>
    <xf numFmtId="49" fontId="7" fillId="0" borderId="11" xfId="3" applyFont="1" applyFill="1" applyBorder="1" applyAlignment="1">
      <alignment horizontal="left" vertical="center" wrapText="1"/>
    </xf>
    <xf numFmtId="49" fontId="6" fillId="0" borderId="7" xfId="3" applyFont="1" applyFill="1" applyBorder="1" applyAlignment="1">
      <alignment horizontal="right" vertical="center" wrapText="1"/>
    </xf>
    <xf numFmtId="0" fontId="7" fillId="0" borderId="7" xfId="0" applyFont="1" applyBorder="1" applyAlignment="1">
      <alignment horizontal="center" vertical="center"/>
    </xf>
    <xf numFmtId="43" fontId="6" fillId="0" borderId="7" xfId="1" applyFont="1" applyFill="1" applyBorder="1" applyAlignment="1" applyProtection="1">
      <alignment horizontal="center" vertical="center" wrapText="1"/>
    </xf>
    <xf numFmtId="44" fontId="6" fillId="0" borderId="7" xfId="2" applyFont="1" applyFill="1" applyBorder="1" applyAlignment="1" applyProtection="1">
      <alignment horizontal="center" vertical="center" wrapText="1"/>
      <protection locked="0"/>
    </xf>
    <xf numFmtId="44" fontId="6" fillId="0" borderId="7" xfId="2" applyFont="1" applyFill="1" applyBorder="1" applyAlignment="1" applyProtection="1">
      <alignment horizontal="center" vertical="center" wrapText="1"/>
    </xf>
    <xf numFmtId="49" fontId="7" fillId="0" borderId="0" xfId="0" applyNumberFormat="1" applyFont="1" applyAlignment="1">
      <alignment vertical="center"/>
    </xf>
    <xf numFmtId="44" fontId="6" fillId="0" borderId="7" xfId="2" applyFont="1" applyFill="1" applyBorder="1" applyAlignment="1" applyProtection="1">
      <alignment vertical="center"/>
    </xf>
    <xf numFmtId="0" fontId="7" fillId="0" borderId="0" xfId="0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0" xfId="5" applyFont="1" applyAlignment="1">
      <alignment vertical="center"/>
    </xf>
    <xf numFmtId="0" fontId="6" fillId="0" borderId="0" xfId="5" applyFont="1" applyAlignment="1">
      <alignment vertical="center"/>
    </xf>
    <xf numFmtId="0" fontId="7" fillId="0" borderId="11" xfId="5" applyFont="1" applyBorder="1" applyAlignment="1">
      <alignment horizontal="center" vertical="center"/>
    </xf>
    <xf numFmtId="164" fontId="6" fillId="0" borderId="11" xfId="6" applyFont="1" applyFill="1" applyBorder="1" applyAlignment="1" applyProtection="1">
      <alignment horizontal="center" vertical="center" wrapText="1"/>
    </xf>
    <xf numFmtId="44" fontId="8" fillId="0" borderId="11" xfId="2" applyFont="1" applyFill="1" applyBorder="1" applyAlignment="1" applyProtection="1">
      <alignment horizontal="center" vertical="center" wrapText="1"/>
      <protection locked="0"/>
    </xf>
    <xf numFmtId="0" fontId="7" fillId="0" borderId="7" xfId="5" applyFont="1" applyBorder="1" applyAlignment="1">
      <alignment horizontal="center" vertical="center"/>
    </xf>
    <xf numFmtId="164" fontId="6" fillId="0" borderId="7" xfId="6" applyFont="1" applyFill="1" applyBorder="1" applyAlignment="1" applyProtection="1">
      <alignment horizontal="center" vertical="center" wrapText="1"/>
    </xf>
    <xf numFmtId="0" fontId="7" fillId="0" borderId="0" xfId="5" applyFont="1" applyAlignment="1">
      <alignment horizontal="center" vertical="center"/>
    </xf>
    <xf numFmtId="164" fontId="6" fillId="0" borderId="0" xfId="6" applyFont="1" applyFill="1" applyBorder="1" applyAlignment="1" applyProtection="1">
      <alignment horizontal="center" vertical="center" wrapText="1"/>
    </xf>
    <xf numFmtId="44" fontId="6" fillId="0" borderId="0" xfId="2" applyFont="1" applyFill="1" applyBorder="1" applyAlignment="1" applyProtection="1">
      <alignment horizontal="center" vertical="center" wrapText="1"/>
      <protection locked="0"/>
    </xf>
    <xf numFmtId="0" fontId="7" fillId="0" borderId="2" xfId="5" applyFont="1" applyBorder="1" applyAlignment="1">
      <alignment horizontal="center" vertical="center"/>
    </xf>
    <xf numFmtId="164" fontId="6" fillId="0" borderId="5" xfId="6" applyFont="1" applyFill="1" applyBorder="1" applyAlignment="1" applyProtection="1">
      <alignment horizontal="center" vertical="center" wrapText="1"/>
    </xf>
    <xf numFmtId="44" fontId="6" fillId="0" borderId="5" xfId="2" applyFont="1" applyFill="1" applyBorder="1" applyAlignment="1" applyProtection="1">
      <alignment horizontal="center" vertical="center" wrapText="1"/>
      <protection locked="0"/>
    </xf>
    <xf numFmtId="44" fontId="6" fillId="0" borderId="13" xfId="2" applyFont="1" applyFill="1" applyBorder="1" applyAlignment="1" applyProtection="1">
      <alignment horizontal="center" vertical="center" wrapText="1"/>
    </xf>
    <xf numFmtId="49" fontId="7" fillId="0" borderId="0" xfId="5" applyNumberFormat="1" applyFont="1" applyAlignment="1">
      <alignment vertical="center"/>
    </xf>
    <xf numFmtId="0" fontId="3" fillId="0" borderId="0" xfId="7" applyFont="1" applyAlignment="1">
      <alignment vertical="center"/>
    </xf>
    <xf numFmtId="49" fontId="2" fillId="0" borderId="7" xfId="7" applyNumberFormat="1" applyFont="1" applyBorder="1" applyAlignment="1">
      <alignment horizontal="center" vertical="center"/>
    </xf>
    <xf numFmtId="0" fontId="2" fillId="0" borderId="0" xfId="7" applyFont="1" applyAlignment="1">
      <alignment vertical="center"/>
    </xf>
    <xf numFmtId="0" fontId="3" fillId="0" borderId="11" xfId="7" applyFont="1" applyBorder="1" applyAlignment="1">
      <alignment horizontal="center" vertical="center"/>
    </xf>
    <xf numFmtId="164" fontId="2" fillId="0" borderId="11" xfId="6" applyFont="1" applyFill="1" applyBorder="1" applyAlignment="1" applyProtection="1">
      <alignment horizontal="center" vertical="center" wrapText="1"/>
    </xf>
    <xf numFmtId="49" fontId="2" fillId="0" borderId="7" xfId="7" applyNumberFormat="1" applyFont="1" applyBorder="1" applyAlignment="1">
      <alignment horizontal="right" vertical="center" wrapText="1"/>
    </xf>
    <xf numFmtId="0" fontId="3" fillId="0" borderId="7" xfId="7" applyFont="1" applyBorder="1" applyAlignment="1">
      <alignment horizontal="center" vertical="center"/>
    </xf>
    <xf numFmtId="164" fontId="2" fillId="0" borderId="7" xfId="6" applyFont="1" applyFill="1" applyBorder="1" applyAlignment="1" applyProtection="1">
      <alignment horizontal="center" vertical="center" wrapText="1"/>
    </xf>
    <xf numFmtId="49" fontId="3" fillId="0" borderId="0" xfId="7" applyNumberFormat="1" applyFont="1" applyAlignment="1">
      <alignment vertical="center"/>
    </xf>
    <xf numFmtId="0" fontId="3" fillId="0" borderId="0" xfId="7" applyFont="1" applyAlignment="1">
      <alignment horizontal="center" vertical="center"/>
    </xf>
    <xf numFmtId="0" fontId="2" fillId="0" borderId="7" xfId="7" applyFont="1" applyBorder="1" applyAlignment="1">
      <alignment horizontal="center" vertical="center"/>
    </xf>
    <xf numFmtId="0" fontId="2" fillId="0" borderId="0" xfId="7" applyFont="1" applyAlignment="1">
      <alignment horizontal="center" vertical="center"/>
    </xf>
    <xf numFmtId="0" fontId="3" fillId="0" borderId="2" xfId="7" applyFont="1" applyBorder="1" applyAlignment="1">
      <alignment horizontal="center" vertical="center"/>
    </xf>
    <xf numFmtId="164" fontId="3" fillId="0" borderId="2" xfId="7" applyNumberFormat="1" applyFont="1" applyBorder="1" applyAlignment="1">
      <alignment vertical="center"/>
    </xf>
    <xf numFmtId="0" fontId="10" fillId="0" borderId="11" xfId="0" applyFont="1" applyBorder="1" applyAlignment="1">
      <alignment horizontal="center" vertical="center"/>
    </xf>
    <xf numFmtId="164" fontId="10" fillId="0" borderId="11" xfId="6" applyFont="1" applyFill="1" applyBorder="1" applyAlignment="1" applyProtection="1">
      <alignment horizontal="center" vertical="center" wrapText="1"/>
    </xf>
    <xf numFmtId="44" fontId="10" fillId="0" borderId="11" xfId="2" applyFont="1" applyFill="1" applyBorder="1" applyAlignment="1" applyProtection="1">
      <alignment horizontal="center" vertical="center" wrapText="1"/>
      <protection locked="0"/>
    </xf>
    <xf numFmtId="49" fontId="2" fillId="0" borderId="11" xfId="3" applyFont="1" applyFill="1" applyBorder="1" applyAlignment="1">
      <alignment horizontal="center" vertical="center" wrapText="1"/>
    </xf>
    <xf numFmtId="49" fontId="3" fillId="0" borderId="11" xfId="3" applyFont="1" applyFill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/>
    </xf>
    <xf numFmtId="49" fontId="3" fillId="0" borderId="11" xfId="0" applyNumberFormat="1" applyFont="1" applyBorder="1" applyAlignment="1">
      <alignment horizontal="center" vertical="center"/>
    </xf>
    <xf numFmtId="49" fontId="3" fillId="0" borderId="17" xfId="0" applyNumberFormat="1" applyFont="1" applyBorder="1" applyAlignment="1">
      <alignment vertical="center"/>
    </xf>
    <xf numFmtId="49" fontId="3" fillId="0" borderId="4" xfId="0" applyNumberFormat="1" applyFont="1" applyBorder="1" applyAlignment="1">
      <alignment vertical="center"/>
    </xf>
    <xf numFmtId="44" fontId="3" fillId="0" borderId="12" xfId="0" applyNumberFormat="1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49" fontId="3" fillId="0" borderId="17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49" fontId="6" fillId="0" borderId="12" xfId="0" applyNumberFormat="1" applyFont="1" applyBorder="1" applyAlignment="1">
      <alignment horizontal="center" vertical="center"/>
    </xf>
    <xf numFmtId="49" fontId="6" fillId="0" borderId="11" xfId="3" applyFont="1" applyFill="1" applyBorder="1" applyAlignment="1">
      <alignment horizontal="center" vertical="center" wrapText="1"/>
    </xf>
    <xf numFmtId="49" fontId="7" fillId="0" borderId="11" xfId="3" applyFont="1" applyFill="1" applyBorder="1" applyAlignment="1">
      <alignment horizontal="center" vertical="center" wrapText="1"/>
    </xf>
    <xf numFmtId="49" fontId="11" fillId="0" borderId="11" xfId="3" applyFont="1" applyFill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/>
    </xf>
    <xf numFmtId="49" fontId="7" fillId="0" borderId="11" xfId="0" applyNumberFormat="1" applyFont="1" applyBorder="1" applyAlignment="1">
      <alignment horizontal="center" vertical="center"/>
    </xf>
    <xf numFmtId="49" fontId="6" fillId="0" borderId="11" xfId="0" applyNumberFormat="1" applyFont="1" applyBorder="1" applyAlignment="1">
      <alignment horizontal="center" vertical="center"/>
    </xf>
    <xf numFmtId="49" fontId="7" fillId="0" borderId="13" xfId="3" applyFont="1" applyFill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/>
    </xf>
    <xf numFmtId="49" fontId="7" fillId="0" borderId="12" xfId="0" applyNumberFormat="1" applyFont="1" applyBorder="1" applyAlignment="1">
      <alignment horizontal="center" vertical="center"/>
    </xf>
    <xf numFmtId="49" fontId="7" fillId="0" borderId="6" xfId="0" applyNumberFormat="1" applyFont="1" applyBorder="1" applyAlignment="1">
      <alignment horizontal="center" vertical="center"/>
    </xf>
    <xf numFmtId="44" fontId="7" fillId="0" borderId="11" xfId="0" applyNumberFormat="1" applyFont="1" applyBorder="1" applyAlignment="1">
      <alignment horizontal="center" vertical="center"/>
    </xf>
    <xf numFmtId="44" fontId="6" fillId="0" borderId="11" xfId="2" applyFont="1" applyFill="1" applyBorder="1" applyAlignment="1" applyProtection="1">
      <alignment horizontal="center" vertical="center"/>
    </xf>
    <xf numFmtId="44" fontId="7" fillId="0" borderId="13" xfId="2" applyFont="1" applyFill="1" applyBorder="1" applyAlignment="1" applyProtection="1">
      <alignment horizontal="center" vertical="center"/>
    </xf>
    <xf numFmtId="0" fontId="7" fillId="0" borderId="9" xfId="5" applyFont="1" applyBorder="1" applyAlignment="1">
      <alignment horizontal="center" vertical="center"/>
    </xf>
    <xf numFmtId="49" fontId="7" fillId="0" borderId="17" xfId="0" applyNumberFormat="1" applyFont="1" applyBorder="1" applyAlignment="1">
      <alignment vertical="center"/>
    </xf>
    <xf numFmtId="49" fontId="6" fillId="0" borderId="17" xfId="3" applyFont="1" applyFill="1" applyBorder="1" applyAlignment="1">
      <alignment horizontal="left" vertical="center" wrapText="1"/>
    </xf>
    <xf numFmtId="49" fontId="6" fillId="0" borderId="17" xfId="0" applyNumberFormat="1" applyFont="1" applyBorder="1" applyAlignment="1">
      <alignment vertical="center"/>
    </xf>
    <xf numFmtId="49" fontId="7" fillId="0" borderId="4" xfId="3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164" fontId="6" fillId="0" borderId="9" xfId="6" applyFont="1" applyFill="1" applyBorder="1" applyAlignment="1" applyProtection="1">
      <alignment horizontal="center" vertical="center" wrapText="1"/>
    </xf>
    <xf numFmtId="44" fontId="6" fillId="0" borderId="9" xfId="2" applyFont="1" applyFill="1" applyBorder="1" applyAlignment="1" applyProtection="1">
      <alignment horizontal="center" vertical="center" wrapText="1"/>
      <protection locked="0"/>
    </xf>
    <xf numFmtId="49" fontId="6" fillId="0" borderId="4" xfId="3" applyFont="1" applyFill="1" applyBorder="1" applyAlignment="1">
      <alignment horizontal="left" vertical="center" wrapText="1"/>
    </xf>
    <xf numFmtId="49" fontId="6" fillId="0" borderId="13" xfId="3" applyFont="1" applyFill="1" applyBorder="1" applyAlignment="1">
      <alignment horizontal="center" vertical="center" wrapText="1"/>
    </xf>
    <xf numFmtId="49" fontId="7" fillId="0" borderId="0" xfId="5" applyNumberFormat="1" applyFont="1" applyAlignment="1">
      <alignment horizontal="center" vertical="center"/>
    </xf>
    <xf numFmtId="49" fontId="6" fillId="0" borderId="9" xfId="3" applyFont="1" applyFill="1" applyBorder="1" applyAlignment="1">
      <alignment horizontal="left" vertical="center" wrapText="1"/>
    </xf>
    <xf numFmtId="49" fontId="3" fillId="0" borderId="0" xfId="7" applyNumberFormat="1" applyFont="1" applyAlignment="1">
      <alignment horizontal="center" vertical="center"/>
    </xf>
    <xf numFmtId="49" fontId="3" fillId="0" borderId="11" xfId="7" applyNumberFormat="1" applyFont="1" applyBorder="1" applyAlignment="1">
      <alignment horizontal="center" vertical="center"/>
    </xf>
    <xf numFmtId="0" fontId="3" fillId="0" borderId="3" xfId="7" applyFont="1" applyBorder="1" applyAlignment="1">
      <alignment horizontal="center" vertical="center"/>
    </xf>
    <xf numFmtId="44" fontId="2" fillId="0" borderId="7" xfId="2" applyFont="1" applyFill="1" applyBorder="1" applyAlignment="1" applyProtection="1">
      <alignment horizontal="center" vertical="center"/>
    </xf>
    <xf numFmtId="0" fontId="3" fillId="0" borderId="18" xfId="7" applyFont="1" applyBorder="1" applyAlignment="1">
      <alignment horizontal="center" vertical="center"/>
    </xf>
    <xf numFmtId="49" fontId="3" fillId="0" borderId="1" xfId="7" applyNumberFormat="1" applyFont="1" applyBorder="1" applyAlignment="1">
      <alignment vertical="center"/>
    </xf>
    <xf numFmtId="49" fontId="6" fillId="0" borderId="9" xfId="3" applyFont="1" applyFill="1" applyBorder="1" applyAlignment="1">
      <alignment horizontal="center" vertical="center" wrapText="1"/>
    </xf>
    <xf numFmtId="43" fontId="3" fillId="0" borderId="11" xfId="1" applyFont="1" applyFill="1" applyBorder="1" applyAlignment="1" applyProtection="1">
      <alignment horizontal="center" vertical="center" wrapText="1"/>
    </xf>
    <xf numFmtId="44" fontId="3" fillId="0" borderId="11" xfId="2" applyFont="1" applyFill="1" applyBorder="1" applyAlignment="1" applyProtection="1">
      <alignment horizontal="center" vertical="center" wrapText="1"/>
      <protection locked="0"/>
    </xf>
    <xf numFmtId="44" fontId="3" fillId="0" borderId="11" xfId="2" applyFont="1" applyFill="1" applyBorder="1" applyAlignment="1" applyProtection="1">
      <alignment horizontal="center" vertical="center" wrapText="1"/>
    </xf>
    <xf numFmtId="43" fontId="7" fillId="0" borderId="11" xfId="1" applyFont="1" applyFill="1" applyBorder="1" applyAlignment="1" applyProtection="1">
      <alignment horizontal="center" vertical="center" wrapText="1"/>
    </xf>
    <xf numFmtId="44" fontId="7" fillId="0" borderId="11" xfId="2" applyFont="1" applyFill="1" applyBorder="1" applyAlignment="1" applyProtection="1">
      <alignment horizontal="center" vertical="center" wrapText="1"/>
      <protection locked="0"/>
    </xf>
    <xf numFmtId="44" fontId="7" fillId="0" borderId="11" xfId="2" applyFont="1" applyFill="1" applyBorder="1" applyAlignment="1" applyProtection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44" fontId="2" fillId="0" borderId="12" xfId="0" applyNumberFormat="1" applyFont="1" applyBorder="1" applyAlignment="1">
      <alignment horizontal="center" vertical="center"/>
    </xf>
    <xf numFmtId="44" fontId="2" fillId="0" borderId="7" xfId="0" applyNumberFormat="1" applyFont="1" applyBorder="1" applyAlignment="1">
      <alignment vertical="center"/>
    </xf>
    <xf numFmtId="49" fontId="2" fillId="0" borderId="17" xfId="3" applyFont="1" applyFill="1" applyBorder="1" applyAlignment="1">
      <alignment horizontal="center" vertical="center" wrapText="1"/>
    </xf>
    <xf numFmtId="49" fontId="2" fillId="0" borderId="17" xfId="3" applyFont="1" applyFill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44" fontId="2" fillId="0" borderId="12" xfId="0" applyNumberFormat="1" applyFont="1" applyBorder="1" applyAlignment="1">
      <alignment vertical="center"/>
    </xf>
    <xf numFmtId="44" fontId="3" fillId="0" borderId="0" xfId="0" applyNumberFormat="1" applyFont="1" applyAlignment="1">
      <alignment vertical="center"/>
    </xf>
    <xf numFmtId="49" fontId="10" fillId="0" borderId="11" xfId="0" applyNumberFormat="1" applyFont="1" applyBorder="1" applyAlignment="1">
      <alignment horizontal="center" vertical="center"/>
    </xf>
    <xf numFmtId="44" fontId="3" fillId="0" borderId="12" xfId="0" applyNumberFormat="1" applyFont="1" applyBorder="1" applyAlignment="1">
      <alignment horizontal="center" vertical="center"/>
    </xf>
    <xf numFmtId="44" fontId="6" fillId="0" borderId="9" xfId="2" applyFont="1" applyFill="1" applyBorder="1" applyAlignment="1" applyProtection="1">
      <alignment horizontal="center" vertical="center" wrapText="1"/>
    </xf>
    <xf numFmtId="164" fontId="7" fillId="0" borderId="11" xfId="6" applyFont="1" applyFill="1" applyBorder="1" applyAlignment="1" applyProtection="1">
      <alignment horizontal="center" vertical="center" wrapText="1"/>
    </xf>
    <xf numFmtId="0" fontId="6" fillId="0" borderId="0" xfId="5" applyFont="1" applyAlignment="1">
      <alignment horizontal="center" vertical="center"/>
    </xf>
    <xf numFmtId="0" fontId="6" fillId="0" borderId="5" xfId="5" applyFont="1" applyBorder="1" applyAlignment="1">
      <alignment horizontal="center" vertical="center"/>
    </xf>
    <xf numFmtId="49" fontId="2" fillId="0" borderId="2" xfId="7" applyNumberFormat="1" applyFont="1" applyBorder="1" applyAlignment="1">
      <alignment horizontal="center" vertical="center"/>
    </xf>
    <xf numFmtId="164" fontId="3" fillId="0" borderId="11" xfId="6" applyFont="1" applyFill="1" applyBorder="1" applyAlignment="1" applyProtection="1">
      <alignment horizontal="center" vertical="center" wrapText="1"/>
    </xf>
    <xf numFmtId="0" fontId="2" fillId="0" borderId="12" xfId="7" applyFont="1" applyBorder="1" applyAlignment="1">
      <alignment horizontal="center" vertical="center"/>
    </xf>
    <xf numFmtId="44" fontId="2" fillId="0" borderId="11" xfId="7" applyNumberFormat="1" applyFont="1" applyBorder="1" applyAlignment="1">
      <alignment horizontal="center" vertical="center"/>
    </xf>
    <xf numFmtId="49" fontId="2" fillId="0" borderId="11" xfId="7" applyNumberFormat="1" applyFont="1" applyBorder="1" applyAlignment="1">
      <alignment horizontal="center" vertical="center"/>
    </xf>
    <xf numFmtId="49" fontId="2" fillId="0" borderId="17" xfId="7" applyNumberFormat="1" applyFont="1" applyBorder="1" applyAlignment="1">
      <alignment vertical="center"/>
    </xf>
    <xf numFmtId="0" fontId="2" fillId="0" borderId="11" xfId="7" applyFont="1" applyBorder="1" applyAlignment="1">
      <alignment horizontal="center" vertical="center"/>
    </xf>
    <xf numFmtId="49" fontId="2" fillId="0" borderId="13" xfId="7" applyNumberFormat="1" applyFont="1" applyBorder="1" applyAlignment="1">
      <alignment horizontal="center" vertical="center"/>
    </xf>
    <xf numFmtId="49" fontId="2" fillId="0" borderId="4" xfId="7" applyNumberFormat="1" applyFont="1" applyBorder="1" applyAlignment="1">
      <alignment vertical="center"/>
    </xf>
    <xf numFmtId="0" fontId="2" fillId="0" borderId="5" xfId="7" applyFont="1" applyBorder="1" applyAlignment="1">
      <alignment horizontal="center" vertical="center"/>
    </xf>
    <xf numFmtId="0" fontId="2" fillId="0" borderId="5" xfId="7" applyFont="1" applyBorder="1" applyAlignment="1">
      <alignment vertical="center"/>
    </xf>
    <xf numFmtId="0" fontId="2" fillId="0" borderId="6" xfId="7" applyFont="1" applyBorder="1" applyAlignment="1">
      <alignment horizontal="center" vertical="center"/>
    </xf>
    <xf numFmtId="0" fontId="2" fillId="0" borderId="13" xfId="7" applyFont="1" applyBorder="1" applyAlignment="1">
      <alignment horizontal="center" vertical="center"/>
    </xf>
    <xf numFmtId="49" fontId="2" fillId="0" borderId="2" xfId="7" applyNumberFormat="1" applyFont="1" applyBorder="1" applyAlignment="1">
      <alignment vertical="center"/>
    </xf>
    <xf numFmtId="0" fontId="2" fillId="0" borderId="3" xfId="7" applyFont="1" applyBorder="1" applyAlignment="1">
      <alignment horizontal="center" vertical="center"/>
    </xf>
    <xf numFmtId="49" fontId="2" fillId="3" borderId="11" xfId="3" applyFont="1" applyFill="1" applyBorder="1" applyAlignment="1">
      <alignment horizontal="center" vertical="center" wrapText="1"/>
    </xf>
    <xf numFmtId="49" fontId="2" fillId="3" borderId="11" xfId="3" applyFont="1" applyFill="1" applyBorder="1" applyAlignment="1">
      <alignment horizontal="left" vertical="center" wrapText="1"/>
    </xf>
    <xf numFmtId="49" fontId="6" fillId="3" borderId="11" xfId="3" applyFont="1" applyFill="1" applyBorder="1" applyAlignment="1">
      <alignment horizontal="center" vertical="center" wrapText="1"/>
    </xf>
    <xf numFmtId="49" fontId="6" fillId="3" borderId="11" xfId="3" applyFont="1" applyFill="1" applyBorder="1" applyAlignment="1">
      <alignment horizontal="left" vertical="center" wrapText="1"/>
    </xf>
    <xf numFmtId="49" fontId="6" fillId="3" borderId="7" xfId="0" applyNumberFormat="1" applyFont="1" applyFill="1" applyBorder="1" applyAlignment="1">
      <alignment horizontal="center" vertical="center"/>
    </xf>
    <xf numFmtId="49" fontId="2" fillId="3" borderId="7" xfId="0" applyNumberFormat="1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49" fontId="6" fillId="3" borderId="7" xfId="3" applyFont="1" applyFill="1" applyBorder="1" applyAlignment="1">
      <alignment horizontal="center" vertical="center" wrapText="1"/>
    </xf>
    <xf numFmtId="44" fontId="6" fillId="3" borderId="7" xfId="2" applyFont="1" applyFill="1" applyBorder="1" applyAlignment="1" applyProtection="1">
      <alignment horizontal="center" vertical="center" wrapText="1"/>
    </xf>
    <xf numFmtId="49" fontId="2" fillId="0" borderId="11" xfId="3" applyFont="1" applyFill="1" applyBorder="1" applyAlignment="1">
      <alignment horizontal="left" vertical="center" wrapText="1"/>
    </xf>
    <xf numFmtId="49" fontId="2" fillId="5" borderId="11" xfId="3" applyFont="1" applyFill="1" applyBorder="1" applyAlignment="1">
      <alignment horizontal="center" vertical="center" wrapText="1"/>
    </xf>
    <xf numFmtId="49" fontId="2" fillId="5" borderId="11" xfId="3" applyFont="1" applyFill="1" applyBorder="1" applyAlignment="1">
      <alignment horizontal="left" vertical="center" wrapText="1"/>
    </xf>
    <xf numFmtId="49" fontId="6" fillId="5" borderId="11" xfId="3" applyFont="1" applyFill="1" applyBorder="1" applyAlignment="1">
      <alignment horizontal="center" vertical="center" wrapText="1"/>
    </xf>
    <xf numFmtId="49" fontId="6" fillId="5" borderId="11" xfId="3" applyFont="1" applyFill="1" applyBorder="1" applyAlignment="1">
      <alignment horizontal="left" vertical="center" wrapText="1"/>
    </xf>
    <xf numFmtId="49" fontId="7" fillId="0" borderId="18" xfId="0" applyNumberFormat="1" applyFont="1" applyBorder="1" applyAlignment="1">
      <alignment horizontal="center" vertical="center"/>
    </xf>
    <xf numFmtId="0" fontId="7" fillId="0" borderId="11" xfId="7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3" borderId="8" xfId="0" applyNumberFormat="1" applyFon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center"/>
    </xf>
    <xf numFmtId="49" fontId="6" fillId="0" borderId="10" xfId="0" applyNumberFormat="1" applyFont="1" applyBorder="1" applyAlignment="1">
      <alignment horizontal="center" vertical="center"/>
    </xf>
    <xf numFmtId="49" fontId="6" fillId="3" borderId="8" xfId="0" applyNumberFormat="1" applyFont="1" applyFill="1" applyBorder="1" applyAlignment="1">
      <alignment horizontal="center" vertical="center" wrapText="1"/>
    </xf>
    <xf numFmtId="49" fontId="6" fillId="0" borderId="8" xfId="5" applyNumberFormat="1" applyFont="1" applyBorder="1" applyAlignment="1">
      <alignment horizontal="center" vertical="center"/>
    </xf>
    <xf numFmtId="49" fontId="6" fillId="0" borderId="9" xfId="5" applyNumberFormat="1" applyFont="1" applyBorder="1" applyAlignment="1">
      <alignment horizontal="center" vertical="center"/>
    </xf>
    <xf numFmtId="49" fontId="6" fillId="0" borderId="10" xfId="5" applyNumberFormat="1" applyFont="1" applyBorder="1" applyAlignment="1">
      <alignment horizontal="center" vertical="center"/>
    </xf>
    <xf numFmtId="49" fontId="6" fillId="3" borderId="8" xfId="3" applyFont="1" applyFill="1" applyBorder="1" applyAlignment="1">
      <alignment horizontal="center" vertical="center" wrapText="1"/>
    </xf>
    <xf numFmtId="0" fontId="2" fillId="0" borderId="8" xfId="7" applyFont="1" applyBorder="1" applyAlignment="1">
      <alignment horizontal="center" vertical="center"/>
    </xf>
    <xf numFmtId="0" fontId="2" fillId="0" borderId="10" xfId="7" applyFont="1" applyBorder="1" applyAlignment="1">
      <alignment horizontal="center" vertical="center"/>
    </xf>
    <xf numFmtId="164" fontId="2" fillId="0" borderId="8" xfId="6" applyFont="1" applyFill="1" applyBorder="1" applyAlignment="1" applyProtection="1">
      <alignment horizontal="center" vertical="center" wrapText="1"/>
    </xf>
    <xf numFmtId="164" fontId="2" fillId="0" borderId="9" xfId="6" applyFont="1" applyFill="1" applyBorder="1" applyAlignment="1" applyProtection="1">
      <alignment horizontal="center" vertical="center" wrapText="1"/>
    </xf>
    <xf numFmtId="164" fontId="2" fillId="0" borderId="10" xfId="6" applyFont="1" applyFill="1" applyBorder="1" applyAlignment="1" applyProtection="1">
      <alignment horizontal="center" vertical="center" wrapText="1"/>
    </xf>
    <xf numFmtId="49" fontId="2" fillId="0" borderId="8" xfId="7" applyNumberFormat="1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1" fillId="0" borderId="0" xfId="9">
      <alignment vertical="top"/>
    </xf>
    <xf numFmtId="0" fontId="16" fillId="0" borderId="0" xfId="9" applyFont="1">
      <alignment vertical="top"/>
    </xf>
    <xf numFmtId="0" fontId="17" fillId="0" borderId="0" xfId="9" applyFont="1">
      <alignment vertical="top"/>
    </xf>
    <xf numFmtId="0" fontId="19" fillId="0" borderId="0" xfId="9" applyFont="1">
      <alignment vertical="top"/>
    </xf>
    <xf numFmtId="0" fontId="3" fillId="0" borderId="0" xfId="9" applyFont="1" applyAlignment="1">
      <alignment horizontal="center" vertical="center"/>
    </xf>
    <xf numFmtId="0" fontId="22" fillId="0" borderId="0" xfId="9" applyFont="1" applyAlignment="1">
      <alignment vertical="center" wrapText="1"/>
    </xf>
    <xf numFmtId="49" fontId="2" fillId="5" borderId="14" xfId="0" applyNumberFormat="1" applyFont="1" applyFill="1" applyBorder="1" applyAlignment="1">
      <alignment horizontal="centerContinuous" vertical="center"/>
    </xf>
    <xf numFmtId="49" fontId="2" fillId="5" borderId="15" xfId="0" applyNumberFormat="1" applyFont="1" applyFill="1" applyBorder="1" applyAlignment="1">
      <alignment horizontal="centerContinuous" vertical="center"/>
    </xf>
    <xf numFmtId="49" fontId="2" fillId="5" borderId="16" xfId="0" applyNumberFormat="1" applyFont="1" applyFill="1" applyBorder="1" applyAlignment="1">
      <alignment horizontal="centerContinuous" vertical="center"/>
    </xf>
    <xf numFmtId="49" fontId="2" fillId="6" borderId="4" xfId="0" applyNumberFormat="1" applyFont="1" applyFill="1" applyBorder="1" applyAlignment="1">
      <alignment horizontal="centerContinuous" vertical="center"/>
    </xf>
    <xf numFmtId="49" fontId="2" fillId="6" borderId="5" xfId="0" applyNumberFormat="1" applyFont="1" applyFill="1" applyBorder="1" applyAlignment="1">
      <alignment horizontal="centerContinuous" vertical="center"/>
    </xf>
    <xf numFmtId="49" fontId="2" fillId="6" borderId="6" xfId="0" applyNumberFormat="1" applyFont="1" applyFill="1" applyBorder="1" applyAlignment="1">
      <alignment horizontal="centerContinuous" vertical="center"/>
    </xf>
    <xf numFmtId="49" fontId="2" fillId="7" borderId="17" xfId="0" applyNumberFormat="1" applyFont="1" applyFill="1" applyBorder="1" applyAlignment="1">
      <alignment horizontal="centerContinuous" vertical="center"/>
    </xf>
    <xf numFmtId="49" fontId="2" fillId="7" borderId="0" xfId="0" applyNumberFormat="1" applyFont="1" applyFill="1" applyAlignment="1">
      <alignment horizontal="centerContinuous" vertical="center"/>
    </xf>
    <xf numFmtId="49" fontId="2" fillId="7" borderId="12" xfId="0" applyNumberFormat="1" applyFont="1" applyFill="1" applyBorder="1" applyAlignment="1">
      <alignment horizontal="centerContinuous" vertical="center"/>
    </xf>
    <xf numFmtId="49" fontId="2" fillId="5" borderId="1" xfId="0" applyNumberFormat="1" applyFont="1" applyFill="1" applyBorder="1" applyAlignment="1">
      <alignment horizontal="centerContinuous" vertical="center"/>
    </xf>
    <xf numFmtId="49" fontId="2" fillId="5" borderId="2" xfId="0" applyNumberFormat="1" applyFont="1" applyFill="1" applyBorder="1" applyAlignment="1">
      <alignment horizontal="centerContinuous" vertical="center"/>
    </xf>
    <xf numFmtId="49" fontId="2" fillId="5" borderId="3" xfId="0" applyNumberFormat="1" applyFont="1" applyFill="1" applyBorder="1" applyAlignment="1">
      <alignment horizontal="centerContinuous" vertical="center"/>
    </xf>
    <xf numFmtId="49" fontId="6" fillId="5" borderId="8" xfId="0" applyNumberFormat="1" applyFont="1" applyFill="1" applyBorder="1" applyAlignment="1">
      <alignment horizontal="centerContinuous" vertical="center" wrapText="1"/>
    </xf>
    <xf numFmtId="0" fontId="12" fillId="5" borderId="9" xfId="0" applyFont="1" applyFill="1" applyBorder="1" applyAlignment="1">
      <alignment horizontal="centerContinuous" vertical="center" wrapText="1"/>
    </xf>
    <xf numFmtId="0" fontId="12" fillId="5" borderId="10" xfId="0" applyFont="1" applyFill="1" applyBorder="1" applyAlignment="1">
      <alignment horizontal="centerContinuous" vertical="center" wrapText="1"/>
    </xf>
    <xf numFmtId="49" fontId="6" fillId="6" borderId="17" xfId="0" applyNumberFormat="1" applyFont="1" applyFill="1" applyBorder="1" applyAlignment="1">
      <alignment horizontal="centerContinuous" vertical="center" wrapText="1"/>
    </xf>
    <xf numFmtId="49" fontId="6" fillId="6" borderId="0" xfId="0" applyNumberFormat="1" applyFont="1" applyFill="1" applyAlignment="1">
      <alignment horizontal="centerContinuous" vertical="center" wrapText="1"/>
    </xf>
    <xf numFmtId="49" fontId="6" fillId="6" borderId="12" xfId="0" applyNumberFormat="1" applyFont="1" applyFill="1" applyBorder="1" applyAlignment="1">
      <alignment horizontal="centerContinuous" vertical="center" wrapText="1"/>
    </xf>
    <xf numFmtId="49" fontId="6" fillId="7" borderId="17" xfId="0" applyNumberFormat="1" applyFont="1" applyFill="1" applyBorder="1" applyAlignment="1">
      <alignment horizontal="centerContinuous" vertical="center" wrapText="1"/>
    </xf>
    <xf numFmtId="49" fontId="6" fillId="7" borderId="0" xfId="0" applyNumberFormat="1" applyFont="1" applyFill="1" applyAlignment="1">
      <alignment horizontal="centerContinuous" vertical="center" wrapText="1"/>
    </xf>
    <xf numFmtId="49" fontId="6" fillId="7" borderId="12" xfId="0" applyNumberFormat="1" applyFont="1" applyFill="1" applyBorder="1" applyAlignment="1">
      <alignment horizontal="centerContinuous" vertical="center" wrapText="1"/>
    </xf>
    <xf numFmtId="49" fontId="6" fillId="5" borderId="1" xfId="0" applyNumberFormat="1" applyFont="1" applyFill="1" applyBorder="1" applyAlignment="1">
      <alignment horizontal="centerContinuous" vertical="center" wrapText="1"/>
    </xf>
    <xf numFmtId="49" fontId="6" fillId="5" borderId="2" xfId="0" applyNumberFormat="1" applyFont="1" applyFill="1" applyBorder="1" applyAlignment="1">
      <alignment horizontal="centerContinuous" vertical="center" wrapText="1"/>
    </xf>
    <xf numFmtId="49" fontId="6" fillId="5" borderId="3" xfId="0" applyNumberFormat="1" applyFont="1" applyFill="1" applyBorder="1" applyAlignment="1">
      <alignment horizontal="centerContinuous" vertical="center" wrapText="1"/>
    </xf>
    <xf numFmtId="49" fontId="2" fillId="5" borderId="14" xfId="0" applyNumberFormat="1" applyFont="1" applyFill="1" applyBorder="1" applyAlignment="1">
      <alignment horizontal="centerContinuous" vertical="center" wrapText="1"/>
    </xf>
    <xf numFmtId="49" fontId="2" fillId="5" borderId="15" xfId="0" applyNumberFormat="1" applyFont="1" applyFill="1" applyBorder="1" applyAlignment="1">
      <alignment horizontal="centerContinuous" vertical="center" wrapText="1"/>
    </xf>
    <xf numFmtId="49" fontId="2" fillId="5" borderId="16" xfId="0" applyNumberFormat="1" applyFont="1" applyFill="1" applyBorder="1" applyAlignment="1">
      <alignment horizontal="centerContinuous" vertical="center" wrapText="1"/>
    </xf>
    <xf numFmtId="49" fontId="2" fillId="6" borderId="4" xfId="0" applyNumberFormat="1" applyFont="1" applyFill="1" applyBorder="1" applyAlignment="1">
      <alignment horizontal="centerContinuous" vertical="center" wrapText="1"/>
    </xf>
    <xf numFmtId="49" fontId="2" fillId="6" borderId="5" xfId="0" applyNumberFormat="1" applyFont="1" applyFill="1" applyBorder="1" applyAlignment="1">
      <alignment horizontal="centerContinuous" vertical="center" wrapText="1"/>
    </xf>
    <xf numFmtId="49" fontId="2" fillId="6" borderId="6" xfId="0" applyNumberFormat="1" applyFont="1" applyFill="1" applyBorder="1" applyAlignment="1">
      <alignment horizontal="centerContinuous" vertical="center" wrapText="1"/>
    </xf>
    <xf numFmtId="49" fontId="2" fillId="7" borderId="17" xfId="0" applyNumberFormat="1" applyFont="1" applyFill="1" applyBorder="1" applyAlignment="1">
      <alignment horizontal="centerContinuous" vertical="center" wrapText="1"/>
    </xf>
    <xf numFmtId="49" fontId="2" fillId="7" borderId="0" xfId="0" applyNumberFormat="1" applyFont="1" applyFill="1" applyAlignment="1">
      <alignment horizontal="centerContinuous" vertical="center" wrapText="1"/>
    </xf>
    <xf numFmtId="49" fontId="2" fillId="7" borderId="12" xfId="0" applyNumberFormat="1" applyFont="1" applyFill="1" applyBorder="1" applyAlignment="1">
      <alignment horizontal="centerContinuous" vertical="center" wrapText="1"/>
    </xf>
    <xf numFmtId="49" fontId="2" fillId="5" borderId="1" xfId="0" applyNumberFormat="1" applyFont="1" applyFill="1" applyBorder="1" applyAlignment="1">
      <alignment horizontal="centerContinuous" vertical="center" wrapText="1"/>
    </xf>
    <xf numFmtId="49" fontId="2" fillId="5" borderId="2" xfId="0" applyNumberFormat="1" applyFont="1" applyFill="1" applyBorder="1" applyAlignment="1">
      <alignment horizontal="centerContinuous" vertical="center" wrapText="1"/>
    </xf>
    <xf numFmtId="49" fontId="2" fillId="5" borderId="3" xfId="0" applyNumberFormat="1" applyFont="1" applyFill="1" applyBorder="1" applyAlignment="1">
      <alignment horizontal="centerContinuous" vertical="center" wrapText="1"/>
    </xf>
    <xf numFmtId="49" fontId="6" fillId="5" borderId="8" xfId="3" applyFont="1" applyFill="1" applyBorder="1" applyAlignment="1">
      <alignment horizontal="centerContinuous" vertical="center" wrapText="1"/>
    </xf>
    <xf numFmtId="49" fontId="6" fillId="5" borderId="9" xfId="3" applyFont="1" applyFill="1" applyBorder="1" applyAlignment="1">
      <alignment horizontal="centerContinuous" vertical="center" wrapText="1"/>
    </xf>
    <xf numFmtId="49" fontId="6" fillId="5" borderId="10" xfId="3" applyFont="1" applyFill="1" applyBorder="1" applyAlignment="1">
      <alignment horizontal="centerContinuous" vertical="center" wrapText="1"/>
    </xf>
    <xf numFmtId="49" fontId="6" fillId="6" borderId="4" xfId="5" applyNumberFormat="1" applyFont="1" applyFill="1" applyBorder="1" applyAlignment="1">
      <alignment horizontal="centerContinuous" vertical="center" wrapText="1"/>
    </xf>
    <xf numFmtId="49" fontId="6" fillId="6" borderId="5" xfId="5" applyNumberFormat="1" applyFont="1" applyFill="1" applyBorder="1" applyAlignment="1">
      <alignment horizontal="centerContinuous" vertical="center" wrapText="1"/>
    </xf>
    <xf numFmtId="49" fontId="6" fillId="6" borderId="6" xfId="5" applyNumberFormat="1" applyFont="1" applyFill="1" applyBorder="1" applyAlignment="1">
      <alignment horizontal="centerContinuous" vertical="center" wrapText="1"/>
    </xf>
    <xf numFmtId="49" fontId="6" fillId="7" borderId="17" xfId="5" applyNumberFormat="1" applyFont="1" applyFill="1" applyBorder="1" applyAlignment="1">
      <alignment horizontal="centerContinuous" vertical="center" wrapText="1"/>
    </xf>
    <xf numFmtId="49" fontId="6" fillId="7" borderId="0" xfId="5" applyNumberFormat="1" applyFont="1" applyFill="1" applyAlignment="1">
      <alignment horizontal="centerContinuous" vertical="center" wrapText="1"/>
    </xf>
    <xf numFmtId="49" fontId="6" fillId="7" borderId="12" xfId="5" applyNumberFormat="1" applyFont="1" applyFill="1" applyBorder="1" applyAlignment="1">
      <alignment horizontal="centerContinuous" vertical="center" wrapText="1"/>
    </xf>
    <xf numFmtId="49" fontId="6" fillId="5" borderId="1" xfId="5" applyNumberFormat="1" applyFont="1" applyFill="1" applyBorder="1" applyAlignment="1">
      <alignment horizontal="centerContinuous" vertical="center" wrapText="1"/>
    </xf>
    <xf numFmtId="49" fontId="6" fillId="5" borderId="2" xfId="5" applyNumberFormat="1" applyFont="1" applyFill="1" applyBorder="1" applyAlignment="1">
      <alignment horizontal="centerContinuous" vertical="center" wrapText="1"/>
    </xf>
    <xf numFmtId="49" fontId="6" fillId="5" borderId="3" xfId="5" applyNumberFormat="1" applyFont="1" applyFill="1" applyBorder="1" applyAlignment="1">
      <alignment horizontal="centerContinuous" vertical="center" wrapText="1"/>
    </xf>
    <xf numFmtId="49" fontId="2" fillId="4" borderId="1" xfId="7" applyNumberFormat="1" applyFont="1" applyFill="1" applyBorder="1" applyAlignment="1">
      <alignment horizontal="centerContinuous" vertical="center"/>
    </xf>
    <xf numFmtId="49" fontId="2" fillId="4" borderId="2" xfId="7" applyNumberFormat="1" applyFont="1" applyFill="1" applyBorder="1" applyAlignment="1">
      <alignment horizontal="centerContinuous" vertical="center"/>
    </xf>
    <xf numFmtId="49" fontId="2" fillId="4" borderId="3" xfId="7" applyNumberFormat="1" applyFont="1" applyFill="1" applyBorder="1" applyAlignment="1">
      <alignment horizontal="centerContinuous" vertical="center"/>
    </xf>
    <xf numFmtId="49" fontId="2" fillId="7" borderId="17" xfId="7" applyNumberFormat="1" applyFont="1" applyFill="1" applyBorder="1" applyAlignment="1">
      <alignment horizontal="centerContinuous" vertical="center"/>
    </xf>
    <xf numFmtId="49" fontId="2" fillId="7" borderId="0" xfId="7" applyNumberFormat="1" applyFont="1" applyFill="1" applyAlignment="1">
      <alignment horizontal="centerContinuous" vertical="center"/>
    </xf>
    <xf numFmtId="49" fontId="2" fillId="7" borderId="12" xfId="7" applyNumberFormat="1" applyFont="1" applyFill="1" applyBorder="1" applyAlignment="1">
      <alignment horizontal="centerContinuous" vertical="center"/>
    </xf>
    <xf numFmtId="49" fontId="2" fillId="6" borderId="4" xfId="7" applyNumberFormat="1" applyFont="1" applyFill="1" applyBorder="1" applyAlignment="1">
      <alignment horizontal="centerContinuous" vertical="center"/>
    </xf>
    <xf numFmtId="49" fontId="2" fillId="6" borderId="5" xfId="7" applyNumberFormat="1" applyFont="1" applyFill="1" applyBorder="1" applyAlignment="1">
      <alignment horizontal="centerContinuous" vertical="center"/>
    </xf>
    <xf numFmtId="49" fontId="2" fillId="6" borderId="6" xfId="7" applyNumberFormat="1" applyFont="1" applyFill="1" applyBorder="1" applyAlignment="1">
      <alignment horizontal="centerContinuous" vertical="center"/>
    </xf>
    <xf numFmtId="49" fontId="6" fillId="5" borderId="8" xfId="3" applyFont="1" applyFill="1" applyBorder="1" applyAlignment="1">
      <alignment horizontal="centerContinuous" vertical="center"/>
    </xf>
    <xf numFmtId="49" fontId="6" fillId="5" borderId="9" xfId="3" applyFont="1" applyFill="1" applyBorder="1" applyAlignment="1">
      <alignment horizontal="centerContinuous" vertical="center"/>
    </xf>
    <xf numFmtId="49" fontId="6" fillId="5" borderId="10" xfId="3" applyFont="1" applyFill="1" applyBorder="1" applyAlignment="1">
      <alignment horizontal="centerContinuous" vertical="center"/>
    </xf>
    <xf numFmtId="0" fontId="10" fillId="0" borderId="7" xfId="0" applyFont="1" applyBorder="1" applyAlignment="1">
      <alignment horizontal="center" vertical="center" wrapText="1"/>
    </xf>
    <xf numFmtId="49" fontId="3" fillId="8" borderId="11" xfId="3" applyFont="1" applyFill="1" applyBorder="1" applyAlignment="1">
      <alignment horizontal="left" vertical="center" wrapText="1"/>
    </xf>
    <xf numFmtId="43" fontId="6" fillId="0" borderId="0" xfId="1" applyFont="1" applyFill="1" applyBorder="1" applyAlignment="1" applyProtection="1">
      <alignment horizontal="center" vertical="center" wrapText="1"/>
    </xf>
    <xf numFmtId="44" fontId="6" fillId="0" borderId="12" xfId="2" applyFont="1" applyFill="1" applyBorder="1" applyAlignment="1" applyProtection="1">
      <alignment horizontal="center" vertical="center" wrapText="1"/>
    </xf>
    <xf numFmtId="0" fontId="0" fillId="0" borderId="12" xfId="0" applyBorder="1"/>
    <xf numFmtId="49" fontId="2" fillId="0" borderId="17" xfId="7" applyNumberFormat="1" applyFont="1" applyBorder="1" applyAlignment="1">
      <alignment horizontal="left" vertical="center"/>
    </xf>
    <xf numFmtId="0" fontId="20" fillId="0" borderId="0" xfId="0" applyFont="1" applyAlignment="1">
      <alignment horizontal="center" vertical="center"/>
    </xf>
    <xf numFmtId="0" fontId="21" fillId="0" borderId="1" xfId="9" applyFont="1" applyBorder="1" applyAlignment="1">
      <alignment horizontal="center" vertical="center" wrapText="1"/>
    </xf>
    <xf numFmtId="0" fontId="21" fillId="0" borderId="2" xfId="9" applyFont="1" applyBorder="1" applyAlignment="1">
      <alignment horizontal="center" vertical="center"/>
    </xf>
    <xf numFmtId="0" fontId="21" fillId="0" borderId="3" xfId="9" applyFont="1" applyBorder="1" applyAlignment="1">
      <alignment horizontal="center" vertical="center"/>
    </xf>
    <xf numFmtId="0" fontId="21" fillId="0" borderId="17" xfId="9" applyFont="1" applyBorder="1" applyAlignment="1">
      <alignment horizontal="center" vertical="center"/>
    </xf>
    <xf numFmtId="0" fontId="21" fillId="0" borderId="0" xfId="9" applyFont="1" applyAlignment="1">
      <alignment horizontal="center" vertical="center"/>
    </xf>
    <xf numFmtId="0" fontId="21" fillId="0" borderId="12" xfId="9" applyFont="1" applyBorder="1" applyAlignment="1">
      <alignment horizontal="center" vertical="center"/>
    </xf>
    <xf numFmtId="0" fontId="21" fillId="0" borderId="4" xfId="9" applyFont="1" applyBorder="1" applyAlignment="1">
      <alignment horizontal="center" vertical="center"/>
    </xf>
    <xf numFmtId="0" fontId="21" fillId="0" borderId="5" xfId="9" applyFont="1" applyBorder="1" applyAlignment="1">
      <alignment horizontal="center" vertical="center"/>
    </xf>
    <xf numFmtId="0" fontId="21" fillId="0" borderId="6" xfId="9" applyFont="1" applyBorder="1" applyAlignment="1">
      <alignment horizontal="center" vertical="center"/>
    </xf>
    <xf numFmtId="0" fontId="23" fillId="0" borderId="1" xfId="9" applyFont="1" applyBorder="1" applyAlignment="1">
      <alignment horizontal="center" vertical="center" wrapText="1"/>
    </xf>
    <xf numFmtId="0" fontId="23" fillId="0" borderId="2" xfId="9" applyFont="1" applyBorder="1" applyAlignment="1">
      <alignment horizontal="center" vertical="center" wrapText="1"/>
    </xf>
    <xf numFmtId="0" fontId="23" fillId="0" borderId="3" xfId="9" applyFont="1" applyBorder="1" applyAlignment="1">
      <alignment horizontal="center" vertical="center" wrapText="1"/>
    </xf>
    <xf numFmtId="0" fontId="23" fillId="0" borderId="17" xfId="9" applyFont="1" applyBorder="1" applyAlignment="1">
      <alignment horizontal="center" vertical="center" wrapText="1"/>
    </xf>
    <xf numFmtId="0" fontId="23" fillId="0" borderId="0" xfId="9" applyFont="1" applyAlignment="1">
      <alignment horizontal="center" vertical="center" wrapText="1"/>
    </xf>
    <xf numFmtId="0" fontId="23" fillId="0" borderId="12" xfId="9" applyFont="1" applyBorder="1" applyAlignment="1">
      <alignment horizontal="center" vertical="center" wrapText="1"/>
    </xf>
    <xf numFmtId="0" fontId="23" fillId="0" borderId="4" xfId="9" applyFont="1" applyBorder="1" applyAlignment="1">
      <alignment horizontal="center" vertical="center" wrapText="1"/>
    </xf>
    <xf numFmtId="0" fontId="23" fillId="0" borderId="5" xfId="9" applyFont="1" applyBorder="1" applyAlignment="1">
      <alignment horizontal="center" vertical="center" wrapText="1"/>
    </xf>
    <xf numFmtId="0" fontId="23" fillId="0" borderId="6" xfId="9" applyFont="1" applyBorder="1" applyAlignment="1">
      <alignment horizontal="center" vertical="center" wrapText="1"/>
    </xf>
    <xf numFmtId="0" fontId="0" fillId="0" borderId="0" xfId="9" applyFont="1" applyAlignment="1">
      <alignment horizontal="center" vertical="top" wrapText="1"/>
    </xf>
    <xf numFmtId="0" fontId="1" fillId="0" borderId="0" xfId="9" applyAlignment="1">
      <alignment horizontal="center" vertical="top"/>
    </xf>
    <xf numFmtId="0" fontId="14" fillId="0" borderId="0" xfId="9" applyFont="1" applyAlignment="1">
      <alignment horizontal="center" vertical="center"/>
    </xf>
    <xf numFmtId="0" fontId="15" fillId="0" borderId="0" xfId="9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49" fontId="24" fillId="0" borderId="8" xfId="0" applyNumberFormat="1" applyFont="1" applyBorder="1" applyAlignment="1">
      <alignment horizontal="left" vertical="center" wrapText="1"/>
    </xf>
    <xf numFmtId="49" fontId="2" fillId="0" borderId="9" xfId="0" applyNumberFormat="1" applyFont="1" applyBorder="1" applyAlignment="1">
      <alignment horizontal="left" vertical="center"/>
    </xf>
    <xf numFmtId="49" fontId="2" fillId="0" borderId="10" xfId="0" applyNumberFormat="1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49" fontId="6" fillId="0" borderId="8" xfId="5" applyNumberFormat="1" applyFont="1" applyBorder="1" applyAlignment="1">
      <alignment horizontal="center" vertical="center"/>
    </xf>
    <xf numFmtId="49" fontId="6" fillId="0" borderId="9" xfId="5" applyNumberFormat="1" applyFont="1" applyBorder="1" applyAlignment="1">
      <alignment horizontal="center" vertical="center"/>
    </xf>
    <xf numFmtId="49" fontId="6" fillId="0" borderId="10" xfId="5" applyNumberFormat="1" applyFont="1" applyBorder="1" applyAlignment="1">
      <alignment horizontal="center" vertical="center"/>
    </xf>
    <xf numFmtId="164" fontId="6" fillId="0" borderId="2" xfId="6" applyFont="1" applyFill="1" applyBorder="1" applyAlignment="1" applyProtection="1">
      <alignment horizontal="center" vertical="center"/>
    </xf>
    <xf numFmtId="164" fontId="6" fillId="0" borderId="3" xfId="6" applyFont="1" applyFill="1" applyBorder="1" applyAlignment="1" applyProtection="1">
      <alignment horizontal="center" vertical="center"/>
    </xf>
    <xf numFmtId="49" fontId="2" fillId="0" borderId="8" xfId="7" applyNumberFormat="1" applyFont="1" applyBorder="1" applyAlignment="1">
      <alignment horizontal="center" vertical="center"/>
    </xf>
    <xf numFmtId="49" fontId="2" fillId="0" borderId="9" xfId="7" applyNumberFormat="1" applyFont="1" applyBorder="1" applyAlignment="1">
      <alignment horizontal="center" vertical="center"/>
    </xf>
    <xf numFmtId="49" fontId="2" fillId="0" borderId="10" xfId="7" applyNumberFormat="1" applyFont="1" applyBorder="1" applyAlignment="1">
      <alignment horizontal="center" vertical="center"/>
    </xf>
    <xf numFmtId="0" fontId="2" fillId="0" borderId="2" xfId="7" applyFont="1" applyBorder="1" applyAlignment="1">
      <alignment horizontal="center" vertical="center"/>
    </xf>
    <xf numFmtId="0" fontId="2" fillId="0" borderId="3" xfId="7" applyFont="1" applyBorder="1" applyAlignment="1">
      <alignment horizontal="center" vertical="center"/>
    </xf>
    <xf numFmtId="49" fontId="2" fillId="0" borderId="17" xfId="3" applyFont="1" applyFill="1" applyBorder="1" applyAlignment="1">
      <alignment horizontal="left" vertical="center" wrapText="1"/>
    </xf>
    <xf numFmtId="49" fontId="2" fillId="0" borderId="0" xfId="3" applyFont="1" applyFill="1" applyAlignment="1">
      <alignment horizontal="left" vertical="center" wrapText="1"/>
    </xf>
  </cellXfs>
  <cellStyles count="10">
    <cellStyle name="ArtTitre" xfId="3" xr:uid="{DEEA3881-D3D3-4728-B3A7-1FDE652A7FA0}"/>
    <cellStyle name="Lien hypertexte" xfId="4" builtinId="8"/>
    <cellStyle name="Milliers" xfId="1" builtinId="3"/>
    <cellStyle name="Milliers 2" xfId="6" xr:uid="{40261262-7FFA-4244-A703-D35EE9805829}"/>
    <cellStyle name="Monétaire" xfId="2" builtinId="4"/>
    <cellStyle name="Normal" xfId="0" builtinId="0"/>
    <cellStyle name="Normal 2" xfId="5" xr:uid="{EEB4AAE6-CFE5-4344-BCFB-8B6B9B29A81A}"/>
    <cellStyle name="Normal 3" xfId="7" xr:uid="{1FD60FEB-8376-4123-A0AA-F79F7B30F800}"/>
    <cellStyle name="Normal 4" xfId="8" xr:uid="{0606356D-09E8-45B2-8A2A-5A05F2219D6C}"/>
    <cellStyle name="Normal 5" xfId="9" xr:uid="{AB15FB16-61E2-42E3-98E5-115C1F85B87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371475</xdr:colOff>
      <xdr:row>1</xdr:row>
      <xdr:rowOff>85725</xdr:rowOff>
    </xdr:from>
    <xdr:to>
      <xdr:col>6</xdr:col>
      <xdr:colOff>295275</xdr:colOff>
      <xdr:row>5</xdr:row>
      <xdr:rowOff>106990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3BACD042-0B4F-479E-B988-02E6E5AAA5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59000" y="396875"/>
          <a:ext cx="2209800" cy="7451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209550</xdr:colOff>
      <xdr:row>39</xdr:row>
      <xdr:rowOff>66675</xdr:rowOff>
    </xdr:from>
    <xdr:to>
      <xdr:col>9</xdr:col>
      <xdr:colOff>6350</xdr:colOff>
      <xdr:row>46</xdr:row>
      <xdr:rowOff>114300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CF727C9B-6381-4C63-A3AA-D7D09BC04E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7426325"/>
          <a:ext cx="6159500" cy="1317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361950</xdr:colOff>
      <xdr:row>15</xdr:row>
      <xdr:rowOff>0</xdr:rowOff>
    </xdr:from>
    <xdr:to>
      <xdr:col>8</xdr:col>
      <xdr:colOff>6350</xdr:colOff>
      <xdr:row>28</xdr:row>
      <xdr:rowOff>76200</xdr:rowOff>
    </xdr:to>
    <xdr:pic>
      <xdr:nvPicPr>
        <xdr:cNvPr id="4" name="Image 3" descr="Une image contenant plein air, bâtiment, ciel, arbre&#10;&#10;Le contenu généré par l’IA peut être incorrect.">
          <a:extLst>
            <a:ext uri="{FF2B5EF4-FFF2-40B4-BE49-F238E27FC236}">
              <a16:creationId xmlns:a16="http://schemas.microsoft.com/office/drawing/2014/main" id="{3F4D1BCB-80A9-408F-84E9-2513CD6D8B49}"/>
            </a:ext>
          </a:extLst>
        </xdr:cNvPr>
        <xdr:cNvPicPr>
          <a:picLocks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386" b="25458"/>
        <a:stretch/>
      </xdr:blipFill>
      <xdr:spPr bwMode="auto">
        <a:xfrm>
          <a:off x="600075" y="2705100"/>
          <a:ext cx="5006975" cy="242887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371475</xdr:colOff>
      <xdr:row>1</xdr:row>
      <xdr:rowOff>85725</xdr:rowOff>
    </xdr:from>
    <xdr:to>
      <xdr:col>6</xdr:col>
      <xdr:colOff>295275</xdr:colOff>
      <xdr:row>5</xdr:row>
      <xdr:rowOff>106990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5DF09505-B032-461C-8464-43A69DDC10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59000" y="396875"/>
          <a:ext cx="2209800" cy="7451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209550</xdr:colOff>
      <xdr:row>39</xdr:row>
      <xdr:rowOff>66675</xdr:rowOff>
    </xdr:from>
    <xdr:to>
      <xdr:col>9</xdr:col>
      <xdr:colOff>6350</xdr:colOff>
      <xdr:row>46</xdr:row>
      <xdr:rowOff>114300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F19C32C7-EA47-4E9A-8915-7CC1FFD7F5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7512050"/>
          <a:ext cx="6162675" cy="1317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361950</xdr:colOff>
      <xdr:row>15</xdr:row>
      <xdr:rowOff>0</xdr:rowOff>
    </xdr:from>
    <xdr:to>
      <xdr:col>8</xdr:col>
      <xdr:colOff>6350</xdr:colOff>
      <xdr:row>28</xdr:row>
      <xdr:rowOff>76200</xdr:rowOff>
    </xdr:to>
    <xdr:pic>
      <xdr:nvPicPr>
        <xdr:cNvPr id="4" name="Image 3" descr="Une image contenant plein air, bâtiment, ciel, arbre&#10;&#10;Le contenu généré par l’IA peut être incorrect.">
          <a:extLst>
            <a:ext uri="{FF2B5EF4-FFF2-40B4-BE49-F238E27FC236}">
              <a16:creationId xmlns:a16="http://schemas.microsoft.com/office/drawing/2014/main" id="{0759E632-8E00-4962-A282-BD434B7FA263}"/>
            </a:ext>
          </a:extLst>
        </xdr:cNvPr>
        <xdr:cNvPicPr>
          <a:picLocks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386" b="25458"/>
        <a:stretch/>
      </xdr:blipFill>
      <xdr:spPr bwMode="auto">
        <a:xfrm>
          <a:off x="600075" y="2705100"/>
          <a:ext cx="5010150" cy="242887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371475</xdr:colOff>
      <xdr:row>1</xdr:row>
      <xdr:rowOff>85725</xdr:rowOff>
    </xdr:from>
    <xdr:to>
      <xdr:col>6</xdr:col>
      <xdr:colOff>295275</xdr:colOff>
      <xdr:row>5</xdr:row>
      <xdr:rowOff>106990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E5F52E86-7E69-418B-962E-7311074EDF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59000" y="396875"/>
          <a:ext cx="2209800" cy="7451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209550</xdr:colOff>
      <xdr:row>39</xdr:row>
      <xdr:rowOff>66675</xdr:rowOff>
    </xdr:from>
    <xdr:to>
      <xdr:col>9</xdr:col>
      <xdr:colOff>6350</xdr:colOff>
      <xdr:row>46</xdr:row>
      <xdr:rowOff>114300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87B9F720-3DA2-4F42-AD91-C8F9ADF5F8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7512050"/>
          <a:ext cx="6162675" cy="1317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361950</xdr:colOff>
      <xdr:row>15</xdr:row>
      <xdr:rowOff>0</xdr:rowOff>
    </xdr:from>
    <xdr:to>
      <xdr:col>8</xdr:col>
      <xdr:colOff>6350</xdr:colOff>
      <xdr:row>28</xdr:row>
      <xdr:rowOff>76200</xdr:rowOff>
    </xdr:to>
    <xdr:pic>
      <xdr:nvPicPr>
        <xdr:cNvPr id="4" name="Image 3" descr="Une image contenant plein air, bâtiment, ciel, arbre&#10;&#10;Le contenu généré par l’IA peut être incorrect.">
          <a:extLst>
            <a:ext uri="{FF2B5EF4-FFF2-40B4-BE49-F238E27FC236}">
              <a16:creationId xmlns:a16="http://schemas.microsoft.com/office/drawing/2014/main" id="{10BBD61E-3C66-4600-9C63-9AB5F36D4126}"/>
            </a:ext>
          </a:extLst>
        </xdr:cNvPr>
        <xdr:cNvPicPr>
          <a:picLocks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386" b="25458"/>
        <a:stretch/>
      </xdr:blipFill>
      <xdr:spPr bwMode="auto">
        <a:xfrm>
          <a:off x="600075" y="2705100"/>
          <a:ext cx="5010150" cy="242887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371475</xdr:colOff>
      <xdr:row>1</xdr:row>
      <xdr:rowOff>85725</xdr:rowOff>
    </xdr:from>
    <xdr:to>
      <xdr:col>6</xdr:col>
      <xdr:colOff>295275</xdr:colOff>
      <xdr:row>5</xdr:row>
      <xdr:rowOff>106990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6FC3DF33-1BD6-4FF0-8C99-FB6D155806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59000" y="396875"/>
          <a:ext cx="2209800" cy="7451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209550</xdr:colOff>
      <xdr:row>39</xdr:row>
      <xdr:rowOff>66675</xdr:rowOff>
    </xdr:from>
    <xdr:to>
      <xdr:col>9</xdr:col>
      <xdr:colOff>6350</xdr:colOff>
      <xdr:row>46</xdr:row>
      <xdr:rowOff>114300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AF749BE1-A67E-4D73-B4E9-2D1DF21A0C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7512050"/>
          <a:ext cx="6162675" cy="1317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361950</xdr:colOff>
      <xdr:row>15</xdr:row>
      <xdr:rowOff>0</xdr:rowOff>
    </xdr:from>
    <xdr:to>
      <xdr:col>8</xdr:col>
      <xdr:colOff>6350</xdr:colOff>
      <xdr:row>28</xdr:row>
      <xdr:rowOff>76200</xdr:rowOff>
    </xdr:to>
    <xdr:pic>
      <xdr:nvPicPr>
        <xdr:cNvPr id="4" name="Image 3" descr="Une image contenant plein air, bâtiment, ciel, arbre&#10;&#10;Le contenu généré par l’IA peut être incorrect.">
          <a:extLst>
            <a:ext uri="{FF2B5EF4-FFF2-40B4-BE49-F238E27FC236}">
              <a16:creationId xmlns:a16="http://schemas.microsoft.com/office/drawing/2014/main" id="{53C74F55-5F99-40CD-B7F5-10D00CCFBCF2}"/>
            </a:ext>
          </a:extLst>
        </xdr:cNvPr>
        <xdr:cNvPicPr>
          <a:picLocks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386" b="25458"/>
        <a:stretch/>
      </xdr:blipFill>
      <xdr:spPr bwMode="auto">
        <a:xfrm>
          <a:off x="600075" y="2705100"/>
          <a:ext cx="5010150" cy="242887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371475</xdr:colOff>
      <xdr:row>1</xdr:row>
      <xdr:rowOff>85725</xdr:rowOff>
    </xdr:from>
    <xdr:to>
      <xdr:col>6</xdr:col>
      <xdr:colOff>295275</xdr:colOff>
      <xdr:row>5</xdr:row>
      <xdr:rowOff>106990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3E7569A1-B4A5-4562-AA09-A881B422E2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59000" y="396875"/>
          <a:ext cx="2209800" cy="7451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209550</xdr:colOff>
      <xdr:row>39</xdr:row>
      <xdr:rowOff>66675</xdr:rowOff>
    </xdr:from>
    <xdr:to>
      <xdr:col>9</xdr:col>
      <xdr:colOff>6350</xdr:colOff>
      <xdr:row>46</xdr:row>
      <xdr:rowOff>114300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DC3F9730-13E6-4E5F-AEC0-7A53D11ABC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7512050"/>
          <a:ext cx="6162675" cy="1317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361950</xdr:colOff>
      <xdr:row>15</xdr:row>
      <xdr:rowOff>0</xdr:rowOff>
    </xdr:from>
    <xdr:to>
      <xdr:col>8</xdr:col>
      <xdr:colOff>6350</xdr:colOff>
      <xdr:row>28</xdr:row>
      <xdr:rowOff>76200</xdr:rowOff>
    </xdr:to>
    <xdr:pic>
      <xdr:nvPicPr>
        <xdr:cNvPr id="4" name="Image 3" descr="Une image contenant plein air, bâtiment, ciel, arbre&#10;&#10;Le contenu généré par l’IA peut être incorrect.">
          <a:extLst>
            <a:ext uri="{FF2B5EF4-FFF2-40B4-BE49-F238E27FC236}">
              <a16:creationId xmlns:a16="http://schemas.microsoft.com/office/drawing/2014/main" id="{71704ECA-0491-4C6E-B549-363BB211EA46}"/>
            </a:ext>
          </a:extLst>
        </xdr:cNvPr>
        <xdr:cNvPicPr>
          <a:picLocks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386" b="25458"/>
        <a:stretch/>
      </xdr:blipFill>
      <xdr:spPr bwMode="auto">
        <a:xfrm>
          <a:off x="600075" y="2705100"/>
          <a:ext cx="5010150" cy="242887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F25416-48B2-4ADB-9693-28E592D07F75}">
  <sheetPr>
    <pageSetUpPr fitToPage="1"/>
  </sheetPr>
  <dimension ref="A4:H17"/>
  <sheetViews>
    <sheetView workbookViewId="0">
      <selection activeCell="C24" sqref="C24"/>
    </sheetView>
  </sheetViews>
  <sheetFormatPr baseColWidth="10" defaultRowHeight="14.5" x14ac:dyDescent="0.35"/>
  <cols>
    <col min="3" max="3" width="62.54296875" customWidth="1"/>
    <col min="8" max="8" width="12.7265625" bestFit="1" customWidth="1"/>
  </cols>
  <sheetData>
    <row r="4" spans="1:8" x14ac:dyDescent="0.35">
      <c r="B4" s="256" t="s">
        <v>248</v>
      </c>
      <c r="C4" s="257"/>
      <c r="D4" s="257"/>
      <c r="E4" s="257"/>
      <c r="F4" s="257"/>
      <c r="G4" s="257"/>
      <c r="H4" s="258"/>
    </row>
    <row r="5" spans="1:8" x14ac:dyDescent="0.35">
      <c r="B5" s="58" t="s">
        <v>247</v>
      </c>
      <c r="C5" s="190" t="s">
        <v>12</v>
      </c>
      <c r="D5" s="191"/>
      <c r="E5" s="191"/>
      <c r="F5" s="191"/>
      <c r="G5" s="192"/>
      <c r="H5" s="67" t="s">
        <v>7</v>
      </c>
    </row>
    <row r="6" spans="1:8" x14ac:dyDescent="0.35">
      <c r="B6" s="114"/>
      <c r="C6" s="118"/>
      <c r="D6" s="69"/>
      <c r="E6" s="70"/>
      <c r="F6" s="70"/>
      <c r="G6" s="115"/>
      <c r="H6" s="117"/>
    </row>
    <row r="7" spans="1:8" x14ac:dyDescent="0.35">
      <c r="B7" s="74" t="s">
        <v>260</v>
      </c>
      <c r="C7" s="130" t="s">
        <v>249</v>
      </c>
      <c r="D7" s="68"/>
      <c r="E7" s="59"/>
      <c r="F7" s="59"/>
      <c r="G7" s="143"/>
      <c r="H7" s="144">
        <f>+'Lot 5-01 Doublages - cloisons'!G70</f>
        <v>0</v>
      </c>
    </row>
    <row r="8" spans="1:8" x14ac:dyDescent="0.35">
      <c r="A8" s="263"/>
      <c r="C8" s="146"/>
      <c r="D8" s="68"/>
      <c r="E8" s="59"/>
      <c r="F8" s="59"/>
      <c r="G8" s="143"/>
      <c r="H8" s="147"/>
    </row>
    <row r="9" spans="1:8" x14ac:dyDescent="0.35">
      <c r="B9" s="74" t="s">
        <v>261</v>
      </c>
      <c r="C9" s="130" t="s">
        <v>250</v>
      </c>
      <c r="D9" s="68"/>
      <c r="E9" s="59"/>
      <c r="F9" s="59"/>
      <c r="G9" s="143"/>
      <c r="H9" s="144">
        <f>+'Lot 5-02 Menuiseries bois'!G121</f>
        <v>0</v>
      </c>
    </row>
    <row r="10" spans="1:8" x14ac:dyDescent="0.35">
      <c r="B10" s="74"/>
      <c r="C10" s="146"/>
      <c r="D10" s="68"/>
      <c r="E10" s="59"/>
      <c r="F10" s="59"/>
      <c r="G10" s="143"/>
      <c r="H10" s="147"/>
    </row>
    <row r="11" spans="1:8" x14ac:dyDescent="0.35">
      <c r="B11" s="74" t="s">
        <v>262</v>
      </c>
      <c r="C11" s="130" t="s">
        <v>251</v>
      </c>
      <c r="D11" s="68"/>
      <c r="E11" s="59"/>
      <c r="F11" s="59"/>
      <c r="G11" s="143"/>
      <c r="H11" s="144">
        <f>+'Lot 5-03 Revêtements S&amp;M'!G56</f>
        <v>0</v>
      </c>
    </row>
    <row r="12" spans="1:8" x14ac:dyDescent="0.35">
      <c r="B12" s="74"/>
      <c r="C12" s="146"/>
      <c r="D12" s="68"/>
      <c r="E12" s="59"/>
      <c r="F12" s="59"/>
      <c r="G12" s="143"/>
      <c r="H12" s="147"/>
    </row>
    <row r="13" spans="1:8" x14ac:dyDescent="0.35">
      <c r="B13" s="74" t="s">
        <v>263</v>
      </c>
      <c r="C13" s="130" t="s">
        <v>252</v>
      </c>
      <c r="D13" s="68"/>
      <c r="E13" s="59"/>
      <c r="F13" s="59"/>
      <c r="G13" s="143"/>
      <c r="H13" s="144">
        <f>+'Lot 5-04 Faux plafonds'!G35</f>
        <v>0</v>
      </c>
    </row>
    <row r="14" spans="1:8" x14ac:dyDescent="0.35">
      <c r="B14" s="74"/>
      <c r="C14" s="146"/>
      <c r="D14" s="68"/>
      <c r="E14" s="59"/>
      <c r="F14" s="59"/>
      <c r="G14" s="143"/>
      <c r="H14" s="147"/>
    </row>
    <row r="15" spans="1:8" x14ac:dyDescent="0.35">
      <c r="B15" s="74" t="s">
        <v>264</v>
      </c>
      <c r="C15" s="130" t="s">
        <v>253</v>
      </c>
      <c r="D15" s="68"/>
      <c r="E15" s="59"/>
      <c r="F15" s="59"/>
      <c r="G15" s="143"/>
      <c r="H15" s="144">
        <f>+'5-05 Peintures intérieures'!G64</f>
        <v>0</v>
      </c>
    </row>
    <row r="16" spans="1:8" x14ac:dyDescent="0.35">
      <c r="B16" s="148"/>
      <c r="C16" s="149"/>
      <c r="D16" s="150"/>
      <c r="E16" s="151"/>
      <c r="F16" s="151"/>
      <c r="G16" s="152"/>
      <c r="H16" s="153"/>
    </row>
    <row r="17" spans="2:8" x14ac:dyDescent="0.35">
      <c r="B17" s="141"/>
      <c r="C17" s="154"/>
      <c r="D17" s="155"/>
      <c r="E17" s="185"/>
      <c r="F17" s="185" t="s">
        <v>8</v>
      </c>
      <c r="G17" s="186"/>
      <c r="H17" s="116">
        <f>SUM(H7:H16)</f>
        <v>0</v>
      </c>
    </row>
  </sheetData>
  <phoneticPr fontId="13" type="noConversion"/>
  <pageMargins left="0.70866141732283472" right="0.70866141732283472" top="0.74803149606299213" bottom="0.74803149606299213" header="0.31496062992125984" footer="0.31496062992125984"/>
  <pageSetup paperSize="9" scale="93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040C51-AFB5-4EFD-A836-E2AD71D40FE9}">
  <sheetPr>
    <pageSetUpPr fitToPage="1"/>
  </sheetPr>
  <dimension ref="B1:I47"/>
  <sheetViews>
    <sheetView topLeftCell="A13" zoomScaleNormal="100" workbookViewId="0">
      <selection activeCell="K37" sqref="K37"/>
    </sheetView>
  </sheetViews>
  <sheetFormatPr baseColWidth="10" defaultColWidth="10.81640625" defaultRowHeight="14.5" x14ac:dyDescent="0.35"/>
  <cols>
    <col min="1" max="1" width="3.453125" style="193" customWidth="1"/>
    <col min="2" max="2" width="10.81640625" style="193"/>
    <col min="3" max="3" width="11.453125" style="193" customWidth="1"/>
    <col min="4" max="16384" width="10.81640625" style="193"/>
  </cols>
  <sheetData>
    <row r="1" spans="2:9" ht="25" x14ac:dyDescent="0.35">
      <c r="B1" s="286" t="s">
        <v>227</v>
      </c>
      <c r="C1" s="286"/>
      <c r="D1" s="286"/>
      <c r="E1" s="286"/>
      <c r="F1" s="286"/>
      <c r="G1" s="286"/>
      <c r="H1" s="286"/>
      <c r="I1" s="286"/>
    </row>
    <row r="7" spans="2:9" ht="7.5" customHeight="1" x14ac:dyDescent="0.35"/>
    <row r="8" spans="2:9" s="194" customFormat="1" ht="20.149999999999999" customHeight="1" x14ac:dyDescent="0.35">
      <c r="B8" s="287" t="s">
        <v>228</v>
      </c>
      <c r="C8" s="287"/>
      <c r="D8" s="287"/>
      <c r="E8" s="287"/>
      <c r="F8" s="287"/>
      <c r="G8" s="287"/>
      <c r="H8" s="287"/>
      <c r="I8" s="287"/>
    </row>
    <row r="9" spans="2:9" ht="4" customHeight="1" x14ac:dyDescent="0.35">
      <c r="B9" s="195"/>
      <c r="C9" s="195"/>
      <c r="D9" s="195"/>
      <c r="E9" s="195"/>
      <c r="F9" s="195"/>
      <c r="G9" s="195"/>
      <c r="H9" s="195"/>
      <c r="I9" s="195"/>
    </row>
    <row r="10" spans="2:9" s="196" customFormat="1" ht="14.5" customHeight="1" x14ac:dyDescent="0.35">
      <c r="B10" s="288" t="s">
        <v>229</v>
      </c>
      <c r="C10" s="288"/>
      <c r="D10" s="288"/>
      <c r="E10" s="288"/>
      <c r="F10" s="288"/>
      <c r="G10" s="288"/>
      <c r="H10" s="288"/>
      <c r="I10" s="288"/>
    </row>
    <row r="11" spans="2:9" s="196" customFormat="1" ht="14.5" customHeight="1" x14ac:dyDescent="0.35">
      <c r="B11" s="288" t="s">
        <v>230</v>
      </c>
      <c r="C11" s="288"/>
      <c r="D11" s="288"/>
      <c r="E11" s="288"/>
      <c r="F11" s="288"/>
      <c r="G11" s="288"/>
      <c r="H11" s="288"/>
      <c r="I11" s="288"/>
    </row>
    <row r="12" spans="2:9" s="196" customFormat="1" ht="14.5" customHeight="1" x14ac:dyDescent="0.35">
      <c r="B12" s="288" t="s">
        <v>231</v>
      </c>
      <c r="C12" s="288"/>
      <c r="D12" s="288"/>
      <c r="E12" s="288"/>
      <c r="F12" s="288"/>
      <c r="G12" s="288"/>
      <c r="H12" s="288"/>
      <c r="I12" s="288"/>
    </row>
    <row r="13" spans="2:9" s="196" customFormat="1" ht="14.5" customHeight="1" x14ac:dyDescent="0.35">
      <c r="B13" s="288" t="s">
        <v>232</v>
      </c>
      <c r="C13" s="288"/>
      <c r="D13" s="288"/>
      <c r="E13" s="288"/>
      <c r="F13" s="288"/>
      <c r="G13" s="288"/>
      <c r="H13" s="288"/>
      <c r="I13" s="288"/>
    </row>
    <row r="14" spans="2:9" s="196" customFormat="1" ht="14.5" customHeight="1" x14ac:dyDescent="0.35">
      <c r="B14" s="265" t="s">
        <v>233</v>
      </c>
      <c r="C14" s="265"/>
      <c r="D14" s="265"/>
      <c r="E14" s="265"/>
      <c r="F14" s="265"/>
      <c r="G14" s="265"/>
      <c r="H14" s="265"/>
      <c r="I14" s="265"/>
    </row>
    <row r="15" spans="2:9" ht="14.5" customHeight="1" x14ac:dyDescent="0.35"/>
    <row r="16" spans="2:9" ht="14.5" customHeight="1" x14ac:dyDescent="0.35"/>
    <row r="17" spans="2:9" ht="14.5" customHeight="1" x14ac:dyDescent="0.35"/>
    <row r="18" spans="2:9" ht="14.5" customHeight="1" x14ac:dyDescent="0.35"/>
    <row r="19" spans="2:9" ht="14.5" customHeight="1" x14ac:dyDescent="0.35"/>
    <row r="20" spans="2:9" ht="14.5" customHeight="1" x14ac:dyDescent="0.35"/>
    <row r="21" spans="2:9" ht="14.5" customHeight="1" x14ac:dyDescent="0.35"/>
    <row r="31" spans="2:9" ht="15" customHeight="1" x14ac:dyDescent="0.35">
      <c r="B31" s="266" t="s">
        <v>234</v>
      </c>
      <c r="C31" s="267"/>
      <c r="D31" s="267"/>
      <c r="E31" s="267"/>
      <c r="F31" s="267"/>
      <c r="G31" s="267"/>
      <c r="H31" s="267"/>
      <c r="I31" s="268"/>
    </row>
    <row r="32" spans="2:9" ht="15" customHeight="1" x14ac:dyDescent="0.35">
      <c r="B32" s="269"/>
      <c r="C32" s="270"/>
      <c r="D32" s="270"/>
      <c r="E32" s="270"/>
      <c r="F32" s="270"/>
      <c r="G32" s="270"/>
      <c r="H32" s="270"/>
      <c r="I32" s="271"/>
    </row>
    <row r="33" spans="2:9" ht="15" customHeight="1" x14ac:dyDescent="0.35">
      <c r="B33" s="272"/>
      <c r="C33" s="273"/>
      <c r="D33" s="273"/>
      <c r="E33" s="273"/>
      <c r="F33" s="273"/>
      <c r="G33" s="273"/>
      <c r="H33" s="273"/>
      <c r="I33" s="274"/>
    </row>
    <row r="34" spans="2:9" x14ac:dyDescent="0.35">
      <c r="B34" s="197"/>
      <c r="C34" s="197"/>
      <c r="D34" s="197"/>
      <c r="E34" s="197"/>
      <c r="F34" s="197"/>
      <c r="G34" s="197"/>
      <c r="H34" s="197"/>
      <c r="I34" s="197"/>
    </row>
    <row r="35" spans="2:9" ht="15" customHeight="1" x14ac:dyDescent="0.35">
      <c r="B35" s="198"/>
      <c r="C35" s="198"/>
      <c r="D35" s="198"/>
      <c r="E35" s="198"/>
      <c r="F35" s="198"/>
      <c r="G35" s="198"/>
      <c r="H35" s="198"/>
      <c r="I35" s="198"/>
    </row>
    <row r="36" spans="2:9" ht="15" customHeight="1" x14ac:dyDescent="0.35">
      <c r="B36" s="275" t="s">
        <v>237</v>
      </c>
      <c r="C36" s="276"/>
      <c r="D36" s="276"/>
      <c r="E36" s="276"/>
      <c r="F36" s="276"/>
      <c r="G36" s="276"/>
      <c r="H36" s="276"/>
      <c r="I36" s="277"/>
    </row>
    <row r="37" spans="2:9" ht="15" customHeight="1" x14ac:dyDescent="0.35">
      <c r="B37" s="278"/>
      <c r="C37" s="279"/>
      <c r="D37" s="279"/>
      <c r="E37" s="279"/>
      <c r="F37" s="279"/>
      <c r="G37" s="279"/>
      <c r="H37" s="279"/>
      <c r="I37" s="280"/>
    </row>
    <row r="38" spans="2:9" ht="41.5" customHeight="1" x14ac:dyDescent="0.35">
      <c r="B38" s="281"/>
      <c r="C38" s="282"/>
      <c r="D38" s="282"/>
      <c r="E38" s="282"/>
      <c r="F38" s="282"/>
      <c r="G38" s="282"/>
      <c r="H38" s="282"/>
      <c r="I38" s="283"/>
    </row>
    <row r="47" spans="2:9" ht="32.5" customHeight="1" x14ac:dyDescent="0.35">
      <c r="B47" s="284" t="s">
        <v>235</v>
      </c>
      <c r="C47" s="285"/>
      <c r="D47" s="285"/>
      <c r="E47" s="285"/>
      <c r="F47" s="285"/>
      <c r="G47" s="285"/>
      <c r="H47" s="285"/>
      <c r="I47" s="285"/>
    </row>
  </sheetData>
  <mergeCells count="10">
    <mergeCell ref="B14:I14"/>
    <mergeCell ref="B31:I33"/>
    <mergeCell ref="B36:I38"/>
    <mergeCell ref="B47:I47"/>
    <mergeCell ref="B1:I1"/>
    <mergeCell ref="B8:I8"/>
    <mergeCell ref="B10:I10"/>
    <mergeCell ref="B11:I11"/>
    <mergeCell ref="B12:I12"/>
    <mergeCell ref="B13:I13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5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2C91A6-79DC-44CD-9A36-5A843CF5AAF7}">
  <sheetPr>
    <tabColor theme="9" tint="0.79998168889431442"/>
  </sheetPr>
  <dimension ref="A1:G64"/>
  <sheetViews>
    <sheetView showZeros="0" view="pageBreakPreview" topLeftCell="A39" zoomScale="115" zoomScaleNormal="115" zoomScaleSheetLayoutView="115" workbookViewId="0">
      <selection activeCell="I17" sqref="I17"/>
    </sheetView>
  </sheetViews>
  <sheetFormatPr baseColWidth="10" defaultColWidth="11.453125" defaultRowHeight="20.149999999999999" customHeight="1" x14ac:dyDescent="0.35"/>
  <cols>
    <col min="1" max="1" width="10.54296875" style="113" customWidth="1"/>
    <col min="2" max="2" width="50.54296875" style="65" customWidth="1"/>
    <col min="3" max="3" width="10.54296875" style="66" customWidth="1"/>
    <col min="4" max="5" width="10.54296875" style="57" customWidth="1"/>
    <col min="6" max="7" width="15.54296875" style="66" customWidth="1"/>
    <col min="8" max="16384" width="11.453125" style="57"/>
  </cols>
  <sheetData>
    <row r="1" spans="1:7" ht="20.149999999999999" customHeight="1" x14ac:dyDescent="0.35">
      <c r="A1" s="247" t="s">
        <v>148</v>
      </c>
      <c r="B1" s="248"/>
      <c r="C1" s="248"/>
      <c r="D1" s="248"/>
      <c r="E1" s="248"/>
      <c r="F1" s="248"/>
      <c r="G1" s="249"/>
    </row>
    <row r="2" spans="1:7" ht="20.149999999999999" customHeight="1" x14ac:dyDescent="0.35">
      <c r="A2" s="250" t="s">
        <v>0</v>
      </c>
      <c r="B2" s="251"/>
      <c r="C2" s="251"/>
      <c r="D2" s="251"/>
      <c r="E2" s="251"/>
      <c r="F2" s="251"/>
      <c r="G2" s="252"/>
    </row>
    <row r="3" spans="1:7" ht="20.149999999999999" customHeight="1" x14ac:dyDescent="0.35">
      <c r="A3" s="253" t="s">
        <v>269</v>
      </c>
      <c r="B3" s="254"/>
      <c r="C3" s="254"/>
      <c r="D3" s="254"/>
      <c r="E3" s="254"/>
      <c r="F3" s="254"/>
      <c r="G3" s="255"/>
    </row>
    <row r="4" spans="1:7" s="1" customFormat="1" ht="128.15" customHeight="1" x14ac:dyDescent="0.35">
      <c r="A4" s="289" t="s">
        <v>245</v>
      </c>
      <c r="B4" s="290"/>
      <c r="C4" s="290"/>
      <c r="D4" s="290"/>
      <c r="E4" s="290"/>
      <c r="F4" s="290"/>
      <c r="G4" s="291"/>
    </row>
    <row r="5" spans="1:7" s="59" customFormat="1" ht="26" x14ac:dyDescent="0.35">
      <c r="A5" s="2" t="s">
        <v>16</v>
      </c>
      <c r="B5" s="3" t="s">
        <v>11</v>
      </c>
      <c r="C5" s="4" t="s">
        <v>14</v>
      </c>
      <c r="D5" s="4" t="s">
        <v>243</v>
      </c>
      <c r="E5" s="259" t="s">
        <v>244</v>
      </c>
      <c r="F5" s="4" t="s">
        <v>17</v>
      </c>
      <c r="G5" s="4" t="s">
        <v>15</v>
      </c>
    </row>
    <row r="6" spans="1:7" s="59" customFormat="1" ht="20.149999999999999" customHeight="1" x14ac:dyDescent="0.35">
      <c r="A6" s="187"/>
      <c r="B6" s="188"/>
      <c r="C6" s="188"/>
      <c r="D6" s="188"/>
      <c r="E6" s="188"/>
      <c r="F6" s="188"/>
      <c r="G6" s="189"/>
    </row>
    <row r="7" spans="1:7" ht="20.149999999999999" customHeight="1" x14ac:dyDescent="0.35">
      <c r="A7" s="166" t="s">
        <v>58</v>
      </c>
      <c r="B7" s="167" t="s">
        <v>1</v>
      </c>
      <c r="C7" s="60"/>
      <c r="D7" s="61"/>
      <c r="E7" s="61"/>
      <c r="F7" s="8"/>
      <c r="G7" s="9"/>
    </row>
    <row r="8" spans="1:7" ht="10" customHeight="1" x14ac:dyDescent="0.35">
      <c r="A8" s="74"/>
      <c r="B8" s="165"/>
      <c r="C8" s="60"/>
      <c r="D8" s="61"/>
      <c r="E8" s="61"/>
      <c r="F8" s="8"/>
      <c r="G8" s="9"/>
    </row>
    <row r="9" spans="1:7" s="1" customFormat="1" ht="20.149999999999999" customHeight="1" x14ac:dyDescent="0.35">
      <c r="A9" s="156" t="s">
        <v>81</v>
      </c>
      <c r="B9" s="157" t="s">
        <v>38</v>
      </c>
      <c r="C9" s="6"/>
      <c r="D9" s="7"/>
      <c r="E9" s="7"/>
      <c r="F9" s="8"/>
      <c r="G9" s="9"/>
    </row>
    <row r="10" spans="1:7" s="1" customFormat="1" ht="20.149999999999999" customHeight="1" x14ac:dyDescent="0.35">
      <c r="A10" s="89" t="s">
        <v>60</v>
      </c>
      <c r="B10" s="31" t="s">
        <v>246</v>
      </c>
      <c r="C10" s="44" t="s">
        <v>5</v>
      </c>
      <c r="D10" s="138">
        <v>1</v>
      </c>
      <c r="E10" s="138"/>
      <c r="F10" s="124"/>
      <c r="G10" s="125">
        <f>D10*F10</f>
        <v>0</v>
      </c>
    </row>
    <row r="11" spans="1:7" s="1" customFormat="1" ht="20.149999999999999" customHeight="1" x14ac:dyDescent="0.35">
      <c r="A11" s="89" t="s">
        <v>61</v>
      </c>
      <c r="B11" s="31" t="s">
        <v>23</v>
      </c>
      <c r="C11" s="44" t="s">
        <v>5</v>
      </c>
      <c r="D11" s="138">
        <v>1</v>
      </c>
      <c r="E11" s="45"/>
      <c r="F11" s="46"/>
      <c r="G11" s="122">
        <f>D11*F11</f>
        <v>0</v>
      </c>
    </row>
    <row r="12" spans="1:7" s="1" customFormat="1" ht="20.149999999999999" customHeight="1" x14ac:dyDescent="0.35">
      <c r="A12" s="89"/>
      <c r="B12" s="31"/>
      <c r="C12" s="44"/>
      <c r="D12" s="45"/>
      <c r="E12" s="45"/>
      <c r="F12" s="46"/>
      <c r="G12" s="30"/>
    </row>
    <row r="13" spans="1:7" s="42" customFormat="1" ht="13" x14ac:dyDescent="0.35">
      <c r="A13" s="89"/>
      <c r="B13" s="32" t="s">
        <v>24</v>
      </c>
      <c r="C13" s="47"/>
      <c r="D13" s="48"/>
      <c r="E13" s="48"/>
      <c r="F13" s="35"/>
      <c r="G13" s="36">
        <f>SUM(G10:G11)</f>
        <v>0</v>
      </c>
    </row>
    <row r="14" spans="1:7" ht="13" x14ac:dyDescent="0.35">
      <c r="A14" s="156" t="s">
        <v>63</v>
      </c>
      <c r="B14" s="157" t="s">
        <v>46</v>
      </c>
      <c r="C14" s="60"/>
      <c r="D14" s="61"/>
      <c r="E14" s="61"/>
      <c r="F14" s="8"/>
      <c r="G14" s="9"/>
    </row>
    <row r="15" spans="1:7" ht="20.149999999999999" customHeight="1" x14ac:dyDescent="0.35">
      <c r="A15" s="89" t="s">
        <v>64</v>
      </c>
      <c r="B15" s="10" t="s">
        <v>55</v>
      </c>
      <c r="C15" s="60" t="s">
        <v>2</v>
      </c>
      <c r="D15" s="142">
        <v>2350</v>
      </c>
      <c r="E15" s="142"/>
      <c r="F15" s="121"/>
      <c r="G15" s="122">
        <f>D15*F15</f>
        <v>0</v>
      </c>
    </row>
    <row r="16" spans="1:7" ht="20.149999999999999" customHeight="1" x14ac:dyDescent="0.35">
      <c r="A16" s="75"/>
      <c r="B16" s="10"/>
      <c r="C16" s="60"/>
      <c r="D16" s="61"/>
      <c r="E16" s="61"/>
      <c r="F16" s="8"/>
      <c r="G16" s="9"/>
    </row>
    <row r="17" spans="1:7" ht="20.149999999999999" customHeight="1" x14ac:dyDescent="0.35">
      <c r="A17" s="75"/>
      <c r="B17" s="62" t="s">
        <v>24</v>
      </c>
      <c r="C17" s="63"/>
      <c r="D17" s="64"/>
      <c r="E17" s="64"/>
      <c r="F17" s="15"/>
      <c r="G17" s="16">
        <f>SUM(G15:G16)</f>
        <v>0</v>
      </c>
    </row>
    <row r="18" spans="1:7" ht="13" x14ac:dyDescent="0.35">
      <c r="A18" s="156" t="s">
        <v>68</v>
      </c>
      <c r="B18" s="157" t="s">
        <v>93</v>
      </c>
      <c r="C18" s="60"/>
      <c r="D18" s="61"/>
      <c r="E18" s="61"/>
      <c r="F18" s="8"/>
      <c r="G18" s="9"/>
    </row>
    <row r="19" spans="1:7" ht="13" x14ac:dyDescent="0.35">
      <c r="A19" s="156"/>
      <c r="B19" s="157" t="s">
        <v>224</v>
      </c>
      <c r="C19" s="60"/>
      <c r="D19" s="61"/>
      <c r="E19" s="61"/>
      <c r="F19" s="8"/>
      <c r="G19" s="9"/>
    </row>
    <row r="20" spans="1:7" ht="12.5" x14ac:dyDescent="0.35">
      <c r="A20" s="75" t="s">
        <v>225</v>
      </c>
      <c r="B20" s="10" t="s">
        <v>226</v>
      </c>
      <c r="C20" s="60"/>
      <c r="D20" s="142">
        <v>1625.33</v>
      </c>
      <c r="E20" s="142"/>
      <c r="F20" s="121"/>
      <c r="G20" s="122">
        <f>+F20*D20</f>
        <v>0</v>
      </c>
    </row>
    <row r="21" spans="1:7" ht="20.149999999999999" customHeight="1" x14ac:dyDescent="0.35">
      <c r="A21" s="75" t="s">
        <v>69</v>
      </c>
      <c r="B21" s="10" t="s">
        <v>94</v>
      </c>
      <c r="C21" s="60" t="s">
        <v>2</v>
      </c>
      <c r="D21" s="142">
        <f>147*3.73</f>
        <v>548.30999999999995</v>
      </c>
      <c r="E21" s="142"/>
      <c r="F21" s="121"/>
      <c r="G21" s="122">
        <f>+F21*D21</f>
        <v>0</v>
      </c>
    </row>
    <row r="22" spans="1:7" ht="20.149999999999999" customHeight="1" x14ac:dyDescent="0.35">
      <c r="A22" s="75" t="s">
        <v>70</v>
      </c>
      <c r="B22" s="10" t="s">
        <v>53</v>
      </c>
      <c r="C22" s="60" t="s">
        <v>2</v>
      </c>
      <c r="D22" s="142">
        <f>(474*3.73)-53</f>
        <v>1715.02</v>
      </c>
      <c r="E22" s="142"/>
      <c r="F22" s="121"/>
      <c r="G22" s="122">
        <f>+F22*D22</f>
        <v>0</v>
      </c>
    </row>
    <row r="23" spans="1:7" ht="25" x14ac:dyDescent="0.35">
      <c r="A23" s="75" t="s">
        <v>95</v>
      </c>
      <c r="B23" s="10" t="s">
        <v>54</v>
      </c>
      <c r="C23" s="60" t="s">
        <v>2</v>
      </c>
      <c r="D23" s="142">
        <f>(9*3.73)+25</f>
        <v>58.57</v>
      </c>
      <c r="E23" s="142"/>
      <c r="F23" s="121"/>
      <c r="G23" s="122">
        <f>+F23*D23</f>
        <v>0</v>
      </c>
    </row>
    <row r="24" spans="1:7" ht="30" customHeight="1" x14ac:dyDescent="0.35">
      <c r="A24" s="89" t="s">
        <v>100</v>
      </c>
      <c r="B24" s="31" t="s">
        <v>214</v>
      </c>
      <c r="C24" s="171" t="s">
        <v>5</v>
      </c>
      <c r="D24" s="138">
        <v>1</v>
      </c>
      <c r="E24" s="138"/>
      <c r="F24" s="124"/>
      <c r="G24" s="125">
        <f>D24*F24</f>
        <v>0</v>
      </c>
    </row>
    <row r="25" spans="1:7" ht="20.149999999999999" customHeight="1" x14ac:dyDescent="0.35">
      <c r="A25" s="75"/>
      <c r="B25" s="10"/>
      <c r="C25" s="60"/>
      <c r="D25" s="61"/>
      <c r="E25" s="61"/>
      <c r="F25" s="8"/>
      <c r="G25" s="9"/>
    </row>
    <row r="26" spans="1:7" ht="20.149999999999999" customHeight="1" x14ac:dyDescent="0.35">
      <c r="A26" s="75"/>
      <c r="B26" s="62" t="s">
        <v>24</v>
      </c>
      <c r="C26" s="63"/>
      <c r="D26" s="64"/>
      <c r="E26" s="64"/>
      <c r="F26" s="15"/>
      <c r="G26" s="16">
        <f>SUM(G20:G25)</f>
        <v>0</v>
      </c>
    </row>
    <row r="27" spans="1:7" ht="20.149999999999999" customHeight="1" x14ac:dyDescent="0.35">
      <c r="A27" s="156" t="s">
        <v>71</v>
      </c>
      <c r="B27" s="157" t="s">
        <v>96</v>
      </c>
      <c r="C27" s="60"/>
      <c r="D27" s="61"/>
      <c r="E27" s="61"/>
      <c r="F27" s="8"/>
      <c r="G27" s="9"/>
    </row>
    <row r="28" spans="1:7" ht="37.5" x14ac:dyDescent="0.35">
      <c r="A28" s="75"/>
      <c r="B28" s="10" t="s">
        <v>97</v>
      </c>
      <c r="C28" s="60" t="s">
        <v>2</v>
      </c>
      <c r="D28" s="142">
        <v>22</v>
      </c>
      <c r="E28" s="142"/>
      <c r="F28" s="121"/>
      <c r="G28" s="122">
        <f t="shared" ref="G28:G33" si="0">+F28*D28</f>
        <v>0</v>
      </c>
    </row>
    <row r="29" spans="1:7" ht="37.5" x14ac:dyDescent="0.35">
      <c r="A29" s="75"/>
      <c r="B29" s="10" t="s">
        <v>98</v>
      </c>
      <c r="C29" s="60" t="s">
        <v>2</v>
      </c>
      <c r="D29" s="142">
        <v>5</v>
      </c>
      <c r="E29" s="142"/>
      <c r="F29" s="121"/>
      <c r="G29" s="122">
        <f t="shared" si="0"/>
        <v>0</v>
      </c>
    </row>
    <row r="30" spans="1:7" ht="20.149999999999999" customHeight="1" x14ac:dyDescent="0.35">
      <c r="A30" s="75"/>
      <c r="B30" s="10"/>
      <c r="C30" s="60"/>
      <c r="D30" s="61"/>
      <c r="E30" s="61"/>
      <c r="F30" s="121"/>
      <c r="G30" s="9"/>
    </row>
    <row r="31" spans="1:7" ht="13" x14ac:dyDescent="0.35">
      <c r="A31" s="75"/>
      <c r="B31" s="62" t="s">
        <v>37</v>
      </c>
      <c r="C31" s="63"/>
      <c r="D31" s="64"/>
      <c r="E31" s="64"/>
      <c r="F31" s="15"/>
      <c r="G31" s="16">
        <f>SUM(G27:G30)</f>
        <v>0</v>
      </c>
    </row>
    <row r="32" spans="1:7" ht="26" x14ac:dyDescent="0.35">
      <c r="A32" s="156" t="s">
        <v>73</v>
      </c>
      <c r="B32" s="157" t="s">
        <v>102</v>
      </c>
      <c r="C32" s="60"/>
      <c r="D32" s="61"/>
      <c r="E32" s="61"/>
      <c r="F32" s="8"/>
      <c r="G32" s="9"/>
    </row>
    <row r="33" spans="1:7" ht="20.149999999999999" customHeight="1" x14ac:dyDescent="0.35">
      <c r="A33" s="75" t="s">
        <v>74</v>
      </c>
      <c r="B33" s="10" t="s">
        <v>99</v>
      </c>
      <c r="C33" s="60" t="s">
        <v>21</v>
      </c>
      <c r="D33" s="142">
        <v>1</v>
      </c>
      <c r="E33" s="142"/>
      <c r="F33" s="121"/>
      <c r="G33" s="122">
        <f t="shared" si="0"/>
        <v>0</v>
      </c>
    </row>
    <row r="34" spans="1:7" ht="20.149999999999999" customHeight="1" x14ac:dyDescent="0.35">
      <c r="A34" s="75"/>
      <c r="B34" s="10"/>
      <c r="C34" s="60"/>
      <c r="D34" s="61"/>
      <c r="E34" s="61"/>
      <c r="F34" s="121"/>
      <c r="G34" s="9"/>
    </row>
    <row r="35" spans="1:7" ht="20.149999999999999" customHeight="1" x14ac:dyDescent="0.35">
      <c r="A35" s="75"/>
      <c r="B35" s="62" t="s">
        <v>24</v>
      </c>
      <c r="C35" s="63"/>
      <c r="D35" s="64"/>
      <c r="E35" s="64"/>
      <c r="F35" s="15"/>
      <c r="G35" s="16">
        <f>SUM(G33:G33)</f>
        <v>0</v>
      </c>
    </row>
    <row r="36" spans="1:7" ht="13" x14ac:dyDescent="0.35">
      <c r="A36" s="156" t="s">
        <v>78</v>
      </c>
      <c r="B36" s="157" t="s">
        <v>9</v>
      </c>
      <c r="C36" s="60"/>
      <c r="D36" s="61"/>
      <c r="E36" s="61"/>
      <c r="F36" s="8"/>
      <c r="G36" s="9"/>
    </row>
    <row r="37" spans="1:7" ht="20.149999999999999" customHeight="1" x14ac:dyDescent="0.35">
      <c r="A37" s="75" t="s">
        <v>79</v>
      </c>
      <c r="B37" s="10" t="s">
        <v>101</v>
      </c>
      <c r="C37" s="60" t="s">
        <v>2</v>
      </c>
      <c r="D37" s="142">
        <v>947</v>
      </c>
      <c r="E37" s="142"/>
      <c r="F37" s="121"/>
      <c r="G37" s="122">
        <f>D37*F37</f>
        <v>0</v>
      </c>
    </row>
    <row r="38" spans="1:7" ht="20.149999999999999" customHeight="1" x14ac:dyDescent="0.35">
      <c r="A38" s="75"/>
      <c r="B38" s="10"/>
      <c r="C38" s="60"/>
      <c r="D38" s="61"/>
      <c r="E38" s="61"/>
      <c r="F38" s="8"/>
      <c r="G38" s="9"/>
    </row>
    <row r="39" spans="1:7" ht="20.149999999999999" customHeight="1" x14ac:dyDescent="0.35">
      <c r="A39" s="75"/>
      <c r="B39" s="62" t="s">
        <v>24</v>
      </c>
      <c r="C39" s="63"/>
      <c r="D39" s="64"/>
      <c r="E39" s="64"/>
      <c r="F39" s="15"/>
      <c r="G39" s="16">
        <f>SUM(G36:G38)</f>
        <v>0</v>
      </c>
    </row>
    <row r="40" spans="1:7" ht="13" x14ac:dyDescent="0.35">
      <c r="A40" s="156" t="s">
        <v>144</v>
      </c>
      <c r="B40" s="157" t="s">
        <v>146</v>
      </c>
      <c r="C40" s="60"/>
      <c r="D40" s="61"/>
      <c r="E40" s="61"/>
      <c r="F40" s="8"/>
      <c r="G40" s="9"/>
    </row>
    <row r="41" spans="1:7" ht="30" customHeight="1" x14ac:dyDescent="0.35">
      <c r="A41" s="75" t="s">
        <v>145</v>
      </c>
      <c r="B41" s="10" t="s">
        <v>223</v>
      </c>
      <c r="C41" s="60" t="s">
        <v>2</v>
      </c>
      <c r="D41" s="142">
        <f>(123*2.5)+(35*2.5)</f>
        <v>395</v>
      </c>
      <c r="E41" s="142"/>
      <c r="F41" s="121"/>
      <c r="G41" s="122">
        <f>D41*F41</f>
        <v>0</v>
      </c>
    </row>
    <row r="42" spans="1:7" ht="30" customHeight="1" x14ac:dyDescent="0.35">
      <c r="A42" s="75" t="s">
        <v>212</v>
      </c>
      <c r="B42" s="10" t="s">
        <v>213</v>
      </c>
      <c r="C42" s="60" t="s">
        <v>5</v>
      </c>
      <c r="D42" s="142">
        <v>1</v>
      </c>
      <c r="E42" s="142"/>
      <c r="F42" s="121"/>
      <c r="G42" s="122">
        <f>D42*F42</f>
        <v>0</v>
      </c>
    </row>
    <row r="43" spans="1:7" ht="20.149999999999999" customHeight="1" x14ac:dyDescent="0.35">
      <c r="A43" s="75"/>
      <c r="B43" s="10"/>
      <c r="C43" s="60"/>
      <c r="D43" s="61"/>
      <c r="E43" s="61"/>
      <c r="F43" s="8"/>
      <c r="G43" s="9"/>
    </row>
    <row r="44" spans="1:7" ht="20.149999999999999" customHeight="1" x14ac:dyDescent="0.35">
      <c r="A44" s="75"/>
      <c r="B44" s="62" t="s">
        <v>24</v>
      </c>
      <c r="C44" s="63"/>
      <c r="D44" s="64"/>
      <c r="E44" s="64"/>
      <c r="F44" s="15"/>
      <c r="G44" s="16">
        <f>SUM(G40:G43)</f>
        <v>0</v>
      </c>
    </row>
    <row r="45" spans="1:7" ht="20.149999999999999" customHeight="1" x14ac:dyDescent="0.35">
      <c r="A45" s="304" t="s">
        <v>8</v>
      </c>
      <c r="B45" s="305"/>
      <c r="C45" s="305"/>
      <c r="D45" s="305"/>
      <c r="E45" s="305"/>
      <c r="F45" s="306"/>
      <c r="G45" s="116">
        <f>G39+G35+G31+G26+G13+G17+G44</f>
        <v>0</v>
      </c>
    </row>
    <row r="46" spans="1:7" s="42" customFormat="1" ht="20.149999999999999" customHeight="1" x14ac:dyDescent="0.35">
      <c r="A46" s="119"/>
      <c r="B46" s="112"/>
      <c r="C46" s="101"/>
      <c r="D46" s="107"/>
      <c r="E46" s="107"/>
      <c r="F46" s="108"/>
      <c r="G46" s="137"/>
    </row>
    <row r="47" spans="1:7" ht="20.149999999999999" customHeight="1" x14ac:dyDescent="0.35">
      <c r="A47" s="256" t="s">
        <v>242</v>
      </c>
      <c r="B47" s="257"/>
      <c r="C47" s="257"/>
      <c r="D47" s="257"/>
      <c r="E47" s="257"/>
      <c r="F47" s="257"/>
      <c r="G47" s="258"/>
    </row>
    <row r="48" spans="1:7" s="68" customFormat="1" ht="20.149999999999999" customHeight="1" x14ac:dyDescent="0.35">
      <c r="A48" s="58" t="s">
        <v>20</v>
      </c>
      <c r="B48" s="190" t="s">
        <v>12</v>
      </c>
      <c r="C48" s="191"/>
      <c r="D48" s="191"/>
      <c r="E48" s="191"/>
      <c r="F48" s="192"/>
      <c r="G48" s="67" t="s">
        <v>7</v>
      </c>
    </row>
    <row r="49" spans="1:7" ht="12.5" x14ac:dyDescent="0.35">
      <c r="A49" s="114"/>
      <c r="B49" s="118"/>
      <c r="C49" s="69"/>
      <c r="D49" s="70"/>
      <c r="E49" s="70"/>
      <c r="F49" s="115"/>
      <c r="G49" s="117"/>
    </row>
    <row r="50" spans="1:7" ht="20.149999999999999" customHeight="1" x14ac:dyDescent="0.35">
      <c r="A50" s="74" t="s">
        <v>81</v>
      </c>
      <c r="B50" s="130" t="s">
        <v>38</v>
      </c>
      <c r="C50" s="68"/>
      <c r="D50" s="59"/>
      <c r="E50" s="59"/>
      <c r="F50" s="143"/>
      <c r="G50" s="144">
        <f>G13</f>
        <v>0</v>
      </c>
    </row>
    <row r="51" spans="1:7" ht="13" x14ac:dyDescent="0.35">
      <c r="A51" s="145"/>
      <c r="B51" s="146"/>
      <c r="C51" s="68"/>
      <c r="D51" s="59"/>
      <c r="E51" s="59"/>
      <c r="F51" s="143"/>
      <c r="G51" s="147"/>
    </row>
    <row r="52" spans="1:7" ht="20.149999999999999" customHeight="1" x14ac:dyDescent="0.35">
      <c r="A52" s="74" t="s">
        <v>63</v>
      </c>
      <c r="B52" s="130" t="s">
        <v>46</v>
      </c>
      <c r="C52" s="68"/>
      <c r="D52" s="59"/>
      <c r="E52" s="59"/>
      <c r="F52" s="143"/>
      <c r="G52" s="144">
        <f>G17</f>
        <v>0</v>
      </c>
    </row>
    <row r="53" spans="1:7" ht="13" x14ac:dyDescent="0.35">
      <c r="A53" s="145"/>
      <c r="B53" s="146"/>
      <c r="C53" s="68"/>
      <c r="D53" s="59"/>
      <c r="E53" s="59"/>
      <c r="F53" s="143"/>
      <c r="G53" s="147"/>
    </row>
    <row r="54" spans="1:7" ht="19.5" customHeight="1" x14ac:dyDescent="0.35">
      <c r="A54" s="74" t="s">
        <v>68</v>
      </c>
      <c r="B54" s="130" t="s">
        <v>93</v>
      </c>
      <c r="C54" s="68"/>
      <c r="D54" s="59"/>
      <c r="E54" s="59"/>
      <c r="F54" s="143"/>
      <c r="G54" s="144">
        <f>G26</f>
        <v>0</v>
      </c>
    </row>
    <row r="55" spans="1:7" ht="13" x14ac:dyDescent="0.35">
      <c r="A55" s="145"/>
      <c r="B55" s="146"/>
      <c r="C55" s="68"/>
      <c r="D55" s="59"/>
      <c r="E55" s="59"/>
      <c r="F55" s="143"/>
      <c r="G55" s="147"/>
    </row>
    <row r="56" spans="1:7" ht="19.5" customHeight="1" x14ac:dyDescent="0.35">
      <c r="A56" s="74" t="s">
        <v>71</v>
      </c>
      <c r="B56" s="130" t="s">
        <v>96</v>
      </c>
      <c r="C56" s="68"/>
      <c r="D56" s="59"/>
      <c r="E56" s="59"/>
      <c r="F56" s="143"/>
      <c r="G56" s="144">
        <f>G31</f>
        <v>0</v>
      </c>
    </row>
    <row r="57" spans="1:7" ht="13" x14ac:dyDescent="0.35">
      <c r="A57" s="145"/>
      <c r="B57" s="146"/>
      <c r="C57" s="68"/>
      <c r="D57" s="59"/>
      <c r="E57" s="59"/>
      <c r="F57" s="143"/>
      <c r="G57" s="147"/>
    </row>
    <row r="58" spans="1:7" ht="19.5" customHeight="1" x14ac:dyDescent="0.35">
      <c r="A58" s="74" t="s">
        <v>73</v>
      </c>
      <c r="B58" s="309" t="s">
        <v>102</v>
      </c>
      <c r="C58" s="310"/>
      <c r="D58" s="59"/>
      <c r="E58" s="59"/>
      <c r="F58" s="143"/>
      <c r="G58" s="144">
        <f>G35</f>
        <v>0</v>
      </c>
    </row>
    <row r="59" spans="1:7" ht="13" x14ac:dyDescent="0.35">
      <c r="A59" s="145"/>
      <c r="B59" s="146"/>
      <c r="C59" s="68"/>
      <c r="D59" s="59"/>
      <c r="E59" s="59"/>
      <c r="F59" s="143"/>
      <c r="G59" s="147"/>
    </row>
    <row r="60" spans="1:7" ht="20.149999999999999" customHeight="1" x14ac:dyDescent="0.35">
      <c r="A60" s="74" t="s">
        <v>78</v>
      </c>
      <c r="B60" s="130" t="s">
        <v>9</v>
      </c>
      <c r="C60" s="68"/>
      <c r="D60" s="59"/>
      <c r="E60" s="59"/>
      <c r="F60" s="143"/>
      <c r="G60" s="144">
        <f>G39</f>
        <v>0</v>
      </c>
    </row>
    <row r="61" spans="1:7" ht="13" x14ac:dyDescent="0.35">
      <c r="A61" s="145"/>
      <c r="B61" s="264"/>
      <c r="C61" s="68"/>
      <c r="D61" s="59"/>
      <c r="E61" s="59"/>
      <c r="F61" s="143"/>
      <c r="G61" s="147"/>
    </row>
    <row r="62" spans="1:7" ht="20.149999999999999" customHeight="1" x14ac:dyDescent="0.35">
      <c r="A62" s="74" t="s">
        <v>144</v>
      </c>
      <c r="B62" s="130" t="s">
        <v>147</v>
      </c>
      <c r="C62" s="68"/>
      <c r="D62" s="59"/>
      <c r="E62" s="59"/>
      <c r="F62" s="143"/>
      <c r="G62" s="144">
        <f>G44</f>
        <v>0</v>
      </c>
    </row>
    <row r="63" spans="1:7" ht="13" x14ac:dyDescent="0.35">
      <c r="A63" s="148"/>
      <c r="B63" s="149"/>
      <c r="C63" s="150"/>
      <c r="D63" s="151"/>
      <c r="E63" s="151"/>
      <c r="F63" s="152"/>
      <c r="G63" s="153"/>
    </row>
    <row r="64" spans="1:7" ht="20.149999999999999" customHeight="1" x14ac:dyDescent="0.35">
      <c r="A64" s="307" t="s">
        <v>8</v>
      </c>
      <c r="B64" s="307"/>
      <c r="C64" s="307"/>
      <c r="D64" s="307"/>
      <c r="E64" s="307"/>
      <c r="F64" s="308"/>
      <c r="G64" s="116">
        <f>SUM(G50:G63)</f>
        <v>0</v>
      </c>
    </row>
  </sheetData>
  <mergeCells count="4">
    <mergeCell ref="A4:G4"/>
    <mergeCell ref="A45:F45"/>
    <mergeCell ref="A64:F64"/>
    <mergeCell ref="B58:C58"/>
  </mergeCells>
  <phoneticPr fontId="13" type="noConversion"/>
  <printOptions horizontalCentered="1"/>
  <pageMargins left="0.39370078740157483" right="0.31496062992125984" top="0.94488188976377963" bottom="0.9055118110236221" header="0.39370078740157483" footer="0.39370078740157483"/>
  <pageSetup paperSize="9" scale="55" firstPageNumber="3" fitToHeight="0" orientation="portrait" r:id="rId1"/>
  <headerFooter>
    <oddHeader>&amp;L&amp;"Arial,Normal"&amp;10
&amp;"Arial,Gras"D.P.G.F. N° &amp;A&amp;R&amp;"Arial,Normal"&amp;8&amp;P/&amp;N</oddHeader>
    <oddFooter>&amp;R&amp;"Arial,Normal"&amp;10Mars 2025</oddFooter>
  </headerFooter>
  <rowBreaks count="1" manualBreakCount="1">
    <brk id="45" max="6" man="1"/>
  </rowBreaks>
  <ignoredErrors>
    <ignoredError sqref="A7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4C29C6-53C0-4DF2-BE56-25C766A9778A}">
  <sheetPr>
    <pageSetUpPr fitToPage="1"/>
  </sheetPr>
  <dimension ref="B1:I47"/>
  <sheetViews>
    <sheetView topLeftCell="A10" zoomScaleNormal="100" workbookViewId="0">
      <selection activeCell="K41" sqref="K41"/>
    </sheetView>
  </sheetViews>
  <sheetFormatPr baseColWidth="10" defaultColWidth="10.81640625" defaultRowHeight="14.5" x14ac:dyDescent="0.35"/>
  <cols>
    <col min="1" max="1" width="3.453125" style="193" customWidth="1"/>
    <col min="2" max="2" width="10.81640625" style="193"/>
    <col min="3" max="3" width="11.453125" style="193" customWidth="1"/>
    <col min="4" max="16384" width="10.81640625" style="193"/>
  </cols>
  <sheetData>
    <row r="1" spans="2:9" ht="25" x14ac:dyDescent="0.35">
      <c r="B1" s="286" t="s">
        <v>227</v>
      </c>
      <c r="C1" s="286"/>
      <c r="D1" s="286"/>
      <c r="E1" s="286"/>
      <c r="F1" s="286"/>
      <c r="G1" s="286"/>
      <c r="H1" s="286"/>
      <c r="I1" s="286"/>
    </row>
    <row r="7" spans="2:9" ht="7.5" customHeight="1" x14ac:dyDescent="0.35"/>
    <row r="8" spans="2:9" s="194" customFormat="1" ht="20.149999999999999" customHeight="1" x14ac:dyDescent="0.35">
      <c r="B8" s="287" t="s">
        <v>228</v>
      </c>
      <c r="C8" s="287"/>
      <c r="D8" s="287"/>
      <c r="E8" s="287"/>
      <c r="F8" s="287"/>
      <c r="G8" s="287"/>
      <c r="H8" s="287"/>
      <c r="I8" s="287"/>
    </row>
    <row r="9" spans="2:9" ht="4" customHeight="1" x14ac:dyDescent="0.35">
      <c r="B9" s="195"/>
      <c r="C9" s="195"/>
      <c r="D9" s="195"/>
      <c r="E9" s="195"/>
      <c r="F9" s="195"/>
      <c r="G9" s="195"/>
      <c r="H9" s="195"/>
      <c r="I9" s="195"/>
    </row>
    <row r="10" spans="2:9" s="196" customFormat="1" ht="14.5" customHeight="1" x14ac:dyDescent="0.35">
      <c r="B10" s="288" t="s">
        <v>229</v>
      </c>
      <c r="C10" s="288"/>
      <c r="D10" s="288"/>
      <c r="E10" s="288"/>
      <c r="F10" s="288"/>
      <c r="G10" s="288"/>
      <c r="H10" s="288"/>
      <c r="I10" s="288"/>
    </row>
    <row r="11" spans="2:9" s="196" customFormat="1" ht="14.5" customHeight="1" x14ac:dyDescent="0.35">
      <c r="B11" s="288" t="s">
        <v>230</v>
      </c>
      <c r="C11" s="288"/>
      <c r="D11" s="288"/>
      <c r="E11" s="288"/>
      <c r="F11" s="288"/>
      <c r="G11" s="288"/>
      <c r="H11" s="288"/>
      <c r="I11" s="288"/>
    </row>
    <row r="12" spans="2:9" s="196" customFormat="1" ht="14.5" customHeight="1" x14ac:dyDescent="0.35">
      <c r="B12" s="288" t="s">
        <v>231</v>
      </c>
      <c r="C12" s="288"/>
      <c r="D12" s="288"/>
      <c r="E12" s="288"/>
      <c r="F12" s="288"/>
      <c r="G12" s="288"/>
      <c r="H12" s="288"/>
      <c r="I12" s="288"/>
    </row>
    <row r="13" spans="2:9" s="196" customFormat="1" ht="14.5" customHeight="1" x14ac:dyDescent="0.35">
      <c r="B13" s="288" t="s">
        <v>232</v>
      </c>
      <c r="C13" s="288"/>
      <c r="D13" s="288"/>
      <c r="E13" s="288"/>
      <c r="F13" s="288"/>
      <c r="G13" s="288"/>
      <c r="H13" s="288"/>
      <c r="I13" s="288"/>
    </row>
    <row r="14" spans="2:9" s="196" customFormat="1" ht="14.5" customHeight="1" x14ac:dyDescent="0.35">
      <c r="B14" s="265" t="s">
        <v>233</v>
      </c>
      <c r="C14" s="265"/>
      <c r="D14" s="265"/>
      <c r="E14" s="265"/>
      <c r="F14" s="265"/>
      <c r="G14" s="265"/>
      <c r="H14" s="265"/>
      <c r="I14" s="265"/>
    </row>
    <row r="15" spans="2:9" ht="14.5" customHeight="1" x14ac:dyDescent="0.35"/>
    <row r="16" spans="2:9" ht="14.5" customHeight="1" x14ac:dyDescent="0.35"/>
    <row r="17" spans="2:9" ht="14.5" customHeight="1" x14ac:dyDescent="0.35"/>
    <row r="18" spans="2:9" ht="14.5" customHeight="1" x14ac:dyDescent="0.35"/>
    <row r="19" spans="2:9" ht="14.5" customHeight="1" x14ac:dyDescent="0.35"/>
    <row r="20" spans="2:9" ht="14.5" customHeight="1" x14ac:dyDescent="0.35"/>
    <row r="21" spans="2:9" ht="14.5" customHeight="1" x14ac:dyDescent="0.35"/>
    <row r="31" spans="2:9" ht="15" customHeight="1" x14ac:dyDescent="0.35">
      <c r="B31" s="266" t="s">
        <v>234</v>
      </c>
      <c r="C31" s="267"/>
      <c r="D31" s="267"/>
      <c r="E31" s="267"/>
      <c r="F31" s="267"/>
      <c r="G31" s="267"/>
      <c r="H31" s="267"/>
      <c r="I31" s="268"/>
    </row>
    <row r="32" spans="2:9" ht="15" customHeight="1" x14ac:dyDescent="0.35">
      <c r="B32" s="269"/>
      <c r="C32" s="270"/>
      <c r="D32" s="270"/>
      <c r="E32" s="270"/>
      <c r="F32" s="270"/>
      <c r="G32" s="270"/>
      <c r="H32" s="270"/>
      <c r="I32" s="271"/>
    </row>
    <row r="33" spans="2:9" ht="15" customHeight="1" x14ac:dyDescent="0.35">
      <c r="B33" s="272"/>
      <c r="C33" s="273"/>
      <c r="D33" s="273"/>
      <c r="E33" s="273"/>
      <c r="F33" s="273"/>
      <c r="G33" s="273"/>
      <c r="H33" s="273"/>
      <c r="I33" s="274"/>
    </row>
    <row r="34" spans="2:9" x14ac:dyDescent="0.35">
      <c r="B34" s="197"/>
      <c r="C34" s="197"/>
      <c r="D34" s="197"/>
      <c r="E34" s="197"/>
      <c r="F34" s="197"/>
      <c r="G34" s="197"/>
      <c r="H34" s="197"/>
      <c r="I34" s="197"/>
    </row>
    <row r="35" spans="2:9" ht="15" customHeight="1" x14ac:dyDescent="0.35">
      <c r="B35" s="198"/>
      <c r="C35" s="198"/>
      <c r="D35" s="198"/>
      <c r="E35" s="198"/>
      <c r="F35" s="198"/>
      <c r="G35" s="198"/>
      <c r="H35" s="198"/>
      <c r="I35" s="198"/>
    </row>
    <row r="36" spans="2:9" ht="15" customHeight="1" x14ac:dyDescent="0.35">
      <c r="B36" s="275" t="s">
        <v>236</v>
      </c>
      <c r="C36" s="276"/>
      <c r="D36" s="276"/>
      <c r="E36" s="276"/>
      <c r="F36" s="276"/>
      <c r="G36" s="276"/>
      <c r="H36" s="276"/>
      <c r="I36" s="277"/>
    </row>
    <row r="37" spans="2:9" ht="15" customHeight="1" x14ac:dyDescent="0.35">
      <c r="B37" s="278"/>
      <c r="C37" s="279"/>
      <c r="D37" s="279"/>
      <c r="E37" s="279"/>
      <c r="F37" s="279"/>
      <c r="G37" s="279"/>
      <c r="H37" s="279"/>
      <c r="I37" s="280"/>
    </row>
    <row r="38" spans="2:9" ht="41.5" customHeight="1" x14ac:dyDescent="0.35">
      <c r="B38" s="281"/>
      <c r="C38" s="282"/>
      <c r="D38" s="282"/>
      <c r="E38" s="282"/>
      <c r="F38" s="282"/>
      <c r="G38" s="282"/>
      <c r="H38" s="282"/>
      <c r="I38" s="283"/>
    </row>
    <row r="47" spans="2:9" ht="32.5" customHeight="1" x14ac:dyDescent="0.35">
      <c r="B47" s="284" t="s">
        <v>235</v>
      </c>
      <c r="C47" s="285"/>
      <c r="D47" s="285"/>
      <c r="E47" s="285"/>
      <c r="F47" s="285"/>
      <c r="G47" s="285"/>
      <c r="H47" s="285"/>
      <c r="I47" s="285"/>
    </row>
  </sheetData>
  <mergeCells count="10">
    <mergeCell ref="B14:I14"/>
    <mergeCell ref="B31:I33"/>
    <mergeCell ref="B36:I38"/>
    <mergeCell ref="B47:I47"/>
    <mergeCell ref="B1:I1"/>
    <mergeCell ref="B8:I8"/>
    <mergeCell ref="B10:I10"/>
    <mergeCell ref="B11:I11"/>
    <mergeCell ref="B12:I12"/>
    <mergeCell ref="B13:I13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5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B3832D-983E-481F-84E7-9E397ABBDEF0}">
  <sheetPr>
    <tabColor theme="9" tint="0.79998168889431442"/>
  </sheetPr>
  <dimension ref="A1:I70"/>
  <sheetViews>
    <sheetView view="pageBreakPreview" topLeftCell="A4" zoomScale="115" zoomScaleNormal="100" zoomScaleSheetLayoutView="115" workbookViewId="0">
      <selection activeCell="F10" sqref="F10:F45"/>
    </sheetView>
  </sheetViews>
  <sheetFormatPr baseColWidth="10" defaultColWidth="11.453125" defaultRowHeight="12.5" x14ac:dyDescent="0.35"/>
  <cols>
    <col min="1" max="1" width="10.54296875" style="76" customWidth="1"/>
    <col min="2" max="2" width="50.54296875" style="18" customWidth="1"/>
    <col min="3" max="3" width="10.54296875" style="19" customWidth="1"/>
    <col min="4" max="5" width="10.54296875" style="1" customWidth="1"/>
    <col min="6" max="6" width="15.54296875" style="19" customWidth="1"/>
    <col min="7" max="7" width="15.54296875" style="1" customWidth="1"/>
    <col min="8" max="8" width="11.453125" style="1"/>
    <col min="9" max="9" width="11.7265625" style="1" bestFit="1" customWidth="1"/>
    <col min="10" max="16384" width="11.453125" style="1"/>
  </cols>
  <sheetData>
    <row r="1" spans="1:7" ht="20.149999999999999" customHeight="1" x14ac:dyDescent="0.35">
      <c r="A1" s="208" t="s">
        <v>148</v>
      </c>
      <c r="B1" s="209"/>
      <c r="C1" s="209"/>
      <c r="D1" s="209"/>
      <c r="E1" s="209"/>
      <c r="F1" s="209"/>
      <c r="G1" s="210"/>
    </row>
    <row r="2" spans="1:7" ht="20.149999999999999" customHeight="1" x14ac:dyDescent="0.35">
      <c r="A2" s="205" t="s">
        <v>0</v>
      </c>
      <c r="B2" s="206"/>
      <c r="C2" s="206"/>
      <c r="D2" s="206"/>
      <c r="E2" s="206"/>
      <c r="F2" s="206"/>
      <c r="G2" s="207"/>
    </row>
    <row r="3" spans="1:7" ht="20.149999999999999" customHeight="1" x14ac:dyDescent="0.35">
      <c r="A3" s="202" t="s">
        <v>265</v>
      </c>
      <c r="B3" s="203"/>
      <c r="C3" s="203"/>
      <c r="D3" s="203"/>
      <c r="E3" s="203"/>
      <c r="F3" s="203"/>
      <c r="G3" s="204"/>
    </row>
    <row r="4" spans="1:7" ht="128.15" customHeight="1" x14ac:dyDescent="0.35">
      <c r="A4" s="289" t="s">
        <v>245</v>
      </c>
      <c r="B4" s="290"/>
      <c r="C4" s="290"/>
      <c r="D4" s="290"/>
      <c r="E4" s="290"/>
      <c r="F4" s="290"/>
      <c r="G4" s="291"/>
    </row>
    <row r="5" spans="1:7" s="5" customFormat="1" ht="26" x14ac:dyDescent="0.35">
      <c r="A5" s="2" t="s">
        <v>16</v>
      </c>
      <c r="B5" s="3" t="s">
        <v>11</v>
      </c>
      <c r="C5" s="4" t="s">
        <v>14</v>
      </c>
      <c r="D5" s="4" t="s">
        <v>243</v>
      </c>
      <c r="E5" s="259" t="s">
        <v>244</v>
      </c>
      <c r="F5" s="4" t="s">
        <v>17</v>
      </c>
      <c r="G5" s="4" t="s">
        <v>15</v>
      </c>
    </row>
    <row r="6" spans="1:7" s="5" customFormat="1" ht="20.149999999999999" customHeight="1" x14ac:dyDescent="0.35">
      <c r="A6" s="172"/>
      <c r="B6" s="173"/>
      <c r="C6" s="173"/>
      <c r="D6" s="173"/>
      <c r="E6" s="173"/>
      <c r="F6" s="173"/>
      <c r="G6" s="174"/>
    </row>
    <row r="7" spans="1:7" ht="20.149999999999999" customHeight="1" x14ac:dyDescent="0.35">
      <c r="A7" s="166" t="s">
        <v>58</v>
      </c>
      <c r="B7" s="167" t="s">
        <v>1</v>
      </c>
      <c r="C7" s="6"/>
      <c r="D7" s="7" t="str">
        <f>IF(C7="","",SUM(#REF!))</f>
        <v/>
      </c>
      <c r="E7" s="7"/>
      <c r="F7" s="8"/>
      <c r="G7" s="9" t="str">
        <f>IF(F7="","",ROUND(D7*F7,2))</f>
        <v/>
      </c>
    </row>
    <row r="8" spans="1:7" ht="10" customHeight="1" x14ac:dyDescent="0.35">
      <c r="A8" s="74"/>
      <c r="B8" s="165"/>
      <c r="C8" s="6"/>
      <c r="D8" s="7"/>
      <c r="E8" s="7"/>
      <c r="F8" s="8"/>
      <c r="G8" s="9"/>
    </row>
    <row r="9" spans="1:7" ht="20.149999999999999" customHeight="1" x14ac:dyDescent="0.35">
      <c r="A9" s="156" t="s">
        <v>59</v>
      </c>
      <c r="B9" s="157" t="s">
        <v>107</v>
      </c>
      <c r="C9" s="6"/>
      <c r="D9" s="7"/>
      <c r="E9" s="7"/>
      <c r="F9" s="8"/>
      <c r="G9" s="9"/>
    </row>
    <row r="10" spans="1:7" ht="20.149999999999999" customHeight="1" x14ac:dyDescent="0.35">
      <c r="A10" s="89" t="s">
        <v>60</v>
      </c>
      <c r="B10" s="10" t="s">
        <v>108</v>
      </c>
      <c r="C10" s="6" t="s">
        <v>5</v>
      </c>
      <c r="D10" s="120">
        <v>1</v>
      </c>
      <c r="E10" s="120"/>
      <c r="F10" s="121"/>
      <c r="G10" s="122">
        <f t="shared" ref="G10" si="0">D10*F10</f>
        <v>0</v>
      </c>
    </row>
    <row r="11" spans="1:7" ht="20.149999999999999" customHeight="1" x14ac:dyDescent="0.35">
      <c r="A11" s="89" t="s">
        <v>61</v>
      </c>
      <c r="B11" s="10" t="s">
        <v>109</v>
      </c>
      <c r="C11" s="6" t="s">
        <v>5</v>
      </c>
      <c r="D11" s="120">
        <v>1</v>
      </c>
      <c r="E11" s="120"/>
      <c r="F11" s="121"/>
      <c r="G11" s="122">
        <f>D11*F11</f>
        <v>0</v>
      </c>
    </row>
    <row r="12" spans="1:7" ht="20.149999999999999" customHeight="1" x14ac:dyDescent="0.35">
      <c r="A12" s="89" t="s">
        <v>62</v>
      </c>
      <c r="B12" s="10" t="s">
        <v>110</v>
      </c>
      <c r="C12" s="6" t="s">
        <v>5</v>
      </c>
      <c r="D12" s="120">
        <v>1</v>
      </c>
      <c r="E12" s="120"/>
      <c r="F12" s="121"/>
      <c r="G12" s="122">
        <f t="shared" ref="G12" si="1">D12*F12</f>
        <v>0</v>
      </c>
    </row>
    <row r="13" spans="1:7" ht="20.149999999999999" customHeight="1" x14ac:dyDescent="0.35">
      <c r="A13" s="75"/>
      <c r="B13" s="12" t="s">
        <v>24</v>
      </c>
      <c r="C13" s="13"/>
      <c r="D13" s="14"/>
      <c r="E13" s="14"/>
      <c r="F13" s="15"/>
      <c r="G13" s="16">
        <f>SUBTOTAL(9,G10:G12)</f>
        <v>0</v>
      </c>
    </row>
    <row r="14" spans="1:7" ht="20.149999999999999" customHeight="1" x14ac:dyDescent="0.35">
      <c r="A14" s="156" t="s">
        <v>63</v>
      </c>
      <c r="B14" s="157" t="s">
        <v>38</v>
      </c>
      <c r="C14" s="6"/>
      <c r="D14" s="7"/>
      <c r="E14" s="7"/>
      <c r="F14" s="8"/>
      <c r="G14" s="9"/>
    </row>
    <row r="15" spans="1:7" ht="20.149999999999999" customHeight="1" x14ac:dyDescent="0.35">
      <c r="A15" s="89" t="s">
        <v>64</v>
      </c>
      <c r="B15" s="260" t="s">
        <v>246</v>
      </c>
      <c r="C15" s="6" t="s">
        <v>5</v>
      </c>
      <c r="D15" s="120">
        <v>1</v>
      </c>
      <c r="E15" s="120"/>
      <c r="F15" s="121"/>
      <c r="G15" s="122">
        <f>D15*F15</f>
        <v>0</v>
      </c>
    </row>
    <row r="16" spans="1:7" ht="20.149999999999999" customHeight="1" x14ac:dyDescent="0.35">
      <c r="A16" s="89" t="s">
        <v>65</v>
      </c>
      <c r="B16" s="10" t="s">
        <v>23</v>
      </c>
      <c r="C16" s="6" t="s">
        <v>5</v>
      </c>
      <c r="D16" s="120">
        <v>1</v>
      </c>
      <c r="E16" s="120"/>
      <c r="F16" s="121"/>
      <c r="G16" s="122">
        <f>D16*F16</f>
        <v>0</v>
      </c>
    </row>
    <row r="17" spans="1:8" ht="20.149999999999999" customHeight="1" x14ac:dyDescent="0.35">
      <c r="A17" s="75"/>
      <c r="B17" s="12" t="s">
        <v>24</v>
      </c>
      <c r="C17" s="13"/>
      <c r="D17" s="14"/>
      <c r="E17" s="14"/>
      <c r="F17" s="15"/>
      <c r="G17" s="16">
        <f>SUBTOTAL(9,G15:G16)</f>
        <v>0</v>
      </c>
    </row>
    <row r="18" spans="1:8" ht="20.149999999999999" customHeight="1" x14ac:dyDescent="0.35">
      <c r="A18" s="156" t="s">
        <v>68</v>
      </c>
      <c r="B18" s="157" t="s">
        <v>40</v>
      </c>
      <c r="C18" s="6"/>
      <c r="D18" s="7"/>
      <c r="E18" s="7"/>
      <c r="F18" s="8"/>
      <c r="G18" s="9" t="str">
        <f>IF(F18="","",ROUND(D18*F18,2))</f>
        <v/>
      </c>
    </row>
    <row r="19" spans="1:8" ht="20.149999999999999" customHeight="1" x14ac:dyDescent="0.35">
      <c r="A19" s="89" t="s">
        <v>69</v>
      </c>
      <c r="B19" s="31" t="s">
        <v>56</v>
      </c>
      <c r="C19" s="27" t="s">
        <v>2</v>
      </c>
      <c r="D19" s="123">
        <f>70+35</f>
        <v>105</v>
      </c>
      <c r="E19" s="123"/>
      <c r="F19" s="124"/>
      <c r="G19" s="125">
        <f>D19*F19</f>
        <v>0</v>
      </c>
    </row>
    <row r="20" spans="1:8" ht="20.149999999999999" customHeight="1" x14ac:dyDescent="0.35">
      <c r="A20" s="89" t="s">
        <v>70</v>
      </c>
      <c r="B20" s="31" t="s">
        <v>254</v>
      </c>
      <c r="C20" s="27" t="s">
        <v>5</v>
      </c>
      <c r="D20" s="123">
        <v>1</v>
      </c>
      <c r="E20" s="123"/>
      <c r="F20" s="124"/>
      <c r="G20" s="125">
        <f>D20*F20</f>
        <v>0</v>
      </c>
    </row>
    <row r="21" spans="1:8" ht="20.149999999999999" customHeight="1" x14ac:dyDescent="0.35">
      <c r="A21" s="75"/>
      <c r="B21" s="12" t="s">
        <v>24</v>
      </c>
      <c r="C21" s="13"/>
      <c r="D21" s="14"/>
      <c r="E21" s="14"/>
      <c r="F21" s="15"/>
      <c r="G21" s="16">
        <f>SUBTOTAL(9,G19:G20)</f>
        <v>0</v>
      </c>
    </row>
    <row r="22" spans="1:8" ht="20.149999999999999" customHeight="1" x14ac:dyDescent="0.35">
      <c r="A22" s="156" t="s">
        <v>71</v>
      </c>
      <c r="B22" s="157" t="s">
        <v>41</v>
      </c>
      <c r="C22" s="6"/>
      <c r="D22" s="7"/>
      <c r="E22" s="7"/>
      <c r="F22" s="8"/>
      <c r="G22" s="9" t="str">
        <f>IF(F22="","",ROUND(D22*F22,2))</f>
        <v/>
      </c>
      <c r="H22" s="11"/>
    </row>
    <row r="23" spans="1:8" ht="20.149999999999999" customHeight="1" x14ac:dyDescent="0.35">
      <c r="A23" s="89" t="s">
        <v>72</v>
      </c>
      <c r="B23" s="31" t="s">
        <v>4</v>
      </c>
      <c r="C23" s="27" t="s">
        <v>2</v>
      </c>
      <c r="D23" s="123">
        <f>(0.93*2.1)+(0.9*2.1)+(1.06*2.1)+(0.9*2.1)+(1.43*2.1)</f>
        <v>10.962000000000002</v>
      </c>
      <c r="E23" s="123"/>
      <c r="F23" s="124"/>
      <c r="G23" s="125">
        <f>D23*F23</f>
        <v>0</v>
      </c>
      <c r="H23" s="11"/>
    </row>
    <row r="24" spans="1:8" ht="20.149999999999999" customHeight="1" x14ac:dyDescent="0.35">
      <c r="A24" s="75"/>
      <c r="B24" s="12" t="s">
        <v>24</v>
      </c>
      <c r="C24" s="13"/>
      <c r="D24" s="14"/>
      <c r="E24" s="14"/>
      <c r="F24" s="15"/>
      <c r="G24" s="16">
        <f>SUBTOTAL(9,G23:G23)</f>
        <v>0</v>
      </c>
    </row>
    <row r="25" spans="1:8" ht="20.149999999999999" customHeight="1" x14ac:dyDescent="0.35">
      <c r="A25" s="156" t="s">
        <v>73</v>
      </c>
      <c r="B25" s="157" t="s">
        <v>42</v>
      </c>
      <c r="C25" s="6"/>
      <c r="D25" s="7"/>
      <c r="E25" s="7"/>
      <c r="F25" s="8"/>
      <c r="G25" s="9" t="str">
        <f>IF(F25="","",ROUND(D25*F25,2))</f>
        <v/>
      </c>
      <c r="H25" s="11"/>
    </row>
    <row r="26" spans="1:8" ht="20.149999999999999" customHeight="1" x14ac:dyDescent="0.35">
      <c r="A26" s="89" t="s">
        <v>74</v>
      </c>
      <c r="B26" s="31" t="s">
        <v>106</v>
      </c>
      <c r="C26" s="27" t="s">
        <v>2</v>
      </c>
      <c r="D26" s="123">
        <f>348.14+490.05</f>
        <v>838.19</v>
      </c>
      <c r="E26" s="123"/>
      <c r="F26" s="124"/>
      <c r="G26" s="125">
        <f>D26*F26</f>
        <v>0</v>
      </c>
      <c r="H26" s="11"/>
    </row>
    <row r="27" spans="1:8" ht="20.149999999999999" customHeight="1" x14ac:dyDescent="0.35">
      <c r="A27" s="89" t="s">
        <v>75</v>
      </c>
      <c r="B27" s="31" t="s">
        <v>22</v>
      </c>
      <c r="C27" s="27" t="s">
        <v>2</v>
      </c>
      <c r="D27" s="123">
        <f>(31.44+17.89+5.7+5.7+5.7+5.7+7.95+7.45+5.8+5.8)*3.73</f>
        <v>369.75490000000002</v>
      </c>
      <c r="E27" s="123"/>
      <c r="F27" s="124"/>
      <c r="G27" s="125">
        <f>D27*F27</f>
        <v>0</v>
      </c>
      <c r="H27" s="11"/>
    </row>
    <row r="28" spans="1:8" ht="20.149999999999999" customHeight="1" x14ac:dyDescent="0.35">
      <c r="A28" s="89" t="s">
        <v>76</v>
      </c>
      <c r="B28" s="31" t="s">
        <v>82</v>
      </c>
      <c r="C28" s="27" t="s">
        <v>5</v>
      </c>
      <c r="D28" s="123">
        <v>1</v>
      </c>
      <c r="E28" s="123"/>
      <c r="F28" s="124"/>
      <c r="G28" s="125">
        <f>D28*F28</f>
        <v>0</v>
      </c>
      <c r="H28" s="11"/>
    </row>
    <row r="29" spans="1:8" ht="20.149999999999999" customHeight="1" x14ac:dyDescent="0.35">
      <c r="A29" s="89" t="s">
        <v>77</v>
      </c>
      <c r="B29" s="31" t="s">
        <v>154</v>
      </c>
      <c r="C29" s="27" t="s">
        <v>2</v>
      </c>
      <c r="D29" s="123">
        <f>7.5</f>
        <v>7.5</v>
      </c>
      <c r="E29" s="123"/>
      <c r="F29" s="124"/>
      <c r="G29" s="125">
        <f>D29*F29</f>
        <v>0</v>
      </c>
      <c r="H29" s="11"/>
    </row>
    <row r="30" spans="1:8" ht="20.149999999999999" customHeight="1" x14ac:dyDescent="0.35">
      <c r="A30" s="75"/>
      <c r="B30" s="12" t="s">
        <v>24</v>
      </c>
      <c r="C30" s="13"/>
      <c r="D30" s="14"/>
      <c r="E30" s="14"/>
      <c r="F30" s="15"/>
      <c r="G30" s="16">
        <f>SUBTOTAL(9,G26:G29)</f>
        <v>0</v>
      </c>
    </row>
    <row r="31" spans="1:8" ht="20.149999999999999" customHeight="1" x14ac:dyDescent="0.35">
      <c r="A31" s="156" t="s">
        <v>78</v>
      </c>
      <c r="B31" s="157" t="s">
        <v>43</v>
      </c>
      <c r="C31" s="6"/>
      <c r="D31" s="7"/>
      <c r="E31" s="7"/>
      <c r="F31" s="8"/>
      <c r="G31" s="9" t="str">
        <f>IF(F31="","",ROUND(D31*F31,2))</f>
        <v/>
      </c>
    </row>
    <row r="32" spans="1:8" ht="20.149999999999999" customHeight="1" x14ac:dyDescent="0.35">
      <c r="A32" s="89" t="s">
        <v>79</v>
      </c>
      <c r="B32" s="31" t="s">
        <v>155</v>
      </c>
      <c r="C32" s="27" t="s">
        <v>2</v>
      </c>
      <c r="D32" s="123">
        <v>20</v>
      </c>
      <c r="E32" s="123"/>
      <c r="F32" s="124"/>
      <c r="G32" s="125">
        <f>ROUND(F32*D32,2)</f>
        <v>0</v>
      </c>
    </row>
    <row r="33" spans="1:9" ht="20.149999999999999" customHeight="1" x14ac:dyDescent="0.35">
      <c r="A33" s="89" t="s">
        <v>80</v>
      </c>
      <c r="B33" s="10" t="s">
        <v>57</v>
      </c>
      <c r="C33" s="6" t="s">
        <v>5</v>
      </c>
      <c r="D33" s="120">
        <v>1</v>
      </c>
      <c r="E33" s="120"/>
      <c r="F33" s="124"/>
      <c r="G33" s="122">
        <f>ROUND(F33*D33,2)</f>
        <v>0</v>
      </c>
    </row>
    <row r="34" spans="1:9" ht="20.149999999999999" customHeight="1" x14ac:dyDescent="0.35">
      <c r="A34" s="75"/>
      <c r="B34" s="12" t="s">
        <v>24</v>
      </c>
      <c r="C34" s="13"/>
      <c r="D34" s="14"/>
      <c r="E34" s="14"/>
      <c r="F34" s="15"/>
      <c r="G34" s="16">
        <f>SUBTOTAL(9,G32:G33)</f>
        <v>0</v>
      </c>
    </row>
    <row r="35" spans="1:9" ht="13" x14ac:dyDescent="0.35">
      <c r="A35" s="156" t="s">
        <v>144</v>
      </c>
      <c r="B35" s="157" t="s">
        <v>158</v>
      </c>
      <c r="C35" s="6"/>
      <c r="D35" s="7"/>
      <c r="E35" s="7"/>
      <c r="F35" s="8"/>
      <c r="G35" s="9"/>
    </row>
    <row r="36" spans="1:9" ht="35.15" customHeight="1" x14ac:dyDescent="0.35">
      <c r="A36" s="89" t="s">
        <v>145</v>
      </c>
      <c r="B36" s="31" t="s">
        <v>160</v>
      </c>
      <c r="C36" s="27" t="s">
        <v>218</v>
      </c>
      <c r="D36" s="123">
        <v>4</v>
      </c>
      <c r="E36" s="123"/>
      <c r="F36" s="124"/>
      <c r="G36" s="125">
        <f>ROUND(F36*D36,2)</f>
        <v>0</v>
      </c>
    </row>
    <row r="37" spans="1:9" ht="20.149999999999999" customHeight="1" x14ac:dyDescent="0.35">
      <c r="A37" s="75"/>
      <c r="B37" s="12" t="s">
        <v>24</v>
      </c>
      <c r="C37" s="13"/>
      <c r="D37" s="14"/>
      <c r="E37" s="14"/>
      <c r="F37" s="15"/>
      <c r="G37" s="16">
        <f>SUBTOTAL(9,G36)</f>
        <v>0</v>
      </c>
    </row>
    <row r="38" spans="1:9" ht="13" x14ac:dyDescent="0.35">
      <c r="A38" s="156" t="s">
        <v>157</v>
      </c>
      <c r="B38" s="157" t="s">
        <v>162</v>
      </c>
      <c r="C38" s="6"/>
      <c r="D38" s="7"/>
      <c r="E38" s="7"/>
      <c r="F38" s="8"/>
      <c r="G38" s="9"/>
    </row>
    <row r="39" spans="1:9" ht="39" customHeight="1" x14ac:dyDescent="0.35">
      <c r="A39" s="89" t="s">
        <v>159</v>
      </c>
      <c r="B39" s="31" t="s">
        <v>163</v>
      </c>
      <c r="C39" s="27" t="s">
        <v>5</v>
      </c>
      <c r="D39" s="123">
        <v>1</v>
      </c>
      <c r="E39" s="123"/>
      <c r="F39" s="124"/>
      <c r="G39" s="125">
        <f>ROUND(F39*D39,2)</f>
        <v>0</v>
      </c>
    </row>
    <row r="40" spans="1:9" ht="20.149999999999999" customHeight="1" x14ac:dyDescent="0.35">
      <c r="A40" s="75"/>
      <c r="B40" s="12" t="s">
        <v>24</v>
      </c>
      <c r="C40" s="13"/>
      <c r="D40" s="14"/>
      <c r="E40" s="14"/>
      <c r="F40" s="15"/>
      <c r="G40" s="16">
        <f>SUBTOTAL(9,G39)</f>
        <v>0</v>
      </c>
    </row>
    <row r="41" spans="1:9" ht="20.149999999999999" customHeight="1" x14ac:dyDescent="0.35">
      <c r="A41" s="156" t="s">
        <v>161</v>
      </c>
      <c r="B41" s="157" t="s">
        <v>167</v>
      </c>
      <c r="C41" s="6"/>
      <c r="D41" s="7"/>
      <c r="E41" s="7"/>
      <c r="F41" s="8"/>
      <c r="G41" s="9" t="str">
        <f>IF(F41="","",ROUND(D41*F41,2))</f>
        <v/>
      </c>
      <c r="H41" s="11"/>
    </row>
    <row r="42" spans="1:9" ht="20.149999999999999" customHeight="1" x14ac:dyDescent="0.35">
      <c r="A42" s="89" t="s">
        <v>164</v>
      </c>
      <c r="B42" s="31" t="s">
        <v>171</v>
      </c>
      <c r="C42" s="27" t="s">
        <v>5</v>
      </c>
      <c r="D42" s="123">
        <v>1</v>
      </c>
      <c r="E42" s="123"/>
      <c r="F42" s="124"/>
      <c r="G42" s="125">
        <f t="shared" ref="G42:G45" si="2">D42*F42</f>
        <v>0</v>
      </c>
      <c r="H42" s="11"/>
    </row>
    <row r="43" spans="1:9" ht="20.149999999999999" customHeight="1" x14ac:dyDescent="0.35">
      <c r="A43" s="89" t="s">
        <v>168</v>
      </c>
      <c r="B43" s="31" t="s">
        <v>172</v>
      </c>
      <c r="C43" s="27" t="s">
        <v>5</v>
      </c>
      <c r="D43" s="123">
        <v>1</v>
      </c>
      <c r="E43" s="123"/>
      <c r="F43" s="124"/>
      <c r="G43" s="125">
        <f t="shared" si="2"/>
        <v>0</v>
      </c>
      <c r="H43" s="11"/>
    </row>
    <row r="44" spans="1:9" ht="20.149999999999999" customHeight="1" x14ac:dyDescent="0.35">
      <c r="A44" s="89" t="s">
        <v>169</v>
      </c>
      <c r="B44" s="31" t="s">
        <v>173</v>
      </c>
      <c r="C44" s="27" t="s">
        <v>5</v>
      </c>
      <c r="D44" s="123">
        <v>1</v>
      </c>
      <c r="E44" s="123"/>
      <c r="F44" s="124"/>
      <c r="G44" s="125">
        <f t="shared" si="2"/>
        <v>0</v>
      </c>
      <c r="H44" s="11"/>
    </row>
    <row r="45" spans="1:9" ht="20.149999999999999" customHeight="1" x14ac:dyDescent="0.35">
      <c r="A45" s="89" t="s">
        <v>170</v>
      </c>
      <c r="B45" s="31" t="s">
        <v>174</v>
      </c>
      <c r="C45" s="27" t="s">
        <v>5</v>
      </c>
      <c r="D45" s="123">
        <v>1</v>
      </c>
      <c r="E45" s="123"/>
      <c r="F45" s="124"/>
      <c r="G45" s="125">
        <f t="shared" si="2"/>
        <v>0</v>
      </c>
      <c r="H45" s="11"/>
    </row>
    <row r="46" spans="1:9" ht="20.149999999999999" customHeight="1" x14ac:dyDescent="0.35">
      <c r="A46" s="75"/>
      <c r="B46" s="12" t="s">
        <v>24</v>
      </c>
      <c r="C46" s="13"/>
      <c r="D46" s="14"/>
      <c r="E46" s="14"/>
      <c r="F46" s="15"/>
      <c r="G46" s="16">
        <f>SUBTOTAL(9,G42:G45)</f>
        <v>0</v>
      </c>
    </row>
    <row r="47" spans="1:9" ht="19.75" customHeight="1" x14ac:dyDescent="0.35">
      <c r="A47" s="77"/>
      <c r="B47" s="10"/>
      <c r="C47" s="6"/>
      <c r="D47" s="7"/>
      <c r="E47" s="7"/>
      <c r="F47" s="8"/>
      <c r="G47" s="9"/>
    </row>
    <row r="48" spans="1:9" ht="20.149999999999999" customHeight="1" x14ac:dyDescent="0.35">
      <c r="A48" s="294" t="s">
        <v>8</v>
      </c>
      <c r="B48" s="295"/>
      <c r="C48" s="295"/>
      <c r="D48" s="295"/>
      <c r="E48" s="295"/>
      <c r="F48" s="296"/>
      <c r="G48" s="17">
        <f>G30+G24+G21+G17+G13+G34+G37+G40+G46</f>
        <v>0</v>
      </c>
      <c r="I48" s="134"/>
    </row>
    <row r="49" spans="1:8" s="18" customFormat="1" ht="20.149999999999999" customHeight="1" thickBot="1" x14ac:dyDescent="0.4">
      <c r="A49" s="76"/>
      <c r="C49" s="19"/>
      <c r="D49" s="1"/>
      <c r="E49" s="1"/>
      <c r="F49" s="19"/>
      <c r="G49" s="1"/>
      <c r="H49" s="1"/>
    </row>
    <row r="50" spans="1:8" s="18" customFormat="1" ht="20.149999999999999" customHeight="1" x14ac:dyDescent="0.35">
      <c r="A50" s="199" t="s">
        <v>13</v>
      </c>
      <c r="B50" s="200"/>
      <c r="C50" s="200"/>
      <c r="D50" s="200"/>
      <c r="E50" s="200"/>
      <c r="F50" s="200"/>
      <c r="G50" s="201"/>
      <c r="H50" s="1"/>
    </row>
    <row r="51" spans="1:8" s="21" customFormat="1" ht="20.149999999999999" customHeight="1" x14ac:dyDescent="0.35">
      <c r="A51" s="161" t="s">
        <v>20</v>
      </c>
      <c r="B51" s="175" t="s">
        <v>12</v>
      </c>
      <c r="C51" s="176"/>
      <c r="D51" s="176"/>
      <c r="E51" s="176"/>
      <c r="F51" s="177"/>
      <c r="G51" s="162" t="s">
        <v>15</v>
      </c>
      <c r="H51" s="20"/>
    </row>
    <row r="52" spans="1:8" s="21" customFormat="1" ht="20.149999999999999" customHeight="1" x14ac:dyDescent="0.35">
      <c r="A52" s="129" t="s">
        <v>81</v>
      </c>
      <c r="B52" s="130" t="s">
        <v>107</v>
      </c>
      <c r="C52" s="131"/>
      <c r="D52" s="131"/>
      <c r="E52" s="131"/>
      <c r="F52" s="132"/>
      <c r="G52" s="127">
        <f>G13</f>
        <v>0</v>
      </c>
      <c r="H52" s="20"/>
    </row>
    <row r="53" spans="1:8" s="18" customFormat="1" x14ac:dyDescent="0.35">
      <c r="A53" s="83"/>
      <c r="B53" s="78"/>
      <c r="C53" s="19"/>
      <c r="D53" s="1"/>
      <c r="E53" s="1"/>
      <c r="F53" s="85"/>
      <c r="G53" s="81"/>
    </row>
    <row r="54" spans="1:8" s="18" customFormat="1" ht="20.149999999999999" customHeight="1" x14ac:dyDescent="0.35">
      <c r="A54" s="129" t="s">
        <v>63</v>
      </c>
      <c r="B54" s="130" t="s">
        <v>38</v>
      </c>
      <c r="C54" s="20"/>
      <c r="D54" s="5"/>
      <c r="E54" s="5"/>
      <c r="F54" s="126"/>
      <c r="G54" s="133">
        <f>G17</f>
        <v>0</v>
      </c>
      <c r="H54" s="1"/>
    </row>
    <row r="55" spans="1:8" s="18" customFormat="1" x14ac:dyDescent="0.35">
      <c r="A55" s="83"/>
      <c r="B55" s="78"/>
      <c r="C55" s="19"/>
      <c r="D55" s="1"/>
      <c r="E55" s="1"/>
      <c r="F55" s="85"/>
      <c r="G55" s="81"/>
    </row>
    <row r="56" spans="1:8" s="18" customFormat="1" ht="20.149999999999999" customHeight="1" x14ac:dyDescent="0.35">
      <c r="A56" s="129" t="s">
        <v>68</v>
      </c>
      <c r="B56" s="130" t="s">
        <v>40</v>
      </c>
      <c r="C56" s="20"/>
      <c r="D56" s="5"/>
      <c r="E56" s="5"/>
      <c r="F56" s="126"/>
      <c r="G56" s="133">
        <f>G21</f>
        <v>0</v>
      </c>
      <c r="H56" s="1"/>
    </row>
    <row r="57" spans="1:8" x14ac:dyDescent="0.35">
      <c r="A57" s="77"/>
      <c r="B57" s="78"/>
      <c r="F57" s="85"/>
      <c r="G57" s="80"/>
    </row>
    <row r="58" spans="1:8" s="18" customFormat="1" ht="20.149999999999999" customHeight="1" x14ac:dyDescent="0.35">
      <c r="A58" s="129" t="s">
        <v>71</v>
      </c>
      <c r="B58" s="130" t="s">
        <v>41</v>
      </c>
      <c r="C58" s="20"/>
      <c r="D58" s="5"/>
      <c r="E58" s="5"/>
      <c r="F58" s="126"/>
      <c r="G58" s="133">
        <f>G24</f>
        <v>0</v>
      </c>
      <c r="H58" s="1"/>
    </row>
    <row r="59" spans="1:8" s="18" customFormat="1" x14ac:dyDescent="0.35">
      <c r="A59" s="83"/>
      <c r="B59" s="78"/>
      <c r="C59" s="19"/>
      <c r="D59" s="1"/>
      <c r="E59" s="1"/>
      <c r="F59" s="85"/>
      <c r="G59" s="81"/>
    </row>
    <row r="60" spans="1:8" s="18" customFormat="1" ht="20.149999999999999" customHeight="1" x14ac:dyDescent="0.35">
      <c r="A60" s="129" t="s">
        <v>73</v>
      </c>
      <c r="B60" s="130" t="s">
        <v>42</v>
      </c>
      <c r="C60" s="20"/>
      <c r="D60" s="5"/>
      <c r="E60" s="5"/>
      <c r="F60" s="126"/>
      <c r="G60" s="133">
        <f>G30</f>
        <v>0</v>
      </c>
    </row>
    <row r="61" spans="1:8" s="18" customFormat="1" x14ac:dyDescent="0.35">
      <c r="A61" s="83"/>
      <c r="B61" s="78"/>
      <c r="C61" s="19"/>
      <c r="D61" s="1"/>
      <c r="E61" s="1"/>
      <c r="F61" s="85"/>
      <c r="G61" s="81"/>
    </row>
    <row r="62" spans="1:8" s="18" customFormat="1" ht="20.149999999999999" customHeight="1" x14ac:dyDescent="0.35">
      <c r="A62" s="129" t="s">
        <v>78</v>
      </c>
      <c r="B62" s="130" t="s">
        <v>43</v>
      </c>
      <c r="C62" s="20"/>
      <c r="D62" s="5"/>
      <c r="E62" s="5"/>
      <c r="F62" s="126"/>
      <c r="G62" s="133">
        <f>G34</f>
        <v>0</v>
      </c>
    </row>
    <row r="63" spans="1:8" s="18" customFormat="1" x14ac:dyDescent="0.35">
      <c r="A63" s="83"/>
      <c r="B63" s="78"/>
      <c r="C63" s="19"/>
      <c r="D63" s="1"/>
      <c r="E63" s="1"/>
      <c r="F63" s="85"/>
      <c r="G63" s="81"/>
    </row>
    <row r="64" spans="1:8" s="18" customFormat="1" ht="20.149999999999999" customHeight="1" x14ac:dyDescent="0.35">
      <c r="A64" s="129" t="s">
        <v>144</v>
      </c>
      <c r="B64" s="130" t="s">
        <v>158</v>
      </c>
      <c r="C64" s="20"/>
      <c r="D64" s="5"/>
      <c r="E64" s="5"/>
      <c r="F64" s="126"/>
      <c r="G64" s="133">
        <f>G37</f>
        <v>0</v>
      </c>
    </row>
    <row r="65" spans="1:7" s="18" customFormat="1" x14ac:dyDescent="0.35">
      <c r="A65" s="83"/>
      <c r="B65" s="78"/>
      <c r="C65" s="19"/>
      <c r="D65" s="1"/>
      <c r="E65" s="1"/>
      <c r="F65" s="85"/>
      <c r="G65" s="81"/>
    </row>
    <row r="66" spans="1:7" s="18" customFormat="1" ht="20.149999999999999" customHeight="1" x14ac:dyDescent="0.35">
      <c r="A66" s="129" t="s">
        <v>157</v>
      </c>
      <c r="B66" s="130" t="s">
        <v>162</v>
      </c>
      <c r="C66" s="20"/>
      <c r="D66" s="5"/>
      <c r="E66" s="5"/>
      <c r="F66" s="126"/>
      <c r="G66" s="133">
        <f>G40</f>
        <v>0</v>
      </c>
    </row>
    <row r="67" spans="1:7" s="18" customFormat="1" x14ac:dyDescent="0.35">
      <c r="A67" s="83"/>
      <c r="B67" s="78"/>
      <c r="C67" s="19"/>
      <c r="D67" s="1"/>
      <c r="E67" s="1"/>
      <c r="F67" s="85"/>
      <c r="G67" s="81"/>
    </row>
    <row r="68" spans="1:7" s="18" customFormat="1" ht="20.149999999999999" customHeight="1" x14ac:dyDescent="0.35">
      <c r="A68" s="129" t="s">
        <v>161</v>
      </c>
      <c r="B68" s="130" t="s">
        <v>167</v>
      </c>
      <c r="C68" s="20"/>
      <c r="D68" s="5"/>
      <c r="E68" s="5"/>
      <c r="F68" s="126"/>
      <c r="G68" s="133">
        <f>G46</f>
        <v>0</v>
      </c>
    </row>
    <row r="69" spans="1:7" s="18" customFormat="1" x14ac:dyDescent="0.35">
      <c r="A69" s="84"/>
      <c r="B69" s="79"/>
      <c r="C69" s="22"/>
      <c r="D69" s="23"/>
      <c r="E69" s="23"/>
      <c r="F69" s="86"/>
      <c r="G69" s="82"/>
    </row>
    <row r="70" spans="1:7" s="18" customFormat="1" ht="20.149999999999999" customHeight="1" x14ac:dyDescent="0.35">
      <c r="A70" s="292" t="s">
        <v>8</v>
      </c>
      <c r="B70" s="292"/>
      <c r="C70" s="292"/>
      <c r="D70" s="292"/>
      <c r="E70" s="292"/>
      <c r="F70" s="293"/>
      <c r="G70" s="128">
        <f>SUBTOTAL(9,G52:G68)</f>
        <v>0</v>
      </c>
    </row>
  </sheetData>
  <mergeCells count="3">
    <mergeCell ref="A4:G4"/>
    <mergeCell ref="A70:F70"/>
    <mergeCell ref="A48:F48"/>
  </mergeCells>
  <phoneticPr fontId="13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0" orientation="portrait" r:id="rId1"/>
  <headerFooter>
    <oddHeader>&amp;L&amp;8
&amp;"-,Gras"&amp;10D.P.G.F. N° &amp;A&amp;R&amp;P/&amp;N</oddHeader>
    <oddFooter>&amp;RMars 2025</oddFooter>
  </headerFooter>
  <rowBreaks count="2" manualBreakCount="2">
    <brk id="40" max="6" man="1"/>
    <brk id="49" max="4" man="1"/>
  </rowBreaks>
  <ignoredErrors>
    <ignoredError sqref="A7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B2CCC6-F734-4A4B-9068-141095333D3F}">
  <sheetPr>
    <pageSetUpPr fitToPage="1"/>
  </sheetPr>
  <dimension ref="B1:I47"/>
  <sheetViews>
    <sheetView topLeftCell="A13" zoomScaleNormal="100" workbookViewId="0">
      <selection activeCell="L30" sqref="L30"/>
    </sheetView>
  </sheetViews>
  <sheetFormatPr baseColWidth="10" defaultColWidth="10.81640625" defaultRowHeight="14.5" x14ac:dyDescent="0.35"/>
  <cols>
    <col min="1" max="1" width="3.453125" style="193" customWidth="1"/>
    <col min="2" max="2" width="10.81640625" style="193"/>
    <col min="3" max="3" width="11.453125" style="193" customWidth="1"/>
    <col min="4" max="16384" width="10.81640625" style="193"/>
  </cols>
  <sheetData>
    <row r="1" spans="2:9" ht="25" x14ac:dyDescent="0.35">
      <c r="B1" s="286" t="s">
        <v>227</v>
      </c>
      <c r="C1" s="286"/>
      <c r="D1" s="286"/>
      <c r="E1" s="286"/>
      <c r="F1" s="286"/>
      <c r="G1" s="286"/>
      <c r="H1" s="286"/>
      <c r="I1" s="286"/>
    </row>
    <row r="7" spans="2:9" ht="7.5" customHeight="1" x14ac:dyDescent="0.35"/>
    <row r="8" spans="2:9" s="194" customFormat="1" ht="20.149999999999999" customHeight="1" x14ac:dyDescent="0.35">
      <c r="B8" s="287" t="s">
        <v>228</v>
      </c>
      <c r="C8" s="287"/>
      <c r="D8" s="287"/>
      <c r="E8" s="287"/>
      <c r="F8" s="287"/>
      <c r="G8" s="287"/>
      <c r="H8" s="287"/>
      <c r="I8" s="287"/>
    </row>
    <row r="9" spans="2:9" ht="4" customHeight="1" x14ac:dyDescent="0.35">
      <c r="B9" s="195"/>
      <c r="C9" s="195"/>
      <c r="D9" s="195"/>
      <c r="E9" s="195"/>
      <c r="F9" s="195"/>
      <c r="G9" s="195"/>
      <c r="H9" s="195"/>
      <c r="I9" s="195"/>
    </row>
    <row r="10" spans="2:9" s="196" customFormat="1" ht="14.5" customHeight="1" x14ac:dyDescent="0.35">
      <c r="B10" s="288" t="s">
        <v>229</v>
      </c>
      <c r="C10" s="288"/>
      <c r="D10" s="288"/>
      <c r="E10" s="288"/>
      <c r="F10" s="288"/>
      <c r="G10" s="288"/>
      <c r="H10" s="288"/>
      <c r="I10" s="288"/>
    </row>
    <row r="11" spans="2:9" s="196" customFormat="1" ht="14.5" customHeight="1" x14ac:dyDescent="0.35">
      <c r="B11" s="288" t="s">
        <v>230</v>
      </c>
      <c r="C11" s="288"/>
      <c r="D11" s="288"/>
      <c r="E11" s="288"/>
      <c r="F11" s="288"/>
      <c r="G11" s="288"/>
      <c r="H11" s="288"/>
      <c r="I11" s="288"/>
    </row>
    <row r="12" spans="2:9" s="196" customFormat="1" ht="14.5" customHeight="1" x14ac:dyDescent="0.35">
      <c r="B12" s="288" t="s">
        <v>231</v>
      </c>
      <c r="C12" s="288"/>
      <c r="D12" s="288"/>
      <c r="E12" s="288"/>
      <c r="F12" s="288"/>
      <c r="G12" s="288"/>
      <c r="H12" s="288"/>
      <c r="I12" s="288"/>
    </row>
    <row r="13" spans="2:9" s="196" customFormat="1" ht="14.5" customHeight="1" x14ac:dyDescent="0.35">
      <c r="B13" s="288" t="s">
        <v>232</v>
      </c>
      <c r="C13" s="288"/>
      <c r="D13" s="288"/>
      <c r="E13" s="288"/>
      <c r="F13" s="288"/>
      <c r="G13" s="288"/>
      <c r="H13" s="288"/>
      <c r="I13" s="288"/>
    </row>
    <row r="14" spans="2:9" s="196" customFormat="1" ht="14.5" customHeight="1" x14ac:dyDescent="0.35">
      <c r="B14" s="265" t="s">
        <v>233</v>
      </c>
      <c r="C14" s="265"/>
      <c r="D14" s="265"/>
      <c r="E14" s="265"/>
      <c r="F14" s="265"/>
      <c r="G14" s="265"/>
      <c r="H14" s="265"/>
      <c r="I14" s="265"/>
    </row>
    <row r="15" spans="2:9" ht="14.5" customHeight="1" x14ac:dyDescent="0.35"/>
    <row r="16" spans="2:9" ht="14.5" customHeight="1" x14ac:dyDescent="0.35"/>
    <row r="17" spans="2:9" ht="14.5" customHeight="1" x14ac:dyDescent="0.35"/>
    <row r="18" spans="2:9" ht="14.5" customHeight="1" x14ac:dyDescent="0.35"/>
    <row r="19" spans="2:9" ht="14.5" customHeight="1" x14ac:dyDescent="0.35"/>
    <row r="20" spans="2:9" ht="14.5" customHeight="1" x14ac:dyDescent="0.35"/>
    <row r="21" spans="2:9" ht="14.5" customHeight="1" x14ac:dyDescent="0.35"/>
    <row r="31" spans="2:9" ht="15" customHeight="1" x14ac:dyDescent="0.35">
      <c r="B31" s="266" t="s">
        <v>234</v>
      </c>
      <c r="C31" s="267"/>
      <c r="D31" s="267"/>
      <c r="E31" s="267"/>
      <c r="F31" s="267"/>
      <c r="G31" s="267"/>
      <c r="H31" s="267"/>
      <c r="I31" s="268"/>
    </row>
    <row r="32" spans="2:9" ht="15" customHeight="1" x14ac:dyDescent="0.35">
      <c r="B32" s="269"/>
      <c r="C32" s="270"/>
      <c r="D32" s="270"/>
      <c r="E32" s="270"/>
      <c r="F32" s="270"/>
      <c r="G32" s="270"/>
      <c r="H32" s="270"/>
      <c r="I32" s="271"/>
    </row>
    <row r="33" spans="2:9" ht="15" customHeight="1" x14ac:dyDescent="0.35">
      <c r="B33" s="272"/>
      <c r="C33" s="273"/>
      <c r="D33" s="273"/>
      <c r="E33" s="273"/>
      <c r="F33" s="273"/>
      <c r="G33" s="273"/>
      <c r="H33" s="273"/>
      <c r="I33" s="274"/>
    </row>
    <row r="34" spans="2:9" x14ac:dyDescent="0.35">
      <c r="B34" s="197"/>
      <c r="C34" s="197"/>
      <c r="D34" s="197"/>
      <c r="E34" s="197"/>
      <c r="F34" s="197"/>
      <c r="G34" s="197"/>
      <c r="H34" s="197"/>
      <c r="I34" s="197"/>
    </row>
    <row r="35" spans="2:9" ht="15" customHeight="1" x14ac:dyDescent="0.35">
      <c r="B35" s="198"/>
      <c r="C35" s="198"/>
      <c r="D35" s="198"/>
      <c r="E35" s="198"/>
      <c r="F35" s="198"/>
      <c r="G35" s="198"/>
      <c r="H35" s="198"/>
      <c r="I35" s="198"/>
    </row>
    <row r="36" spans="2:9" ht="15" customHeight="1" x14ac:dyDescent="0.35">
      <c r="B36" s="275" t="s">
        <v>240</v>
      </c>
      <c r="C36" s="276"/>
      <c r="D36" s="276"/>
      <c r="E36" s="276"/>
      <c r="F36" s="276"/>
      <c r="G36" s="276"/>
      <c r="H36" s="276"/>
      <c r="I36" s="277"/>
    </row>
    <row r="37" spans="2:9" ht="15" customHeight="1" x14ac:dyDescent="0.35">
      <c r="B37" s="278"/>
      <c r="C37" s="279"/>
      <c r="D37" s="279"/>
      <c r="E37" s="279"/>
      <c r="F37" s="279"/>
      <c r="G37" s="279"/>
      <c r="H37" s="279"/>
      <c r="I37" s="280"/>
    </row>
    <row r="38" spans="2:9" ht="41.5" customHeight="1" x14ac:dyDescent="0.35">
      <c r="B38" s="281"/>
      <c r="C38" s="282"/>
      <c r="D38" s="282"/>
      <c r="E38" s="282"/>
      <c r="F38" s="282"/>
      <c r="G38" s="282"/>
      <c r="H38" s="282"/>
      <c r="I38" s="283"/>
    </row>
    <row r="47" spans="2:9" ht="32.5" customHeight="1" x14ac:dyDescent="0.35">
      <c r="B47" s="284" t="s">
        <v>235</v>
      </c>
      <c r="C47" s="285"/>
      <c r="D47" s="285"/>
      <c r="E47" s="285"/>
      <c r="F47" s="285"/>
      <c r="G47" s="285"/>
      <c r="H47" s="285"/>
      <c r="I47" s="285"/>
    </row>
  </sheetData>
  <mergeCells count="10">
    <mergeCell ref="B14:I14"/>
    <mergeCell ref="B31:I33"/>
    <mergeCell ref="B36:I38"/>
    <mergeCell ref="B47:I47"/>
    <mergeCell ref="B1:I1"/>
    <mergeCell ref="B8:I8"/>
    <mergeCell ref="B10:I10"/>
    <mergeCell ref="B11:I11"/>
    <mergeCell ref="B12:I12"/>
    <mergeCell ref="B13:I13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5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AECBDD-2461-419D-9535-2F300F7FC653}">
  <sheetPr>
    <tabColor theme="9" tint="0.79998168889431442"/>
  </sheetPr>
  <dimension ref="A1:M121"/>
  <sheetViews>
    <sheetView tabSelected="1" view="pageBreakPreview" topLeftCell="A54" zoomScale="115" zoomScaleNormal="100" zoomScaleSheetLayoutView="115" workbookViewId="0">
      <selection activeCell="F9" sqref="F9:F102"/>
    </sheetView>
  </sheetViews>
  <sheetFormatPr baseColWidth="10" defaultColWidth="11.453125" defaultRowHeight="12.5" x14ac:dyDescent="0.35"/>
  <cols>
    <col min="1" max="1" width="10.54296875" style="91" customWidth="1"/>
    <col min="2" max="2" width="50.54296875" style="37" customWidth="1"/>
    <col min="3" max="5" width="10.54296875" style="39" customWidth="1"/>
    <col min="6" max="7" width="15.54296875" style="39" customWidth="1"/>
    <col min="8" max="9" width="11.453125" style="24"/>
    <col min="10" max="10" width="11.453125" style="24" customWidth="1"/>
    <col min="11" max="16384" width="11.453125" style="24"/>
  </cols>
  <sheetData>
    <row r="1" spans="1:7" ht="20.149999999999999" customHeight="1" x14ac:dyDescent="0.35">
      <c r="A1" s="220" t="s">
        <v>148</v>
      </c>
      <c r="B1" s="221"/>
      <c r="C1" s="221"/>
      <c r="D1" s="221"/>
      <c r="E1" s="221"/>
      <c r="F1" s="221"/>
      <c r="G1" s="222"/>
    </row>
    <row r="2" spans="1:7" ht="20.149999999999999" customHeight="1" x14ac:dyDescent="0.35">
      <c r="A2" s="217" t="s">
        <v>0</v>
      </c>
      <c r="B2" s="218"/>
      <c r="C2" s="218"/>
      <c r="D2" s="218"/>
      <c r="E2" s="218"/>
      <c r="F2" s="218"/>
      <c r="G2" s="219"/>
    </row>
    <row r="3" spans="1:7" ht="20.149999999999999" customHeight="1" x14ac:dyDescent="0.35">
      <c r="A3" s="214" t="s">
        <v>266</v>
      </c>
      <c r="B3" s="215"/>
      <c r="C3" s="215"/>
      <c r="D3" s="215"/>
      <c r="E3" s="215"/>
      <c r="F3" s="215"/>
      <c r="G3" s="216"/>
    </row>
    <row r="4" spans="1:7" s="1" customFormat="1" ht="128.15" customHeight="1" x14ac:dyDescent="0.35">
      <c r="A4" s="289" t="s">
        <v>245</v>
      </c>
      <c r="B4" s="290"/>
      <c r="C4" s="290"/>
      <c r="D4" s="290"/>
      <c r="E4" s="290"/>
      <c r="F4" s="290"/>
      <c r="G4" s="291"/>
    </row>
    <row r="5" spans="1:7" s="25" customFormat="1" ht="26" x14ac:dyDescent="0.35">
      <c r="A5" s="2" t="s">
        <v>16</v>
      </c>
      <c r="B5" s="3" t="s">
        <v>11</v>
      </c>
      <c r="C5" s="4" t="s">
        <v>14</v>
      </c>
      <c r="D5" s="4" t="s">
        <v>243</v>
      </c>
      <c r="E5" s="259" t="s">
        <v>244</v>
      </c>
      <c r="F5" s="4" t="s">
        <v>17</v>
      </c>
      <c r="G5" s="4" t="s">
        <v>15</v>
      </c>
    </row>
    <row r="6" spans="1:7" s="25" customFormat="1" ht="20.149999999999999" customHeight="1" x14ac:dyDescent="0.35">
      <c r="A6" s="178"/>
      <c r="B6" s="178"/>
      <c r="C6" s="178"/>
      <c r="D6" s="178"/>
      <c r="E6" s="178"/>
      <c r="F6" s="178"/>
      <c r="G6" s="179"/>
    </row>
    <row r="7" spans="1:7" ht="20.149999999999999" customHeight="1" x14ac:dyDescent="0.35">
      <c r="A7" s="168" t="s">
        <v>58</v>
      </c>
      <c r="B7" s="169" t="s">
        <v>1</v>
      </c>
      <c r="C7" s="27"/>
      <c r="D7" s="28"/>
      <c r="E7" s="28"/>
      <c r="F7" s="29"/>
      <c r="G7" s="30" t="str">
        <f t="shared" ref="G7" si="0">IF(F7="","",ROUND(D7*F7,2))</f>
        <v/>
      </c>
    </row>
    <row r="8" spans="1:7" ht="10" customHeight="1" x14ac:dyDescent="0.35">
      <c r="A8" s="88"/>
      <c r="B8" s="26"/>
      <c r="C8" s="27"/>
      <c r="D8" s="28"/>
      <c r="E8" s="28"/>
      <c r="F8" s="29"/>
      <c r="G8" s="30"/>
    </row>
    <row r="9" spans="1:7" ht="20.149999999999999" customHeight="1" x14ac:dyDescent="0.35">
      <c r="A9" s="158" t="s">
        <v>81</v>
      </c>
      <c r="B9" s="159" t="s">
        <v>38</v>
      </c>
      <c r="C9" s="27"/>
      <c r="D9" s="28"/>
      <c r="E9" s="28"/>
      <c r="F9" s="29"/>
      <c r="G9" s="30"/>
    </row>
    <row r="10" spans="1:7" ht="20.149999999999999" customHeight="1" x14ac:dyDescent="0.35">
      <c r="A10" s="89" t="s">
        <v>60</v>
      </c>
      <c r="B10" s="31" t="s">
        <v>246</v>
      </c>
      <c r="C10" s="27" t="s">
        <v>5</v>
      </c>
      <c r="D10" s="123">
        <v>1</v>
      </c>
      <c r="E10" s="123"/>
      <c r="F10" s="124"/>
      <c r="G10" s="122">
        <f>D10*F10</f>
        <v>0</v>
      </c>
    </row>
    <row r="11" spans="1:7" ht="20.149999999999999" customHeight="1" x14ac:dyDescent="0.35">
      <c r="A11" s="89" t="s">
        <v>61</v>
      </c>
      <c r="B11" s="31" t="s">
        <v>23</v>
      </c>
      <c r="C11" s="27" t="s">
        <v>5</v>
      </c>
      <c r="D11" s="123">
        <v>1</v>
      </c>
      <c r="E11" s="28"/>
      <c r="F11" s="29"/>
      <c r="G11" s="122">
        <f>D11*F11</f>
        <v>0</v>
      </c>
    </row>
    <row r="12" spans="1:7" s="1" customFormat="1" ht="20.149999999999999" customHeight="1" x14ac:dyDescent="0.35">
      <c r="A12" s="75"/>
      <c r="B12" s="12" t="s">
        <v>24</v>
      </c>
      <c r="C12" s="13"/>
      <c r="D12" s="14"/>
      <c r="E12" s="14"/>
      <c r="F12" s="15"/>
      <c r="G12" s="16">
        <f>SUM(G10:G11)</f>
        <v>0</v>
      </c>
    </row>
    <row r="13" spans="1:7" ht="20.149999999999999" customHeight="1" x14ac:dyDescent="0.35">
      <c r="A13" s="158" t="s">
        <v>63</v>
      </c>
      <c r="B13" s="159" t="s">
        <v>86</v>
      </c>
      <c r="C13" s="27"/>
      <c r="D13" s="28"/>
      <c r="E13" s="28"/>
      <c r="F13" s="29"/>
      <c r="G13" s="30"/>
    </row>
    <row r="14" spans="1:7" ht="20.149999999999999" customHeight="1" x14ac:dyDescent="0.35">
      <c r="A14" s="89" t="s">
        <v>64</v>
      </c>
      <c r="B14" s="31" t="s">
        <v>183</v>
      </c>
      <c r="C14" s="27" t="s">
        <v>3</v>
      </c>
      <c r="D14" s="123">
        <v>6</v>
      </c>
      <c r="E14" s="123"/>
      <c r="F14" s="124"/>
      <c r="G14" s="125">
        <f>D14*F14</f>
        <v>0</v>
      </c>
    </row>
    <row r="15" spans="1:7" ht="20.149999999999999" customHeight="1" x14ac:dyDescent="0.35">
      <c r="A15" s="89" t="s">
        <v>65</v>
      </c>
      <c r="B15" s="31" t="s">
        <v>184</v>
      </c>
      <c r="C15" s="27" t="s">
        <v>3</v>
      </c>
      <c r="D15" s="123">
        <v>8</v>
      </c>
      <c r="E15" s="123"/>
      <c r="F15" s="124"/>
      <c r="G15" s="125">
        <f>D15*F15</f>
        <v>0</v>
      </c>
    </row>
    <row r="16" spans="1:7" ht="20.149999999999999" customHeight="1" x14ac:dyDescent="0.35">
      <c r="A16" s="89" t="s">
        <v>66</v>
      </c>
      <c r="B16" s="31" t="s">
        <v>185</v>
      </c>
      <c r="C16" s="27" t="s">
        <v>3</v>
      </c>
      <c r="D16" s="123">
        <v>1</v>
      </c>
      <c r="E16" s="123"/>
      <c r="F16" s="124"/>
      <c r="G16" s="125">
        <f>D16*F16</f>
        <v>0</v>
      </c>
    </row>
    <row r="17" spans="1:7" ht="20.149999999999999" customHeight="1" x14ac:dyDescent="0.35">
      <c r="A17" s="89" t="s">
        <v>67</v>
      </c>
      <c r="B17" s="31" t="s">
        <v>186</v>
      </c>
      <c r="C17" s="27" t="s">
        <v>3</v>
      </c>
      <c r="D17" s="123">
        <v>1</v>
      </c>
      <c r="E17" s="123"/>
      <c r="F17" s="124"/>
      <c r="G17" s="125">
        <f>D17*F17</f>
        <v>0</v>
      </c>
    </row>
    <row r="18" spans="1:7" ht="20.149999999999999" customHeight="1" x14ac:dyDescent="0.35">
      <c r="A18" s="89" t="s">
        <v>90</v>
      </c>
      <c r="B18" s="31" t="s">
        <v>187</v>
      </c>
      <c r="C18" s="27" t="s">
        <v>3</v>
      </c>
      <c r="D18" s="123">
        <v>1</v>
      </c>
      <c r="E18" s="123"/>
      <c r="F18" s="124"/>
      <c r="G18" s="125">
        <f>D18*F18</f>
        <v>0</v>
      </c>
    </row>
    <row r="19" spans="1:7" ht="20.149999999999999" customHeight="1" x14ac:dyDescent="0.35">
      <c r="A19" s="89" t="s">
        <v>91</v>
      </c>
      <c r="B19" s="31" t="s">
        <v>188</v>
      </c>
      <c r="C19" s="27" t="s">
        <v>3</v>
      </c>
      <c r="D19" s="123">
        <v>3</v>
      </c>
      <c r="E19" s="123"/>
      <c r="F19" s="124"/>
      <c r="G19" s="125">
        <f t="shared" ref="G19:G20" si="1">D19*F19</f>
        <v>0</v>
      </c>
    </row>
    <row r="20" spans="1:7" ht="20.149999999999999" customHeight="1" x14ac:dyDescent="0.35">
      <c r="A20" s="89" t="s">
        <v>139</v>
      </c>
      <c r="B20" s="31" t="s">
        <v>189</v>
      </c>
      <c r="C20" s="27" t="s">
        <v>3</v>
      </c>
      <c r="D20" s="123">
        <v>1</v>
      </c>
      <c r="E20" s="123"/>
      <c r="F20" s="124"/>
      <c r="G20" s="125">
        <f t="shared" si="1"/>
        <v>0</v>
      </c>
    </row>
    <row r="21" spans="1:7" ht="20.149999999999999" customHeight="1" x14ac:dyDescent="0.35">
      <c r="A21" s="89" t="s">
        <v>140</v>
      </c>
      <c r="B21" s="31" t="s">
        <v>190</v>
      </c>
      <c r="C21" s="27" t="s">
        <v>3</v>
      </c>
      <c r="D21" s="123">
        <v>4</v>
      </c>
      <c r="E21" s="123"/>
      <c r="F21" s="124"/>
      <c r="G21" s="125">
        <f t="shared" ref="G21:G34" si="2">D21*F21</f>
        <v>0</v>
      </c>
    </row>
    <row r="22" spans="1:7" ht="20.149999999999999" customHeight="1" x14ac:dyDescent="0.35">
      <c r="A22" s="89" t="s">
        <v>141</v>
      </c>
      <c r="B22" s="31" t="s">
        <v>191</v>
      </c>
      <c r="C22" s="27" t="s">
        <v>3</v>
      </c>
      <c r="D22" s="123">
        <v>2</v>
      </c>
      <c r="E22" s="123"/>
      <c r="F22" s="124"/>
      <c r="G22" s="125">
        <f t="shared" si="2"/>
        <v>0</v>
      </c>
    </row>
    <row r="23" spans="1:7" ht="20.149999999999999" customHeight="1" x14ac:dyDescent="0.35">
      <c r="A23" s="89" t="s">
        <v>142</v>
      </c>
      <c r="B23" s="31" t="s">
        <v>192</v>
      </c>
      <c r="C23" s="27"/>
      <c r="D23" s="123"/>
      <c r="E23" s="123"/>
      <c r="F23" s="124"/>
      <c r="G23" s="125"/>
    </row>
    <row r="24" spans="1:7" ht="20.149999999999999" customHeight="1" x14ac:dyDescent="0.35">
      <c r="A24" s="89" t="s">
        <v>255</v>
      </c>
      <c r="B24" s="31" t="s">
        <v>257</v>
      </c>
      <c r="C24" s="27" t="s">
        <v>3</v>
      </c>
      <c r="D24" s="123">
        <v>2</v>
      </c>
      <c r="E24" s="123"/>
      <c r="F24" s="123"/>
      <c r="G24" s="125">
        <f>D24*F24</f>
        <v>0</v>
      </c>
    </row>
    <row r="25" spans="1:7" ht="20.149999999999999" customHeight="1" x14ac:dyDescent="0.35">
      <c r="A25" s="89" t="s">
        <v>256</v>
      </c>
      <c r="B25" s="31" t="s">
        <v>192</v>
      </c>
      <c r="C25" s="27" t="s">
        <v>3</v>
      </c>
      <c r="D25" s="123">
        <v>3</v>
      </c>
      <c r="E25" s="123"/>
      <c r="F25" s="123"/>
      <c r="G25" s="125">
        <f>D25*F25</f>
        <v>0</v>
      </c>
    </row>
    <row r="26" spans="1:7" ht="20.149999999999999" customHeight="1" x14ac:dyDescent="0.35">
      <c r="A26" s="89" t="s">
        <v>153</v>
      </c>
      <c r="B26" s="31" t="s">
        <v>193</v>
      </c>
      <c r="C26" s="27" t="s">
        <v>3</v>
      </c>
      <c r="D26" s="123">
        <v>2</v>
      </c>
      <c r="E26" s="123"/>
      <c r="F26" s="124"/>
      <c r="G26" s="125">
        <f t="shared" si="2"/>
        <v>0</v>
      </c>
    </row>
    <row r="27" spans="1:7" ht="20.149999999999999" customHeight="1" x14ac:dyDescent="0.35">
      <c r="A27" s="89" t="s">
        <v>175</v>
      </c>
      <c r="B27" s="31" t="s">
        <v>194</v>
      </c>
      <c r="C27" s="27" t="s">
        <v>3</v>
      </c>
      <c r="D27" s="123">
        <v>1</v>
      </c>
      <c r="E27" s="123"/>
      <c r="F27" s="124"/>
      <c r="G27" s="125">
        <f t="shared" si="2"/>
        <v>0</v>
      </c>
    </row>
    <row r="28" spans="1:7" ht="20.149999999999999" customHeight="1" x14ac:dyDescent="0.35">
      <c r="A28" s="89" t="s">
        <v>176</v>
      </c>
      <c r="B28" s="31" t="s">
        <v>195</v>
      </c>
      <c r="C28" s="27" t="s">
        <v>3</v>
      </c>
      <c r="D28" s="123">
        <v>2</v>
      </c>
      <c r="E28" s="123"/>
      <c r="F28" s="124"/>
      <c r="G28" s="125">
        <f t="shared" si="2"/>
        <v>0</v>
      </c>
    </row>
    <row r="29" spans="1:7" ht="20.149999999999999" customHeight="1" x14ac:dyDescent="0.35">
      <c r="A29" s="89" t="s">
        <v>177</v>
      </c>
      <c r="B29" s="31" t="s">
        <v>196</v>
      </c>
      <c r="C29" s="27" t="s">
        <v>3</v>
      </c>
      <c r="D29" s="123">
        <v>2</v>
      </c>
      <c r="E29" s="123"/>
      <c r="F29" s="124"/>
      <c r="G29" s="125">
        <f t="shared" si="2"/>
        <v>0</v>
      </c>
    </row>
    <row r="30" spans="1:7" ht="20.149999999999999" customHeight="1" x14ac:dyDescent="0.35">
      <c r="A30" s="89" t="s">
        <v>178</v>
      </c>
      <c r="B30" s="31" t="s">
        <v>197</v>
      </c>
      <c r="C30" s="27" t="s">
        <v>3</v>
      </c>
      <c r="D30" s="123">
        <v>1</v>
      </c>
      <c r="E30" s="123"/>
      <c r="F30" s="124"/>
      <c r="G30" s="125">
        <f t="shared" si="2"/>
        <v>0</v>
      </c>
    </row>
    <row r="31" spans="1:7" ht="20.149999999999999" customHeight="1" x14ac:dyDescent="0.35">
      <c r="A31" s="89" t="s">
        <v>179</v>
      </c>
      <c r="B31" s="31" t="s">
        <v>198</v>
      </c>
      <c r="C31" s="27" t="s">
        <v>3</v>
      </c>
      <c r="D31" s="123">
        <v>1</v>
      </c>
      <c r="E31" s="123"/>
      <c r="F31" s="124"/>
      <c r="G31" s="125">
        <f t="shared" si="2"/>
        <v>0</v>
      </c>
    </row>
    <row r="32" spans="1:7" ht="20.149999999999999" customHeight="1" x14ac:dyDescent="0.35">
      <c r="A32" s="89" t="s">
        <v>180</v>
      </c>
      <c r="B32" s="31" t="s">
        <v>199</v>
      </c>
      <c r="C32" s="27" t="s">
        <v>3</v>
      </c>
      <c r="D32" s="123">
        <v>1</v>
      </c>
      <c r="E32" s="123"/>
      <c r="F32" s="124"/>
      <c r="G32" s="125">
        <f t="shared" si="2"/>
        <v>0</v>
      </c>
    </row>
    <row r="33" spans="1:13" ht="20.149999999999999" customHeight="1" x14ac:dyDescent="0.35">
      <c r="A33" s="89" t="s">
        <v>181</v>
      </c>
      <c r="B33" s="31" t="s">
        <v>200</v>
      </c>
      <c r="C33" s="27" t="s">
        <v>3</v>
      </c>
      <c r="D33" s="123">
        <v>1</v>
      </c>
      <c r="E33" s="123"/>
      <c r="F33" s="124"/>
      <c r="G33" s="125">
        <f t="shared" si="2"/>
        <v>0</v>
      </c>
    </row>
    <row r="34" spans="1:13" ht="20.149999999999999" customHeight="1" x14ac:dyDescent="0.35">
      <c r="A34" s="89" t="s">
        <v>182</v>
      </c>
      <c r="B34" s="31" t="s">
        <v>201</v>
      </c>
      <c r="C34" s="27" t="s">
        <v>3</v>
      </c>
      <c r="D34" s="123">
        <v>1</v>
      </c>
      <c r="E34" s="123"/>
      <c r="F34" s="124"/>
      <c r="G34" s="125">
        <f t="shared" si="2"/>
        <v>0</v>
      </c>
    </row>
    <row r="35" spans="1:13" ht="20.149999999999999" customHeight="1" x14ac:dyDescent="0.35">
      <c r="A35" s="90"/>
      <c r="B35" s="31"/>
      <c r="C35" s="71"/>
      <c r="D35" s="72"/>
      <c r="E35" s="72"/>
      <c r="F35" s="73"/>
      <c r="G35" s="30"/>
    </row>
    <row r="36" spans="1:13" ht="20.149999999999999" customHeight="1" x14ac:dyDescent="0.35">
      <c r="A36" s="89"/>
      <c r="B36" s="32" t="s">
        <v>24</v>
      </c>
      <c r="C36" s="33"/>
      <c r="D36" s="34"/>
      <c r="E36" s="34"/>
      <c r="F36" s="35"/>
      <c r="G36" s="36">
        <f>SUM(G14:G35)</f>
        <v>0</v>
      </c>
    </row>
    <row r="37" spans="1:13" ht="20.149999999999999" customHeight="1" x14ac:dyDescent="0.35">
      <c r="A37" s="158" t="s">
        <v>68</v>
      </c>
      <c r="B37" s="159" t="s">
        <v>10</v>
      </c>
      <c r="C37" s="27"/>
      <c r="D37" s="28"/>
      <c r="E37" s="28"/>
      <c r="F37" s="29"/>
      <c r="G37" s="30"/>
    </row>
    <row r="38" spans="1:13" ht="8.25" customHeight="1" x14ac:dyDescent="0.35">
      <c r="A38" s="88"/>
      <c r="B38" s="26"/>
      <c r="C38" s="27"/>
      <c r="D38" s="28"/>
      <c r="E38" s="28"/>
      <c r="F38" s="29"/>
      <c r="G38" s="30"/>
    </row>
    <row r="39" spans="1:13" ht="20.149999999999999" customHeight="1" x14ac:dyDescent="0.35">
      <c r="A39" s="89" t="s">
        <v>69</v>
      </c>
      <c r="B39" s="31" t="s">
        <v>258</v>
      </c>
      <c r="C39" s="27"/>
      <c r="D39" s="28"/>
      <c r="E39" s="28"/>
      <c r="F39" s="29"/>
      <c r="G39" s="30"/>
    </row>
    <row r="40" spans="1:13" ht="20.149999999999999" customHeight="1" x14ac:dyDescent="0.35">
      <c r="A40" s="89"/>
      <c r="B40" s="26" t="s">
        <v>27</v>
      </c>
      <c r="C40" s="27"/>
      <c r="D40" s="261"/>
      <c r="E40" s="28"/>
      <c r="F40" s="29"/>
      <c r="G40" s="262"/>
    </row>
    <row r="41" spans="1:13" ht="20.149999999999999" customHeight="1" x14ac:dyDescent="0.35">
      <c r="A41" s="89"/>
      <c r="B41" s="31" t="s">
        <v>111</v>
      </c>
      <c r="C41" s="27" t="s">
        <v>2</v>
      </c>
      <c r="D41" s="19">
        <f>2.2*0.75</f>
        <v>1.6500000000000001</v>
      </c>
      <c r="E41" s="6"/>
      <c r="F41" s="124"/>
      <c r="G41" s="136">
        <f>D41*F41</f>
        <v>0</v>
      </c>
      <c r="H41" s="1"/>
      <c r="I41" s="1"/>
      <c r="J41" s="1"/>
      <c r="K41" s="1"/>
      <c r="L41" s="1"/>
      <c r="M41" s="1"/>
    </row>
    <row r="42" spans="1:13" ht="20.149999999999999" customHeight="1" x14ac:dyDescent="0.35">
      <c r="A42" s="89"/>
      <c r="B42" s="26" t="s">
        <v>204</v>
      </c>
      <c r="C42" s="71"/>
      <c r="D42" s="19"/>
      <c r="E42" s="6"/>
      <c r="F42" s="73"/>
      <c r="G42" s="85"/>
      <c r="H42" s="1"/>
      <c r="I42" s="1"/>
      <c r="J42" s="1"/>
      <c r="K42" s="1"/>
      <c r="L42" s="1"/>
      <c r="M42" s="1"/>
    </row>
    <row r="43" spans="1:13" ht="20.149999999999999" customHeight="1" x14ac:dyDescent="0.35">
      <c r="A43" s="89"/>
      <c r="B43" s="31" t="s">
        <v>113</v>
      </c>
      <c r="C43" s="27" t="s">
        <v>2</v>
      </c>
      <c r="D43" s="19">
        <f>1.5*0.75</f>
        <v>1.125</v>
      </c>
      <c r="E43" s="6"/>
      <c r="F43" s="124"/>
      <c r="G43" s="136">
        <f>D43*F43</f>
        <v>0</v>
      </c>
      <c r="H43" s="1"/>
      <c r="I43" s="1"/>
      <c r="J43" s="1"/>
      <c r="K43" s="1"/>
      <c r="L43" s="1"/>
      <c r="M43" s="1"/>
    </row>
    <row r="44" spans="1:13" ht="20.149999999999999" customHeight="1" x14ac:dyDescent="0.35">
      <c r="A44" s="89"/>
      <c r="B44" s="26" t="s">
        <v>29</v>
      </c>
      <c r="C44" s="27"/>
      <c r="D44" s="19"/>
      <c r="E44" s="6"/>
      <c r="F44" s="124"/>
      <c r="G44" s="136"/>
      <c r="H44" s="1"/>
      <c r="I44" s="1"/>
      <c r="J44" s="1"/>
      <c r="K44" s="1"/>
      <c r="L44" s="1"/>
      <c r="M44" s="1"/>
    </row>
    <row r="45" spans="1:13" ht="27" customHeight="1" x14ac:dyDescent="0.35">
      <c r="A45" s="89"/>
      <c r="B45" s="31" t="s">
        <v>30</v>
      </c>
      <c r="C45" s="27" t="s">
        <v>2</v>
      </c>
      <c r="D45" s="19">
        <f>1.8*0.8</f>
        <v>1.4400000000000002</v>
      </c>
      <c r="E45" s="6"/>
      <c r="F45" s="124"/>
      <c r="G45" s="136">
        <f>D45*F45</f>
        <v>0</v>
      </c>
      <c r="H45" s="1"/>
      <c r="I45" s="1"/>
      <c r="J45" s="1"/>
      <c r="K45" s="1"/>
      <c r="L45" s="1"/>
      <c r="M45" s="1"/>
    </row>
    <row r="46" spans="1:13" ht="20.149999999999999" customHeight="1" x14ac:dyDescent="0.35">
      <c r="A46" s="135"/>
      <c r="B46" s="26" t="s">
        <v>31</v>
      </c>
      <c r="C46" s="27"/>
      <c r="D46" s="19"/>
      <c r="E46" s="6"/>
      <c r="F46" s="124"/>
      <c r="G46" s="136"/>
      <c r="H46" s="1"/>
      <c r="I46" s="1"/>
      <c r="J46" s="1"/>
      <c r="K46" s="1"/>
      <c r="L46" s="1"/>
      <c r="M46" s="1"/>
    </row>
    <row r="47" spans="1:13" ht="20.149999999999999" customHeight="1" x14ac:dyDescent="0.35">
      <c r="A47" s="89"/>
      <c r="B47" s="31" t="s">
        <v>116</v>
      </c>
      <c r="C47" s="27" t="s">
        <v>2</v>
      </c>
      <c r="D47" s="19">
        <f>7.45*0.85</f>
        <v>6.3324999999999996</v>
      </c>
      <c r="E47" s="6"/>
      <c r="F47" s="124"/>
      <c r="G47" s="136">
        <f>D47*F47</f>
        <v>0</v>
      </c>
      <c r="H47" s="1"/>
      <c r="I47" s="1"/>
      <c r="J47" s="1"/>
      <c r="K47" s="1"/>
      <c r="L47" s="1"/>
      <c r="M47" s="1"/>
    </row>
    <row r="48" spans="1:13" ht="20.149999999999999" customHeight="1" x14ac:dyDescent="0.35">
      <c r="A48" s="89"/>
      <c r="B48" s="26" t="s">
        <v>205</v>
      </c>
      <c r="C48" s="27"/>
      <c r="D48" s="19"/>
      <c r="E48" s="6"/>
      <c r="F48" s="124"/>
      <c r="G48" s="136"/>
      <c r="H48" s="1"/>
      <c r="I48" s="1"/>
      <c r="J48" s="1"/>
      <c r="K48" s="1"/>
      <c r="L48" s="1"/>
      <c r="M48" s="1"/>
    </row>
    <row r="49" spans="1:13" ht="20.149999999999999" customHeight="1" x14ac:dyDescent="0.35">
      <c r="A49" s="89"/>
      <c r="B49" s="31" t="s">
        <v>206</v>
      </c>
      <c r="C49" s="27" t="s">
        <v>5</v>
      </c>
      <c r="D49" s="19">
        <v>2</v>
      </c>
      <c r="E49" s="6"/>
      <c r="F49" s="124"/>
      <c r="G49" s="136">
        <f>D49*F49</f>
        <v>0</v>
      </c>
      <c r="H49" s="1"/>
      <c r="I49" s="1"/>
      <c r="J49" s="1"/>
      <c r="K49" s="1"/>
      <c r="L49" s="1"/>
      <c r="M49" s="1"/>
    </row>
    <row r="50" spans="1:13" ht="20.149999999999999" customHeight="1" x14ac:dyDescent="0.35">
      <c r="A50" s="89"/>
      <c r="B50" s="26" t="s">
        <v>32</v>
      </c>
      <c r="C50" s="27"/>
      <c r="D50" s="19"/>
      <c r="E50" s="6"/>
      <c r="F50" s="124"/>
      <c r="G50" s="136"/>
      <c r="H50" s="1"/>
      <c r="I50" s="1"/>
      <c r="J50" s="1"/>
      <c r="K50" s="1"/>
      <c r="L50" s="1"/>
      <c r="M50" s="1"/>
    </row>
    <row r="51" spans="1:13" ht="20.149999999999999" customHeight="1" x14ac:dyDescent="0.35">
      <c r="A51" s="135"/>
      <c r="B51" s="31" t="s">
        <v>137</v>
      </c>
      <c r="C51" s="27" t="s">
        <v>5</v>
      </c>
      <c r="D51" s="19">
        <f>2*0.9</f>
        <v>1.8</v>
      </c>
      <c r="E51" s="6"/>
      <c r="F51" s="124"/>
      <c r="G51" s="136">
        <f>D51*F51</f>
        <v>0</v>
      </c>
      <c r="H51" s="1"/>
      <c r="I51" s="1"/>
      <c r="J51" s="1"/>
      <c r="K51" s="1"/>
      <c r="L51" s="1"/>
      <c r="M51" s="1"/>
    </row>
    <row r="52" spans="1:13" ht="20.149999999999999" customHeight="1" x14ac:dyDescent="0.35">
      <c r="A52" s="135"/>
      <c r="B52" s="31" t="s">
        <v>117</v>
      </c>
      <c r="C52" s="27" t="s">
        <v>2</v>
      </c>
      <c r="D52" s="19">
        <f>1.2*0.63</f>
        <v>0.75600000000000001</v>
      </c>
      <c r="E52" s="6"/>
      <c r="F52" s="124"/>
      <c r="G52" s="136">
        <f>D52*F52</f>
        <v>0</v>
      </c>
      <c r="H52" s="1"/>
      <c r="I52" s="1"/>
      <c r="J52" s="1"/>
      <c r="K52" s="1"/>
      <c r="L52" s="1"/>
      <c r="M52" s="1"/>
    </row>
    <row r="53" spans="1:13" ht="20.149999999999999" customHeight="1" x14ac:dyDescent="0.35">
      <c r="A53" s="135"/>
      <c r="B53" s="31" t="s">
        <v>118</v>
      </c>
      <c r="C53" s="27" t="s">
        <v>2</v>
      </c>
      <c r="D53" s="19">
        <f>1.2*0.6</f>
        <v>0.72</v>
      </c>
      <c r="E53" s="6"/>
      <c r="F53" s="124"/>
      <c r="G53" s="136">
        <f>D53*F53</f>
        <v>0</v>
      </c>
      <c r="H53" s="1"/>
      <c r="I53" s="1"/>
      <c r="J53" s="1"/>
      <c r="K53" s="1"/>
      <c r="L53" s="1"/>
      <c r="M53" s="1"/>
    </row>
    <row r="54" spans="1:13" ht="20.149999999999999" customHeight="1" x14ac:dyDescent="0.35">
      <c r="A54" s="89"/>
      <c r="B54" s="26" t="s">
        <v>33</v>
      </c>
      <c r="C54" s="27"/>
      <c r="D54" s="19"/>
      <c r="E54" s="6"/>
      <c r="F54" s="124"/>
      <c r="G54" s="136"/>
      <c r="H54" s="1"/>
      <c r="I54" s="1"/>
      <c r="J54" s="1"/>
      <c r="K54" s="1"/>
      <c r="L54" s="1"/>
      <c r="M54" s="1"/>
    </row>
    <row r="55" spans="1:13" ht="19.5" customHeight="1" x14ac:dyDescent="0.35">
      <c r="A55" s="135"/>
      <c r="B55" s="31" t="s">
        <v>123</v>
      </c>
      <c r="C55" s="27" t="s">
        <v>2</v>
      </c>
      <c r="D55" s="19">
        <f>1.35*0.65</f>
        <v>0.87750000000000006</v>
      </c>
      <c r="E55" s="6"/>
      <c r="F55" s="124"/>
      <c r="G55" s="136">
        <f>D55*F55</f>
        <v>0</v>
      </c>
      <c r="H55" s="1"/>
      <c r="I55" s="1"/>
      <c r="J55" s="1"/>
      <c r="K55" s="1"/>
      <c r="L55" s="1"/>
      <c r="M55" s="1"/>
    </row>
    <row r="56" spans="1:13" ht="20.149999999999999" customHeight="1" x14ac:dyDescent="0.35">
      <c r="A56" s="135"/>
      <c r="B56" s="31" t="s">
        <v>122</v>
      </c>
      <c r="C56" s="27" t="s">
        <v>2</v>
      </c>
      <c r="D56" s="19">
        <f>3.1*0.75</f>
        <v>2.3250000000000002</v>
      </c>
      <c r="E56" s="6"/>
      <c r="F56" s="124"/>
      <c r="G56" s="136">
        <f t="shared" ref="G56:G58" si="3">D56*F56</f>
        <v>0</v>
      </c>
      <c r="H56" s="1"/>
      <c r="I56" s="1"/>
      <c r="J56" s="1"/>
      <c r="K56" s="1"/>
      <c r="L56" s="1"/>
      <c r="M56" s="1"/>
    </row>
    <row r="57" spans="1:13" ht="20.149999999999999" customHeight="1" x14ac:dyDescent="0.35">
      <c r="A57" s="135"/>
      <c r="B57" s="31" t="s">
        <v>121</v>
      </c>
      <c r="C57" s="27" t="s">
        <v>2</v>
      </c>
      <c r="D57" s="19">
        <f>2*0.75</f>
        <v>1.5</v>
      </c>
      <c r="E57" s="6"/>
      <c r="F57" s="124"/>
      <c r="G57" s="136">
        <f t="shared" si="3"/>
        <v>0</v>
      </c>
      <c r="H57" s="1"/>
      <c r="I57" s="1"/>
      <c r="J57" s="1"/>
      <c r="K57" s="1"/>
      <c r="L57" s="1"/>
      <c r="M57" s="1"/>
    </row>
    <row r="58" spans="1:13" ht="20.149999999999999" customHeight="1" x14ac:dyDescent="0.35">
      <c r="A58" s="135"/>
      <c r="B58" s="31" t="s">
        <v>120</v>
      </c>
      <c r="C58" s="27" t="s">
        <v>2</v>
      </c>
      <c r="D58" s="19">
        <f>0.8*0.75</f>
        <v>0.60000000000000009</v>
      </c>
      <c r="E58" s="6"/>
      <c r="F58" s="124"/>
      <c r="G58" s="136">
        <f t="shared" si="3"/>
        <v>0</v>
      </c>
      <c r="H58" s="1"/>
      <c r="I58" s="1"/>
      <c r="J58" s="1"/>
      <c r="K58" s="1"/>
      <c r="L58" s="1"/>
      <c r="M58" s="1"/>
    </row>
    <row r="59" spans="1:13" ht="20.149999999999999" customHeight="1" x14ac:dyDescent="0.35">
      <c r="A59" s="135"/>
      <c r="B59" s="31" t="s">
        <v>119</v>
      </c>
      <c r="C59" s="27" t="s">
        <v>2</v>
      </c>
      <c r="D59" s="19">
        <f>8*0.75</f>
        <v>6</v>
      </c>
      <c r="E59" s="6"/>
      <c r="F59" s="124"/>
      <c r="G59" s="136">
        <f>D59*F59</f>
        <v>0</v>
      </c>
      <c r="H59" s="1"/>
      <c r="I59" s="1"/>
      <c r="J59" s="1"/>
      <c r="K59" s="1"/>
      <c r="L59" s="1"/>
      <c r="M59" s="1"/>
    </row>
    <row r="60" spans="1:13" ht="20.149999999999999" customHeight="1" x14ac:dyDescent="0.35">
      <c r="A60" s="89"/>
      <c r="B60" s="26" t="s">
        <v>34</v>
      </c>
      <c r="C60" s="27"/>
      <c r="D60" s="19"/>
      <c r="E60" s="6"/>
      <c r="F60" s="124"/>
      <c r="G60" s="136"/>
      <c r="H60" s="1"/>
      <c r="I60" s="1"/>
      <c r="J60" s="1"/>
      <c r="K60" s="1"/>
      <c r="L60" s="1"/>
      <c r="M60" s="1"/>
    </row>
    <row r="61" spans="1:13" ht="19.5" customHeight="1" x14ac:dyDescent="0.35">
      <c r="A61" s="135"/>
      <c r="B61" s="31" t="s">
        <v>124</v>
      </c>
      <c r="C61" s="27" t="s">
        <v>2</v>
      </c>
      <c r="D61" s="19">
        <f>1.8*1.15</f>
        <v>2.0699999999999998</v>
      </c>
      <c r="E61" s="6"/>
      <c r="F61" s="124"/>
      <c r="G61" s="136">
        <f t="shared" ref="G61:G65" si="4">D61*F61</f>
        <v>0</v>
      </c>
      <c r="H61" s="1"/>
      <c r="I61" s="1"/>
      <c r="J61" s="1"/>
      <c r="K61" s="1"/>
      <c r="L61" s="1"/>
      <c r="M61" s="1"/>
    </row>
    <row r="62" spans="1:13" ht="20.149999999999999" customHeight="1" x14ac:dyDescent="0.35">
      <c r="A62" s="135"/>
      <c r="B62" s="31" t="s">
        <v>203</v>
      </c>
      <c r="C62" s="27" t="s">
        <v>2</v>
      </c>
      <c r="D62" s="19">
        <f>3.9*0.9</f>
        <v>3.51</v>
      </c>
      <c r="E62" s="6"/>
      <c r="F62" s="124"/>
      <c r="G62" s="136">
        <f t="shared" si="4"/>
        <v>0</v>
      </c>
      <c r="H62" s="1"/>
      <c r="I62" s="1"/>
      <c r="J62" s="1"/>
      <c r="K62" s="1"/>
      <c r="L62" s="1"/>
      <c r="M62" s="1"/>
    </row>
    <row r="63" spans="1:13" ht="20.149999999999999" customHeight="1" x14ac:dyDescent="0.35">
      <c r="A63" s="135"/>
      <c r="B63" s="31" t="s">
        <v>125</v>
      </c>
      <c r="C63" s="27" t="s">
        <v>2</v>
      </c>
      <c r="D63" s="19">
        <f>2.1*1.15</f>
        <v>2.415</v>
      </c>
      <c r="E63" s="6"/>
      <c r="F63" s="124"/>
      <c r="G63" s="136">
        <f t="shared" si="4"/>
        <v>0</v>
      </c>
      <c r="H63" s="1"/>
      <c r="I63" s="1"/>
      <c r="J63" s="1"/>
      <c r="K63" s="1"/>
      <c r="L63" s="1"/>
      <c r="M63" s="1"/>
    </row>
    <row r="64" spans="1:13" ht="20.149999999999999" customHeight="1" x14ac:dyDescent="0.35">
      <c r="A64" s="135"/>
      <c r="B64" s="31" t="s">
        <v>126</v>
      </c>
      <c r="C64" s="27" t="s">
        <v>2</v>
      </c>
      <c r="D64" s="19">
        <f>3.5*1.15</f>
        <v>4.0249999999999995</v>
      </c>
      <c r="E64" s="6"/>
      <c r="F64" s="124"/>
      <c r="G64" s="136">
        <f t="shared" ref="G64" si="5">D64*F64</f>
        <v>0</v>
      </c>
      <c r="H64" s="1"/>
      <c r="I64" s="1"/>
      <c r="J64" s="1"/>
      <c r="K64" s="1"/>
      <c r="L64" s="1"/>
      <c r="M64" s="1"/>
    </row>
    <row r="65" spans="1:13" ht="20.149999999999999" customHeight="1" x14ac:dyDescent="0.35">
      <c r="A65" s="135"/>
      <c r="B65" s="31" t="s">
        <v>126</v>
      </c>
      <c r="C65" s="27" t="s">
        <v>2</v>
      </c>
      <c r="D65" s="19">
        <f>3.5*1.15</f>
        <v>4.0249999999999995</v>
      </c>
      <c r="E65" s="6"/>
      <c r="F65" s="124"/>
      <c r="G65" s="136">
        <f t="shared" si="4"/>
        <v>0</v>
      </c>
      <c r="H65" s="1"/>
      <c r="I65" s="1"/>
      <c r="J65" s="1"/>
      <c r="K65" s="1"/>
      <c r="L65" s="1"/>
      <c r="M65" s="1"/>
    </row>
    <row r="66" spans="1:13" ht="20.149999999999999" customHeight="1" x14ac:dyDescent="0.35">
      <c r="A66" s="135"/>
      <c r="B66" s="26" t="s">
        <v>35</v>
      </c>
      <c r="C66" s="27"/>
      <c r="D66" s="19"/>
      <c r="E66" s="6"/>
      <c r="F66" s="124"/>
      <c r="G66" s="136"/>
      <c r="H66" s="1"/>
      <c r="I66" s="1"/>
      <c r="J66" s="1"/>
      <c r="K66" s="1"/>
      <c r="L66" s="1"/>
      <c r="M66" s="1"/>
    </row>
    <row r="67" spans="1:13" ht="20.149999999999999" customHeight="1" x14ac:dyDescent="0.35">
      <c r="A67" s="135"/>
      <c r="B67" s="31" t="s">
        <v>127</v>
      </c>
      <c r="C67" s="27" t="s">
        <v>2</v>
      </c>
      <c r="D67" s="19">
        <f>2.9*0.75</f>
        <v>2.1749999999999998</v>
      </c>
      <c r="E67" s="6"/>
      <c r="F67" s="124"/>
      <c r="G67" s="136">
        <f t="shared" ref="G67:G69" si="6">D67*F67</f>
        <v>0</v>
      </c>
      <c r="H67" s="1"/>
      <c r="I67" s="1"/>
      <c r="J67" s="1"/>
      <c r="K67" s="1"/>
      <c r="L67" s="1"/>
      <c r="M67" s="1"/>
    </row>
    <row r="68" spans="1:13" ht="20.149999999999999" customHeight="1" x14ac:dyDescent="0.35">
      <c r="A68" s="135"/>
      <c r="B68" s="31" t="s">
        <v>121</v>
      </c>
      <c r="C68" s="27" t="s">
        <v>2</v>
      </c>
      <c r="D68" s="19">
        <f>2*0.75</f>
        <v>1.5</v>
      </c>
      <c r="E68" s="6"/>
      <c r="F68" s="124"/>
      <c r="G68" s="136">
        <f t="shared" si="6"/>
        <v>0</v>
      </c>
      <c r="H68" s="1"/>
      <c r="I68" s="1"/>
      <c r="J68" s="1"/>
      <c r="K68" s="1"/>
      <c r="L68" s="1"/>
      <c r="M68" s="1"/>
    </row>
    <row r="69" spans="1:13" ht="20.149999999999999" customHeight="1" x14ac:dyDescent="0.35">
      <c r="A69" s="135"/>
      <c r="B69" s="31" t="s">
        <v>129</v>
      </c>
      <c r="C69" s="27" t="s">
        <v>2</v>
      </c>
      <c r="D69" s="19">
        <f>2.95*0.9</f>
        <v>2.6550000000000002</v>
      </c>
      <c r="E69" s="6"/>
      <c r="F69" s="124"/>
      <c r="G69" s="136">
        <f t="shared" si="6"/>
        <v>0</v>
      </c>
      <c r="H69" s="1"/>
      <c r="I69" s="1"/>
      <c r="J69" s="1"/>
      <c r="K69" s="1"/>
      <c r="L69" s="1"/>
      <c r="M69" s="1"/>
    </row>
    <row r="70" spans="1:13" ht="20.149999999999999" customHeight="1" x14ac:dyDescent="0.35">
      <c r="A70" s="135"/>
      <c r="B70" s="31" t="s">
        <v>128</v>
      </c>
      <c r="C70" s="27" t="s">
        <v>5</v>
      </c>
      <c r="D70" s="19">
        <f>1.5*0.8</f>
        <v>1.2000000000000002</v>
      </c>
      <c r="E70" s="6"/>
      <c r="F70" s="124"/>
      <c r="G70" s="136">
        <f>D70*F70</f>
        <v>0</v>
      </c>
      <c r="H70" s="1"/>
      <c r="I70" s="1"/>
      <c r="J70" s="1"/>
      <c r="K70" s="1"/>
      <c r="L70" s="1"/>
      <c r="M70" s="1"/>
    </row>
    <row r="71" spans="1:13" ht="20.149999999999999" customHeight="1" x14ac:dyDescent="0.35">
      <c r="A71" s="135"/>
      <c r="B71" s="31" t="s">
        <v>202</v>
      </c>
      <c r="C71" s="27" t="s">
        <v>2</v>
      </c>
      <c r="D71" s="19">
        <f>1.95*0.8</f>
        <v>1.56</v>
      </c>
      <c r="E71" s="6"/>
      <c r="F71" s="124"/>
      <c r="G71" s="136">
        <f>D71*F71</f>
        <v>0</v>
      </c>
      <c r="H71" s="1"/>
      <c r="I71" s="1"/>
      <c r="J71" s="1"/>
      <c r="K71" s="1"/>
      <c r="L71" s="1"/>
      <c r="M71" s="1"/>
    </row>
    <row r="72" spans="1:13" ht="20.149999999999999" customHeight="1" x14ac:dyDescent="0.35">
      <c r="A72" s="135"/>
      <c r="B72" s="31" t="s">
        <v>130</v>
      </c>
      <c r="C72" s="27" t="s">
        <v>2</v>
      </c>
      <c r="D72" s="19">
        <f>2.5*0.8</f>
        <v>2</v>
      </c>
      <c r="E72" s="6"/>
      <c r="F72" s="124"/>
      <c r="G72" s="136">
        <f>D72*F72</f>
        <v>0</v>
      </c>
      <c r="H72" s="1"/>
      <c r="I72" s="1"/>
      <c r="J72" s="1"/>
      <c r="K72" s="1"/>
      <c r="L72" s="1"/>
      <c r="M72" s="1"/>
    </row>
    <row r="73" spans="1:13" ht="20.149999999999999" customHeight="1" x14ac:dyDescent="0.35">
      <c r="A73" s="89"/>
      <c r="B73" s="26" t="s">
        <v>36</v>
      </c>
      <c r="C73" s="27"/>
      <c r="D73" s="19"/>
      <c r="E73" s="6"/>
      <c r="F73" s="124"/>
      <c r="G73" s="136"/>
      <c r="H73" s="1"/>
      <c r="I73" s="1"/>
      <c r="J73" s="1"/>
      <c r="K73" s="1"/>
      <c r="L73" s="1"/>
      <c r="M73" s="1"/>
    </row>
    <row r="74" spans="1:13" ht="20.149999999999999" customHeight="1" x14ac:dyDescent="0.35">
      <c r="A74" s="135"/>
      <c r="B74" s="31" t="s">
        <v>131</v>
      </c>
      <c r="C74" s="27" t="s">
        <v>2</v>
      </c>
      <c r="D74" s="19">
        <f>2.7*0.9</f>
        <v>2.4300000000000002</v>
      </c>
      <c r="E74" s="6"/>
      <c r="F74" s="124"/>
      <c r="G74" s="136">
        <f>D74*F74</f>
        <v>0</v>
      </c>
      <c r="H74" s="1"/>
      <c r="I74" s="1"/>
      <c r="J74" s="1"/>
      <c r="K74" s="1"/>
      <c r="L74" s="1"/>
      <c r="M74" s="1"/>
    </row>
    <row r="75" spans="1:13" ht="20.149999999999999" customHeight="1" x14ac:dyDescent="0.35">
      <c r="A75" s="135"/>
      <c r="B75" s="31" t="s">
        <v>132</v>
      </c>
      <c r="C75" s="27" t="s">
        <v>2</v>
      </c>
      <c r="D75" s="19">
        <f>1.6*0.9</f>
        <v>1.4400000000000002</v>
      </c>
      <c r="E75" s="6"/>
      <c r="F75" s="124"/>
      <c r="G75" s="136">
        <f t="shared" ref="G75:G76" si="7">D75*F75</f>
        <v>0</v>
      </c>
      <c r="H75" s="1"/>
      <c r="I75" s="1"/>
      <c r="J75" s="1"/>
      <c r="K75" s="1"/>
      <c r="L75" s="1"/>
      <c r="M75" s="1"/>
    </row>
    <row r="76" spans="1:13" ht="20.149999999999999" customHeight="1" x14ac:dyDescent="0.35">
      <c r="A76" s="135"/>
      <c r="B76" s="31" t="s">
        <v>133</v>
      </c>
      <c r="C76" s="27" t="s">
        <v>2</v>
      </c>
      <c r="D76" s="19">
        <f>3*0.9</f>
        <v>2.7</v>
      </c>
      <c r="E76" s="6"/>
      <c r="F76" s="124"/>
      <c r="G76" s="136">
        <f t="shared" si="7"/>
        <v>0</v>
      </c>
      <c r="H76" s="1"/>
      <c r="I76" s="1"/>
      <c r="J76" s="1"/>
      <c r="K76" s="1"/>
      <c r="L76" s="1"/>
      <c r="M76" s="1"/>
    </row>
    <row r="77" spans="1:13" ht="13" x14ac:dyDescent="0.35">
      <c r="A77" s="89"/>
      <c r="B77" s="26" t="s">
        <v>134</v>
      </c>
      <c r="C77" s="27"/>
      <c r="D77" s="19"/>
      <c r="E77" s="6"/>
      <c r="F77" s="124"/>
      <c r="G77" s="136"/>
      <c r="H77" s="1"/>
      <c r="I77" s="1"/>
      <c r="J77" s="1"/>
      <c r="K77" s="1"/>
      <c r="L77" s="1"/>
      <c r="M77" s="1"/>
    </row>
    <row r="78" spans="1:13" ht="27" customHeight="1" x14ac:dyDescent="0.35">
      <c r="A78" s="135"/>
      <c r="B78" s="31" t="s">
        <v>135</v>
      </c>
      <c r="C78" s="27" t="s">
        <v>2</v>
      </c>
      <c r="D78" s="19">
        <f>2.5*0.9</f>
        <v>2.25</v>
      </c>
      <c r="E78" s="6"/>
      <c r="F78" s="124"/>
      <c r="G78" s="136">
        <f>D78*F78</f>
        <v>0</v>
      </c>
      <c r="H78" s="1"/>
      <c r="I78" s="1"/>
      <c r="J78" s="1"/>
      <c r="K78" s="1"/>
      <c r="L78" s="1"/>
      <c r="M78" s="1"/>
    </row>
    <row r="79" spans="1:13" ht="20.149999999999999" customHeight="1" x14ac:dyDescent="0.35">
      <c r="A79" s="135"/>
      <c r="B79" s="26" t="s">
        <v>136</v>
      </c>
      <c r="C79" s="27"/>
      <c r="D79" s="19"/>
      <c r="E79" s="6"/>
      <c r="F79" s="124"/>
      <c r="G79" s="136"/>
      <c r="H79" s="1"/>
      <c r="I79" s="1"/>
      <c r="J79" s="1"/>
      <c r="K79" s="1"/>
      <c r="L79" s="1"/>
      <c r="M79" s="1"/>
    </row>
    <row r="80" spans="1:13" ht="20.149999999999999" customHeight="1" x14ac:dyDescent="0.35">
      <c r="A80" s="135"/>
      <c r="B80" s="31" t="s">
        <v>137</v>
      </c>
      <c r="C80" s="27" t="s">
        <v>2</v>
      </c>
      <c r="D80" s="19">
        <f>2*0.9</f>
        <v>1.8</v>
      </c>
      <c r="E80" s="6"/>
      <c r="F80" s="124"/>
      <c r="G80" s="136">
        <f>D80*F80</f>
        <v>0</v>
      </c>
      <c r="H80" s="1"/>
      <c r="I80" s="1"/>
      <c r="J80" s="1"/>
      <c r="K80" s="1"/>
      <c r="L80" s="1"/>
      <c r="M80" s="1"/>
    </row>
    <row r="81" spans="1:13" ht="20.149999999999999" customHeight="1" x14ac:dyDescent="0.35">
      <c r="A81" s="135"/>
      <c r="B81" s="26" t="s">
        <v>85</v>
      </c>
      <c r="C81" s="27"/>
      <c r="D81" s="19"/>
      <c r="E81" s="6"/>
      <c r="F81" s="124"/>
      <c r="G81" s="136"/>
      <c r="H81" s="1"/>
      <c r="I81" s="1"/>
      <c r="J81" s="1"/>
      <c r="K81" s="1"/>
      <c r="L81" s="1"/>
      <c r="M81" s="1"/>
    </row>
    <row r="82" spans="1:13" ht="19.5" customHeight="1" x14ac:dyDescent="0.35">
      <c r="A82" s="135"/>
      <c r="B82" s="31" t="s">
        <v>138</v>
      </c>
      <c r="C82" s="27" t="s">
        <v>2</v>
      </c>
      <c r="D82" s="19">
        <f>4.4*0.7</f>
        <v>3.08</v>
      </c>
      <c r="E82" s="6"/>
      <c r="F82" s="124"/>
      <c r="G82" s="136">
        <f>D82*F82</f>
        <v>0</v>
      </c>
      <c r="H82" s="1"/>
      <c r="I82" s="1"/>
      <c r="J82" s="1"/>
      <c r="K82" s="1"/>
      <c r="L82" s="1"/>
      <c r="M82" s="1"/>
    </row>
    <row r="83" spans="1:13" ht="12" customHeight="1" x14ac:dyDescent="0.35">
      <c r="A83" s="135"/>
      <c r="B83" s="31"/>
      <c r="C83" s="27"/>
      <c r="D83" s="19"/>
      <c r="E83" s="6"/>
      <c r="F83" s="124"/>
      <c r="G83" s="136"/>
      <c r="H83" s="1"/>
      <c r="I83" s="1"/>
      <c r="J83" s="1"/>
      <c r="K83" s="1"/>
      <c r="L83" s="1"/>
      <c r="M83" s="1"/>
    </row>
    <row r="84" spans="1:13" ht="19.5" customHeight="1" x14ac:dyDescent="0.35">
      <c r="A84" s="92" t="s">
        <v>70</v>
      </c>
      <c r="B84" s="31" t="s">
        <v>259</v>
      </c>
      <c r="C84" s="27"/>
      <c r="D84" s="19"/>
      <c r="E84" s="6"/>
      <c r="F84" s="124"/>
      <c r="G84" s="136"/>
      <c r="H84" s="1"/>
      <c r="I84" s="1"/>
      <c r="J84" s="1"/>
      <c r="K84" s="1"/>
      <c r="L84" s="1"/>
      <c r="M84" s="1"/>
    </row>
    <row r="85" spans="1:13" ht="20.149999999999999" customHeight="1" x14ac:dyDescent="0.35">
      <c r="A85" s="89"/>
      <c r="B85" s="26" t="s">
        <v>27</v>
      </c>
      <c r="C85" s="27"/>
      <c r="D85" s="28"/>
      <c r="E85" s="28"/>
      <c r="F85" s="29"/>
      <c r="G85" s="30"/>
    </row>
    <row r="86" spans="1:13" ht="20.149999999999999" customHeight="1" x14ac:dyDescent="0.35">
      <c r="A86" s="89"/>
      <c r="B86" s="31" t="s">
        <v>112</v>
      </c>
      <c r="C86" s="27" t="s">
        <v>2</v>
      </c>
      <c r="D86" s="19">
        <f>1.2*0.9</f>
        <v>1.08</v>
      </c>
      <c r="E86" s="6"/>
      <c r="F86" s="124"/>
      <c r="G86" s="136">
        <f>D86*F86</f>
        <v>0</v>
      </c>
      <c r="H86" s="1"/>
      <c r="I86" s="1"/>
      <c r="J86" s="1"/>
      <c r="K86" s="1"/>
      <c r="L86" s="1"/>
      <c r="M86" s="1"/>
    </row>
    <row r="87" spans="1:13" ht="20.149999999999999" customHeight="1" x14ac:dyDescent="0.35">
      <c r="A87" s="89"/>
      <c r="B87" s="26" t="s">
        <v>28</v>
      </c>
      <c r="C87" s="71"/>
      <c r="D87" s="19"/>
      <c r="E87" s="6"/>
      <c r="F87" s="73"/>
      <c r="G87" s="85"/>
      <c r="H87" s="1"/>
      <c r="I87" s="1"/>
      <c r="J87" s="1"/>
      <c r="K87" s="1"/>
      <c r="L87" s="1"/>
      <c r="M87" s="1"/>
    </row>
    <row r="88" spans="1:13" ht="20.149999999999999" customHeight="1" x14ac:dyDescent="0.35">
      <c r="A88" s="89"/>
      <c r="B88" s="31" t="s">
        <v>114</v>
      </c>
      <c r="C88" s="27" t="s">
        <v>2</v>
      </c>
      <c r="D88" s="19">
        <f>2*0.8</f>
        <v>1.6</v>
      </c>
      <c r="E88" s="6"/>
      <c r="F88" s="124"/>
      <c r="G88" s="136">
        <f>D88*F88</f>
        <v>0</v>
      </c>
      <c r="H88" s="1"/>
      <c r="I88" s="1"/>
      <c r="J88" s="1"/>
      <c r="K88" s="1"/>
      <c r="L88" s="1"/>
      <c r="M88" s="1"/>
    </row>
    <row r="89" spans="1:13" ht="20.149999999999999" customHeight="1" x14ac:dyDescent="0.35">
      <c r="A89" s="89"/>
      <c r="B89" s="31" t="s">
        <v>115</v>
      </c>
      <c r="C89" s="27" t="s">
        <v>2</v>
      </c>
      <c r="D89" s="19">
        <f>2.81+0.63+0.43</f>
        <v>3.87</v>
      </c>
      <c r="E89" s="6"/>
      <c r="F89" s="124"/>
      <c r="G89" s="136">
        <f>D89*F89</f>
        <v>0</v>
      </c>
      <c r="H89" s="1"/>
      <c r="I89" s="1"/>
      <c r="J89" s="1"/>
      <c r="K89" s="1"/>
      <c r="L89" s="1"/>
      <c r="M89" s="1"/>
    </row>
    <row r="90" spans="1:13" s="1" customFormat="1" ht="19.5" customHeight="1" x14ac:dyDescent="0.35">
      <c r="A90" s="89"/>
      <c r="B90" s="32" t="s">
        <v>37</v>
      </c>
      <c r="C90" s="33"/>
      <c r="D90" s="34"/>
      <c r="E90" s="34"/>
      <c r="F90" s="35"/>
      <c r="G90" s="36">
        <f>SUM(G39:G89)</f>
        <v>0</v>
      </c>
      <c r="H90" s="24"/>
      <c r="I90" s="24"/>
      <c r="J90" s="24"/>
      <c r="K90" s="24"/>
      <c r="L90" s="24"/>
      <c r="M90" s="24"/>
    </row>
    <row r="91" spans="1:13" s="1" customFormat="1" ht="13" x14ac:dyDescent="0.35">
      <c r="A91" s="158" t="s">
        <v>71</v>
      </c>
      <c r="B91" s="159" t="s">
        <v>9</v>
      </c>
      <c r="C91" s="27"/>
      <c r="D91" s="28"/>
      <c r="E91" s="28"/>
      <c r="F91" s="29"/>
      <c r="G91" s="30"/>
      <c r="H91" s="24"/>
      <c r="I91" s="24"/>
      <c r="J91" s="24"/>
      <c r="K91" s="24"/>
      <c r="L91" s="24"/>
      <c r="M91" s="24"/>
    </row>
    <row r="92" spans="1:13" ht="20.149999999999999" customHeight="1" x14ac:dyDescent="0.35">
      <c r="A92" s="89" t="s">
        <v>72</v>
      </c>
      <c r="B92" s="31" t="s">
        <v>83</v>
      </c>
      <c r="C92" s="27" t="s">
        <v>6</v>
      </c>
      <c r="D92" s="123">
        <f>100</f>
        <v>100</v>
      </c>
      <c r="E92" s="123"/>
      <c r="F92" s="124"/>
      <c r="G92" s="125">
        <f t="shared" ref="G92:G93" si="8">D92*F92</f>
        <v>0</v>
      </c>
    </row>
    <row r="93" spans="1:13" ht="20.149999999999999" customHeight="1" x14ac:dyDescent="0.35">
      <c r="A93" s="89" t="s">
        <v>84</v>
      </c>
      <c r="B93" s="31" t="s">
        <v>25</v>
      </c>
      <c r="C93" s="27" t="s">
        <v>2</v>
      </c>
      <c r="D93" s="123">
        <f>(4.69+3.4)*2.73</f>
        <v>22.085699999999999</v>
      </c>
      <c r="E93" s="123"/>
      <c r="F93" s="124"/>
      <c r="G93" s="125">
        <f t="shared" si="8"/>
        <v>0</v>
      </c>
    </row>
    <row r="94" spans="1:13" ht="20.149999999999999" customHeight="1" x14ac:dyDescent="0.35">
      <c r="A94" s="89" t="s">
        <v>207</v>
      </c>
      <c r="B94" s="31" t="s">
        <v>26</v>
      </c>
      <c r="C94" s="27" t="s">
        <v>2</v>
      </c>
      <c r="D94" s="123">
        <f>2.77*1.1</f>
        <v>3.0470000000000002</v>
      </c>
      <c r="E94" s="123"/>
      <c r="F94" s="124"/>
      <c r="G94" s="125">
        <f>D94*F94</f>
        <v>0</v>
      </c>
    </row>
    <row r="95" spans="1:13" ht="20.149999999999999" customHeight="1" x14ac:dyDescent="0.35">
      <c r="A95" s="89"/>
      <c r="B95" s="32" t="s">
        <v>24</v>
      </c>
      <c r="C95" s="33"/>
      <c r="D95" s="34"/>
      <c r="E95" s="34"/>
      <c r="F95" s="35"/>
      <c r="G95" s="36">
        <f>SUM(G92:G94)</f>
        <v>0</v>
      </c>
    </row>
    <row r="96" spans="1:13" s="1" customFormat="1" ht="13" x14ac:dyDescent="0.35">
      <c r="A96" s="158" t="s">
        <v>73</v>
      </c>
      <c r="B96" s="159" t="s">
        <v>156</v>
      </c>
      <c r="C96" s="27"/>
      <c r="D96" s="28"/>
      <c r="E96" s="28"/>
      <c r="F96" s="29"/>
      <c r="G96" s="30"/>
      <c r="H96" s="24"/>
      <c r="I96" s="24"/>
      <c r="J96" s="24"/>
      <c r="K96" s="24"/>
      <c r="L96" s="24"/>
      <c r="M96" s="24"/>
    </row>
    <row r="97" spans="1:13" ht="20.149999999999999" customHeight="1" x14ac:dyDescent="0.35">
      <c r="A97" s="89" t="s">
        <v>74</v>
      </c>
      <c r="B97" s="31" t="s">
        <v>270</v>
      </c>
      <c r="C97" s="27" t="s">
        <v>21</v>
      </c>
      <c r="D97" s="123">
        <v>1</v>
      </c>
      <c r="E97" s="123"/>
      <c r="F97" s="124"/>
      <c r="G97" s="125">
        <f t="shared" ref="G97" si="9">D97*F97</f>
        <v>0</v>
      </c>
    </row>
    <row r="98" spans="1:13" ht="20.149999999999999" customHeight="1" x14ac:dyDescent="0.35">
      <c r="A98" s="89"/>
      <c r="B98" s="31"/>
      <c r="C98" s="27"/>
      <c r="D98" s="28"/>
      <c r="E98" s="28"/>
      <c r="F98" s="29"/>
      <c r="G98" s="30"/>
    </row>
    <row r="99" spans="1:13" ht="20.149999999999999" customHeight="1" x14ac:dyDescent="0.35">
      <c r="A99" s="89"/>
      <c r="B99" s="32" t="s">
        <v>24</v>
      </c>
      <c r="C99" s="33"/>
      <c r="D99" s="34"/>
      <c r="E99" s="34"/>
      <c r="F99" s="35"/>
      <c r="G99" s="36">
        <f>SUM(G97:G98)</f>
        <v>0</v>
      </c>
    </row>
    <row r="100" spans="1:13" s="1" customFormat="1" ht="13" x14ac:dyDescent="0.35">
      <c r="A100" s="158" t="s">
        <v>78</v>
      </c>
      <c r="B100" s="159" t="s">
        <v>165</v>
      </c>
      <c r="C100" s="27"/>
      <c r="D100" s="28"/>
      <c r="E100" s="28"/>
      <c r="F100" s="29"/>
      <c r="G100" s="30"/>
      <c r="H100" s="24"/>
      <c r="I100" s="24"/>
      <c r="J100" s="24"/>
      <c r="K100" s="24"/>
      <c r="L100" s="24"/>
      <c r="M100" s="24"/>
    </row>
    <row r="101" spans="1:13" ht="30" customHeight="1" x14ac:dyDescent="0.35">
      <c r="A101" s="89" t="s">
        <v>79</v>
      </c>
      <c r="B101" s="31" t="s">
        <v>166</v>
      </c>
      <c r="C101" s="27" t="s">
        <v>5</v>
      </c>
      <c r="D101" s="123">
        <v>1</v>
      </c>
      <c r="E101" s="123"/>
      <c r="F101" s="124"/>
      <c r="G101" s="125">
        <f t="shared" ref="G101" si="10">D101*F101</f>
        <v>0</v>
      </c>
    </row>
    <row r="102" spans="1:13" ht="20.149999999999999" customHeight="1" x14ac:dyDescent="0.35">
      <c r="A102" s="89"/>
      <c r="B102" s="31"/>
      <c r="C102" s="27"/>
      <c r="D102" s="123"/>
      <c r="E102" s="123"/>
      <c r="F102" s="124"/>
      <c r="G102" s="125"/>
    </row>
    <row r="103" spans="1:13" ht="20.149999999999999" customHeight="1" x14ac:dyDescent="0.35">
      <c r="A103" s="89"/>
      <c r="B103" s="32" t="s">
        <v>24</v>
      </c>
      <c r="C103" s="33"/>
      <c r="D103" s="34"/>
      <c r="E103" s="34"/>
      <c r="F103" s="35"/>
      <c r="G103" s="36">
        <f>SUM(G101:G102)</f>
        <v>0</v>
      </c>
    </row>
    <row r="104" spans="1:13" s="1" customFormat="1" ht="20.149999999999999" customHeight="1" x14ac:dyDescent="0.35">
      <c r="A104" s="294" t="s">
        <v>8</v>
      </c>
      <c r="B104" s="295"/>
      <c r="C104" s="295"/>
      <c r="D104" s="295"/>
      <c r="E104" s="295"/>
      <c r="F104" s="296"/>
      <c r="G104" s="17">
        <f>G99+G90+G36+G12+G95+G103</f>
        <v>0</v>
      </c>
      <c r="I104" s="134"/>
    </row>
    <row r="105" spans="1:13" s="18" customFormat="1" ht="20.149999999999999" customHeight="1" x14ac:dyDescent="0.35">
      <c r="A105" s="76"/>
      <c r="C105" s="19"/>
      <c r="D105" s="1"/>
      <c r="E105" s="1"/>
      <c r="F105" s="19"/>
      <c r="G105" s="1"/>
      <c r="H105" s="1"/>
    </row>
    <row r="106" spans="1:13" s="37" customFormat="1" ht="20.149999999999999" customHeight="1" x14ac:dyDescent="0.35">
      <c r="A106" s="211" t="s">
        <v>18</v>
      </c>
      <c r="B106" s="212"/>
      <c r="C106" s="212"/>
      <c r="D106" s="212"/>
      <c r="E106" s="212"/>
      <c r="F106" s="212"/>
      <c r="G106" s="213"/>
    </row>
    <row r="107" spans="1:13" s="37" customFormat="1" ht="20.149999999999999" customHeight="1" x14ac:dyDescent="0.35">
      <c r="A107" s="160" t="s">
        <v>39</v>
      </c>
      <c r="B107" s="180" t="s">
        <v>12</v>
      </c>
      <c r="C107" s="176"/>
      <c r="D107" s="176"/>
      <c r="E107" s="176"/>
      <c r="F107" s="177"/>
      <c r="G107" s="160" t="s">
        <v>7</v>
      </c>
      <c r="H107" s="40"/>
      <c r="I107" s="40"/>
      <c r="J107" s="40"/>
      <c r="K107" s="40"/>
      <c r="L107" s="40"/>
      <c r="M107" s="40"/>
    </row>
    <row r="108" spans="1:13" s="37" customFormat="1" ht="12" customHeight="1" x14ac:dyDescent="0.35">
      <c r="A108" s="170"/>
      <c r="B108" s="102"/>
      <c r="C108" s="39"/>
      <c r="D108" s="91"/>
      <c r="E108" s="91"/>
      <c r="F108" s="96"/>
      <c r="G108" s="98"/>
    </row>
    <row r="109" spans="1:13" s="37" customFormat="1" ht="20.149999999999999" customHeight="1" x14ac:dyDescent="0.35">
      <c r="A109" s="88" t="s">
        <v>81</v>
      </c>
      <c r="B109" s="103" t="s">
        <v>38</v>
      </c>
      <c r="C109" s="106"/>
      <c r="D109" s="40"/>
      <c r="E109" s="40"/>
      <c r="F109" s="87"/>
      <c r="G109" s="99">
        <f>G12</f>
        <v>0</v>
      </c>
    </row>
    <row r="110" spans="1:13" s="37" customFormat="1" ht="12" customHeight="1" x14ac:dyDescent="0.35">
      <c r="A110" s="93"/>
      <c r="B110" s="104"/>
      <c r="C110" s="106"/>
      <c r="D110" s="40"/>
      <c r="E110" s="40"/>
      <c r="F110" s="87"/>
      <c r="G110" s="99"/>
    </row>
    <row r="111" spans="1:13" s="37" customFormat="1" ht="20.149999999999999" customHeight="1" x14ac:dyDescent="0.35">
      <c r="A111" s="88" t="s">
        <v>63</v>
      </c>
      <c r="B111" s="103" t="s">
        <v>86</v>
      </c>
      <c r="C111" s="106"/>
      <c r="D111" s="40"/>
      <c r="E111" s="40"/>
      <c r="F111" s="87"/>
      <c r="G111" s="99">
        <f>G36</f>
        <v>0</v>
      </c>
    </row>
    <row r="112" spans="1:13" s="37" customFormat="1" ht="12" customHeight="1" x14ac:dyDescent="0.35">
      <c r="A112" s="92"/>
      <c r="B112" s="102"/>
      <c r="C112" s="39"/>
      <c r="D112" s="39"/>
      <c r="E112" s="39"/>
      <c r="F112" s="39"/>
      <c r="G112" s="27"/>
      <c r="H112" s="24"/>
      <c r="I112" s="24"/>
      <c r="J112" s="24"/>
      <c r="K112" s="24"/>
      <c r="L112" s="24"/>
      <c r="M112" s="24"/>
    </row>
    <row r="113" spans="1:13" s="37" customFormat="1" ht="20.149999999999999" customHeight="1" x14ac:dyDescent="0.35">
      <c r="A113" s="88" t="s">
        <v>68</v>
      </c>
      <c r="B113" s="103" t="s">
        <v>10</v>
      </c>
      <c r="C113" s="106"/>
      <c r="D113" s="40"/>
      <c r="E113" s="40"/>
      <c r="F113" s="87"/>
      <c r="G113" s="99">
        <f>G90</f>
        <v>0</v>
      </c>
    </row>
    <row r="114" spans="1:13" s="37" customFormat="1" ht="12" customHeight="1" x14ac:dyDescent="0.35">
      <c r="A114" s="93"/>
      <c r="B114" s="104"/>
      <c r="C114" s="106"/>
      <c r="D114" s="40"/>
      <c r="E114" s="40"/>
      <c r="F114" s="87"/>
      <c r="G114" s="99"/>
    </row>
    <row r="115" spans="1:13" s="37" customFormat="1" ht="20.149999999999999" customHeight="1" x14ac:dyDescent="0.35">
      <c r="A115" s="88" t="s">
        <v>71</v>
      </c>
      <c r="B115" s="103" t="s">
        <v>9</v>
      </c>
      <c r="C115" s="106"/>
      <c r="D115" s="40"/>
      <c r="E115" s="40"/>
      <c r="F115" s="87"/>
      <c r="G115" s="99">
        <f>G95</f>
        <v>0</v>
      </c>
    </row>
    <row r="116" spans="1:13" s="37" customFormat="1" ht="12" customHeight="1" x14ac:dyDescent="0.35">
      <c r="A116" s="93"/>
      <c r="B116" s="104"/>
      <c r="C116" s="106"/>
      <c r="D116" s="40"/>
      <c r="E116" s="40"/>
      <c r="F116" s="87"/>
      <c r="G116" s="99"/>
    </row>
    <row r="117" spans="1:13" s="37" customFormat="1" ht="20.149999999999999" customHeight="1" x14ac:dyDescent="0.35">
      <c r="A117" s="88" t="s">
        <v>73</v>
      </c>
      <c r="B117" s="103" t="s">
        <v>156</v>
      </c>
      <c r="C117" s="106"/>
      <c r="D117" s="40"/>
      <c r="E117" s="40"/>
      <c r="F117" s="87"/>
      <c r="G117" s="99">
        <f>G99</f>
        <v>0</v>
      </c>
    </row>
    <row r="118" spans="1:13" s="37" customFormat="1" ht="12" customHeight="1" x14ac:dyDescent="0.35">
      <c r="A118" s="93"/>
      <c r="B118" s="104"/>
      <c r="C118" s="106"/>
      <c r="D118" s="40"/>
      <c r="E118" s="40"/>
      <c r="F118" s="87"/>
      <c r="G118" s="99"/>
    </row>
    <row r="119" spans="1:13" s="37" customFormat="1" ht="20.149999999999999" customHeight="1" x14ac:dyDescent="0.35">
      <c r="A119" s="88" t="s">
        <v>78</v>
      </c>
      <c r="B119" s="103" t="s">
        <v>165</v>
      </c>
      <c r="C119" s="106"/>
      <c r="D119" s="40"/>
      <c r="E119" s="40"/>
      <c r="F119" s="87"/>
      <c r="G119" s="99">
        <f>G103</f>
        <v>0</v>
      </c>
    </row>
    <row r="120" spans="1:13" x14ac:dyDescent="0.35">
      <c r="A120" s="94"/>
      <c r="B120" s="105"/>
      <c r="C120" s="41"/>
      <c r="D120" s="95"/>
      <c r="E120" s="95"/>
      <c r="F120" s="97"/>
      <c r="G120" s="100"/>
      <c r="H120" s="37"/>
      <c r="I120" s="37"/>
      <c r="J120" s="37"/>
      <c r="K120" s="37"/>
      <c r="L120" s="37"/>
      <c r="M120" s="37"/>
    </row>
    <row r="121" spans="1:13" ht="19.5" customHeight="1" x14ac:dyDescent="0.35">
      <c r="A121" s="297" t="s">
        <v>8</v>
      </c>
      <c r="B121" s="297"/>
      <c r="C121" s="297"/>
      <c r="D121" s="297"/>
      <c r="E121" s="297"/>
      <c r="F121" s="298"/>
      <c r="G121" s="36">
        <f>SUM(G109:G120)</f>
        <v>0</v>
      </c>
      <c r="H121" s="37"/>
      <c r="I121" s="37"/>
      <c r="J121" s="37"/>
      <c r="K121" s="37"/>
      <c r="L121" s="37"/>
      <c r="M121" s="37"/>
    </row>
  </sheetData>
  <mergeCells count="3">
    <mergeCell ref="A4:G4"/>
    <mergeCell ref="A104:F104"/>
    <mergeCell ref="A121:F121"/>
  </mergeCells>
  <phoneticPr fontId="13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7" orientation="portrait" r:id="rId1"/>
  <headerFooter>
    <oddHeader>&amp;L&amp;"-,Gras"&amp;10
D.P.G.F. N° &amp;A&amp;R&amp;P/&amp;N</oddHeader>
    <oddFooter>&amp;RMars 2025</oddFooter>
  </headerFooter>
  <rowBreaks count="2" manualBreakCount="2">
    <brk id="36" max="5" man="1"/>
    <brk id="83" max="6" man="1"/>
  </rowBreaks>
  <ignoredErrors>
    <ignoredError sqref="A7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0FB798-15F7-445C-B333-92624848F28F}">
  <sheetPr>
    <pageSetUpPr fitToPage="1"/>
  </sheetPr>
  <dimension ref="B1:I47"/>
  <sheetViews>
    <sheetView topLeftCell="A13" zoomScaleNormal="100" workbookViewId="0">
      <selection activeCell="B36" sqref="B36:I38"/>
    </sheetView>
  </sheetViews>
  <sheetFormatPr baseColWidth="10" defaultColWidth="10.81640625" defaultRowHeight="14.5" x14ac:dyDescent="0.35"/>
  <cols>
    <col min="1" max="1" width="3.453125" style="193" customWidth="1"/>
    <col min="2" max="2" width="10.81640625" style="193"/>
    <col min="3" max="3" width="11.453125" style="193" customWidth="1"/>
    <col min="4" max="16384" width="10.81640625" style="193"/>
  </cols>
  <sheetData>
    <row r="1" spans="2:9" ht="25" x14ac:dyDescent="0.35">
      <c r="B1" s="286" t="s">
        <v>227</v>
      </c>
      <c r="C1" s="286"/>
      <c r="D1" s="286"/>
      <c r="E1" s="286"/>
      <c r="F1" s="286"/>
      <c r="G1" s="286"/>
      <c r="H1" s="286"/>
      <c r="I1" s="286"/>
    </row>
    <row r="7" spans="2:9" ht="7.5" customHeight="1" x14ac:dyDescent="0.35"/>
    <row r="8" spans="2:9" s="194" customFormat="1" ht="20.149999999999999" customHeight="1" x14ac:dyDescent="0.35">
      <c r="B8" s="287" t="s">
        <v>228</v>
      </c>
      <c r="C8" s="287"/>
      <c r="D8" s="287"/>
      <c r="E8" s="287"/>
      <c r="F8" s="287"/>
      <c r="G8" s="287"/>
      <c r="H8" s="287"/>
      <c r="I8" s="287"/>
    </row>
    <row r="9" spans="2:9" ht="4" customHeight="1" x14ac:dyDescent="0.35">
      <c r="B9" s="195"/>
      <c r="C9" s="195"/>
      <c r="D9" s="195"/>
      <c r="E9" s="195"/>
      <c r="F9" s="195"/>
      <c r="G9" s="195"/>
      <c r="H9" s="195"/>
      <c r="I9" s="195"/>
    </row>
    <row r="10" spans="2:9" s="196" customFormat="1" ht="14.5" customHeight="1" x14ac:dyDescent="0.35">
      <c r="B10" s="288" t="s">
        <v>229</v>
      </c>
      <c r="C10" s="288"/>
      <c r="D10" s="288"/>
      <c r="E10" s="288"/>
      <c r="F10" s="288"/>
      <c r="G10" s="288"/>
      <c r="H10" s="288"/>
      <c r="I10" s="288"/>
    </row>
    <row r="11" spans="2:9" s="196" customFormat="1" ht="14.5" customHeight="1" x14ac:dyDescent="0.35">
      <c r="B11" s="288" t="s">
        <v>230</v>
      </c>
      <c r="C11" s="288"/>
      <c r="D11" s="288"/>
      <c r="E11" s="288"/>
      <c r="F11" s="288"/>
      <c r="G11" s="288"/>
      <c r="H11" s="288"/>
      <c r="I11" s="288"/>
    </row>
    <row r="12" spans="2:9" s="196" customFormat="1" ht="14.5" customHeight="1" x14ac:dyDescent="0.35">
      <c r="B12" s="288" t="s">
        <v>231</v>
      </c>
      <c r="C12" s="288"/>
      <c r="D12" s="288"/>
      <c r="E12" s="288"/>
      <c r="F12" s="288"/>
      <c r="G12" s="288"/>
      <c r="H12" s="288"/>
      <c r="I12" s="288"/>
    </row>
    <row r="13" spans="2:9" s="196" customFormat="1" ht="14.5" customHeight="1" x14ac:dyDescent="0.35">
      <c r="B13" s="288" t="s">
        <v>232</v>
      </c>
      <c r="C13" s="288"/>
      <c r="D13" s="288"/>
      <c r="E13" s="288"/>
      <c r="F13" s="288"/>
      <c r="G13" s="288"/>
      <c r="H13" s="288"/>
      <c r="I13" s="288"/>
    </row>
    <row r="14" spans="2:9" s="196" customFormat="1" ht="14.5" customHeight="1" x14ac:dyDescent="0.35">
      <c r="B14" s="265" t="s">
        <v>233</v>
      </c>
      <c r="C14" s="265"/>
      <c r="D14" s="265"/>
      <c r="E14" s="265"/>
      <c r="F14" s="265"/>
      <c r="G14" s="265"/>
      <c r="H14" s="265"/>
      <c r="I14" s="265"/>
    </row>
    <row r="15" spans="2:9" ht="14.5" customHeight="1" x14ac:dyDescent="0.35"/>
    <row r="16" spans="2:9" ht="14.5" customHeight="1" x14ac:dyDescent="0.35"/>
    <row r="17" spans="2:9" ht="14.5" customHeight="1" x14ac:dyDescent="0.35"/>
    <row r="18" spans="2:9" ht="14.5" customHeight="1" x14ac:dyDescent="0.35"/>
    <row r="19" spans="2:9" ht="14.5" customHeight="1" x14ac:dyDescent="0.35"/>
    <row r="20" spans="2:9" ht="14.5" customHeight="1" x14ac:dyDescent="0.35"/>
    <row r="21" spans="2:9" ht="14.5" customHeight="1" x14ac:dyDescent="0.35"/>
    <row r="31" spans="2:9" ht="15" customHeight="1" x14ac:dyDescent="0.35">
      <c r="B31" s="266" t="s">
        <v>234</v>
      </c>
      <c r="C31" s="267"/>
      <c r="D31" s="267"/>
      <c r="E31" s="267"/>
      <c r="F31" s="267"/>
      <c r="G31" s="267"/>
      <c r="H31" s="267"/>
      <c r="I31" s="268"/>
    </row>
    <row r="32" spans="2:9" ht="15" customHeight="1" x14ac:dyDescent="0.35">
      <c r="B32" s="269"/>
      <c r="C32" s="270"/>
      <c r="D32" s="270"/>
      <c r="E32" s="270"/>
      <c r="F32" s="270"/>
      <c r="G32" s="270"/>
      <c r="H32" s="270"/>
      <c r="I32" s="271"/>
    </row>
    <row r="33" spans="2:9" ht="15" customHeight="1" x14ac:dyDescent="0.35">
      <c r="B33" s="272"/>
      <c r="C33" s="273"/>
      <c r="D33" s="273"/>
      <c r="E33" s="273"/>
      <c r="F33" s="273"/>
      <c r="G33" s="273"/>
      <c r="H33" s="273"/>
      <c r="I33" s="274"/>
    </row>
    <row r="34" spans="2:9" x14ac:dyDescent="0.35">
      <c r="B34" s="197"/>
      <c r="C34" s="197"/>
      <c r="D34" s="197"/>
      <c r="E34" s="197"/>
      <c r="F34" s="197"/>
      <c r="G34" s="197"/>
      <c r="H34" s="197"/>
      <c r="I34" s="197"/>
    </row>
    <row r="35" spans="2:9" ht="15" customHeight="1" x14ac:dyDescent="0.35">
      <c r="B35" s="198"/>
      <c r="C35" s="198"/>
      <c r="D35" s="198"/>
      <c r="E35" s="198"/>
      <c r="F35" s="198"/>
      <c r="G35" s="198"/>
      <c r="H35" s="198"/>
      <c r="I35" s="198"/>
    </row>
    <row r="36" spans="2:9" ht="15" customHeight="1" x14ac:dyDescent="0.35">
      <c r="B36" s="275" t="s">
        <v>239</v>
      </c>
      <c r="C36" s="276"/>
      <c r="D36" s="276"/>
      <c r="E36" s="276"/>
      <c r="F36" s="276"/>
      <c r="G36" s="276"/>
      <c r="H36" s="276"/>
      <c r="I36" s="277"/>
    </row>
    <row r="37" spans="2:9" ht="15" customHeight="1" x14ac:dyDescent="0.35">
      <c r="B37" s="278"/>
      <c r="C37" s="279"/>
      <c r="D37" s="279"/>
      <c r="E37" s="279"/>
      <c r="F37" s="279"/>
      <c r="G37" s="279"/>
      <c r="H37" s="279"/>
      <c r="I37" s="280"/>
    </row>
    <row r="38" spans="2:9" ht="41.5" customHeight="1" x14ac:dyDescent="0.35">
      <c r="B38" s="281"/>
      <c r="C38" s="282"/>
      <c r="D38" s="282"/>
      <c r="E38" s="282"/>
      <c r="F38" s="282"/>
      <c r="G38" s="282"/>
      <c r="H38" s="282"/>
      <c r="I38" s="283"/>
    </row>
    <row r="47" spans="2:9" ht="32.5" customHeight="1" x14ac:dyDescent="0.35">
      <c r="B47" s="284" t="s">
        <v>235</v>
      </c>
      <c r="C47" s="285"/>
      <c r="D47" s="285"/>
      <c r="E47" s="285"/>
      <c r="F47" s="285"/>
      <c r="G47" s="285"/>
      <c r="H47" s="285"/>
      <c r="I47" s="285"/>
    </row>
  </sheetData>
  <mergeCells count="10">
    <mergeCell ref="B14:I14"/>
    <mergeCell ref="B31:I33"/>
    <mergeCell ref="B36:I38"/>
    <mergeCell ref="B47:I47"/>
    <mergeCell ref="B1:I1"/>
    <mergeCell ref="B8:I8"/>
    <mergeCell ref="B10:I10"/>
    <mergeCell ref="B11:I11"/>
    <mergeCell ref="B12:I12"/>
    <mergeCell ref="B13:I13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5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8379E7-728C-47FF-9D0D-86D4B33117DF}">
  <sheetPr>
    <tabColor theme="9" tint="0.79998168889431442"/>
    <pageSetUpPr fitToPage="1"/>
  </sheetPr>
  <dimension ref="A1:H56"/>
  <sheetViews>
    <sheetView view="pageBreakPreview" topLeftCell="A4" zoomScale="115" zoomScaleNormal="100" zoomScaleSheetLayoutView="115" workbookViewId="0">
      <selection activeCell="F10" sqref="F10:F39"/>
    </sheetView>
  </sheetViews>
  <sheetFormatPr baseColWidth="10" defaultColWidth="11.453125" defaultRowHeight="12.5" x14ac:dyDescent="0.35"/>
  <cols>
    <col min="1" max="1" width="10.54296875" style="76" customWidth="1"/>
    <col min="2" max="2" width="50.54296875" style="18" customWidth="1"/>
    <col min="3" max="3" width="10.54296875" style="19" customWidth="1"/>
    <col min="4" max="5" width="10.54296875" style="1" customWidth="1"/>
    <col min="6" max="7" width="15.54296875" style="19" customWidth="1"/>
    <col min="8" max="16384" width="11.453125" style="1"/>
  </cols>
  <sheetData>
    <row r="1" spans="1:7" ht="20.149999999999999" customHeight="1" x14ac:dyDescent="0.35">
      <c r="A1" s="232" t="s">
        <v>148</v>
      </c>
      <c r="B1" s="233"/>
      <c r="C1" s="233"/>
      <c r="D1" s="233"/>
      <c r="E1" s="233"/>
      <c r="F1" s="233"/>
      <c r="G1" s="234"/>
    </row>
    <row r="2" spans="1:7" ht="20.149999999999999" customHeight="1" x14ac:dyDescent="0.35">
      <c r="A2" s="229" t="s">
        <v>0</v>
      </c>
      <c r="B2" s="230"/>
      <c r="C2" s="230"/>
      <c r="D2" s="230"/>
      <c r="E2" s="230"/>
      <c r="F2" s="230"/>
      <c r="G2" s="231"/>
    </row>
    <row r="3" spans="1:7" ht="20.149999999999999" customHeight="1" x14ac:dyDescent="0.35">
      <c r="A3" s="226" t="s">
        <v>267</v>
      </c>
      <c r="B3" s="227"/>
      <c r="C3" s="227"/>
      <c r="D3" s="227"/>
      <c r="E3" s="227"/>
      <c r="F3" s="227"/>
      <c r="G3" s="228"/>
    </row>
    <row r="4" spans="1:7" ht="128.15" customHeight="1" x14ac:dyDescent="0.35">
      <c r="A4" s="289" t="s">
        <v>245</v>
      </c>
      <c r="B4" s="290"/>
      <c r="C4" s="290"/>
      <c r="D4" s="290"/>
      <c r="E4" s="290"/>
      <c r="F4" s="290"/>
      <c r="G4" s="291"/>
    </row>
    <row r="5" spans="1:7" s="5" customFormat="1" ht="26" x14ac:dyDescent="0.35">
      <c r="A5" s="2" t="s">
        <v>16</v>
      </c>
      <c r="B5" s="3" t="s">
        <v>11</v>
      </c>
      <c r="C5" s="4" t="s">
        <v>14</v>
      </c>
      <c r="D5" s="4" t="s">
        <v>243</v>
      </c>
      <c r="E5" s="259" t="s">
        <v>244</v>
      </c>
      <c r="F5" s="4" t="s">
        <v>17</v>
      </c>
      <c r="G5" s="4" t="s">
        <v>15</v>
      </c>
    </row>
    <row r="6" spans="1:7" s="5" customFormat="1" ht="20.149999999999999" customHeight="1" x14ac:dyDescent="0.35">
      <c r="A6" s="172"/>
      <c r="B6" s="173"/>
      <c r="C6" s="173"/>
      <c r="D6" s="173"/>
      <c r="E6" s="173"/>
      <c r="F6" s="173"/>
      <c r="G6" s="174"/>
    </row>
    <row r="7" spans="1:7" ht="20.149999999999999" customHeight="1" x14ac:dyDescent="0.35">
      <c r="A7" s="166" t="s">
        <v>58</v>
      </c>
      <c r="B7" s="167" t="s">
        <v>1</v>
      </c>
      <c r="C7" s="6"/>
      <c r="D7" s="7" t="str">
        <f>IF(C7="","",SUM(#REF!))</f>
        <v/>
      </c>
      <c r="E7" s="7"/>
      <c r="F7" s="8"/>
      <c r="G7" s="9" t="str">
        <f t="shared" ref="G7" si="0">IF(F7="","",ROUND(D7*F7,2))</f>
        <v/>
      </c>
    </row>
    <row r="8" spans="1:7" ht="10" customHeight="1" x14ac:dyDescent="0.35">
      <c r="A8" s="74"/>
      <c r="B8" s="165"/>
      <c r="C8" s="6"/>
      <c r="D8" s="7"/>
      <c r="E8" s="7"/>
      <c r="F8" s="8"/>
      <c r="G8" s="9"/>
    </row>
    <row r="9" spans="1:7" ht="20.149999999999999" customHeight="1" x14ac:dyDescent="0.35">
      <c r="A9" s="156" t="s">
        <v>81</v>
      </c>
      <c r="B9" s="157" t="s">
        <v>38</v>
      </c>
      <c r="C9" s="6"/>
      <c r="D9" s="7"/>
      <c r="E9" s="7"/>
      <c r="F9" s="8"/>
      <c r="G9" s="9"/>
    </row>
    <row r="10" spans="1:7" ht="20.149999999999999" customHeight="1" x14ac:dyDescent="0.35">
      <c r="A10" s="89" t="s">
        <v>60</v>
      </c>
      <c r="B10" s="31" t="s">
        <v>246</v>
      </c>
      <c r="C10" s="44" t="s">
        <v>5</v>
      </c>
      <c r="D10" s="138">
        <v>1</v>
      </c>
      <c r="E10" s="138"/>
      <c r="F10" s="124"/>
      <c r="G10" s="122">
        <f>D10*F10</f>
        <v>0</v>
      </c>
    </row>
    <row r="11" spans="1:7" ht="20.149999999999999" customHeight="1" x14ac:dyDescent="0.35">
      <c r="A11" s="89" t="s">
        <v>61</v>
      </c>
      <c r="B11" s="31" t="s">
        <v>23</v>
      </c>
      <c r="C11" s="44" t="s">
        <v>5</v>
      </c>
      <c r="D11" s="138">
        <v>1</v>
      </c>
      <c r="E11" s="45"/>
      <c r="F11" s="46"/>
      <c r="G11" s="122">
        <f>D11*F11</f>
        <v>0</v>
      </c>
    </row>
    <row r="12" spans="1:7" ht="20.149999999999999" customHeight="1" x14ac:dyDescent="0.35">
      <c r="A12" s="89"/>
      <c r="B12" s="31"/>
      <c r="C12" s="44"/>
      <c r="D12" s="45"/>
      <c r="E12" s="45"/>
      <c r="F12" s="46"/>
      <c r="G12" s="30"/>
    </row>
    <row r="13" spans="1:7" s="42" customFormat="1" ht="20.149999999999999" customHeight="1" x14ac:dyDescent="0.35">
      <c r="A13" s="89"/>
      <c r="B13" s="32" t="s">
        <v>24</v>
      </c>
      <c r="C13" s="47"/>
      <c r="D13" s="48"/>
      <c r="E13" s="48"/>
      <c r="F13" s="35"/>
      <c r="G13" s="36">
        <f>SUM(G10:G12)</f>
        <v>0</v>
      </c>
    </row>
    <row r="14" spans="1:7" ht="20.149999999999999" customHeight="1" x14ac:dyDescent="0.35">
      <c r="A14" s="156" t="s">
        <v>63</v>
      </c>
      <c r="B14" s="157" t="s">
        <v>103</v>
      </c>
      <c r="C14" s="6"/>
      <c r="D14" s="7"/>
      <c r="E14" s="7"/>
      <c r="F14" s="8"/>
      <c r="G14" s="9"/>
    </row>
    <row r="15" spans="1:7" ht="25" x14ac:dyDescent="0.35">
      <c r="A15" s="75" t="s">
        <v>64</v>
      </c>
      <c r="B15" s="10" t="s">
        <v>219</v>
      </c>
      <c r="C15" s="6" t="s">
        <v>2</v>
      </c>
      <c r="D15" s="120">
        <f>728-9</f>
        <v>719</v>
      </c>
      <c r="E15" s="120"/>
      <c r="F15" s="124"/>
      <c r="G15" s="122">
        <f>D15*F15</f>
        <v>0</v>
      </c>
    </row>
    <row r="16" spans="1:7" ht="25" x14ac:dyDescent="0.35">
      <c r="A16" s="75" t="s">
        <v>65</v>
      </c>
      <c r="B16" s="10" t="s">
        <v>220</v>
      </c>
      <c r="C16" s="6" t="s">
        <v>2</v>
      </c>
      <c r="D16" s="120">
        <v>131</v>
      </c>
      <c r="E16" s="120"/>
      <c r="F16" s="124"/>
      <c r="G16" s="122">
        <f>D16*F16</f>
        <v>0</v>
      </c>
    </row>
    <row r="17" spans="1:7" x14ac:dyDescent="0.35">
      <c r="A17" s="75" t="s">
        <v>66</v>
      </c>
      <c r="B17" s="10" t="s">
        <v>47</v>
      </c>
      <c r="C17" s="6" t="s">
        <v>6</v>
      </c>
      <c r="D17" s="120">
        <f>126+434+123</f>
        <v>683</v>
      </c>
      <c r="E17" s="120"/>
      <c r="F17" s="121"/>
      <c r="G17" s="122">
        <f>D17*F17</f>
        <v>0</v>
      </c>
    </row>
    <row r="18" spans="1:7" x14ac:dyDescent="0.35">
      <c r="A18" s="75" t="s">
        <v>67</v>
      </c>
      <c r="B18" s="10" t="s">
        <v>105</v>
      </c>
      <c r="C18" s="6" t="s">
        <v>2</v>
      </c>
      <c r="D18" s="120">
        <v>9</v>
      </c>
      <c r="E18" s="120"/>
      <c r="F18" s="121"/>
      <c r="G18" s="122">
        <f>D18*F18</f>
        <v>0</v>
      </c>
    </row>
    <row r="19" spans="1:7" ht="25" x14ac:dyDescent="0.35">
      <c r="A19" s="75" t="s">
        <v>90</v>
      </c>
      <c r="B19" s="10" t="s">
        <v>150</v>
      </c>
      <c r="C19" s="6" t="s">
        <v>5</v>
      </c>
      <c r="D19" s="120">
        <v>1</v>
      </c>
      <c r="E19" s="120"/>
      <c r="F19" s="121"/>
      <c r="G19" s="122">
        <f t="shared" ref="G19:G21" si="1">D19*F19</f>
        <v>0</v>
      </c>
    </row>
    <row r="20" spans="1:7" ht="25" x14ac:dyDescent="0.35">
      <c r="A20" s="75" t="s">
        <v>91</v>
      </c>
      <c r="B20" s="10" t="s">
        <v>151</v>
      </c>
      <c r="C20" s="6" t="s">
        <v>5</v>
      </c>
      <c r="D20" s="120">
        <v>1</v>
      </c>
      <c r="E20" s="120"/>
      <c r="F20" s="121"/>
      <c r="G20" s="122">
        <f t="shared" si="1"/>
        <v>0</v>
      </c>
    </row>
    <row r="21" spans="1:7" ht="25" x14ac:dyDescent="0.35">
      <c r="A21" s="75" t="s">
        <v>139</v>
      </c>
      <c r="B21" s="10" t="s">
        <v>152</v>
      </c>
      <c r="C21" s="6" t="s">
        <v>5</v>
      </c>
      <c r="D21" s="120">
        <v>1</v>
      </c>
      <c r="E21" s="120"/>
      <c r="F21" s="121"/>
      <c r="G21" s="122">
        <f t="shared" si="1"/>
        <v>0</v>
      </c>
    </row>
    <row r="22" spans="1:7" ht="20.149999999999999" customHeight="1" x14ac:dyDescent="0.35">
      <c r="A22" s="75"/>
      <c r="B22" s="10"/>
      <c r="C22" s="6"/>
      <c r="D22" s="7"/>
      <c r="E22" s="7"/>
      <c r="F22" s="8"/>
      <c r="G22" s="9"/>
    </row>
    <row r="23" spans="1:7" ht="20.149999999999999" customHeight="1" x14ac:dyDescent="0.35">
      <c r="A23" s="75"/>
      <c r="B23" s="12" t="s">
        <v>24</v>
      </c>
      <c r="C23" s="13"/>
      <c r="D23" s="14"/>
      <c r="E23" s="14"/>
      <c r="F23" s="15"/>
      <c r="G23" s="16">
        <f>SUM(G15:G22)</f>
        <v>0</v>
      </c>
    </row>
    <row r="24" spans="1:7" ht="20.149999999999999" customHeight="1" x14ac:dyDescent="0.35">
      <c r="A24" s="156" t="s">
        <v>68</v>
      </c>
      <c r="B24" s="157" t="s">
        <v>48</v>
      </c>
      <c r="C24" s="6"/>
      <c r="D24" s="7"/>
      <c r="E24" s="7"/>
      <c r="F24" s="8"/>
      <c r="G24" s="9"/>
    </row>
    <row r="25" spans="1:7" ht="20.149999999999999" customHeight="1" x14ac:dyDescent="0.35">
      <c r="A25" s="75" t="s">
        <v>69</v>
      </c>
      <c r="B25" s="10" t="s">
        <v>51</v>
      </c>
      <c r="C25" s="6" t="s">
        <v>2</v>
      </c>
      <c r="D25" s="120">
        <f>55*0.65</f>
        <v>35.75</v>
      </c>
      <c r="E25" s="120"/>
      <c r="F25" s="121"/>
      <c r="G25" s="122">
        <f>D25*F25</f>
        <v>0</v>
      </c>
    </row>
    <row r="26" spans="1:7" ht="20.149999999999999" customHeight="1" x14ac:dyDescent="0.35">
      <c r="A26" s="75" t="s">
        <v>70</v>
      </c>
      <c r="B26" s="10" t="s">
        <v>52</v>
      </c>
      <c r="C26" s="6" t="s">
        <v>2</v>
      </c>
      <c r="D26" s="120">
        <f>112*0.75</f>
        <v>84</v>
      </c>
      <c r="E26" s="120"/>
      <c r="F26" s="121"/>
      <c r="G26" s="122">
        <f>D26*F26</f>
        <v>0</v>
      </c>
    </row>
    <row r="27" spans="1:7" ht="20.149999999999999" customHeight="1" x14ac:dyDescent="0.35">
      <c r="A27" s="75" t="s">
        <v>95</v>
      </c>
      <c r="B27" s="10" t="s">
        <v>88</v>
      </c>
      <c r="C27" s="6" t="s">
        <v>6</v>
      </c>
      <c r="D27" s="120">
        <f>8*3.73</f>
        <v>29.84</v>
      </c>
      <c r="E27" s="120"/>
      <c r="F27" s="121"/>
      <c r="G27" s="122">
        <f t="shared" ref="G27" si="2">+F27*D27</f>
        <v>0</v>
      </c>
    </row>
    <row r="28" spans="1:7" ht="20.149999999999999" customHeight="1" x14ac:dyDescent="0.35">
      <c r="A28" s="75" t="s">
        <v>100</v>
      </c>
      <c r="B28" s="10" t="s">
        <v>87</v>
      </c>
      <c r="C28" s="6" t="s">
        <v>3</v>
      </c>
      <c r="D28" s="120">
        <v>41</v>
      </c>
      <c r="E28" s="120"/>
      <c r="F28" s="121"/>
      <c r="G28" s="122">
        <f>D28*F28</f>
        <v>0</v>
      </c>
    </row>
    <row r="29" spans="1:7" ht="20.149999999999999" customHeight="1" x14ac:dyDescent="0.35">
      <c r="A29" s="75" t="s">
        <v>143</v>
      </c>
      <c r="B29" s="10" t="s">
        <v>104</v>
      </c>
      <c r="C29" s="6" t="s">
        <v>2</v>
      </c>
      <c r="D29" s="120">
        <f>20.75*3.73</f>
        <v>77.397499999999994</v>
      </c>
      <c r="E29" s="120"/>
      <c r="F29" s="121"/>
      <c r="G29" s="122">
        <f>D29*F29</f>
        <v>0</v>
      </c>
    </row>
    <row r="30" spans="1:7" ht="20.149999999999999" customHeight="1" x14ac:dyDescent="0.35">
      <c r="A30" s="75"/>
      <c r="B30" s="10"/>
      <c r="C30" s="6"/>
      <c r="D30" s="7"/>
      <c r="E30" s="7"/>
      <c r="F30" s="8"/>
      <c r="G30" s="9"/>
    </row>
    <row r="31" spans="1:7" ht="20.149999999999999" customHeight="1" x14ac:dyDescent="0.35">
      <c r="A31" s="75"/>
      <c r="B31" s="12" t="s">
        <v>24</v>
      </c>
      <c r="C31" s="13"/>
      <c r="D31" s="14"/>
      <c r="E31" s="14"/>
      <c r="F31" s="15"/>
      <c r="G31" s="16">
        <f>SUM(G25:G30)</f>
        <v>0</v>
      </c>
    </row>
    <row r="32" spans="1:7" ht="20.149999999999999" customHeight="1" x14ac:dyDescent="0.35">
      <c r="A32" s="156" t="s">
        <v>71</v>
      </c>
      <c r="B32" s="157" t="s">
        <v>9</v>
      </c>
      <c r="C32" s="6"/>
      <c r="D32" s="7"/>
      <c r="E32" s="7"/>
      <c r="F32" s="8"/>
      <c r="G32" s="9"/>
    </row>
    <row r="33" spans="1:8" ht="20.149999999999999" customHeight="1" x14ac:dyDescent="0.35">
      <c r="A33" s="75" t="s">
        <v>72</v>
      </c>
      <c r="B33" s="10" t="s">
        <v>49</v>
      </c>
      <c r="C33" s="6" t="s">
        <v>6</v>
      </c>
      <c r="D33" s="120">
        <v>40</v>
      </c>
      <c r="E33" s="120"/>
      <c r="F33" s="121"/>
      <c r="G33" s="122">
        <f t="shared" ref="G33:G39" si="3">+F33*D33</f>
        <v>0</v>
      </c>
    </row>
    <row r="34" spans="1:8" ht="20.149999999999999" customHeight="1" x14ac:dyDescent="0.35">
      <c r="A34" s="75" t="s">
        <v>84</v>
      </c>
      <c r="B34" s="10" t="s">
        <v>50</v>
      </c>
      <c r="C34" s="6" t="s">
        <v>6</v>
      </c>
      <c r="D34" s="120">
        <v>40</v>
      </c>
      <c r="E34" s="120"/>
      <c r="F34" s="121"/>
      <c r="G34" s="122">
        <f t="shared" si="3"/>
        <v>0</v>
      </c>
    </row>
    <row r="35" spans="1:8" ht="20.149999999999999" customHeight="1" x14ac:dyDescent="0.35">
      <c r="A35" s="75"/>
      <c r="B35" s="12" t="s">
        <v>24</v>
      </c>
      <c r="C35" s="13"/>
      <c r="D35" s="14"/>
      <c r="E35" s="14"/>
      <c r="F35" s="15"/>
      <c r="G35" s="16">
        <f>SUM(G33:G34)</f>
        <v>0</v>
      </c>
    </row>
    <row r="36" spans="1:8" ht="20.149999999999999" customHeight="1" x14ac:dyDescent="0.35">
      <c r="A36" s="156" t="s">
        <v>73</v>
      </c>
      <c r="B36" s="157" t="s">
        <v>167</v>
      </c>
      <c r="C36" s="6"/>
      <c r="D36" s="7"/>
      <c r="E36" s="7"/>
      <c r="F36" s="8"/>
      <c r="G36" s="122"/>
    </row>
    <row r="37" spans="1:8" ht="20.149999999999999" customHeight="1" x14ac:dyDescent="0.35">
      <c r="A37" s="89" t="s">
        <v>74</v>
      </c>
      <c r="B37" s="31" t="s">
        <v>208</v>
      </c>
      <c r="C37" s="27" t="s">
        <v>5</v>
      </c>
      <c r="D37" s="123">
        <v>1</v>
      </c>
      <c r="E37" s="123"/>
      <c r="F37" s="124"/>
      <c r="G37" s="125">
        <f t="shared" si="3"/>
        <v>0</v>
      </c>
    </row>
    <row r="38" spans="1:8" ht="20.149999999999999" customHeight="1" x14ac:dyDescent="0.35">
      <c r="A38" s="89" t="s">
        <v>75</v>
      </c>
      <c r="B38" s="31" t="s">
        <v>209</v>
      </c>
      <c r="C38" s="27" t="s">
        <v>5</v>
      </c>
      <c r="D38" s="123">
        <v>1</v>
      </c>
      <c r="E38" s="123"/>
      <c r="F38" s="124"/>
      <c r="G38" s="125">
        <f t="shared" si="3"/>
        <v>0</v>
      </c>
    </row>
    <row r="39" spans="1:8" ht="25" customHeight="1" x14ac:dyDescent="0.35">
      <c r="A39" s="89" t="s">
        <v>76</v>
      </c>
      <c r="B39" s="31" t="s">
        <v>210</v>
      </c>
      <c r="C39" s="27" t="s">
        <v>5</v>
      </c>
      <c r="D39" s="123">
        <v>1</v>
      </c>
      <c r="E39" s="123"/>
      <c r="F39" s="124"/>
      <c r="G39" s="125">
        <f t="shared" si="3"/>
        <v>0</v>
      </c>
    </row>
    <row r="40" spans="1:8" ht="20.149999999999999" customHeight="1" x14ac:dyDescent="0.35">
      <c r="A40" s="75"/>
      <c r="B40" s="10"/>
      <c r="C40" s="6"/>
      <c r="D40" s="7"/>
      <c r="E40" s="7"/>
      <c r="F40" s="8"/>
      <c r="G40" s="9"/>
    </row>
    <row r="41" spans="1:8" ht="20.149999999999999" customHeight="1" x14ac:dyDescent="0.35">
      <c r="A41" s="75"/>
      <c r="B41" s="12" t="s">
        <v>24</v>
      </c>
      <c r="C41" s="13"/>
      <c r="D41" s="14"/>
      <c r="E41" s="14"/>
      <c r="F41" s="15"/>
      <c r="G41" s="16">
        <f>SUM(G37:G40)</f>
        <v>0</v>
      </c>
    </row>
    <row r="42" spans="1:8" s="42" customFormat="1" ht="20.149999999999999" customHeight="1" x14ac:dyDescent="0.35">
      <c r="A42" s="299" t="s">
        <v>8</v>
      </c>
      <c r="B42" s="300"/>
      <c r="C42" s="300"/>
      <c r="D42" s="300"/>
      <c r="E42" s="300"/>
      <c r="F42" s="301"/>
      <c r="G42" s="38">
        <f>G41+G31+G23+G13+G35</f>
        <v>0</v>
      </c>
    </row>
    <row r="43" spans="1:8" s="42" customFormat="1" ht="20.149999999999999" customHeight="1" thickBot="1" x14ac:dyDescent="0.4">
      <c r="A43" s="119"/>
      <c r="B43" s="112"/>
      <c r="C43" s="101"/>
      <c r="D43" s="107"/>
      <c r="E43" s="107"/>
      <c r="F43" s="108"/>
      <c r="G43" s="137"/>
    </row>
    <row r="44" spans="1:8" s="18" customFormat="1" ht="20.149999999999999" customHeight="1" x14ac:dyDescent="0.35">
      <c r="A44" s="223" t="s">
        <v>45</v>
      </c>
      <c r="B44" s="224"/>
      <c r="C44" s="224"/>
      <c r="D44" s="224"/>
      <c r="E44" s="224"/>
      <c r="F44" s="224"/>
      <c r="G44" s="225"/>
      <c r="H44" s="1"/>
    </row>
    <row r="45" spans="1:8" s="21" customFormat="1" ht="20.149999999999999" customHeight="1" x14ac:dyDescent="0.35">
      <c r="A45" s="161" t="s">
        <v>20</v>
      </c>
      <c r="B45" s="175" t="s">
        <v>12</v>
      </c>
      <c r="C45" s="176"/>
      <c r="D45" s="176"/>
      <c r="E45" s="176"/>
      <c r="F45" s="177"/>
      <c r="G45" s="162" t="s">
        <v>15</v>
      </c>
      <c r="H45" s="20"/>
    </row>
    <row r="46" spans="1:8" s="21" customFormat="1" ht="20.149999999999999" customHeight="1" x14ac:dyDescent="0.35">
      <c r="A46" s="129" t="s">
        <v>81</v>
      </c>
      <c r="B46" s="130" t="s">
        <v>38</v>
      </c>
      <c r="C46" s="131"/>
      <c r="D46" s="131"/>
      <c r="E46" s="131"/>
      <c r="F46" s="132"/>
      <c r="G46" s="127">
        <f>G13</f>
        <v>0</v>
      </c>
      <c r="H46" s="20"/>
    </row>
    <row r="47" spans="1:8" s="18" customFormat="1" x14ac:dyDescent="0.35">
      <c r="A47" s="83"/>
      <c r="B47" s="78"/>
      <c r="C47" s="19"/>
      <c r="D47" s="1"/>
      <c r="E47" s="1"/>
      <c r="F47" s="85"/>
      <c r="G47" s="81"/>
    </row>
    <row r="48" spans="1:8" s="18" customFormat="1" ht="20.149999999999999" customHeight="1" x14ac:dyDescent="0.35">
      <c r="A48" s="129" t="s">
        <v>63</v>
      </c>
      <c r="B48" s="130" t="s">
        <v>103</v>
      </c>
      <c r="C48" s="20"/>
      <c r="D48" s="5"/>
      <c r="E48" s="5"/>
      <c r="F48" s="126"/>
      <c r="G48" s="133">
        <f>G23</f>
        <v>0</v>
      </c>
      <c r="H48" s="1"/>
    </row>
    <row r="49" spans="1:7" s="18" customFormat="1" x14ac:dyDescent="0.35">
      <c r="A49" s="83"/>
      <c r="B49" s="78"/>
      <c r="C49" s="19"/>
      <c r="D49" s="1"/>
      <c r="E49" s="1"/>
      <c r="F49" s="85"/>
      <c r="G49" s="81"/>
    </row>
    <row r="50" spans="1:7" s="18" customFormat="1" ht="20.149999999999999" customHeight="1" x14ac:dyDescent="0.35">
      <c r="A50" s="129" t="s">
        <v>68</v>
      </c>
      <c r="B50" s="130" t="s">
        <v>48</v>
      </c>
      <c r="C50" s="20"/>
      <c r="D50" s="5"/>
      <c r="E50" s="5"/>
      <c r="F50" s="126"/>
      <c r="G50" s="133">
        <f>G31</f>
        <v>0</v>
      </c>
    </row>
    <row r="51" spans="1:7" s="18" customFormat="1" x14ac:dyDescent="0.35">
      <c r="A51" s="83"/>
      <c r="B51" s="78"/>
      <c r="C51" s="19"/>
      <c r="D51" s="1"/>
      <c r="E51" s="1"/>
      <c r="F51" s="85"/>
      <c r="G51" s="81"/>
    </row>
    <row r="52" spans="1:7" s="18" customFormat="1" ht="20.149999999999999" customHeight="1" x14ac:dyDescent="0.35">
      <c r="A52" s="129" t="s">
        <v>71</v>
      </c>
      <c r="B52" s="130" t="s">
        <v>9</v>
      </c>
      <c r="C52" s="20"/>
      <c r="D52" s="5"/>
      <c r="E52" s="5"/>
      <c r="F52" s="126"/>
      <c r="G52" s="133">
        <f>G35</f>
        <v>0</v>
      </c>
    </row>
    <row r="53" spans="1:7" s="18" customFormat="1" x14ac:dyDescent="0.35">
      <c r="A53" s="83"/>
      <c r="B53" s="78"/>
      <c r="C53" s="19"/>
      <c r="D53" s="1"/>
      <c r="E53" s="1"/>
      <c r="F53" s="85"/>
      <c r="G53" s="81"/>
    </row>
    <row r="54" spans="1:7" s="18" customFormat="1" ht="20.149999999999999" customHeight="1" x14ac:dyDescent="0.35">
      <c r="A54" s="129" t="s">
        <v>73</v>
      </c>
      <c r="B54" s="130" t="s">
        <v>167</v>
      </c>
      <c r="C54" s="20"/>
      <c r="D54" s="5"/>
      <c r="E54" s="5"/>
      <c r="F54" s="126"/>
      <c r="G54" s="133">
        <f>G41</f>
        <v>0</v>
      </c>
    </row>
    <row r="55" spans="1:7" s="18" customFormat="1" x14ac:dyDescent="0.35">
      <c r="A55" s="84"/>
      <c r="B55" s="79"/>
      <c r="C55" s="22"/>
      <c r="D55" s="23"/>
      <c r="E55" s="23"/>
      <c r="F55" s="86"/>
      <c r="G55" s="82"/>
    </row>
    <row r="56" spans="1:7" s="18" customFormat="1" ht="20.149999999999999" customHeight="1" x14ac:dyDescent="0.35">
      <c r="A56" s="292" t="s">
        <v>8</v>
      </c>
      <c r="B56" s="292"/>
      <c r="C56" s="292"/>
      <c r="D56" s="292"/>
      <c r="E56" s="292"/>
      <c r="F56" s="293"/>
      <c r="G56" s="128">
        <f>SUM(G46:G55)</f>
        <v>0</v>
      </c>
    </row>
  </sheetData>
  <mergeCells count="3">
    <mergeCell ref="A4:G4"/>
    <mergeCell ref="A42:F42"/>
    <mergeCell ref="A56:F56"/>
  </mergeCells>
  <phoneticPr fontId="13" type="noConversion"/>
  <pageMargins left="0.70866141732283472" right="0.70866141732283472" top="0.74803149606299213" bottom="0.74803149606299213" header="0.31496062992125984" footer="0.31496062992125984"/>
  <pageSetup paperSize="9" scale="57" orientation="portrait" r:id="rId1"/>
  <headerFooter>
    <oddHeader>&amp;L&amp;8
&amp;"-,Gras"&amp;10D.P.G.F. N° &amp;A&amp;R&amp;P/&amp;N</oddHeader>
    <oddFooter>&amp;RMars 2025</oddFooter>
  </headerFooter>
  <rowBreaks count="1" manualBreakCount="1">
    <brk id="43" max="5" man="1"/>
  </rowBreaks>
  <ignoredErrors>
    <ignoredError sqref="A7" numberStoredAsText="1"/>
    <ignoredError sqref="G27" 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3C68BB-EACF-42B2-9600-1A895564311C}">
  <sheetPr>
    <pageSetUpPr fitToPage="1"/>
  </sheetPr>
  <dimension ref="B1:I47"/>
  <sheetViews>
    <sheetView topLeftCell="A13" zoomScaleNormal="100" workbookViewId="0">
      <selection activeCell="B39" sqref="B39"/>
    </sheetView>
  </sheetViews>
  <sheetFormatPr baseColWidth="10" defaultColWidth="10.81640625" defaultRowHeight="14.5" x14ac:dyDescent="0.35"/>
  <cols>
    <col min="1" max="1" width="3.453125" style="193" customWidth="1"/>
    <col min="2" max="2" width="10.81640625" style="193"/>
    <col min="3" max="3" width="11.453125" style="193" customWidth="1"/>
    <col min="4" max="16384" width="10.81640625" style="193"/>
  </cols>
  <sheetData>
    <row r="1" spans="2:9" ht="25" x14ac:dyDescent="0.35">
      <c r="B1" s="286" t="s">
        <v>227</v>
      </c>
      <c r="C1" s="286"/>
      <c r="D1" s="286"/>
      <c r="E1" s="286"/>
      <c r="F1" s="286"/>
      <c r="G1" s="286"/>
      <c r="H1" s="286"/>
      <c r="I1" s="286"/>
    </row>
    <row r="7" spans="2:9" ht="7.5" customHeight="1" x14ac:dyDescent="0.35"/>
    <row r="8" spans="2:9" s="194" customFormat="1" ht="20.149999999999999" customHeight="1" x14ac:dyDescent="0.35">
      <c r="B8" s="287" t="s">
        <v>228</v>
      </c>
      <c r="C8" s="287"/>
      <c r="D8" s="287"/>
      <c r="E8" s="287"/>
      <c r="F8" s="287"/>
      <c r="G8" s="287"/>
      <c r="H8" s="287"/>
      <c r="I8" s="287"/>
    </row>
    <row r="9" spans="2:9" ht="4" customHeight="1" x14ac:dyDescent="0.35">
      <c r="B9" s="195"/>
      <c r="C9" s="195"/>
      <c r="D9" s="195"/>
      <c r="E9" s="195"/>
      <c r="F9" s="195"/>
      <c r="G9" s="195"/>
      <c r="H9" s="195"/>
      <c r="I9" s="195"/>
    </row>
    <row r="10" spans="2:9" s="196" customFormat="1" ht="14.5" customHeight="1" x14ac:dyDescent="0.35">
      <c r="B10" s="288" t="s">
        <v>229</v>
      </c>
      <c r="C10" s="288"/>
      <c r="D10" s="288"/>
      <c r="E10" s="288"/>
      <c r="F10" s="288"/>
      <c r="G10" s="288"/>
      <c r="H10" s="288"/>
      <c r="I10" s="288"/>
    </row>
    <row r="11" spans="2:9" s="196" customFormat="1" ht="14.5" customHeight="1" x14ac:dyDescent="0.35">
      <c r="B11" s="288" t="s">
        <v>230</v>
      </c>
      <c r="C11" s="288"/>
      <c r="D11" s="288"/>
      <c r="E11" s="288"/>
      <c r="F11" s="288"/>
      <c r="G11" s="288"/>
      <c r="H11" s="288"/>
      <c r="I11" s="288"/>
    </row>
    <row r="12" spans="2:9" s="196" customFormat="1" ht="14.5" customHeight="1" x14ac:dyDescent="0.35">
      <c r="B12" s="288" t="s">
        <v>231</v>
      </c>
      <c r="C12" s="288"/>
      <c r="D12" s="288"/>
      <c r="E12" s="288"/>
      <c r="F12" s="288"/>
      <c r="G12" s="288"/>
      <c r="H12" s="288"/>
      <c r="I12" s="288"/>
    </row>
    <row r="13" spans="2:9" s="196" customFormat="1" ht="14.5" customHeight="1" x14ac:dyDescent="0.35">
      <c r="B13" s="288" t="s">
        <v>232</v>
      </c>
      <c r="C13" s="288"/>
      <c r="D13" s="288"/>
      <c r="E13" s="288"/>
      <c r="F13" s="288"/>
      <c r="G13" s="288"/>
      <c r="H13" s="288"/>
      <c r="I13" s="288"/>
    </row>
    <row r="14" spans="2:9" s="196" customFormat="1" ht="14.5" customHeight="1" x14ac:dyDescent="0.35">
      <c r="B14" s="265" t="s">
        <v>233</v>
      </c>
      <c r="C14" s="265"/>
      <c r="D14" s="265"/>
      <c r="E14" s="265"/>
      <c r="F14" s="265"/>
      <c r="G14" s="265"/>
      <c r="H14" s="265"/>
      <c r="I14" s="265"/>
    </row>
    <row r="15" spans="2:9" ht="14.5" customHeight="1" x14ac:dyDescent="0.35"/>
    <row r="16" spans="2:9" ht="14.5" customHeight="1" x14ac:dyDescent="0.35"/>
    <row r="17" spans="2:9" ht="14.5" customHeight="1" x14ac:dyDescent="0.35"/>
    <row r="18" spans="2:9" ht="14.5" customHeight="1" x14ac:dyDescent="0.35"/>
    <row r="19" spans="2:9" ht="14.5" customHeight="1" x14ac:dyDescent="0.35"/>
    <row r="20" spans="2:9" ht="14.5" customHeight="1" x14ac:dyDescent="0.35"/>
    <row r="21" spans="2:9" ht="14.5" customHeight="1" x14ac:dyDescent="0.35"/>
    <row r="31" spans="2:9" ht="15" customHeight="1" x14ac:dyDescent="0.35">
      <c r="B31" s="266" t="s">
        <v>234</v>
      </c>
      <c r="C31" s="267"/>
      <c r="D31" s="267"/>
      <c r="E31" s="267"/>
      <c r="F31" s="267"/>
      <c r="G31" s="267"/>
      <c r="H31" s="267"/>
      <c r="I31" s="268"/>
    </row>
    <row r="32" spans="2:9" ht="15" customHeight="1" x14ac:dyDescent="0.35">
      <c r="B32" s="269"/>
      <c r="C32" s="270"/>
      <c r="D32" s="270"/>
      <c r="E32" s="270"/>
      <c r="F32" s="270"/>
      <c r="G32" s="270"/>
      <c r="H32" s="270"/>
      <c r="I32" s="271"/>
    </row>
    <row r="33" spans="2:9" ht="15" customHeight="1" x14ac:dyDescent="0.35">
      <c r="B33" s="272"/>
      <c r="C33" s="273"/>
      <c r="D33" s="273"/>
      <c r="E33" s="273"/>
      <c r="F33" s="273"/>
      <c r="G33" s="273"/>
      <c r="H33" s="273"/>
      <c r="I33" s="274"/>
    </row>
    <row r="34" spans="2:9" x14ac:dyDescent="0.35">
      <c r="B34" s="197"/>
      <c r="C34" s="197"/>
      <c r="D34" s="197"/>
      <c r="E34" s="197"/>
      <c r="F34" s="197"/>
      <c r="G34" s="197"/>
      <c r="H34" s="197"/>
      <c r="I34" s="197"/>
    </row>
    <row r="35" spans="2:9" ht="15" customHeight="1" x14ac:dyDescent="0.35">
      <c r="B35" s="198"/>
      <c r="C35" s="198"/>
      <c r="D35" s="198"/>
      <c r="E35" s="198"/>
      <c r="F35" s="198"/>
      <c r="G35" s="198"/>
      <c r="H35" s="198"/>
      <c r="I35" s="198"/>
    </row>
    <row r="36" spans="2:9" ht="15" customHeight="1" x14ac:dyDescent="0.35">
      <c r="B36" s="275" t="s">
        <v>238</v>
      </c>
      <c r="C36" s="276"/>
      <c r="D36" s="276"/>
      <c r="E36" s="276"/>
      <c r="F36" s="276"/>
      <c r="G36" s="276"/>
      <c r="H36" s="276"/>
      <c r="I36" s="277"/>
    </row>
    <row r="37" spans="2:9" ht="15" customHeight="1" x14ac:dyDescent="0.35">
      <c r="B37" s="278"/>
      <c r="C37" s="279"/>
      <c r="D37" s="279"/>
      <c r="E37" s="279"/>
      <c r="F37" s="279"/>
      <c r="G37" s="279"/>
      <c r="H37" s="279"/>
      <c r="I37" s="280"/>
    </row>
    <row r="38" spans="2:9" ht="41.5" customHeight="1" x14ac:dyDescent="0.35">
      <c r="B38" s="281"/>
      <c r="C38" s="282"/>
      <c r="D38" s="282"/>
      <c r="E38" s="282"/>
      <c r="F38" s="282"/>
      <c r="G38" s="282"/>
      <c r="H38" s="282"/>
      <c r="I38" s="283"/>
    </row>
    <row r="47" spans="2:9" ht="32.5" customHeight="1" x14ac:dyDescent="0.35">
      <c r="B47" s="284" t="s">
        <v>235</v>
      </c>
      <c r="C47" s="285"/>
      <c r="D47" s="285"/>
      <c r="E47" s="285"/>
      <c r="F47" s="285"/>
      <c r="G47" s="285"/>
      <c r="H47" s="285"/>
      <c r="I47" s="285"/>
    </row>
  </sheetData>
  <mergeCells count="10">
    <mergeCell ref="B14:I14"/>
    <mergeCell ref="B31:I33"/>
    <mergeCell ref="B36:I38"/>
    <mergeCell ref="B47:I47"/>
    <mergeCell ref="B1:I1"/>
    <mergeCell ref="B8:I8"/>
    <mergeCell ref="B10:I10"/>
    <mergeCell ref="B11:I11"/>
    <mergeCell ref="B12:I12"/>
    <mergeCell ref="B13:I13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5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FCDE8D-97C0-4AC0-A615-C6F2A5A74122}">
  <sheetPr>
    <tabColor theme="9" tint="0.79998168889431442"/>
  </sheetPr>
  <dimension ref="A1:H35"/>
  <sheetViews>
    <sheetView showZeros="0" view="pageBreakPreview" topLeftCell="A3" zoomScale="115" zoomScaleNormal="100" zoomScaleSheetLayoutView="115" workbookViewId="0">
      <selection activeCell="F9" sqref="F9:F23"/>
    </sheetView>
  </sheetViews>
  <sheetFormatPr baseColWidth="10" defaultColWidth="11.453125" defaultRowHeight="20.149999999999999" customHeight="1" x14ac:dyDescent="0.35"/>
  <cols>
    <col min="1" max="1" width="10.54296875" style="111" customWidth="1"/>
    <col min="2" max="2" width="50.54296875" style="56" customWidth="1"/>
    <col min="3" max="3" width="10.54296875" style="49" customWidth="1"/>
    <col min="4" max="5" width="10.54296875" style="42" customWidth="1"/>
    <col min="6" max="7" width="15.54296875" style="42" customWidth="1"/>
    <col min="8" max="16384" width="11.453125" style="42"/>
  </cols>
  <sheetData>
    <row r="1" spans="1:8" ht="20.149999999999999" customHeight="1" x14ac:dyDescent="0.35">
      <c r="A1" s="244" t="s">
        <v>148</v>
      </c>
      <c r="B1" s="245"/>
      <c r="C1" s="245"/>
      <c r="D1" s="245"/>
      <c r="E1" s="245"/>
      <c r="F1" s="245"/>
      <c r="G1" s="246"/>
    </row>
    <row r="2" spans="1:8" ht="20.149999999999999" customHeight="1" x14ac:dyDescent="0.35">
      <c r="A2" s="241" t="s">
        <v>0</v>
      </c>
      <c r="B2" s="242"/>
      <c r="C2" s="242"/>
      <c r="D2" s="242"/>
      <c r="E2" s="242"/>
      <c r="F2" s="242"/>
      <c r="G2" s="243"/>
    </row>
    <row r="3" spans="1:8" ht="20.149999999999999" customHeight="1" x14ac:dyDescent="0.35">
      <c r="A3" s="238" t="s">
        <v>268</v>
      </c>
      <c r="B3" s="239"/>
      <c r="C3" s="239"/>
      <c r="D3" s="239"/>
      <c r="E3" s="239"/>
      <c r="F3" s="239"/>
      <c r="G3" s="240"/>
    </row>
    <row r="4" spans="1:8" s="1" customFormat="1" ht="128.15" customHeight="1" x14ac:dyDescent="0.35">
      <c r="A4" s="289" t="s">
        <v>245</v>
      </c>
      <c r="B4" s="290"/>
      <c r="C4" s="290"/>
      <c r="D4" s="290"/>
      <c r="E4" s="290"/>
      <c r="F4" s="290"/>
      <c r="G4" s="291"/>
    </row>
    <row r="5" spans="1:8" s="43" customFormat="1" ht="26" x14ac:dyDescent="0.35">
      <c r="A5" s="2" t="s">
        <v>16</v>
      </c>
      <c r="B5" s="3" t="s">
        <v>11</v>
      </c>
      <c r="C5" s="4" t="s">
        <v>14</v>
      </c>
      <c r="D5" s="4" t="s">
        <v>243</v>
      </c>
      <c r="E5" s="259" t="s">
        <v>244</v>
      </c>
      <c r="F5" s="4" t="s">
        <v>17</v>
      </c>
      <c r="G5" s="4" t="s">
        <v>15</v>
      </c>
    </row>
    <row r="6" spans="1:8" s="43" customFormat="1" ht="20.149999999999999" customHeight="1" x14ac:dyDescent="0.35">
      <c r="A6" s="181"/>
      <c r="B6" s="182"/>
      <c r="C6" s="182"/>
      <c r="D6" s="182"/>
      <c r="E6" s="182"/>
      <c r="F6" s="182"/>
      <c r="G6" s="183"/>
    </row>
    <row r="7" spans="1:8" ht="20.149999999999999" customHeight="1" x14ac:dyDescent="0.35">
      <c r="A7" s="168" t="s">
        <v>58</v>
      </c>
      <c r="B7" s="167" t="s">
        <v>1</v>
      </c>
      <c r="C7" s="44"/>
      <c r="D7" s="45"/>
      <c r="E7" s="45"/>
      <c r="F7" s="29"/>
      <c r="G7" s="30"/>
    </row>
    <row r="8" spans="1:8" ht="10" customHeight="1" x14ac:dyDescent="0.35">
      <c r="A8" s="88"/>
      <c r="B8" s="26"/>
      <c r="C8" s="44"/>
      <c r="D8" s="45"/>
      <c r="E8" s="45"/>
      <c r="F8" s="29"/>
      <c r="G8" s="30"/>
    </row>
    <row r="9" spans="1:8" ht="20.149999999999999" customHeight="1" x14ac:dyDescent="0.35">
      <c r="A9" s="158" t="s">
        <v>81</v>
      </c>
      <c r="B9" s="159" t="s">
        <v>38</v>
      </c>
      <c r="C9" s="44"/>
      <c r="D9" s="45"/>
      <c r="E9" s="45"/>
      <c r="F9" s="29"/>
      <c r="G9" s="30"/>
    </row>
    <row r="10" spans="1:8" ht="20.149999999999999" customHeight="1" x14ac:dyDescent="0.35">
      <c r="A10" s="89" t="s">
        <v>60</v>
      </c>
      <c r="B10" s="31" t="s">
        <v>246</v>
      </c>
      <c r="C10" s="44" t="s">
        <v>5</v>
      </c>
      <c r="D10" s="138">
        <v>1</v>
      </c>
      <c r="E10" s="138"/>
      <c r="F10" s="124"/>
      <c r="G10" s="125">
        <f>D10*F10</f>
        <v>0</v>
      </c>
    </row>
    <row r="11" spans="1:8" ht="20.149999999999999" customHeight="1" x14ac:dyDescent="0.35">
      <c r="A11" s="89" t="s">
        <v>61</v>
      </c>
      <c r="B11" s="31" t="s">
        <v>23</v>
      </c>
      <c r="C11" s="44" t="s">
        <v>5</v>
      </c>
      <c r="D11" s="138">
        <v>1</v>
      </c>
      <c r="E11" s="45"/>
      <c r="F11" s="46"/>
      <c r="G11" s="122">
        <f>D11*F11</f>
        <v>0</v>
      </c>
    </row>
    <row r="12" spans="1:8" ht="20.149999999999999" customHeight="1" x14ac:dyDescent="0.35">
      <c r="A12" s="89"/>
      <c r="B12" s="31"/>
      <c r="C12" s="44"/>
      <c r="D12" s="45"/>
      <c r="E12" s="45"/>
      <c r="F12" s="46"/>
      <c r="G12" s="30"/>
    </row>
    <row r="13" spans="1:8" ht="20.149999999999999" customHeight="1" x14ac:dyDescent="0.35">
      <c r="A13" s="89"/>
      <c r="B13" s="32" t="s">
        <v>24</v>
      </c>
      <c r="C13" s="47"/>
      <c r="D13" s="48"/>
      <c r="E13" s="48"/>
      <c r="F13" s="35"/>
      <c r="G13" s="36">
        <f>SUM(G10:G10)</f>
        <v>0</v>
      </c>
    </row>
    <row r="14" spans="1:8" ht="20.149999999999999" customHeight="1" x14ac:dyDescent="0.35">
      <c r="A14" s="158" t="s">
        <v>63</v>
      </c>
      <c r="B14" s="159" t="s">
        <v>44</v>
      </c>
      <c r="C14" s="44"/>
      <c r="D14" s="45"/>
      <c r="E14" s="45"/>
      <c r="F14" s="29"/>
      <c r="G14" s="30"/>
      <c r="H14" s="11"/>
    </row>
    <row r="15" spans="1:8" ht="26.15" customHeight="1" x14ac:dyDescent="0.35">
      <c r="A15" s="89" t="s">
        <v>64</v>
      </c>
      <c r="B15" s="31" t="s">
        <v>222</v>
      </c>
      <c r="C15" s="44" t="s">
        <v>2</v>
      </c>
      <c r="D15" s="138">
        <v>666.37</v>
      </c>
      <c r="E15" s="138"/>
      <c r="F15" s="124"/>
      <c r="G15" s="125">
        <f t="shared" ref="G15:G18" si="0">+F15*D15</f>
        <v>0</v>
      </c>
      <c r="H15" s="11"/>
    </row>
    <row r="16" spans="1:8" ht="25" x14ac:dyDescent="0.35">
      <c r="A16" s="89" t="s">
        <v>65</v>
      </c>
      <c r="B16" s="31" t="s">
        <v>221</v>
      </c>
      <c r="C16" s="44" t="s">
        <v>2</v>
      </c>
      <c r="D16" s="138">
        <f>122.6+9.25+84.73</f>
        <v>216.57999999999998</v>
      </c>
      <c r="E16" s="138"/>
      <c r="F16" s="124"/>
      <c r="G16" s="125">
        <f t="shared" si="0"/>
        <v>0</v>
      </c>
    </row>
    <row r="17" spans="1:7" ht="12.5" x14ac:dyDescent="0.35">
      <c r="A17" s="89" t="s">
        <v>66</v>
      </c>
      <c r="B17" s="31" t="s">
        <v>89</v>
      </c>
      <c r="C17" s="44" t="s">
        <v>21</v>
      </c>
      <c r="D17" s="138">
        <v>1</v>
      </c>
      <c r="E17" s="138"/>
      <c r="F17" s="124"/>
      <c r="G17" s="125">
        <f t="shared" si="0"/>
        <v>0</v>
      </c>
    </row>
    <row r="18" spans="1:7" ht="20.149999999999999" customHeight="1" x14ac:dyDescent="0.35">
      <c r="A18" s="89" t="s">
        <v>67</v>
      </c>
      <c r="B18" s="31" t="s">
        <v>92</v>
      </c>
      <c r="C18" s="44" t="s">
        <v>21</v>
      </c>
      <c r="D18" s="138">
        <v>1</v>
      </c>
      <c r="E18" s="138"/>
      <c r="F18" s="124"/>
      <c r="G18" s="125">
        <f t="shared" si="0"/>
        <v>0</v>
      </c>
    </row>
    <row r="19" spans="1:7" ht="30" customHeight="1" x14ac:dyDescent="0.35">
      <c r="A19" s="89" t="s">
        <v>90</v>
      </c>
      <c r="B19" s="31" t="s">
        <v>215</v>
      </c>
      <c r="C19" s="44" t="s">
        <v>5</v>
      </c>
      <c r="D19" s="138">
        <v>1</v>
      </c>
      <c r="E19" s="138"/>
      <c r="F19" s="124"/>
      <c r="G19" s="125">
        <f>D19*F19</f>
        <v>0</v>
      </c>
    </row>
    <row r="20" spans="1:7" ht="20.149999999999999" customHeight="1" x14ac:dyDescent="0.35">
      <c r="A20" s="89" t="s">
        <v>91</v>
      </c>
      <c r="B20" s="31" t="s">
        <v>149</v>
      </c>
      <c r="C20" s="44" t="s">
        <v>5</v>
      </c>
      <c r="D20" s="138">
        <v>1</v>
      </c>
      <c r="E20" s="138"/>
      <c r="F20" s="124"/>
      <c r="G20" s="125">
        <f t="shared" ref="G20:G23" si="1">D20*F20</f>
        <v>0</v>
      </c>
    </row>
    <row r="21" spans="1:7" ht="30" customHeight="1" x14ac:dyDescent="0.35">
      <c r="A21" s="89" t="s">
        <v>139</v>
      </c>
      <c r="B21" s="31" t="s">
        <v>216</v>
      </c>
      <c r="C21" s="44" t="s">
        <v>5</v>
      </c>
      <c r="D21" s="138">
        <v>1</v>
      </c>
      <c r="E21" s="138"/>
      <c r="F21" s="124"/>
      <c r="G21" s="125">
        <f t="shared" si="1"/>
        <v>0</v>
      </c>
    </row>
    <row r="22" spans="1:7" ht="30" customHeight="1" x14ac:dyDescent="0.35">
      <c r="A22" s="89" t="s">
        <v>140</v>
      </c>
      <c r="B22" s="31" t="s">
        <v>217</v>
      </c>
      <c r="C22" s="44" t="s">
        <v>5</v>
      </c>
      <c r="D22" s="138">
        <v>1</v>
      </c>
      <c r="E22" s="138"/>
      <c r="F22" s="124"/>
      <c r="G22" s="125">
        <f t="shared" si="1"/>
        <v>0</v>
      </c>
    </row>
    <row r="23" spans="1:7" ht="45" customHeight="1" x14ac:dyDescent="0.35">
      <c r="A23" s="89" t="s">
        <v>141</v>
      </c>
      <c r="B23" s="31" t="s">
        <v>211</v>
      </c>
      <c r="C23" s="44" t="s">
        <v>5</v>
      </c>
      <c r="D23" s="138">
        <v>1</v>
      </c>
      <c r="E23" s="138"/>
      <c r="F23" s="124"/>
      <c r="G23" s="125">
        <f t="shared" si="1"/>
        <v>0</v>
      </c>
    </row>
    <row r="24" spans="1:7" ht="20.149999999999999" customHeight="1" x14ac:dyDescent="0.35">
      <c r="A24" s="89"/>
      <c r="B24" s="31"/>
      <c r="C24" s="44"/>
      <c r="D24" s="138"/>
      <c r="E24" s="138"/>
      <c r="F24" s="124"/>
      <c r="G24" s="125"/>
    </row>
    <row r="25" spans="1:7" ht="20.149999999999999" customHeight="1" x14ac:dyDescent="0.35">
      <c r="A25" s="89"/>
      <c r="B25" s="32" t="s">
        <v>24</v>
      </c>
      <c r="C25" s="47"/>
      <c r="D25" s="48"/>
      <c r="E25" s="48"/>
      <c r="F25" s="35"/>
      <c r="G25" s="36">
        <f>SUM(G15:G23)</f>
        <v>0</v>
      </c>
    </row>
    <row r="26" spans="1:7" ht="20.149999999999999" customHeight="1" x14ac:dyDescent="0.35">
      <c r="A26" s="299" t="s">
        <v>8</v>
      </c>
      <c r="B26" s="300"/>
      <c r="C26" s="300"/>
      <c r="D26" s="300"/>
      <c r="E26" s="300"/>
      <c r="F26" s="301"/>
      <c r="G26" s="38">
        <f>G13+G25</f>
        <v>0</v>
      </c>
    </row>
    <row r="27" spans="1:7" ht="20.149999999999999" customHeight="1" x14ac:dyDescent="0.35">
      <c r="A27" s="119"/>
      <c r="B27" s="112"/>
      <c r="C27" s="101"/>
      <c r="D27" s="107"/>
      <c r="E27" s="107"/>
      <c r="F27" s="108"/>
      <c r="G27" s="137"/>
    </row>
    <row r="28" spans="1:7" ht="20.149999999999999" customHeight="1" x14ac:dyDescent="0.35">
      <c r="A28" s="235" t="s">
        <v>241</v>
      </c>
      <c r="B28" s="236"/>
      <c r="C28" s="236"/>
      <c r="D28" s="236"/>
      <c r="E28" s="236"/>
      <c r="F28" s="236"/>
      <c r="G28" s="237"/>
    </row>
    <row r="29" spans="1:7" s="49" customFormat="1" ht="20.149999999999999" customHeight="1" x14ac:dyDescent="0.35">
      <c r="A29" s="163" t="s">
        <v>19</v>
      </c>
      <c r="B29" s="184" t="s">
        <v>12</v>
      </c>
      <c r="C29" s="176"/>
      <c r="D29" s="176"/>
      <c r="E29" s="176"/>
      <c r="F29" s="177"/>
      <c r="G29" s="164" t="s">
        <v>7</v>
      </c>
    </row>
    <row r="30" spans="1:7" ht="12" customHeight="1" x14ac:dyDescent="0.35">
      <c r="A30" s="88"/>
      <c r="B30" s="103"/>
      <c r="C30" s="52"/>
      <c r="D30" s="50"/>
      <c r="E30" s="50"/>
      <c r="F30" s="51"/>
      <c r="G30" s="30"/>
    </row>
    <row r="31" spans="1:7" ht="20.149999999999999" customHeight="1" x14ac:dyDescent="0.35">
      <c r="A31" s="88" t="s">
        <v>81</v>
      </c>
      <c r="B31" s="103" t="s">
        <v>38</v>
      </c>
      <c r="C31" s="139"/>
      <c r="D31" s="50"/>
      <c r="E31" s="50"/>
      <c r="F31" s="51"/>
      <c r="G31" s="30">
        <f>G13</f>
        <v>0</v>
      </c>
    </row>
    <row r="32" spans="1:7" ht="12" customHeight="1" x14ac:dyDescent="0.35">
      <c r="A32" s="88"/>
      <c r="B32" s="103"/>
      <c r="C32" s="139"/>
      <c r="D32" s="50"/>
      <c r="E32" s="50"/>
      <c r="F32" s="51"/>
      <c r="G32" s="30"/>
    </row>
    <row r="33" spans="1:7" ht="20.149999999999999" customHeight="1" x14ac:dyDescent="0.35">
      <c r="A33" s="88" t="s">
        <v>63</v>
      </c>
      <c r="B33" s="103" t="s">
        <v>44</v>
      </c>
      <c r="C33" s="139"/>
      <c r="D33" s="50"/>
      <c r="E33" s="50"/>
      <c r="F33" s="51"/>
      <c r="G33" s="30">
        <f>G25</f>
        <v>0</v>
      </c>
    </row>
    <row r="34" spans="1:7" ht="12" customHeight="1" x14ac:dyDescent="0.35">
      <c r="A34" s="110"/>
      <c r="B34" s="109"/>
      <c r="C34" s="140"/>
      <c r="D34" s="53"/>
      <c r="E34" s="53"/>
      <c r="F34" s="54"/>
      <c r="G34" s="55"/>
    </row>
    <row r="35" spans="1:7" ht="20.149999999999999" customHeight="1" x14ac:dyDescent="0.35">
      <c r="A35" s="302" t="s">
        <v>8</v>
      </c>
      <c r="B35" s="302"/>
      <c r="C35" s="302"/>
      <c r="D35" s="302"/>
      <c r="E35" s="302"/>
      <c r="F35" s="303"/>
      <c r="G35" s="36">
        <f>SUM(G31:G33)</f>
        <v>0</v>
      </c>
    </row>
  </sheetData>
  <mergeCells count="3">
    <mergeCell ref="A4:G4"/>
    <mergeCell ref="A26:F26"/>
    <mergeCell ref="A35:F35"/>
  </mergeCells>
  <phoneticPr fontId="13" type="noConversion"/>
  <printOptions horizontalCentered="1"/>
  <pageMargins left="0.39370078740157483" right="0.31496062992125984" top="0.94488188976377963" bottom="0.9055118110236221" header="0.39370078740157483" footer="0.39370078740157483"/>
  <pageSetup paperSize="9" scale="75" firstPageNumber="3" fitToHeight="0" orientation="portrait" r:id="rId1"/>
  <headerFooter>
    <oddHeader>&amp;L&amp;"Arial,Gras"&amp;10&amp;K000000
D.P.G.F. N° &amp;A&amp;R&amp;"Arial,Normal"&amp;8&amp;P/&amp;N</oddHeader>
    <oddFooter>&amp;RMars 2025</oddFooter>
  </headerFooter>
  <ignoredErrors>
    <ignoredError sqref="A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11</vt:i4>
      </vt:variant>
      <vt:variant>
        <vt:lpstr>Plages nommées</vt:lpstr>
      </vt:variant>
      <vt:variant>
        <vt:i4>17</vt:i4>
      </vt:variant>
    </vt:vector>
  </HeadingPairs>
  <TitlesOfParts>
    <vt:vector size="28" baseType="lpstr">
      <vt:lpstr>RECAPITULATIF ML05</vt:lpstr>
      <vt:lpstr>PDG (01)</vt:lpstr>
      <vt:lpstr>Lot 5-01 Doublages - cloisons</vt:lpstr>
      <vt:lpstr>PDG (2)</vt:lpstr>
      <vt:lpstr>Lot 5-02 Menuiseries bois</vt:lpstr>
      <vt:lpstr>PDG (3)</vt:lpstr>
      <vt:lpstr>Lot 5-03 Revêtements S&amp;M</vt:lpstr>
      <vt:lpstr>PDG (4)</vt:lpstr>
      <vt:lpstr>Lot 5-04 Faux plafonds</vt:lpstr>
      <vt:lpstr>PDG (5)</vt:lpstr>
      <vt:lpstr>5-05 Peintures intérieures</vt:lpstr>
      <vt:lpstr>'PDG (01)'!_Hlk90045987</vt:lpstr>
      <vt:lpstr>'PDG (2)'!_Hlk90045987</vt:lpstr>
      <vt:lpstr>'PDG (3)'!_Hlk90045987</vt:lpstr>
      <vt:lpstr>'PDG (4)'!_Hlk90045987</vt:lpstr>
      <vt:lpstr>'PDG (5)'!_Hlk90045987</vt:lpstr>
      <vt:lpstr>'5-05 Peintures intérieures'!Impression_des_titres</vt:lpstr>
      <vt:lpstr>'Lot 5-04 Faux plafonds'!Impression_des_titres</vt:lpstr>
      <vt:lpstr>'5-05 Peintures intérieures'!Zone_d_impression</vt:lpstr>
      <vt:lpstr>'Lot 5-01 Doublages - cloisons'!Zone_d_impression</vt:lpstr>
      <vt:lpstr>'Lot 5-02 Menuiseries bois'!Zone_d_impression</vt:lpstr>
      <vt:lpstr>'Lot 5-03 Revêtements S&amp;M'!Zone_d_impression</vt:lpstr>
      <vt:lpstr>'Lot 5-04 Faux plafonds'!Zone_d_impression</vt:lpstr>
      <vt:lpstr>'PDG (01)'!Zone_d_impression</vt:lpstr>
      <vt:lpstr>'PDG (2)'!Zone_d_impression</vt:lpstr>
      <vt:lpstr>'PDG (3)'!Zone_d_impression</vt:lpstr>
      <vt:lpstr>'PDG (4)'!Zone_d_impression</vt:lpstr>
      <vt:lpstr>'PDG (5)'!Zone_d_impression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 HILDENBRAND</dc:creator>
  <cp:lastModifiedBy>Michel HILDENBRAND</cp:lastModifiedBy>
  <cp:lastPrinted>2025-04-29T14:48:06Z</cp:lastPrinted>
  <dcterms:created xsi:type="dcterms:W3CDTF">2024-07-11T15:23:48Z</dcterms:created>
  <dcterms:modified xsi:type="dcterms:W3CDTF">2025-04-29T14:49:22Z</dcterms:modified>
</cp:coreProperties>
</file>