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ouislucas\Documents\3 - Affaire\Projet Encours\CHU Bordeaux\04 - Chiffrage\Fichier VF Offre 2 - Etude - AE DPGF\"/>
    </mc:Choice>
  </mc:AlternateContent>
  <bookViews>
    <workbookView xWindow="0" yWindow="0" windowWidth="21600" windowHeight="8700"/>
  </bookViews>
  <sheets>
    <sheet name="Présentation (2)" sheetId="1" r:id="rId1"/>
    <sheet name="PE01 - Engagement" sheetId="2" r:id="rId2"/>
    <sheet name="PE02 - Synthese M&amp;V" sheetId="3" r:id="rId3"/>
    <sheet name="PE03 - Variables" sheetId="4" r:id="rId4"/>
    <sheet name="PE04 - Methode d'analyse" sheetId="5" r:id="rId5"/>
    <sheet name="PE05 - Responsabilité de suivi" sheetId="6" r:id="rId6"/>
    <sheet name="PE06 - Budget M&amp;V" sheetId="7" r:id="rId7"/>
    <sheet name="PE07 - Cout plan de comptage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_0_Regressio" hidden="1">#REF!</definedName>
    <definedName name="_2_0_Regressio" hidden="1">#REF!</definedName>
    <definedName name="_3_0_Regression_" hidden="1">#REF!</definedName>
    <definedName name="a">#REF!</definedName>
    <definedName name="aa">#REF!</definedName>
    <definedName name="b">#REF!</definedName>
    <definedName name="Bâtiment">#REF!</definedName>
    <definedName name="bbb" hidden="1">{"'Feuil1'!$A$1:$Y$50"}</definedName>
    <definedName name="BE">[2]base!#REF!</definedName>
    <definedName name="CBWorkbookPriority" hidden="1">-1022153319</definedName>
    <definedName name="ccc" hidden="1">{"'Feuil1'!$A$1:$Y$50"}</definedName>
    <definedName name="comm">#REF!</definedName>
    <definedName name="Commentaire">#REF!</definedName>
    <definedName name="Comptage">#REF!</definedName>
    <definedName name="correction_DJU_2021_2022">[3]DJU!$D$6</definedName>
    <definedName name="DfColCalcST" hidden="1">[4]Diffus!$Q$1</definedName>
    <definedName name="dju_2014">#REF!</definedName>
    <definedName name="dju_2015">#REF!</definedName>
    <definedName name="dju_2016">#REF!</definedName>
    <definedName name="dju_REF">#REF!</definedName>
    <definedName name="djuREF">#REF!</definedName>
    <definedName name="Etatdumatériel">[5]Feuil1!$AH$4:$AJ$4</definedName>
    <definedName name="Installation">#REF!</definedName>
    <definedName name="k">1.2*5</definedName>
    <definedName name="List_type_APE">'[6]Liste APE'!$C$3:$C$14</definedName>
    <definedName name="Obsolescence">[5]Feuil1!$AL$4:$AN$4</definedName>
    <definedName name="Plan_de_masse">#REF!</definedName>
    <definedName name="ppp">#REF!</definedName>
    <definedName name="pression_gaz">[7]D57555X02!$B$1</definedName>
    <definedName name="Réseau">#REF!</definedName>
    <definedName name="Réserve">[5]Feuil1!$AD$4:$AF$4</definedName>
    <definedName name="Sécurité">[5]Feuil1!$AP$4:$AR$4</definedName>
    <definedName name="ss">'[8]Feuil1 (2)'!$AH$4:$AJ$4</definedName>
    <definedName name="TABLEAU_JAUNE">#REF!</definedName>
    <definedName name="TABLEAU_N__1">#REF!</definedName>
    <definedName name="TABLEAU_N__2">#REF!</definedName>
    <definedName name="TABLEAU_N__3">#REF!</definedName>
    <definedName name="TABLEAU_N__4">#REF!</definedName>
    <definedName name="TABLEAU_N__5">#REF!</definedName>
    <definedName name="Tableau_toutes_énergie">#REF!</definedName>
    <definedName name="TABLEAU_VERT">#REF!</definedName>
    <definedName name="Taux_de_couverture_bois_Chbois_Perrens">'PE01 - Engagement'!$D$44</definedName>
    <definedName name="Test">'[2]Extract Histo'!#REF!</definedName>
    <definedName name="Test2">'[2]Extract Histo'!#REF!</definedName>
    <definedName name="z">#REF!</definedName>
    <definedName name="_xlnm.Print_Area" localSheetId="3">'PE03 - Variables'!$A$1:$K$25</definedName>
    <definedName name="zz">'[8]Feuil1 (2)'!$AL$4:$AN$4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8" l="1"/>
  <c r="F7" i="8"/>
  <c r="E7" i="8"/>
  <c r="D7" i="8"/>
  <c r="C7" i="8"/>
  <c r="I6" i="8"/>
  <c r="H6" i="8"/>
  <c r="I5" i="8"/>
  <c r="I7" i="8" s="1"/>
  <c r="C4" i="7" s="1"/>
  <c r="C9" i="7" s="1"/>
  <c r="H5" i="8"/>
  <c r="H7" i="8" s="1"/>
  <c r="C11" i="7"/>
  <c r="C7" i="7"/>
  <c r="C6" i="7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V108" i="2"/>
  <c r="V107" i="2"/>
  <c r="V106" i="2"/>
  <c r="U109" i="2"/>
  <c r="V105" i="2"/>
  <c r="R109" i="2"/>
  <c r="T109" i="2"/>
  <c r="V104" i="2"/>
  <c r="T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V96" i="2"/>
  <c r="W96" i="2" s="1"/>
  <c r="W95" i="2"/>
  <c r="V95" i="2"/>
  <c r="X95" i="2" s="1"/>
  <c r="V94" i="2"/>
  <c r="R97" i="2"/>
  <c r="V93" i="2"/>
  <c r="V92" i="2"/>
  <c r="U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V85" i="2"/>
  <c r="V84" i="2"/>
  <c r="V83" i="2"/>
  <c r="R86" i="2"/>
  <c r="V82" i="2"/>
  <c r="T86" i="2"/>
  <c r="S86" i="2"/>
  <c r="T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V73" i="2"/>
  <c r="V72" i="2"/>
  <c r="X72" i="2" s="1"/>
  <c r="V71" i="2"/>
  <c r="X71" i="2" s="1"/>
  <c r="U74" i="2"/>
  <c r="V70" i="2"/>
  <c r="V69" i="2"/>
  <c r="R74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V62" i="2"/>
  <c r="V61" i="2"/>
  <c r="V60" i="2"/>
  <c r="R63" i="2"/>
  <c r="V59" i="2"/>
  <c r="U63" i="2"/>
  <c r="T63" i="2"/>
  <c r="V58" i="2"/>
  <c r="U52" i="2"/>
  <c r="T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V51" i="2"/>
  <c r="V50" i="2"/>
  <c r="V49" i="2"/>
  <c r="X49" i="2" s="1"/>
  <c r="V48" i="2"/>
  <c r="X48" i="2" s="1"/>
  <c r="S52" i="2"/>
  <c r="R52" i="2"/>
  <c r="T40" i="2"/>
  <c r="S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V39" i="2"/>
  <c r="X39" i="2" s="1"/>
  <c r="V38" i="2"/>
  <c r="V37" i="2"/>
  <c r="U40" i="2"/>
  <c r="V36" i="2"/>
  <c r="V35" i="2"/>
  <c r="R4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V28" i="2"/>
  <c r="U29" i="2"/>
  <c r="V27" i="2"/>
  <c r="V26" i="2"/>
  <c r="R29" i="2"/>
  <c r="V25" i="2"/>
  <c r="X25" i="2" s="1"/>
  <c r="V24" i="2"/>
  <c r="W24" i="2" s="1"/>
  <c r="T29" i="2"/>
  <c r="S29" i="2"/>
  <c r="J14" i="2"/>
  <c r="I14" i="2"/>
  <c r="I13" i="2"/>
  <c r="I12" i="2"/>
  <c r="I11" i="2"/>
  <c r="I10" i="2"/>
  <c r="I9" i="2"/>
  <c r="X73" i="2" l="1"/>
  <c r="W73" i="2"/>
  <c r="X85" i="2"/>
  <c r="W85" i="2"/>
  <c r="X58" i="2"/>
  <c r="W58" i="2"/>
  <c r="V63" i="2"/>
  <c r="X62" i="2"/>
  <c r="W62" i="2"/>
  <c r="X107" i="2"/>
  <c r="W107" i="2"/>
  <c r="X36" i="2"/>
  <c r="W36" i="2"/>
  <c r="W69" i="2"/>
  <c r="V74" i="2"/>
  <c r="X69" i="2"/>
  <c r="X108" i="2"/>
  <c r="W108" i="2"/>
  <c r="X26" i="2"/>
  <c r="W26" i="2"/>
  <c r="X37" i="2"/>
  <c r="W37" i="2"/>
  <c r="X70" i="2"/>
  <c r="W70" i="2"/>
  <c r="X92" i="2"/>
  <c r="W92" i="2"/>
  <c r="V97" i="2"/>
  <c r="X59" i="2"/>
  <c r="W59" i="2"/>
  <c r="X104" i="2"/>
  <c r="V109" i="2"/>
  <c r="W104" i="2"/>
  <c r="X82" i="2"/>
  <c r="W82" i="2"/>
  <c r="W93" i="2"/>
  <c r="X93" i="2"/>
  <c r="X27" i="2"/>
  <c r="W27" i="2"/>
  <c r="X38" i="2"/>
  <c r="W38" i="2"/>
  <c r="C12" i="7"/>
  <c r="X60" i="2"/>
  <c r="W60" i="2"/>
  <c r="W83" i="2"/>
  <c r="X83" i="2"/>
  <c r="X94" i="2"/>
  <c r="W94" i="2"/>
  <c r="X105" i="2"/>
  <c r="W105" i="2"/>
  <c r="X28" i="2"/>
  <c r="W28" i="2"/>
  <c r="X50" i="2"/>
  <c r="W50" i="2"/>
  <c r="W35" i="2"/>
  <c r="V40" i="2"/>
  <c r="X35" i="2"/>
  <c r="X61" i="2"/>
  <c r="W61" i="2"/>
  <c r="X106" i="2"/>
  <c r="W106" i="2"/>
  <c r="X51" i="2"/>
  <c r="W51" i="2"/>
  <c r="X84" i="2"/>
  <c r="W84" i="2"/>
  <c r="W25" i="2"/>
  <c r="V81" i="2"/>
  <c r="S97" i="2"/>
  <c r="W49" i="2"/>
  <c r="W72" i="2"/>
  <c r="V47" i="2"/>
  <c r="S63" i="2"/>
  <c r="U97" i="2"/>
  <c r="X96" i="2"/>
  <c r="V29" i="2"/>
  <c r="W39" i="2"/>
  <c r="S109" i="2"/>
  <c r="S74" i="2"/>
  <c r="W71" i="2"/>
  <c r="X24" i="2"/>
  <c r="W48" i="2"/>
  <c r="X109" i="2" l="1"/>
  <c r="W109" i="2"/>
  <c r="X29" i="2"/>
  <c r="W29" i="2"/>
  <c r="X74" i="2"/>
  <c r="W74" i="2"/>
  <c r="X97" i="2"/>
  <c r="W97" i="2"/>
  <c r="X40" i="2"/>
  <c r="W40" i="2"/>
  <c r="X63" i="2"/>
  <c r="W63" i="2"/>
  <c r="V52" i="2"/>
  <c r="X47" i="2"/>
  <c r="W47" i="2"/>
  <c r="V86" i="2"/>
  <c r="X81" i="2"/>
  <c r="W81" i="2"/>
  <c r="W86" i="2" l="1"/>
  <c r="X86" i="2"/>
  <c r="W52" i="2"/>
  <c r="X52" i="2"/>
</calcChain>
</file>

<file path=xl/sharedStrings.xml><?xml version="1.0" encoding="utf-8"?>
<sst xmlns="http://schemas.openxmlformats.org/spreadsheetml/2006/main" count="844" uniqueCount="318">
  <si>
    <r>
      <rPr>
        <b/>
        <u/>
        <sz val="12"/>
        <rFont val="Arial"/>
        <family val="2"/>
      </rPr>
      <t xml:space="preserve">CHU DE BORDEAUX
</t>
    </r>
    <r>
      <rPr>
        <sz val="10"/>
        <rFont val="Arial"/>
        <family val="2"/>
      </rPr>
      <t>MARCHE PUBLIC GLOBAL DE PERFORMANCE DU 
CHU DE BORDEAUX – 5 SITES</t>
    </r>
  </si>
  <si>
    <t>Annexe 2 à l'Acte d'Engagement : Engagements de Performance</t>
  </si>
  <si>
    <t>Maître d'ouvrage:</t>
  </si>
  <si>
    <r>
      <rPr>
        <b/>
        <sz val="10"/>
        <rFont val="Arial"/>
        <family val="2"/>
      </rPr>
      <t>CHU DE BORDEAUX</t>
    </r>
    <r>
      <rPr>
        <sz val="10"/>
        <rFont val="Arial"/>
        <family val="2"/>
      </rPr>
      <t xml:space="preserve">
</t>
    </r>
  </si>
  <si>
    <t xml:space="preserve">Le candidat doit compléter les cases en jaune du présent fichier en corrélation avec les demandes du "Programme performantiel"
</t>
  </si>
  <si>
    <t>PE01 – Engagements de Performance</t>
  </si>
  <si>
    <t>Les consommations d'énergie sont à exprimer en énergie finale, donc en kWh PCI pour tous les combustibles</t>
  </si>
  <si>
    <t>Comme défini au CCAP, les cibles par item seront à définir suite à la mise en place du PMV (période 2b).</t>
  </si>
  <si>
    <t>Situation de référence périmètre performance</t>
  </si>
  <si>
    <t xml:space="preserve">Conso Réf. énergie thermique en SST </t>
  </si>
  <si>
    <t xml:space="preserve">Estimation pertes réseau de distribution </t>
  </si>
  <si>
    <t xml:space="preserve">Estimation du rendement  (production+ réseau) </t>
  </si>
  <si>
    <t>Conso Réf. énergie thermique</t>
  </si>
  <si>
    <t xml:space="preserve">Conso Réf. Electricité </t>
  </si>
  <si>
    <t xml:space="preserve">Conso Réf. énergie globale du site </t>
  </si>
  <si>
    <t>Conso surfacique</t>
  </si>
  <si>
    <t>Surfaces de plancher performance</t>
  </si>
  <si>
    <t>(Mwhutile)</t>
  </si>
  <si>
    <t>(MwhEF)</t>
  </si>
  <si>
    <t>(kWhef/m2)</t>
  </si>
  <si>
    <t>(m2)</t>
  </si>
  <si>
    <t>PEL</t>
  </si>
  <si>
    <t>HL</t>
  </si>
  <si>
    <t>XA</t>
  </si>
  <si>
    <t>SA</t>
  </si>
  <si>
    <t>CJA</t>
  </si>
  <si>
    <t>TOTAL</t>
  </si>
  <si>
    <t>Consos Chauffage 
(MWhutile)</t>
  </si>
  <si>
    <t>Consos ECS
(MWhutile)</t>
  </si>
  <si>
    <t>Consos Process
(MWhutile)</t>
  </si>
  <si>
    <t>Consos thermique global site GAZ/Bois
(MWhPCI)</t>
  </si>
  <si>
    <t>Consos climatisation
(MWhélec)</t>
  </si>
  <si>
    <t>Consos ventilation
(MWhélec)</t>
  </si>
  <si>
    <t>Consos Auxilaires chauffage /clim
(MWhélec)</t>
  </si>
  <si>
    <t>ITEM</t>
  </si>
  <si>
    <t>Economie non cumulé par an par site</t>
  </si>
  <si>
    <t>ANNEE 1</t>
  </si>
  <si>
    <t>Référence des ITEMS  
à établir AVANT TRAVAUX</t>
  </si>
  <si>
    <t>Mesures  de la performance énergétique des ITEMS  
pendant la période de suivi APRES TRAVAUX</t>
  </si>
  <si>
    <t>Planning des économies par énergie et par site 
(cf. GPE dans DPGF). A détailler ci-après</t>
  </si>
  <si>
    <t>Indicateurs de performance référence</t>
  </si>
  <si>
    <t>Site</t>
  </si>
  <si>
    <t>Surfaces de plancher global (m2)</t>
  </si>
  <si>
    <t>Thermique ITEMS 1,2,3 
(MWh utile)</t>
  </si>
  <si>
    <t>GAZ 
(MWh PCI)</t>
  </si>
  <si>
    <t>BOIS
(MWh PCI)</t>
  </si>
  <si>
    <t>ELEC 
(MWh)</t>
  </si>
  <si>
    <t>Gain global
(MWh)</t>
  </si>
  <si>
    <t>Gain global
(%/ réf)</t>
  </si>
  <si>
    <t>Gain global
(kWh/m2.an)</t>
  </si>
  <si>
    <t>ANNEE 2</t>
  </si>
  <si>
    <t>ANNEE 3</t>
  </si>
  <si>
    <t>ANNEE 4</t>
  </si>
  <si>
    <t>ANNEE 5</t>
  </si>
  <si>
    <t>ANNEE 6</t>
  </si>
  <si>
    <t>ANNEE 7</t>
  </si>
  <si>
    <t>ANNEE 8</t>
  </si>
  <si>
    <t>PE02 – Synthèse du plan de mesures et de vérifications</t>
  </si>
  <si>
    <t>Version</t>
  </si>
  <si>
    <t>Date</t>
  </si>
  <si>
    <t>Rédaction</t>
  </si>
  <si>
    <t>Validation 
(n° CMVP)</t>
  </si>
  <si>
    <t>OF</t>
  </si>
  <si>
    <t>Dalkia</t>
  </si>
  <si>
    <t>Option</t>
  </si>
  <si>
    <t>Acteur</t>
  </si>
  <si>
    <t>Raison sociale</t>
  </si>
  <si>
    <t>Responsable</t>
  </si>
  <si>
    <t>Signature</t>
  </si>
  <si>
    <t>MOA</t>
  </si>
  <si>
    <t>CHU DE BORDEAUX</t>
  </si>
  <si>
    <t>AMO</t>
  </si>
  <si>
    <t>MOE</t>
  </si>
  <si>
    <t>Ingerop
Cetab
JL&amp;P</t>
  </si>
  <si>
    <t>Antoine RAMBAUDON
Frédéric CAPBERN
Bernard SCHWEITZER</t>
  </si>
  <si>
    <t>Agent Commissionnement</t>
  </si>
  <si>
    <t>Jonathan Wallet</t>
  </si>
  <si>
    <t>Responsable M&amp;V</t>
  </si>
  <si>
    <t xml:space="preserve"> Antoine Gubanski</t>
  </si>
  <si>
    <t>Entreprise de Services énergétiques</t>
  </si>
  <si>
    <t>Dalkia Direction Opérationnel Sud Ouest</t>
  </si>
  <si>
    <t>PE03 – Liste des variables périodiques et statiques</t>
  </si>
  <si>
    <t>Nommer la variable ou le facteur et mettre une croix dans les cases des postes concernés et du responsable du suivi</t>
  </si>
  <si>
    <t>Variable ou facteur d'ajustement</t>
  </si>
  <si>
    <t>Groupe d'appartenance</t>
  </si>
  <si>
    <t xml:space="preserve">Source </t>
  </si>
  <si>
    <t>Valeurs de référence</t>
  </si>
  <si>
    <t>Poste de consommation concerné par la variable ou le facteur d'ajustement</t>
  </si>
  <si>
    <t>Quantité</t>
  </si>
  <si>
    <t>Unité</t>
  </si>
  <si>
    <t>Taux de variation admisible des variables statiques</t>
  </si>
  <si>
    <t>Chauffage</t>
  </si>
  <si>
    <t>Climatisation</t>
  </si>
  <si>
    <t>Ventilation</t>
  </si>
  <si>
    <t>Auxilaires chauffage /clim</t>
  </si>
  <si>
    <t xml:space="preserve">Degrés-Jours de chauffe (DJUC 18) </t>
  </si>
  <si>
    <t>Périodique</t>
  </si>
  <si>
    <t>Météo France Aéroport de Bordeaux</t>
  </si>
  <si>
    <t>DJUC</t>
  </si>
  <si>
    <t>sans objet</t>
  </si>
  <si>
    <t>x</t>
  </si>
  <si>
    <t xml:space="preserve">Degrés-Jours Froid (DJF 24) </t>
  </si>
  <si>
    <t>DJF</t>
  </si>
  <si>
    <t>m3 d'ECS</t>
  </si>
  <si>
    <t>Compterus</t>
  </si>
  <si>
    <t>m3/an</t>
  </si>
  <si>
    <t>Heures de fonctionnement des installations</t>
  </si>
  <si>
    <t xml:space="preserve">A definir pendant la Phase 2A transitoire </t>
  </si>
  <si>
    <t>heures</t>
  </si>
  <si>
    <t xml:space="preserve">Irradiation solaire </t>
  </si>
  <si>
    <t>kWh/m2</t>
  </si>
  <si>
    <t>kWante : Puissance en situation de référence
kWpost : Puissance après travaux APE
Eff ante : Rendement en kW/unité de Puissance en situation de référence
Eff post : Rendement en kW/unité de Puissance après travaux AAPE
P : Puissance équivalente de l’équipement ( ante et post)
Hrs-post : Utilisation en heures, après travaux AAPE
Hrs-ante : Utilisation en heures, pendant la situation de référence</t>
  </si>
  <si>
    <t>Automate</t>
  </si>
  <si>
    <t xml:space="preserve">A definir pendant la Phase 2A transitoire 
</t>
  </si>
  <si>
    <t>kW, heures</t>
  </si>
  <si>
    <t>Surfaces/Volumes
Changements quant à l’utilisation de l’immeuble ou d’une partie d’immeuble</t>
  </si>
  <si>
    <t>Statique</t>
  </si>
  <si>
    <t>MOA/Dalkia</t>
  </si>
  <si>
    <t>CCAP_Anx1_Périmètre_v3</t>
  </si>
  <si>
    <t xml:space="preserve">m2 </t>
  </si>
  <si>
    <t>"+/- 5%</t>
  </si>
  <si>
    <t>Surfaces/Volumes
Agrandissement ou réductions des surfaces</t>
  </si>
  <si>
    <t>m2</t>
  </si>
  <si>
    <t>Coefficient de déperditions thermiques de l’enveloppe du bâtiment :Ubat
Transformation de l’immeuble et notamment du bâti des ouvrants et des façades</t>
  </si>
  <si>
    <t>W/m².K.</t>
  </si>
  <si>
    <t>Journées d'hospitalisation: Changement de taux d'occupation de l’immeuble</t>
  </si>
  <si>
    <t>Nombre</t>
  </si>
  <si>
    <t>Équipements techniques CVC/éclairage
Liste et caractéristiques des équipements techniques du bâtiment (hydraulique chaud, hydraulique froid, climatisation, ventilation, éclairage, ECS, équipements électriques)</t>
  </si>
  <si>
    <t>NA</t>
  </si>
  <si>
    <t>Équipements d’imagerie médicale de grande taille (MIE)
Liste et caractéristiques des équipements d’imagerie médicale (MIE) tels que : MRI, PET, CT, etc.</t>
  </si>
  <si>
    <t>Équipements médicaux de plus petite taille (SME)
Liste et caractéristiques des appareils d’analyse et de nombreux appareils thérapeutiques</t>
  </si>
  <si>
    <t>Nombre des repas préparés</t>
  </si>
  <si>
    <t>Repas</t>
  </si>
  <si>
    <t>"+/- 3%</t>
  </si>
  <si>
    <t>Tonnes de linge lavés</t>
  </si>
  <si>
    <t>Tonne</t>
  </si>
  <si>
    <t>Nb de cycles lavage et stérilisation</t>
  </si>
  <si>
    <t>"+/-  3%</t>
  </si>
  <si>
    <t>Heures d'utilisation des blocs opératoires et CTA</t>
  </si>
  <si>
    <t>h</t>
  </si>
  <si>
    <t>Confort
Températures de consigne à l’intérieur des locaux CCTP EM Anx3 Valeurs Contractuelles</t>
  </si>
  <si>
    <t xml:space="preserve">CCTP EM Anx3 Valeurs Contractuelles </t>
  </si>
  <si>
    <t>°C</t>
  </si>
  <si>
    <t>PE04 – Méthode de calcul et procédure d'analyse</t>
  </si>
  <si>
    <t>Item</t>
  </si>
  <si>
    <t>Poste de consommation</t>
  </si>
  <si>
    <t>Modèle d'analyse statistique</t>
  </si>
  <si>
    <t>Variable périodique X1 (Cf. Détail PE03)</t>
  </si>
  <si>
    <t>Coefficient a1</t>
  </si>
  <si>
    <t>Coefficient b</t>
  </si>
  <si>
    <t>R²</t>
  </si>
  <si>
    <t>CV (RMSE)</t>
  </si>
  <si>
    <t>Stat t</t>
  </si>
  <si>
    <t>PEL SS</t>
  </si>
  <si>
    <t>07 - Echangeur Tripode</t>
  </si>
  <si>
    <t>Y' = 153,51 + 1,45 * DJU</t>
  </si>
  <si>
    <t>DJU</t>
  </si>
  <si>
    <t>07 - Tripode CTA 1</t>
  </si>
  <si>
    <t>Y' = 105,42 + 1,79 * DJU</t>
  </si>
  <si>
    <t>08 - Tripode CTA 2</t>
  </si>
  <si>
    <t>Y' = 240,27 + 2,82 * DJU</t>
  </si>
  <si>
    <t xml:space="preserve">17 - UNDR </t>
  </si>
  <si>
    <t>Y' = 845,16 + 0,92 * DJU</t>
  </si>
  <si>
    <t xml:space="preserve">20 - Pédiatrique </t>
  </si>
  <si>
    <t>Y' = 96,31 + 0,92 * DJU</t>
  </si>
  <si>
    <t>28 - Ateliers 1</t>
  </si>
  <si>
    <t>Y' = -6,11 + 0,37 * DJU</t>
  </si>
  <si>
    <t>29 - Ateliers 2</t>
  </si>
  <si>
    <t>Y' = -0,62 + 0,1 * DJU</t>
  </si>
  <si>
    <t>34 - Crèche</t>
  </si>
  <si>
    <t>Y' = 2,08 + 0,07 * DJU</t>
  </si>
  <si>
    <t>35 - IMS</t>
  </si>
  <si>
    <t>Y' = 22,41 + 0,57 * DJU</t>
  </si>
  <si>
    <t>37 - Tondu</t>
  </si>
  <si>
    <t>Y' = 18,87 + 0,71 * DJU</t>
  </si>
  <si>
    <t>NEURO</t>
  </si>
  <si>
    <t>Y' = 6,82 + 0,15 * DJU</t>
  </si>
  <si>
    <t>Neuro nephro</t>
  </si>
  <si>
    <t>Y' = -1,24 + 0,07 * DJU</t>
  </si>
  <si>
    <t>BAT D</t>
  </si>
  <si>
    <t>Y' = 16,01 + 0,25 * DJU</t>
  </si>
  <si>
    <t xml:space="preserve">53/54 - Bâtiment PQ </t>
  </si>
  <si>
    <t>Y' = 19,41 + 0,3 * DJU</t>
  </si>
  <si>
    <t>54 bis - Bâtiment R</t>
  </si>
  <si>
    <t>Y' = -3,31 + 0,13 * DJU</t>
  </si>
  <si>
    <t>55 - Services Généraux</t>
  </si>
  <si>
    <t>Y' = 48,95 + 0,87 * DJU</t>
  </si>
  <si>
    <t>SS57 - Pharmacie</t>
  </si>
  <si>
    <t>Y' = 3,35 + 0,08 * DJU</t>
  </si>
  <si>
    <t xml:space="preserve">59 - USN </t>
  </si>
  <si>
    <t>Y' = 22,97 + 0,3 * DJU</t>
  </si>
  <si>
    <t xml:space="preserve">61 - LFD </t>
  </si>
  <si>
    <t>Y' = 1,38 + 0,04 * DJU</t>
  </si>
  <si>
    <t xml:space="preserve">67 - Stérilisation </t>
  </si>
  <si>
    <t>Y' = 7,05 + 0,17 * DJU</t>
  </si>
  <si>
    <t>68 - CFXM</t>
  </si>
  <si>
    <t>Y' = 34,22 + 1,83 * DJU</t>
  </si>
  <si>
    <t>30 - Garages / UDH</t>
  </si>
  <si>
    <t>Y' = 4,22 + 0,1 * DJU</t>
  </si>
  <si>
    <t>62 - ESF</t>
  </si>
  <si>
    <t>Y' = 52,67 + 1,64 * DJU</t>
  </si>
  <si>
    <t>HL SS</t>
  </si>
  <si>
    <t xml:space="preserve">CARDIO </t>
  </si>
  <si>
    <t>Y' = 151,79 + 1,63 * DJU</t>
  </si>
  <si>
    <t>SAU</t>
  </si>
  <si>
    <t>Y' = 49,36 + 0,4 * DJU</t>
  </si>
  <si>
    <t>INSERM</t>
  </si>
  <si>
    <t>Y' = 3,44 + 0,06 * DJU</t>
  </si>
  <si>
    <t>CFM</t>
  </si>
  <si>
    <t>Y' = 22,07 + 0,49 * DJU</t>
  </si>
  <si>
    <t>USN INT</t>
  </si>
  <si>
    <t>Y' = 29,99 + 0,78 * DJU</t>
  </si>
  <si>
    <t>BLANCHISSERIE</t>
  </si>
  <si>
    <t>Y' = 11,12 + 0,3 * DJU</t>
  </si>
  <si>
    <t>MEDECINE NUCLEAIRE</t>
  </si>
  <si>
    <t>Y' = 18,92 + 0,3 * DJU</t>
  </si>
  <si>
    <t>PHARMACIE</t>
  </si>
  <si>
    <t>Y' = 6,89 + 0,18 * DJU</t>
  </si>
  <si>
    <t>MAGASIN (moyen généraux)</t>
  </si>
  <si>
    <t>Y' = -1,48 + 0,18 * DJU</t>
  </si>
  <si>
    <t>RADIO</t>
  </si>
  <si>
    <t>Y' = 8,86 + 0,15 * DJU</t>
  </si>
  <si>
    <t>STERILISATION</t>
  </si>
  <si>
    <t>Y' = 11,86 + 0,35 * DJU</t>
  </si>
  <si>
    <t>MHL</t>
  </si>
  <si>
    <t>Y' = 52,35 + 0,81 * DJU</t>
  </si>
  <si>
    <t>USN ext 1</t>
  </si>
  <si>
    <t>Y' = 100,16 + 1,33 * DJU</t>
  </si>
  <si>
    <t>HGE</t>
  </si>
  <si>
    <t>Y' = 183,8 + 0,76 * DJU</t>
  </si>
  <si>
    <t>XA SS</t>
  </si>
  <si>
    <t>SSR</t>
  </si>
  <si>
    <t>Y' = 3,29 + 0,12 * DJU</t>
  </si>
  <si>
    <t>EHPAD</t>
  </si>
  <si>
    <t>Y' = 4,7 + 0,23 * DJU</t>
  </si>
  <si>
    <t>CHOUSSAT</t>
  </si>
  <si>
    <t>Y' = 7,05 + 0,31 * DJU</t>
  </si>
  <si>
    <t>IMS AMPHI</t>
  </si>
  <si>
    <t>Y' = 3,56 + 0,29 * DJU</t>
  </si>
  <si>
    <t>TEPSCAN</t>
  </si>
  <si>
    <t>Y' = 1,06 + 0,02 * DJU</t>
  </si>
  <si>
    <t>IMS PLACARD</t>
  </si>
  <si>
    <t>Y' = 1,34 + 0,09 * DJU</t>
  </si>
  <si>
    <t>ODONTOLOGIE</t>
  </si>
  <si>
    <t>Y' = 2,16 + 0,15 * DJU</t>
  </si>
  <si>
    <t>ARCHIVES</t>
  </si>
  <si>
    <t>Y' = 8,12 + 0,18 * DJU</t>
  </si>
  <si>
    <t>PTIB</t>
  </si>
  <si>
    <t>Y' = 5,53 + 0,21 * DJU</t>
  </si>
  <si>
    <t>PAVILLON 5</t>
  </si>
  <si>
    <t>Y' = 1,51 + 0,08 * DJU</t>
  </si>
  <si>
    <t>PAVILLON 2</t>
  </si>
  <si>
    <t>Y' = 0,87 + 0,02 * DJU</t>
  </si>
  <si>
    <t>SA SS</t>
  </si>
  <si>
    <t>SST 1.1</t>
  </si>
  <si>
    <t>Y' = 12,3 + 0,07 * DJU</t>
  </si>
  <si>
    <t>SST 1.2</t>
  </si>
  <si>
    <t>Y' = -1,17 + 0,17 * DJU</t>
  </si>
  <si>
    <t>SST2</t>
  </si>
  <si>
    <t>Y' = 0,56 + 0,04 * DJU</t>
  </si>
  <si>
    <t>SST3</t>
  </si>
  <si>
    <t>Y' = 10,28 + 0,28 * DJU</t>
  </si>
  <si>
    <t>SST4</t>
  </si>
  <si>
    <t>Y' = -1,4 + 0,07 * DJU</t>
  </si>
  <si>
    <t>SST5</t>
  </si>
  <si>
    <t>Y' = -0,99 + 0,06 * DJU</t>
  </si>
  <si>
    <t>SST6</t>
  </si>
  <si>
    <t>Y' = -1,14 + 0,08 * DJU</t>
  </si>
  <si>
    <t>SST7</t>
  </si>
  <si>
    <t>Y' = -1,78 + 0,23 * DJU</t>
  </si>
  <si>
    <t>SST8</t>
  </si>
  <si>
    <t>Y' = 18,03 + 0,25 * DJU</t>
  </si>
  <si>
    <t>SST9</t>
  </si>
  <si>
    <t>Y' = -1,89 + 0,15 * DJU</t>
  </si>
  <si>
    <t>SST10</t>
  </si>
  <si>
    <t>Y' = 1,72 + 0,24 * DJU</t>
  </si>
  <si>
    <t>SST11</t>
  </si>
  <si>
    <t>Y' = 15,53 + 0,4 * DJU</t>
  </si>
  <si>
    <t>SST12</t>
  </si>
  <si>
    <t>Y' = -3,53 + 0,43 * DJU</t>
  </si>
  <si>
    <t>SST13</t>
  </si>
  <si>
    <t>Y' = -0,3 + 0,02 * DJU</t>
  </si>
  <si>
    <t>GJA</t>
  </si>
  <si>
    <t>CHAUFFERIE</t>
  </si>
  <si>
    <t>Y' = 17,24 + 0,43 * DJU</t>
  </si>
  <si>
    <t xml:space="preserve">
Equations types IPMVP Option B</t>
  </si>
  <si>
    <t>Tous</t>
  </si>
  <si>
    <r>
      <rPr>
        <b/>
        <sz val="11"/>
        <color theme="1"/>
        <rFont val="Calibri"/>
        <family val="2"/>
        <scheme val="minor"/>
      </rPr>
      <t>Formule Générique : kWh</t>
    </r>
    <r>
      <rPr>
        <b/>
        <vertAlign val="subscript"/>
        <sz val="11"/>
        <color theme="1"/>
        <rFont val="Calibri"/>
        <family val="2"/>
        <scheme val="minor"/>
      </rPr>
      <t>eco</t>
    </r>
    <r>
      <rPr>
        <b/>
        <sz val="11"/>
        <color theme="1"/>
        <rFont val="Calibri"/>
        <family val="2"/>
        <scheme val="minor"/>
      </rPr>
      <t xml:space="preserve"> = (kW</t>
    </r>
    <r>
      <rPr>
        <b/>
        <vertAlign val="subscript"/>
        <sz val="11"/>
        <color theme="1"/>
        <rFont val="Calibri"/>
        <family val="2"/>
        <scheme val="minor"/>
      </rPr>
      <t>ante</t>
    </r>
    <r>
      <rPr>
        <b/>
        <sz val="11"/>
        <color theme="1"/>
        <rFont val="Calibri"/>
        <family val="2"/>
        <scheme val="minor"/>
      </rPr>
      <t xml:space="preserve"> -kW</t>
    </r>
    <r>
      <rPr>
        <b/>
        <vertAlign val="subscript"/>
        <sz val="11"/>
        <color theme="1"/>
        <rFont val="Calibri"/>
        <family val="2"/>
        <scheme val="minor"/>
      </rPr>
      <t>post</t>
    </r>
    <r>
      <rPr>
        <b/>
        <sz val="11"/>
        <color theme="1"/>
        <rFont val="Calibri"/>
        <family val="2"/>
        <scheme val="minor"/>
      </rPr>
      <t xml:space="preserve"> ) H</t>
    </r>
    <r>
      <rPr>
        <b/>
        <vertAlign val="subscript"/>
        <sz val="11"/>
        <color theme="1"/>
        <rFont val="Calibri"/>
        <family val="2"/>
        <scheme val="minor"/>
      </rPr>
      <t>rs-post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kWh</t>
    </r>
    <r>
      <rPr>
        <b/>
        <vertAlign val="subscript"/>
        <sz val="11"/>
        <color theme="1"/>
        <rFont val="Calibri"/>
        <family val="2"/>
        <scheme val="minor"/>
      </rPr>
      <t>eco</t>
    </r>
    <r>
      <rPr>
        <b/>
        <sz val="11"/>
        <color theme="1"/>
        <rFont val="Calibri"/>
        <family val="2"/>
        <scheme val="minor"/>
      </rPr>
      <t xml:space="preserve"> = kW</t>
    </r>
    <r>
      <rPr>
        <b/>
        <vertAlign val="subscript"/>
        <sz val="11"/>
        <color theme="1"/>
        <rFont val="Calibri"/>
        <family val="2"/>
        <scheme val="minor"/>
      </rPr>
      <t>ante</t>
    </r>
    <r>
      <rPr>
        <b/>
        <sz val="11"/>
        <color theme="1"/>
        <rFont val="Calibri"/>
        <family val="2"/>
        <scheme val="minor"/>
      </rPr>
      <t>* H</t>
    </r>
    <r>
      <rPr>
        <b/>
        <vertAlign val="subscript"/>
        <sz val="11"/>
        <color theme="1"/>
        <rFont val="Calibri"/>
        <family val="2"/>
        <scheme val="minor"/>
      </rPr>
      <t>rsante</t>
    </r>
    <r>
      <rPr>
        <b/>
        <sz val="11"/>
        <color theme="1"/>
        <rFont val="Calibri"/>
        <family val="2"/>
        <scheme val="minor"/>
      </rPr>
      <t xml:space="preserve"> – ∑(kW</t>
    </r>
    <r>
      <rPr>
        <b/>
        <vertAlign val="subscript"/>
        <sz val="11"/>
        <color theme="1"/>
        <rFont val="Calibri"/>
        <family val="2"/>
        <scheme val="minor"/>
      </rPr>
      <t>post, i</t>
    </r>
    <r>
      <rPr>
        <b/>
        <sz val="11"/>
        <color theme="1"/>
        <rFont val="Calibri"/>
        <family val="2"/>
        <scheme val="minor"/>
      </rPr>
      <t xml:space="preserve"> * H</t>
    </r>
    <r>
      <rPr>
        <b/>
        <vertAlign val="subscript"/>
        <sz val="11"/>
        <color theme="1"/>
        <rFont val="Calibri"/>
        <family val="2"/>
        <scheme val="minor"/>
      </rPr>
      <t>rs post, i</t>
    </r>
    <r>
      <rPr>
        <b/>
        <sz val="11"/>
        <color theme="1"/>
        <rFont val="Calibri"/>
        <family val="2"/>
        <scheme val="minor"/>
      </rPr>
      <t>)
kWh</t>
    </r>
    <r>
      <rPr>
        <b/>
        <vertAlign val="subscript"/>
        <sz val="11"/>
        <color theme="1"/>
        <rFont val="Calibri"/>
        <family val="2"/>
        <scheme val="minor"/>
      </rPr>
      <t>eco</t>
    </r>
    <r>
      <rPr>
        <b/>
        <sz val="11"/>
        <color theme="1"/>
        <rFont val="Calibri"/>
        <family val="2"/>
        <scheme val="minor"/>
      </rPr>
      <t xml:space="preserve"> = Eff</t>
    </r>
    <r>
      <rPr>
        <b/>
        <vertAlign val="subscript"/>
        <sz val="11"/>
        <color theme="1"/>
        <rFont val="Calibri"/>
        <family val="2"/>
        <scheme val="minor"/>
      </rPr>
      <t>ante</t>
    </r>
    <r>
      <rPr>
        <b/>
        <sz val="11"/>
        <color theme="1"/>
        <rFont val="Calibri"/>
        <family val="2"/>
        <scheme val="minor"/>
      </rPr>
      <t>*P</t>
    </r>
    <r>
      <rPr>
        <b/>
        <vertAlign val="subscript"/>
        <sz val="11"/>
        <color theme="1"/>
        <rFont val="Calibri"/>
        <family val="2"/>
        <scheme val="minor"/>
      </rPr>
      <t>ante</t>
    </r>
    <r>
      <rPr>
        <b/>
        <sz val="11"/>
        <color theme="1"/>
        <rFont val="Calibri"/>
        <family val="2"/>
        <scheme val="minor"/>
      </rPr>
      <t xml:space="preserve"> *H</t>
    </r>
    <r>
      <rPr>
        <b/>
        <vertAlign val="subscript"/>
        <sz val="11"/>
        <color theme="1"/>
        <rFont val="Calibri"/>
        <family val="2"/>
        <scheme val="minor"/>
      </rPr>
      <t>rs ante</t>
    </r>
    <r>
      <rPr>
        <b/>
        <sz val="11"/>
        <color theme="1"/>
        <rFont val="Calibri"/>
        <family val="2"/>
        <scheme val="minor"/>
      </rPr>
      <t xml:space="preserve"> – ∑(Eff</t>
    </r>
    <r>
      <rPr>
        <b/>
        <vertAlign val="subscript"/>
        <sz val="11"/>
        <color theme="1"/>
        <rFont val="Calibri"/>
        <family val="2"/>
        <scheme val="minor"/>
      </rPr>
      <t>post, i</t>
    </r>
    <r>
      <rPr>
        <b/>
        <sz val="11"/>
        <color theme="1"/>
        <rFont val="Calibri"/>
        <family val="2"/>
        <scheme val="minor"/>
      </rPr>
      <t>*P</t>
    </r>
    <r>
      <rPr>
        <b/>
        <vertAlign val="subscript"/>
        <sz val="11"/>
        <color theme="1"/>
        <rFont val="Calibri"/>
        <family val="2"/>
        <scheme val="minor"/>
      </rPr>
      <t>post,i</t>
    </r>
    <r>
      <rPr>
        <b/>
        <sz val="11"/>
        <color theme="1"/>
        <rFont val="Calibri"/>
        <family val="2"/>
        <scheme val="minor"/>
      </rPr>
      <t xml:space="preserve"> *H</t>
    </r>
    <r>
      <rPr>
        <b/>
        <vertAlign val="subscript"/>
        <sz val="11"/>
        <color theme="1"/>
        <rFont val="Calibri"/>
        <family val="2"/>
        <scheme val="minor"/>
      </rPr>
      <t>rspost,i</t>
    </r>
    <r>
      <rPr>
        <b/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kWheco : Energie économisée
kWante : Puissance en situation de référence
kWpost : Puissance après travaux APE
Eff ante : Rendement en kW/unité de Puissance en situation de référence
Eff post : Rendement en kW/unité de Puissance après travaux AAPE
P : Puissance équivalente de l’équipement ( ante et post)
Hrs-post : Utilisation en heures, après travaux AAPE
Hrs-ante : Utilisation en heures, pendant la situation de référence</t>
    </r>
  </si>
  <si>
    <t>Profil ante APE : Puissance constante, Utilisation constante
Profil post AAPE: Puissance variable, Utilisation variable
AAPE agit sur : change U, P
kWante, kWpost, Eff ante, Eff post, P, Hrs-post, Hrs-ante</t>
  </si>
  <si>
    <t>PE05 – Responsabilité de suivi</t>
  </si>
  <si>
    <t>Responsabilités</t>
  </si>
  <si>
    <t>Enregistrement et archivage des données d'energie</t>
  </si>
  <si>
    <t>Enregistrement et archivage des données capteurs</t>
  </si>
  <si>
    <t>Facteurs statiques  (Cf. Détail PE03)</t>
  </si>
  <si>
    <t>Collecte</t>
  </si>
  <si>
    <t>Validation</t>
  </si>
  <si>
    <t>Candidat</t>
  </si>
  <si>
    <t xml:space="preserve">Dalkia
Professionnel certifié de la mesure et de la vérification CMVP </t>
  </si>
  <si>
    <t xml:space="preserve">PE06 – Plan de Mesures et Vérifications / Evaluation du budget M&amp;V </t>
  </si>
  <si>
    <t>Investissement (€ HT) (a)</t>
  </si>
  <si>
    <t>Etalonnage (€HT/an) (b)</t>
  </si>
  <si>
    <t>Abonnement annuel de l'application de suivi énergétique (c)</t>
  </si>
  <si>
    <t>Analyse et reporting (€HT/an) (d)</t>
  </si>
  <si>
    <t>Durée du contrat (année) (e)</t>
  </si>
  <si>
    <t>Total  budget M&amp;V sur la durée du contrat (€HT) (f) (f=a+b*e+c*e+d*e)</t>
  </si>
  <si>
    <r>
      <t>Dépenses énergétiques</t>
    </r>
    <r>
      <rPr>
        <sz val="12"/>
        <rFont val="Calibri"/>
        <family val="2"/>
        <scheme val="minor"/>
      </rPr>
      <t xml:space="preserve"> soumise à engagement</t>
    </r>
    <r>
      <rPr>
        <sz val="11"/>
        <rFont val="Calibri"/>
        <family val="2"/>
        <scheme val="minor"/>
      </rPr>
      <t xml:space="preserve"> sur la durée du contrat, avec tarifs considérés fixes sur la durée du contrat :
- Prix du Gaz naturel (part proportionnelle) = 159 €TTC/MWh PCS
- Prix mixé Chbois Perrens (74%) + Gaz (26%) = 66,50 €TTC/MWh 
- Prix de l'Electricité (part proportionnelle) = 143 €TTC/MWh
- Variables et facteurs d'ajustements fixes sur la durée</t>
    </r>
    <r>
      <rPr>
        <sz val="12"/>
        <rFont val="Calibri"/>
        <family val="2"/>
        <scheme val="minor"/>
      </rPr>
      <t xml:space="preserve"> (h)</t>
    </r>
  </si>
  <si>
    <t>Dépenses énergétiques (gaz, chaleur, élec) sur la durée du contrat (€HT) (j)</t>
  </si>
  <si>
    <r>
      <t xml:space="preserve">Rapport entre le budget des M&amp;V et la dépense </t>
    </r>
    <r>
      <rPr>
        <b/>
        <sz val="12"/>
        <rFont val="Calibri"/>
        <family val="2"/>
        <scheme val="minor"/>
      </rPr>
      <t>de</t>
    </r>
    <r>
      <rPr>
        <b/>
        <sz val="1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fluides</t>
    </r>
    <r>
      <rPr>
        <b/>
        <sz val="11"/>
        <rFont val="Calibri"/>
        <family val="2"/>
        <scheme val="minor"/>
      </rPr>
      <t xml:space="preserve"> (%) </t>
    </r>
    <r>
      <rPr>
        <b/>
        <sz val="12"/>
        <rFont val="Calibri"/>
        <family val="2"/>
        <scheme val="minor"/>
      </rPr>
      <t>(f/j)</t>
    </r>
  </si>
  <si>
    <t>PE07 – Détail des coûts de mise en place du plan de comptage</t>
  </si>
  <si>
    <t>Type de compteur</t>
  </si>
  <si>
    <t>Nécessaires  au contrôle des engagements de consommation et au suivi du PMV</t>
  </si>
  <si>
    <t>Ajoutés pour répondre aux prescriptions du programme</t>
  </si>
  <si>
    <t>Total proposé par le Groupement</t>
  </si>
  <si>
    <t xml:space="preserve"> Investissement total (€ HT)</t>
  </si>
  <si>
    <t>Investissement total (€ HT)</t>
  </si>
  <si>
    <t>Energie</t>
  </si>
  <si>
    <t>Chaud/Froid</t>
  </si>
  <si>
    <t>Electrique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</si>
</sst>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\ &quot;€&quot;_-;\-* #,##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i/>
      <sz val="1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0"/>
      <color rgb="FF1B3D5A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color theme="1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176">
    <xf numFmtId="0" fontId="0" fillId="0" borderId="0" xfId="0"/>
    <xf numFmtId="0" fontId="4" fillId="0" borderId="0" xfId="4"/>
    <xf numFmtId="0" fontId="4" fillId="2" borderId="0" xfId="4" applyFill="1" applyAlignment="1">
      <alignment horizontal="center" vertical="center" wrapText="1"/>
    </xf>
    <xf numFmtId="0" fontId="4" fillId="2" borderId="0" xfId="4" applyFill="1" applyAlignment="1">
      <alignment horizontal="center" vertical="center"/>
    </xf>
    <xf numFmtId="0" fontId="6" fillId="0" borderId="0" xfId="4" applyFont="1" applyAlignment="1">
      <alignment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6" fillId="0" borderId="0" xfId="4" applyFont="1"/>
    <xf numFmtId="0" fontId="4" fillId="0" borderId="0" xfId="4" applyAlignment="1">
      <alignment horizontal="left" vertical="center"/>
    </xf>
    <xf numFmtId="0" fontId="8" fillId="0" borderId="0" xfId="4" applyFont="1" applyAlignment="1">
      <alignment vertical="center" wrapText="1"/>
    </xf>
    <xf numFmtId="0" fontId="8" fillId="0" borderId="0" xfId="4" applyFont="1" applyAlignment="1">
      <alignment vertical="center"/>
    </xf>
    <xf numFmtId="0" fontId="4" fillId="0" borderId="0" xfId="4" applyAlignment="1">
      <alignment horizontal="left" vertical="center"/>
    </xf>
    <xf numFmtId="0" fontId="9" fillId="0" borderId="4" xfId="4" applyFont="1" applyBorder="1" applyAlignment="1">
      <alignment vertical="center"/>
    </xf>
    <xf numFmtId="0" fontId="4" fillId="0" borderId="5" xfId="4" applyBorder="1"/>
    <xf numFmtId="0" fontId="4" fillId="0" borderId="6" xfId="4" applyBorder="1"/>
    <xf numFmtId="0" fontId="4" fillId="0" borderId="7" xfId="4" applyBorder="1" applyAlignment="1">
      <alignment horizontal="left" vertical="top" wrapText="1"/>
    </xf>
    <xf numFmtId="0" fontId="4" fillId="0" borderId="8" xfId="4" applyBorder="1" applyAlignment="1">
      <alignment horizontal="left" vertical="top" wrapText="1"/>
    </xf>
    <xf numFmtId="0" fontId="4" fillId="0" borderId="8" xfId="4" applyBorder="1"/>
    <xf numFmtId="0" fontId="4" fillId="0" borderId="8" xfId="4" applyBorder="1" applyAlignment="1">
      <alignment horizontal="center"/>
    </xf>
    <xf numFmtId="0" fontId="4" fillId="0" borderId="9" xfId="4" applyBorder="1"/>
    <xf numFmtId="0" fontId="4" fillId="0" borderId="0" xfId="4" applyAlignment="1">
      <alignment horizontal="left" vertical="top" wrapText="1"/>
    </xf>
    <xf numFmtId="0" fontId="4" fillId="0" borderId="0" xfId="4" applyAlignment="1">
      <alignment horizontal="center"/>
    </xf>
    <xf numFmtId="0" fontId="9" fillId="4" borderId="4" xfId="4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 vertical="center" wrapText="1"/>
    </xf>
    <xf numFmtId="0" fontId="9" fillId="4" borderId="6" xfId="4" applyFont="1" applyFill="1" applyBorder="1" applyAlignment="1">
      <alignment horizontal="center" vertical="center" wrapText="1"/>
    </xf>
    <xf numFmtId="0" fontId="9" fillId="4" borderId="10" xfId="4" applyFont="1" applyFill="1" applyBorder="1" applyAlignment="1">
      <alignment horizontal="center" vertical="center" wrapText="1"/>
    </xf>
    <xf numFmtId="0" fontId="9" fillId="4" borderId="0" xfId="4" applyFont="1" applyFill="1" applyAlignment="1">
      <alignment horizontal="center" vertical="center" wrapText="1"/>
    </xf>
    <xf numFmtId="0" fontId="9" fillId="4" borderId="11" xfId="4" applyFont="1" applyFill="1" applyBorder="1" applyAlignment="1">
      <alignment horizontal="center" vertical="center" wrapText="1"/>
    </xf>
    <xf numFmtId="0" fontId="9" fillId="4" borderId="7" xfId="4" applyFont="1" applyFill="1" applyBorder="1" applyAlignment="1">
      <alignment horizontal="center" vertical="center" wrapText="1"/>
    </xf>
    <xf numFmtId="0" fontId="9" fillId="4" borderId="8" xfId="4" applyFont="1" applyFill="1" applyBorder="1" applyAlignment="1">
      <alignment horizontal="center" vertical="center" wrapText="1"/>
    </xf>
    <xf numFmtId="0" fontId="9" fillId="4" borderId="9" xfId="4" applyFont="1" applyFill="1" applyBorder="1" applyAlignment="1">
      <alignment horizontal="center" vertical="center" wrapText="1"/>
    </xf>
    <xf numFmtId="0" fontId="10" fillId="2" borderId="0" xfId="5" applyFont="1" applyFill="1" applyAlignment="1">
      <alignment horizontal="center" vertical="center" wrapText="1"/>
    </xf>
    <xf numFmtId="0" fontId="11" fillId="0" borderId="0" xfId="5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3" fillId="5" borderId="10" xfId="4" applyFont="1" applyFill="1" applyBorder="1" applyAlignment="1">
      <alignment horizontal="left" vertical="center" wrapText="1"/>
    </xf>
    <xf numFmtId="0" fontId="13" fillId="5" borderId="0" xfId="4" applyFont="1" applyFill="1" applyAlignment="1">
      <alignment horizontal="left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vertical="center" wrapText="1"/>
    </xf>
    <xf numFmtId="0" fontId="3" fillId="6" borderId="14" xfId="0" applyFont="1" applyFill="1" applyBorder="1" applyAlignment="1">
      <alignment vertical="center" wrapText="1"/>
    </xf>
    <xf numFmtId="0" fontId="3" fillId="6" borderId="15" xfId="0" applyFont="1" applyFill="1" applyBorder="1" applyAlignment="1">
      <alignment vertical="center" wrapText="1"/>
    </xf>
    <xf numFmtId="0" fontId="3" fillId="6" borderId="16" xfId="0" applyFont="1" applyFill="1" applyBorder="1" applyAlignment="1">
      <alignment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3" fontId="0" fillId="0" borderId="18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9" fontId="0" fillId="0" borderId="0" xfId="3" applyFont="1" applyBorder="1" applyAlignment="1">
      <alignment vertical="center" wrapText="1"/>
    </xf>
    <xf numFmtId="3" fontId="0" fillId="0" borderId="19" xfId="0" applyNumberFormat="1" applyBorder="1" applyAlignment="1">
      <alignment vertical="center" wrapText="1"/>
    </xf>
    <xf numFmtId="3" fontId="0" fillId="0" borderId="20" xfId="0" applyNumberForma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3" fontId="3" fillId="0" borderId="21" xfId="0" applyNumberFormat="1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 wrapText="1"/>
    </xf>
    <xf numFmtId="9" fontId="3" fillId="0" borderId="22" xfId="3" applyFont="1" applyBorder="1" applyAlignment="1">
      <alignment vertical="center" wrapText="1"/>
    </xf>
    <xf numFmtId="3" fontId="3" fillId="0" borderId="23" xfId="0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1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24" xfId="0" applyFont="1" applyBorder="1" applyAlignment="1">
      <alignment horizontal="center" vertical="center" wrapText="1"/>
    </xf>
    <xf numFmtId="164" fontId="1" fillId="0" borderId="24" xfId="1" applyNumberFormat="1" applyFont="1" applyBorder="1" applyAlignment="1">
      <alignment horizontal="right" vertical="center" wrapText="1"/>
    </xf>
    <xf numFmtId="164" fontId="1" fillId="0" borderId="24" xfId="1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textRotation="90"/>
    </xf>
    <xf numFmtId="3" fontId="16" fillId="0" borderId="24" xfId="0" applyNumberFormat="1" applyFont="1" applyBorder="1" applyAlignment="1" applyProtection="1">
      <alignment horizontal="left" vertical="center"/>
      <protection locked="0"/>
    </xf>
    <xf numFmtId="164" fontId="1" fillId="0" borderId="25" xfId="1" applyNumberFormat="1" applyFont="1" applyBorder="1" applyAlignment="1">
      <alignment horizontal="right" vertical="center" wrapText="1"/>
    </xf>
    <xf numFmtId="164" fontId="1" fillId="0" borderId="35" xfId="1" applyNumberFormat="1" applyFont="1" applyFill="1" applyBorder="1" applyAlignment="1">
      <alignment horizontal="right" vertical="center"/>
    </xf>
    <xf numFmtId="164" fontId="1" fillId="0" borderId="36" xfId="1" applyNumberFormat="1" applyFont="1" applyFill="1" applyBorder="1" applyAlignment="1">
      <alignment horizontal="right" vertical="center"/>
    </xf>
    <xf numFmtId="164" fontId="1" fillId="0" borderId="37" xfId="1" applyNumberFormat="1" applyFont="1" applyFill="1" applyBorder="1" applyAlignment="1">
      <alignment horizontal="right" vertical="center"/>
    </xf>
    <xf numFmtId="164" fontId="1" fillId="0" borderId="25" xfId="1" applyNumberFormat="1" applyFont="1" applyFill="1" applyBorder="1" applyAlignment="1">
      <alignment horizontal="right" vertical="center"/>
    </xf>
    <xf numFmtId="164" fontId="1" fillId="4" borderId="38" xfId="1" applyNumberFormat="1" applyFont="1" applyFill="1" applyBorder="1" applyAlignment="1">
      <alignment horizontal="right" vertical="center"/>
    </xf>
    <xf numFmtId="164" fontId="1" fillId="4" borderId="35" xfId="1" applyNumberFormat="1" applyFont="1" applyFill="1" applyBorder="1" applyAlignment="1">
      <alignment horizontal="right" vertical="center"/>
    </xf>
    <xf numFmtId="164" fontId="1" fillId="4" borderId="24" xfId="1" applyNumberFormat="1" applyFont="1" applyFill="1" applyBorder="1" applyAlignment="1">
      <alignment horizontal="right" vertical="center"/>
    </xf>
    <xf numFmtId="164" fontId="1" fillId="4" borderId="36" xfId="1" applyNumberFormat="1" applyFont="1" applyFill="1" applyBorder="1" applyAlignment="1">
      <alignment horizontal="right" vertical="center"/>
    </xf>
    <xf numFmtId="3" fontId="1" fillId="0" borderId="39" xfId="0" applyNumberFormat="1" applyFont="1" applyFill="1" applyBorder="1" applyAlignment="1">
      <alignment horizontal="right" vertical="center"/>
    </xf>
    <xf numFmtId="0" fontId="1" fillId="0" borderId="40" xfId="0" applyFont="1" applyBorder="1" applyAlignment="1">
      <alignment horizontal="center" vertical="center" textRotation="90"/>
    </xf>
    <xf numFmtId="164" fontId="1" fillId="0" borderId="41" xfId="1" applyNumberFormat="1" applyFont="1" applyFill="1" applyBorder="1" applyAlignment="1">
      <alignment horizontal="right" vertical="center"/>
    </xf>
    <xf numFmtId="164" fontId="1" fillId="0" borderId="34" xfId="1" applyNumberFormat="1" applyFont="1" applyFill="1" applyBorder="1" applyAlignment="1">
      <alignment horizontal="right" vertical="center"/>
    </xf>
    <xf numFmtId="164" fontId="1" fillId="0" borderId="42" xfId="1" applyNumberFormat="1" applyFont="1" applyFill="1" applyBorder="1" applyAlignment="1">
      <alignment horizontal="right" vertical="center"/>
    </xf>
    <xf numFmtId="164" fontId="1" fillId="0" borderId="6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/>
    </xf>
    <xf numFmtId="164" fontId="1" fillId="4" borderId="43" xfId="1" applyNumberFormat="1" applyFont="1" applyFill="1" applyBorder="1" applyAlignment="1">
      <alignment horizontal="right" vertical="center"/>
    </xf>
    <xf numFmtId="164" fontId="1" fillId="4" borderId="41" xfId="1" applyNumberFormat="1" applyFont="1" applyFill="1" applyBorder="1" applyAlignment="1">
      <alignment horizontal="right" vertical="center"/>
    </xf>
    <xf numFmtId="164" fontId="1" fillId="4" borderId="34" xfId="1" applyNumberFormat="1" applyFont="1" applyFill="1" applyBorder="1" applyAlignment="1">
      <alignment horizontal="right" vertical="center"/>
    </xf>
    <xf numFmtId="164" fontId="1" fillId="4" borderId="42" xfId="1" applyNumberFormat="1" applyFont="1" applyFill="1" applyBorder="1" applyAlignment="1">
      <alignment horizontal="right" vertical="center"/>
    </xf>
    <xf numFmtId="3" fontId="17" fillId="0" borderId="24" xfId="0" applyNumberFormat="1" applyFont="1" applyBorder="1" applyAlignment="1" applyProtection="1">
      <alignment horizontal="left" vertical="center"/>
      <protection locked="0"/>
    </xf>
    <xf numFmtId="164" fontId="17" fillId="0" borderId="25" xfId="1" applyNumberFormat="1" applyFont="1" applyBorder="1" applyAlignment="1" applyProtection="1">
      <alignment horizontal="right" vertical="center"/>
      <protection locked="0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3" fontId="3" fillId="0" borderId="44" xfId="0" applyNumberFormat="1" applyFont="1" applyBorder="1" applyAlignment="1">
      <alignment horizontal="right" vertical="center" wrapText="1"/>
    </xf>
    <xf numFmtId="3" fontId="3" fillId="0" borderId="45" xfId="0" applyNumberFormat="1" applyFont="1" applyBorder="1" applyAlignment="1">
      <alignment horizontal="right" vertical="center" wrapText="1"/>
    </xf>
    <xf numFmtId="3" fontId="3" fillId="0" borderId="2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46" xfId="0" applyNumberFormat="1" applyFont="1" applyBorder="1" applyAlignment="1">
      <alignment horizontal="right" vertical="center"/>
    </xf>
    <xf numFmtId="0" fontId="18" fillId="2" borderId="0" xfId="5" applyFont="1" applyFill="1" applyAlignment="1">
      <alignment horizontal="center" vertical="top" wrapText="1"/>
    </xf>
    <xf numFmtId="0" fontId="11" fillId="0" borderId="0" xfId="5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2" fillId="0" borderId="24" xfId="0" applyFont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  <xf numFmtId="14" fontId="1" fillId="4" borderId="24" xfId="0" applyNumberFormat="1" applyFon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8" fillId="0" borderId="0" xfId="5" applyFont="1" applyAlignment="1">
      <alignment vertical="top" wrapText="1"/>
    </xf>
    <xf numFmtId="0" fontId="15" fillId="0" borderId="34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textRotation="90" wrapText="1"/>
    </xf>
    <xf numFmtId="0" fontId="20" fillId="0" borderId="0" xfId="0" applyFont="1" applyAlignment="1">
      <alignment horizontal="center" vertical="center" textRotation="90" wrapText="1"/>
    </xf>
    <xf numFmtId="0" fontId="0" fillId="4" borderId="24" xfId="0" applyFill="1" applyBorder="1" applyAlignment="1">
      <alignment horizontal="left" vertical="center" wrapText="1"/>
    </xf>
    <xf numFmtId="0" fontId="21" fillId="4" borderId="24" xfId="0" applyFont="1" applyFill="1" applyBorder="1" applyAlignment="1">
      <alignment horizontal="center" vertical="center" wrapText="1"/>
    </xf>
    <xf numFmtId="0" fontId="22" fillId="4" borderId="24" xfId="0" applyFont="1" applyFill="1" applyBorder="1" applyAlignment="1">
      <alignment horizontal="left" vertical="center" wrapText="1"/>
    </xf>
    <xf numFmtId="0" fontId="22" fillId="4" borderId="24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left" vertical="center" wrapText="1"/>
    </xf>
    <xf numFmtId="0" fontId="21" fillId="4" borderId="24" xfId="0" applyFont="1" applyFill="1" applyBorder="1" applyAlignment="1">
      <alignment horizontal="left" vertical="center" wrapText="1"/>
    </xf>
    <xf numFmtId="3" fontId="0" fillId="4" borderId="24" xfId="0" applyNumberFormat="1" applyFill="1" applyBorder="1" applyAlignment="1">
      <alignment horizontal="center" vertical="center" wrapText="1"/>
    </xf>
    <xf numFmtId="165" fontId="21" fillId="4" borderId="24" xfId="0" applyNumberFormat="1" applyFont="1" applyFill="1" applyBorder="1" applyAlignment="1">
      <alignment horizontal="center" vertical="center" wrapText="1"/>
    </xf>
    <xf numFmtId="9" fontId="21" fillId="4" borderId="24" xfId="0" applyNumberFormat="1" applyFont="1" applyFill="1" applyBorder="1" applyAlignment="1">
      <alignment horizontal="center" vertical="center" wrapText="1"/>
    </xf>
    <xf numFmtId="0" fontId="18" fillId="5" borderId="0" xfId="5" applyFont="1" applyFill="1" applyAlignment="1">
      <alignment vertical="top" wrapText="1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8" borderId="24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10" fontId="0" fillId="4" borderId="24" xfId="3" applyNumberFormat="1" applyFont="1" applyFill="1" applyBorder="1" applyAlignment="1">
      <alignment horizontal="center" vertical="center"/>
    </xf>
    <xf numFmtId="2" fontId="0" fillId="4" borderId="24" xfId="0" applyNumberForma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0" fillId="12" borderId="24" xfId="0" applyFill="1" applyBorder="1" applyAlignment="1">
      <alignment horizontal="center" vertical="center" wrapText="1"/>
    </xf>
    <xf numFmtId="0" fontId="0" fillId="12" borderId="2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166" fontId="1" fillId="0" borderId="24" xfId="2" applyNumberFormat="1" applyFont="1" applyBorder="1" applyAlignment="1">
      <alignment horizontal="center" vertical="center"/>
    </xf>
    <xf numFmtId="166" fontId="1" fillId="4" borderId="24" xfId="2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166" fontId="3" fillId="0" borderId="24" xfId="2" applyNumberFormat="1" applyFont="1" applyBorder="1" applyAlignment="1">
      <alignment horizontal="center" vertical="center"/>
    </xf>
    <xf numFmtId="0" fontId="22" fillId="5" borderId="24" xfId="0" applyFont="1" applyFill="1" applyBorder="1" applyAlignment="1">
      <alignment horizontal="left" vertical="center" wrapText="1"/>
    </xf>
    <xf numFmtId="0" fontId="25" fillId="5" borderId="24" xfId="0" applyFont="1" applyFill="1" applyBorder="1" applyAlignment="1">
      <alignment horizontal="left" vertical="center" wrapText="1"/>
    </xf>
    <xf numFmtId="9" fontId="3" fillId="0" borderId="24" xfId="3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6" fontId="0" fillId="4" borderId="24" xfId="2" applyNumberFormat="1" applyFont="1" applyFill="1" applyBorder="1" applyAlignment="1">
      <alignment horizontal="center" vertical="center" wrapText="1"/>
    </xf>
    <xf numFmtId="166" fontId="3" fillId="0" borderId="24" xfId="2" applyNumberFormat="1" applyFont="1" applyBorder="1" applyAlignment="1">
      <alignment horizontal="center" vertical="center" wrapText="1"/>
    </xf>
  </cellXfs>
  <cellStyles count="6">
    <cellStyle name="Milliers" xfId="1" builtinId="3"/>
    <cellStyle name="Monétaire" xfId="2" builtinId="4"/>
    <cellStyle name="Normal" xfId="0" builtinId="0"/>
    <cellStyle name="Normal 2 2" xfId="5"/>
    <cellStyle name="Normal 3" xfId="4"/>
    <cellStyle name="Pourcentage" xfId="3" builtinId="5"/>
  </cellStyles>
  <dxfs count="10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123825</xdr:rowOff>
    </xdr:from>
    <xdr:to>
      <xdr:col>2</xdr:col>
      <xdr:colOff>313766</xdr:colOff>
      <xdr:row>5</xdr:row>
      <xdr:rowOff>143720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2741A70F-40C3-4731-BA1D-240187091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123825"/>
          <a:ext cx="1647266" cy="8295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chier%20d'&#233;tude%20CM%20-%20CHU%20Bordeaux%20-%202024-05-06%20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-dc-ad\sso\Normandie\Exploitation\2_OffreEnCours\2017-08-24%20%20Ville%20du%20Havre\5.%20REPONSE%20CRAM\P3\P3%20VILLE%20DU%20HAVRE%20SUR%2010%20ANS%20VDH%20MODIFIE%20VERSION%20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-dc-ad\sso\Public\General\RESAH\CHU%20BDX\CHU%20BDX%20CPE\TECHNIQUE\6%20-%20DCE\PP%20et%20annexes\PP_Anx3_Situation%20de%20r&#233;f&#233;ren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HUVELIN/Downloads/_Archives%20perso/Mercury_V21_10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-dc-ad\sso\Users\Eric.kasprowiak\Documents\CCI%2062%20V05\Audit%20des%20sites%20CCI%2062%2020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nergy-my.sharepoint.com/personal/gmilani_sermet_fr/Documents/Bureau/T&#233;l&#233;travail/5219A%20-%20AMO%20UB/lisiting%20APE%20UDB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-dc-ad\sso\ENERGIE\Commun\Abdel\Affaires\Suivis%20d'exploitations\Chauffage\Lesquin\Divers\D57555X%20B&#226;timents%20communaux%20LESQUIN%20-%20Rapport%20d'activit&#233;%202002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n-dc-ad\sso\CH%20Roubaix%202015-02-13\Grille%20de%20sais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s de références AO"/>
      <sheetName val="APE - Chiffrage BE"/>
      <sheetName val="Impact P2P3 Fred"/>
      <sheetName val="Références AO"/>
      <sheetName val="Paramètres Etude &amp; Hypothèses"/>
      <sheetName val="APE - Calculs Gains"/>
      <sheetName val="APE - Calculs Gains (Macro)"/>
      <sheetName val="Calcul CEE"/>
      <sheetName val="CEX Dalkia"/>
      <sheetName val="Synthèse"/>
      <sheetName val="Synthèse Perf"/>
      <sheetName val="Graphe"/>
      <sheetName val="4_détail PP"/>
      <sheetName val="5_engts_perf_CH"/>
      <sheetName val="6_engts_perf_ELEC"/>
      <sheetName val="Anx 1 DPGF"/>
      <sheetName val="Présentation"/>
      <sheetName val="1_détail P2"/>
      <sheetName val="2_P3bilan"/>
      <sheetName val="3_détail cout P3"/>
      <sheetName val="4_détail PP (2)"/>
      <sheetName val="5_engts_perf_CH (2)"/>
      <sheetName val="6_engts_perf_ELEC (2)"/>
      <sheetName val="7_Récapitulatif"/>
      <sheetName val="Anx 2"/>
      <sheetName val="Présentation (2)"/>
      <sheetName val="PE01 - Engagement"/>
      <sheetName val="PE02 - Synthese M&amp;V"/>
      <sheetName val="PE03 - Variables"/>
      <sheetName val="PE04 - Methode d'analyse"/>
      <sheetName val="PE05 - Responsabilité de suivi"/>
      <sheetName val="PE06 - Budget M&amp;V"/>
      <sheetName val="PE07 - Cout plan de compt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aire"/>
      <sheetName val="base"/>
      <sheetName val="Données"/>
      <sheetName val="Extract Histo"/>
      <sheetName val="Valeurs Histo"/>
      <sheetName val="P1"/>
      <sheetName val="P2"/>
      <sheetName val="plan renouvellement"/>
      <sheetName val="P3"/>
      <sheetName val="Liste 1"/>
      <sheetName val="P3 TRIER"/>
      <sheetName val="P3 TRIER-Plan"/>
      <sheetName val="RECAP"/>
      <sheetName val="ANNEXE 5 "/>
      <sheetName val="ANNEXE 5A"/>
      <sheetName val="ANNEXE 5D"/>
      <sheetName val="ANNEXE 5E"/>
      <sheetName val="chaufferie VDH"/>
      <sheetName val="MURALE VDH"/>
      <sheetName val="Montage financier"/>
      <sheetName val="Fiche synthèse"/>
      <sheetName val="Bilan P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G15">
            <v>1</v>
          </cell>
        </row>
      </sheetData>
      <sheetData sheetId="12">
        <row r="10">
          <cell r="L10">
            <v>36.04</v>
          </cell>
        </row>
      </sheetData>
      <sheetData sheetId="13"/>
      <sheetData sheetId="14"/>
      <sheetData sheetId="15">
        <row r="6554">
          <cell r="G6554">
            <v>121</v>
          </cell>
        </row>
      </sheetData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réf."/>
      <sheetName val="PEL"/>
      <sheetName val="HL"/>
      <sheetName val="XA"/>
      <sheetName val="SA"/>
      <sheetName val="CJA"/>
      <sheetName val="DJ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D6">
            <v>1.0137489076609378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FIP"/>
      <sheetName val="Base"/>
      <sheetName val="GSTI"/>
      <sheetName val="Bâti"/>
      <sheetName val="EquivPompe"/>
      <sheetName val="Catalogue AS400"/>
      <sheetName val="Pilotage"/>
      <sheetName val="Param"/>
      <sheetName val="Chiffrage P2 P3"/>
      <sheetName val="Diffus"/>
      <sheetName val="Plan P3"/>
      <sheetName val="Clients First Habitat"/>
      <sheetName val="Données First"/>
      <sheetName val="Tableau sites"/>
      <sheetName val="ST Multi-sites"/>
      <sheetName val="Synthèse Multi-sites"/>
      <sheetName val="Liste Ets"/>
      <sheetName val="Bilan éco"/>
      <sheetName val="Gammes"/>
      <sheetName val="Planning d'interv."/>
      <sheetName val="Inventaire P3"/>
      <sheetName val="IPRT"/>
      <sheetName val="Estimation démarrage"/>
      <sheetName val="Conditions EDL-GMAO"/>
      <sheetName val="Graphiques"/>
      <sheetName val="REX"/>
      <sheetName val="Feuil1"/>
    </sheetNames>
    <sheetDataSet>
      <sheetData sheetId="0">
        <row r="1">
          <cell r="X1" t="str">
            <v>■ Accueil</v>
          </cell>
        </row>
      </sheetData>
      <sheetData sheetId="1">
        <row r="1">
          <cell r="A1" t="str">
            <v>FIP</v>
          </cell>
        </row>
      </sheetData>
      <sheetData sheetId="2">
        <row r="778">
          <cell r="A778" t="str">
            <v>4 fois par jour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3">
          <cell r="E13" t="str">
            <v>IDF HABITAT</v>
          </cell>
        </row>
      </sheetData>
      <sheetData sheetId="9">
        <row r="1">
          <cell r="AB1">
            <v>-27</v>
          </cell>
        </row>
      </sheetData>
      <sheetData sheetId="10">
        <row r="1">
          <cell r="B1">
            <v>1</v>
          </cell>
          <cell r="Q1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>
        <row r="7">
          <cell r="N7" t="str">
            <v>Site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1 (2)"/>
    </sheetNames>
    <sheetDataSet>
      <sheetData sheetId="0">
        <row r="4">
          <cell r="AD4" t="str">
            <v>Non</v>
          </cell>
          <cell r="AE4" t="str">
            <v>Oui</v>
          </cell>
          <cell r="AF4" t="str">
            <v>A vérifier</v>
          </cell>
          <cell r="AH4" t="str">
            <v>D'origine</v>
          </cell>
          <cell r="AI4" t="str">
            <v>Correcte</v>
          </cell>
          <cell r="AJ4" t="str">
            <v>Dégradé</v>
          </cell>
          <cell r="AL4" t="str">
            <v>Aucune</v>
          </cell>
          <cell r="AM4" t="str">
            <v>Observée</v>
          </cell>
          <cell r="AN4" t="str">
            <v>Confirmée</v>
          </cell>
          <cell r="AP4" t="str">
            <v>Non</v>
          </cell>
          <cell r="AQ4" t="str">
            <v>Faible</v>
          </cell>
          <cell r="AR4" t="str">
            <v>Important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APE"/>
      <sheetName val="APE_SSO"/>
      <sheetName val="APE_EC"/>
      <sheetName val="Feuil1"/>
      <sheetName val="Gain CH"/>
      <sheetName val="Gain Elec"/>
      <sheetName val="Coût"/>
    </sheetNames>
    <sheetDataSet>
      <sheetData sheetId="0" refreshError="1">
        <row r="3">
          <cell r="C3" t="str">
            <v>1. Production chaleur</v>
          </cell>
        </row>
        <row r="4">
          <cell r="C4" t="str">
            <v>2. Distribution de chaleur</v>
          </cell>
        </row>
        <row r="5">
          <cell r="C5" t="str">
            <v>3. Emission de chaleur</v>
          </cell>
        </row>
        <row r="6">
          <cell r="C6" t="str">
            <v>4. Ventilation</v>
          </cell>
        </row>
        <row r="7">
          <cell r="C7" t="str">
            <v>5. Climatisation</v>
          </cell>
        </row>
        <row r="8">
          <cell r="C8" t="str">
            <v>6. Eau Chaude Sanitaire</v>
          </cell>
        </row>
        <row r="9">
          <cell r="C9" t="str">
            <v>7. GTC/Télégestion/Comptage</v>
          </cell>
        </row>
        <row r="10">
          <cell r="C10" t="str">
            <v>8. Bâti</v>
          </cell>
        </row>
        <row r="11">
          <cell r="C11" t="str">
            <v>9. Electricité</v>
          </cell>
        </row>
        <row r="12">
          <cell r="C12" t="str">
            <v>10. Autres</v>
          </cell>
        </row>
        <row r="13">
          <cell r="C13" t="str">
            <v>11. EnR</v>
          </cell>
        </row>
        <row r="14">
          <cell r="C14"/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GARDE"/>
      <sheetName val="Contrats"/>
      <sheetName val="D57555X01"/>
      <sheetName val="D57555X02"/>
      <sheetName val="D57555X03"/>
      <sheetName val="D57555X04"/>
      <sheetName val="D57555X05"/>
      <sheetName val="D57555X06"/>
      <sheetName val="D57555X07"/>
      <sheetName val="D57555X08"/>
      <sheetName val="Synthèse P3"/>
      <sheetName val="Synthèse ERE"/>
      <sheetName val="Octfis"/>
      <sheetName val="Graph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 (2)"/>
    </sheetNames>
    <sheetDataSet>
      <sheetData sheetId="0">
        <row r="4">
          <cell r="AH4" t="str">
            <v>D'origine</v>
          </cell>
          <cell r="AI4" t="str">
            <v>Correcte</v>
          </cell>
          <cell r="AJ4" t="str">
            <v>Dégradé</v>
          </cell>
          <cell r="AL4" t="str">
            <v>Aucune</v>
          </cell>
          <cell r="AM4" t="str">
            <v>Observée</v>
          </cell>
          <cell r="AN4" t="str">
            <v>Confirmée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zoomScaleNormal="100" zoomScaleSheetLayoutView="100" workbookViewId="0">
      <selection activeCell="O20" sqref="O20"/>
    </sheetView>
  </sheetViews>
  <sheetFormatPr baseColWidth="10" defaultColWidth="12.5703125" defaultRowHeight="12.75" x14ac:dyDescent="0.2"/>
  <cols>
    <col min="1" max="16384" width="12.5703125" style="1"/>
  </cols>
  <sheetData>
    <row r="1" spans="1:24" x14ac:dyDescent="0.2">
      <c r="D1" s="2" t="s">
        <v>0</v>
      </c>
      <c r="E1" s="3"/>
      <c r="F1" s="3"/>
      <c r="G1" s="3"/>
      <c r="H1" s="3"/>
      <c r="I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">
      <c r="D2" s="3"/>
      <c r="E2" s="3"/>
      <c r="F2" s="3"/>
      <c r="G2" s="3"/>
      <c r="H2" s="3"/>
      <c r="I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">
      <c r="D3" s="3"/>
      <c r="E3" s="3"/>
      <c r="F3" s="3"/>
      <c r="G3" s="3"/>
      <c r="H3" s="3"/>
      <c r="I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">
      <c r="D4" s="3"/>
      <c r="E4" s="3"/>
      <c r="F4" s="3"/>
      <c r="G4" s="3"/>
      <c r="H4" s="3"/>
      <c r="I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">
      <c r="D5" s="3"/>
      <c r="E5" s="3"/>
      <c r="F5" s="3"/>
      <c r="G5" s="3"/>
      <c r="H5" s="3"/>
      <c r="I5" s="3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">
      <c r="D6" s="3"/>
      <c r="E6" s="3"/>
      <c r="F6" s="3"/>
      <c r="G6" s="3"/>
      <c r="H6" s="3"/>
      <c r="I6" s="3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">
      <c r="D7" s="3"/>
      <c r="E7" s="3"/>
      <c r="F7" s="3"/>
      <c r="G7" s="3"/>
      <c r="H7" s="3"/>
      <c r="I7" s="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">
      <c r="D8" s="3"/>
      <c r="E8" s="3"/>
      <c r="F8" s="3"/>
      <c r="G8" s="3"/>
      <c r="H8" s="3"/>
      <c r="I8" s="3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10" spans="1:24" ht="13.5" thickBot="1" x14ac:dyDescent="0.25"/>
    <row r="11" spans="1:24" ht="32.25" customHeight="1" thickBot="1" x14ac:dyDescent="0.25">
      <c r="A11" s="5" t="s">
        <v>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N11" s="8"/>
      <c r="O11" s="8"/>
      <c r="P11" s="8"/>
      <c r="Q11" s="8"/>
      <c r="R11" s="8"/>
    </row>
    <row r="12" spans="1:24" x14ac:dyDescent="0.2">
      <c r="N12" s="8"/>
      <c r="O12" s="8"/>
      <c r="P12" s="8"/>
      <c r="Q12" s="8"/>
      <c r="R12" s="8"/>
    </row>
    <row r="14" spans="1:24" x14ac:dyDescent="0.2">
      <c r="A14" s="9"/>
      <c r="B14" s="9"/>
      <c r="C14" s="9"/>
    </row>
    <row r="15" spans="1:24" x14ac:dyDescent="0.2">
      <c r="A15" s="9"/>
      <c r="B15" s="9"/>
      <c r="C15" s="9"/>
    </row>
    <row r="16" spans="1:24" ht="12" customHeight="1" x14ac:dyDescent="0.2">
      <c r="A16" s="9"/>
      <c r="B16" s="9"/>
      <c r="C16" s="9"/>
      <c r="M16" s="10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1:23" ht="23.25" x14ac:dyDescent="0.2">
      <c r="A17" s="12"/>
      <c r="B17" s="12"/>
      <c r="C17" s="12"/>
      <c r="M17" s="10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1:23" ht="23.25" x14ac:dyDescent="0.2">
      <c r="A18" s="13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ht="54" customHeight="1" x14ac:dyDescent="0.2">
      <c r="A19" s="16" t="s">
        <v>3</v>
      </c>
      <c r="B19" s="17"/>
      <c r="C19" s="17"/>
      <c r="D19" s="17"/>
      <c r="E19" s="17"/>
      <c r="F19" s="18"/>
      <c r="G19" s="18"/>
      <c r="H19" s="19"/>
      <c r="I19" s="19"/>
      <c r="J19" s="19"/>
      <c r="K19" s="18"/>
      <c r="L19" s="20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ht="23.25" x14ac:dyDescent="0.2">
      <c r="A20" s="21"/>
      <c r="B20" s="21"/>
      <c r="C20" s="21"/>
      <c r="D20" s="21"/>
      <c r="E20" s="21"/>
      <c r="H20" s="22"/>
      <c r="I20" s="22"/>
      <c r="J20" s="2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 ht="23.25" x14ac:dyDescent="0.2">
      <c r="A21" s="21"/>
      <c r="B21" s="21"/>
      <c r="C21" s="21"/>
      <c r="D21" s="21"/>
      <c r="E21" s="21"/>
      <c r="H21" s="22"/>
      <c r="I21" s="22"/>
      <c r="J21" s="22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ht="23.25" x14ac:dyDescent="0.2">
      <c r="A22" s="23" t="s">
        <v>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5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spans="1:23" ht="23.25" x14ac:dyDescent="0.2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8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3" ht="23.25" x14ac:dyDescent="0.2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spans="1:23" ht="23.25" x14ac:dyDescent="0.2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8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spans="1:23" ht="23.25" x14ac:dyDescent="0.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8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3" ht="15" customHeight="1" x14ac:dyDescent="0.2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8"/>
    </row>
    <row r="28" spans="1:23" ht="15.75" customHeight="1" x14ac:dyDescent="0.2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8"/>
    </row>
    <row r="29" spans="1:23" x14ac:dyDescent="0.2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8"/>
    </row>
    <row r="30" spans="1:23" x14ac:dyDescent="0.2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1"/>
    </row>
  </sheetData>
  <mergeCells count="6">
    <mergeCell ref="D1:I8"/>
    <mergeCell ref="A11:L11"/>
    <mergeCell ref="A14:C16"/>
    <mergeCell ref="A19:E19"/>
    <mergeCell ref="H19:J19"/>
    <mergeCell ref="A22:L30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topLeftCell="A4" zoomScale="120" zoomScaleNormal="120" zoomScaleSheetLayoutView="100" workbookViewId="0">
      <selection activeCell="O20" sqref="O20"/>
    </sheetView>
  </sheetViews>
  <sheetFormatPr baseColWidth="10" defaultColWidth="12.140625" defaultRowHeight="15" x14ac:dyDescent="0.25"/>
  <cols>
    <col min="1" max="1" width="2.140625" style="36" customWidth="1"/>
    <col min="2" max="2" width="12.85546875" style="36" customWidth="1"/>
    <col min="3" max="3" width="13" style="36" customWidth="1"/>
    <col min="4" max="4" width="14.5703125" style="36" bestFit="1" customWidth="1"/>
    <col min="5" max="6" width="13" style="36" customWidth="1"/>
    <col min="7" max="7" width="15.28515625" style="36" bestFit="1" customWidth="1"/>
    <col min="8" max="9" width="14.85546875" style="36" customWidth="1"/>
    <col min="10" max="10" width="13.140625" style="36" customWidth="1"/>
    <col min="11" max="11" width="13.5703125" style="36" customWidth="1"/>
    <col min="12" max="14" width="12.42578125" style="36" customWidth="1"/>
    <col min="15" max="15" width="14.85546875" style="36" customWidth="1"/>
    <col min="16" max="17" width="12.85546875" style="36" customWidth="1"/>
    <col min="18" max="18" width="13.5703125" style="36" customWidth="1"/>
    <col min="19" max="21" width="14.7109375" style="36" customWidth="1"/>
    <col min="22" max="23" width="12.140625" style="36"/>
    <col min="24" max="24" width="11.85546875" style="36" customWidth="1"/>
    <col min="25" max="16384" width="12.140625" style="36"/>
  </cols>
  <sheetData>
    <row r="1" spans="1:11" s="33" customFormat="1" ht="30.75" customHeight="1" x14ac:dyDescent="0.25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18.75" x14ac:dyDescent="0.25">
      <c r="A2" s="34"/>
      <c r="B2" s="35"/>
      <c r="C2" s="35"/>
      <c r="D2" s="35"/>
      <c r="E2" s="35"/>
      <c r="F2" s="35"/>
      <c r="G2" s="35"/>
    </row>
    <row r="3" spans="1:11" ht="18.75" x14ac:dyDescent="0.25">
      <c r="A3" s="34"/>
      <c r="B3" s="37" t="s">
        <v>6</v>
      </c>
      <c r="C3" s="35"/>
      <c r="D3" s="35"/>
      <c r="E3" s="35"/>
      <c r="F3" s="35"/>
      <c r="G3" s="35"/>
    </row>
    <row r="4" spans="1:11" ht="26.25" customHeight="1" x14ac:dyDescent="0.25">
      <c r="A4" s="3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1" ht="18.75" x14ac:dyDescent="0.25">
      <c r="A5" s="34"/>
      <c r="B5" s="37"/>
      <c r="C5" s="35"/>
      <c r="D5" s="35"/>
      <c r="E5" s="35"/>
      <c r="F5" s="35"/>
      <c r="G5" s="35"/>
    </row>
    <row r="6" spans="1:11" ht="19.5" thickBot="1" x14ac:dyDescent="0.3">
      <c r="A6" s="34"/>
      <c r="B6" s="35"/>
      <c r="C6" s="35"/>
      <c r="D6" s="35"/>
      <c r="E6" s="35"/>
      <c r="F6" s="35"/>
      <c r="G6" s="35"/>
    </row>
    <row r="7" spans="1:11" ht="75.75" thickBot="1" x14ac:dyDescent="0.3">
      <c r="B7" s="40" t="s">
        <v>8</v>
      </c>
      <c r="C7" s="41" t="s">
        <v>9</v>
      </c>
      <c r="D7" s="42" t="s">
        <v>10</v>
      </c>
      <c r="E7" s="42" t="s">
        <v>11</v>
      </c>
      <c r="F7" s="43" t="s">
        <v>12</v>
      </c>
      <c r="G7" s="42" t="s">
        <v>13</v>
      </c>
      <c r="H7" s="44" t="s">
        <v>14</v>
      </c>
      <c r="I7" s="44" t="s">
        <v>15</v>
      </c>
      <c r="J7" s="44" t="s">
        <v>16</v>
      </c>
    </row>
    <row r="8" spans="1:11" ht="15.75" thickBot="1" x14ac:dyDescent="0.3">
      <c r="B8" s="45"/>
      <c r="C8" s="46" t="s">
        <v>17</v>
      </c>
      <c r="D8" s="46" t="s">
        <v>17</v>
      </c>
      <c r="E8" s="46" t="s">
        <v>17</v>
      </c>
      <c r="F8" s="46" t="s">
        <v>18</v>
      </c>
      <c r="G8" s="46" t="s">
        <v>18</v>
      </c>
      <c r="H8" s="46" t="s">
        <v>18</v>
      </c>
      <c r="I8" s="46" t="s">
        <v>19</v>
      </c>
      <c r="J8" s="46" t="s">
        <v>20</v>
      </c>
    </row>
    <row r="9" spans="1:11" x14ac:dyDescent="0.25">
      <c r="B9" s="47" t="s">
        <v>21</v>
      </c>
      <c r="C9" s="48">
        <v>39540.1</v>
      </c>
      <c r="D9" s="49">
        <v>1872</v>
      </c>
      <c r="E9" s="50">
        <v>0.92227992355179844</v>
      </c>
      <c r="F9" s="51">
        <v>44901.877339493178</v>
      </c>
      <c r="G9" s="49">
        <v>40583.534499999994</v>
      </c>
      <c r="H9" s="52">
        <v>85485.411839493172</v>
      </c>
      <c r="I9" s="52">
        <f>H9/J9*1000</f>
        <v>329.53530229709179</v>
      </c>
      <c r="J9" s="52">
        <v>259412</v>
      </c>
    </row>
    <row r="10" spans="1:11" ht="15" customHeight="1" x14ac:dyDescent="0.25">
      <c r="B10" s="47" t="s">
        <v>22</v>
      </c>
      <c r="C10" s="48">
        <v>18073</v>
      </c>
      <c r="D10" s="49">
        <v>1165</v>
      </c>
      <c r="E10" s="50">
        <v>0.82829587531215021</v>
      </c>
      <c r="F10" s="51">
        <v>23226</v>
      </c>
      <c r="G10" s="49">
        <v>20956.6325</v>
      </c>
      <c r="H10" s="52">
        <v>44182.6325</v>
      </c>
      <c r="I10" s="52">
        <f t="shared" ref="I10:I14" si="0">H10/J10*1000</f>
        <v>472.43289906488303</v>
      </c>
      <c r="J10" s="52">
        <v>93521.498158687813</v>
      </c>
    </row>
    <row r="11" spans="1:11" ht="15" customHeight="1" x14ac:dyDescent="0.25">
      <c r="B11" s="47" t="s">
        <v>23</v>
      </c>
      <c r="C11" s="48">
        <v>2463.4000000000005</v>
      </c>
      <c r="D11" s="49">
        <v>570</v>
      </c>
      <c r="E11" s="50">
        <v>0.54616492617933032</v>
      </c>
      <c r="F11" s="51">
        <v>5554</v>
      </c>
      <c r="G11" s="49">
        <v>5248.366500000001</v>
      </c>
      <c r="H11" s="52">
        <v>10802.3665</v>
      </c>
      <c r="I11" s="52">
        <f t="shared" si="0"/>
        <v>339.55950327415752</v>
      </c>
      <c r="J11" s="52">
        <v>31812.882266111279</v>
      </c>
    </row>
    <row r="12" spans="1:11" ht="15" customHeight="1" x14ac:dyDescent="0.25">
      <c r="B12" s="47" t="s">
        <v>24</v>
      </c>
      <c r="C12" s="48">
        <v>5125</v>
      </c>
      <c r="D12" s="49"/>
      <c r="E12" s="50">
        <v>0.56960057829184951</v>
      </c>
      <c r="F12" s="51">
        <v>8997.5330000000013</v>
      </c>
      <c r="G12" s="49">
        <v>5419.4384999999993</v>
      </c>
      <c r="H12" s="52">
        <v>14416.9715</v>
      </c>
      <c r="I12" s="52">
        <f t="shared" si="0"/>
        <v>339.62001446397318</v>
      </c>
      <c r="J12" s="52">
        <v>42450.299999999996</v>
      </c>
    </row>
    <row r="13" spans="1:11" ht="27" customHeight="1" thickBot="1" x14ac:dyDescent="0.3">
      <c r="B13" s="47" t="s">
        <v>25</v>
      </c>
      <c r="C13" s="48"/>
      <c r="D13" s="49"/>
      <c r="E13" s="50"/>
      <c r="F13" s="51">
        <v>947</v>
      </c>
      <c r="G13" s="49">
        <v>235.30950000000001</v>
      </c>
      <c r="H13" s="52">
        <v>1182.3095000000001</v>
      </c>
      <c r="I13" s="52">
        <f t="shared" si="0"/>
        <v>134.5996083744123</v>
      </c>
      <c r="J13" s="52">
        <v>8783.9</v>
      </c>
    </row>
    <row r="14" spans="1:11" ht="15.75" thickBot="1" x14ac:dyDescent="0.3">
      <c r="B14" s="53" t="s">
        <v>26</v>
      </c>
      <c r="C14" s="54">
        <v>65201.5</v>
      </c>
      <c r="D14" s="55"/>
      <c r="E14" s="56"/>
      <c r="F14" s="57">
        <v>83626.410339493174</v>
      </c>
      <c r="G14" s="55">
        <v>72443.281499999997</v>
      </c>
      <c r="H14" s="58">
        <v>156069.69183949317</v>
      </c>
      <c r="I14" s="58">
        <f t="shared" si="0"/>
        <v>357.97395307705256</v>
      </c>
      <c r="J14" s="58">
        <f>SUM(J9:J13)</f>
        <v>435980.58042479912</v>
      </c>
    </row>
    <row r="15" spans="1:11" x14ac:dyDescent="0.25">
      <c r="C15" s="59"/>
      <c r="D15" s="59"/>
      <c r="E15" s="59"/>
      <c r="F15" s="59"/>
      <c r="G15" s="59"/>
      <c r="H15" s="59"/>
      <c r="I15" s="60"/>
      <c r="J15" s="60"/>
      <c r="K15" s="60"/>
    </row>
    <row r="16" spans="1:11" x14ac:dyDescent="0.25">
      <c r="C16" s="59"/>
      <c r="D16" s="59"/>
      <c r="E16" s="59"/>
      <c r="F16" s="59"/>
      <c r="G16" s="59"/>
      <c r="H16" s="59"/>
      <c r="I16" s="60"/>
      <c r="J16" s="60"/>
      <c r="K16" s="60"/>
    </row>
    <row r="17" spans="1:24" ht="51" x14ac:dyDescent="0.25">
      <c r="C17" s="59"/>
      <c r="D17" s="61" t="s">
        <v>27</v>
      </c>
      <c r="E17" s="61" t="s">
        <v>28</v>
      </c>
      <c r="F17" s="61" t="s">
        <v>29</v>
      </c>
      <c r="G17" s="61" t="s">
        <v>30</v>
      </c>
      <c r="H17" s="61" t="s">
        <v>31</v>
      </c>
      <c r="I17" s="61" t="s">
        <v>32</v>
      </c>
      <c r="J17" s="61" t="s">
        <v>33</v>
      </c>
      <c r="K17" s="60"/>
    </row>
    <row r="18" spans="1:24" x14ac:dyDescent="0.25">
      <c r="C18" s="62" t="s">
        <v>34</v>
      </c>
      <c r="D18" s="63">
        <v>1</v>
      </c>
      <c r="E18" s="63">
        <v>2</v>
      </c>
      <c r="F18" s="63">
        <v>3</v>
      </c>
      <c r="G18" s="63">
        <v>4</v>
      </c>
      <c r="H18" s="63">
        <v>5</v>
      </c>
      <c r="I18" s="63">
        <v>6</v>
      </c>
      <c r="J18" s="63">
        <v>7</v>
      </c>
      <c r="K18" s="60"/>
    </row>
    <row r="19" spans="1:24" x14ac:dyDescent="0.25">
      <c r="C19" s="59"/>
      <c r="D19" s="59"/>
      <c r="E19" s="59"/>
      <c r="F19" s="59"/>
      <c r="G19" s="59"/>
      <c r="H19" s="59"/>
      <c r="I19" s="60"/>
      <c r="J19" s="60"/>
      <c r="K19" s="60"/>
      <c r="R19" s="64" t="s">
        <v>35</v>
      </c>
    </row>
    <row r="20" spans="1:24" ht="15.75" x14ac:dyDescent="0.25">
      <c r="B20" s="65" t="s">
        <v>36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</row>
    <row r="21" spans="1:24" ht="15.75" thickBot="1" x14ac:dyDescent="0.3">
      <c r="C21" s="59"/>
      <c r="D21" s="59"/>
      <c r="E21" s="59"/>
      <c r="F21" s="59"/>
      <c r="G21" s="59"/>
      <c r="H21" s="59"/>
      <c r="I21" s="60"/>
      <c r="J21" s="60"/>
      <c r="K21" s="60"/>
    </row>
    <row r="22" spans="1:24" ht="60.75" customHeight="1" thickBot="1" x14ac:dyDescent="0.3">
      <c r="A22" s="34"/>
      <c r="D22" s="66" t="s">
        <v>37</v>
      </c>
      <c r="E22" s="67"/>
      <c r="F22" s="67"/>
      <c r="G22" s="67"/>
      <c r="H22" s="67"/>
      <c r="I22" s="67"/>
      <c r="J22" s="68"/>
      <c r="K22" s="66" t="s">
        <v>38</v>
      </c>
      <c r="L22" s="67"/>
      <c r="M22" s="67"/>
      <c r="N22" s="67"/>
      <c r="O22" s="67"/>
      <c r="P22" s="67"/>
      <c r="Q22" s="67"/>
      <c r="R22" s="69" t="s">
        <v>39</v>
      </c>
      <c r="S22" s="70"/>
      <c r="T22" s="70"/>
      <c r="U22" s="71"/>
      <c r="V22" s="69" t="s">
        <v>40</v>
      </c>
      <c r="W22" s="70"/>
      <c r="X22" s="71"/>
    </row>
    <row r="23" spans="1:24" ht="63.75" x14ac:dyDescent="0.25">
      <c r="B23" s="61" t="s">
        <v>41</v>
      </c>
      <c r="C23" s="72" t="s">
        <v>42</v>
      </c>
      <c r="D23" s="73" t="s">
        <v>27</v>
      </c>
      <c r="E23" s="74" t="s">
        <v>28</v>
      </c>
      <c r="F23" s="74" t="s">
        <v>29</v>
      </c>
      <c r="G23" s="74" t="s">
        <v>30</v>
      </c>
      <c r="H23" s="74" t="s">
        <v>31</v>
      </c>
      <c r="I23" s="74" t="s">
        <v>32</v>
      </c>
      <c r="J23" s="75" t="s">
        <v>33</v>
      </c>
      <c r="K23" s="76" t="s">
        <v>27</v>
      </c>
      <c r="L23" s="74" t="s">
        <v>28</v>
      </c>
      <c r="M23" s="74" t="s">
        <v>29</v>
      </c>
      <c r="N23" s="74" t="s">
        <v>30</v>
      </c>
      <c r="O23" s="74" t="s">
        <v>31</v>
      </c>
      <c r="P23" s="74" t="s">
        <v>32</v>
      </c>
      <c r="Q23" s="77" t="s">
        <v>33</v>
      </c>
      <c r="R23" s="78" t="s">
        <v>43</v>
      </c>
      <c r="S23" s="79" t="s">
        <v>44</v>
      </c>
      <c r="T23" s="80" t="s">
        <v>45</v>
      </c>
      <c r="U23" s="81" t="s">
        <v>46</v>
      </c>
      <c r="V23" s="82" t="s">
        <v>47</v>
      </c>
      <c r="W23" s="79" t="s">
        <v>48</v>
      </c>
      <c r="X23" s="81" t="s">
        <v>49</v>
      </c>
    </row>
    <row r="24" spans="1:24" ht="20.100000000000001" customHeight="1" x14ac:dyDescent="0.25">
      <c r="A24" s="83"/>
      <c r="B24" s="84" t="s">
        <v>21</v>
      </c>
      <c r="C24" s="85">
        <v>259412</v>
      </c>
      <c r="D24" s="86"/>
      <c r="E24" s="63"/>
      <c r="F24" s="63"/>
      <c r="G24" s="63"/>
      <c r="H24" s="63"/>
      <c r="I24" s="63"/>
      <c r="J24" s="87"/>
      <c r="K24" s="88"/>
      <c r="L24" s="63"/>
      <c r="M24" s="63"/>
      <c r="N24" s="63"/>
      <c r="O24" s="63"/>
      <c r="P24" s="63"/>
      <c r="Q24" s="89"/>
      <c r="R24" s="90">
        <v>0</v>
      </c>
      <c r="S24" s="91">
        <v>0</v>
      </c>
      <c r="T24" s="92">
        <v>0</v>
      </c>
      <c r="U24" s="93">
        <v>0</v>
      </c>
      <c r="V24" s="94">
        <f>S24+T24+U24</f>
        <v>0</v>
      </c>
      <c r="W24" s="94">
        <f>V24/$H$14</f>
        <v>0</v>
      </c>
      <c r="X24" s="94">
        <f>V24/$J$9</f>
        <v>0</v>
      </c>
    </row>
    <row r="25" spans="1:24" ht="20.100000000000001" customHeight="1" x14ac:dyDescent="0.25">
      <c r="A25" s="95"/>
      <c r="B25" s="84" t="s">
        <v>22</v>
      </c>
      <c r="C25" s="85">
        <v>93521.498158687813</v>
      </c>
      <c r="D25" s="86"/>
      <c r="E25" s="63"/>
      <c r="F25" s="63"/>
      <c r="G25" s="63"/>
      <c r="H25" s="63"/>
      <c r="I25" s="63"/>
      <c r="J25" s="87"/>
      <c r="K25" s="88"/>
      <c r="L25" s="63"/>
      <c r="M25" s="63"/>
      <c r="N25" s="63"/>
      <c r="O25" s="63"/>
      <c r="P25" s="63"/>
      <c r="Q25" s="89"/>
      <c r="R25" s="90">
        <v>361.20633333333336</v>
      </c>
      <c r="S25" s="91">
        <v>462.41124369842208</v>
      </c>
      <c r="T25" s="92"/>
      <c r="U25" s="93">
        <v>0</v>
      </c>
      <c r="V25" s="94">
        <f t="shared" ref="V25:V28" si="1">S25+T25+U25</f>
        <v>462.41124369842208</v>
      </c>
      <c r="W25" s="94">
        <f t="shared" ref="W25:W28" si="2">V25/$H$14</f>
        <v>2.9628510074459552E-3</v>
      </c>
      <c r="X25" s="94">
        <f>V25/$J$10</f>
        <v>4.9444379399675572E-3</v>
      </c>
    </row>
    <row r="26" spans="1:24" ht="20.100000000000001" customHeight="1" x14ac:dyDescent="0.25">
      <c r="A26" s="95"/>
      <c r="B26" s="84" t="s">
        <v>23</v>
      </c>
      <c r="C26" s="85">
        <v>31812.882266111279</v>
      </c>
      <c r="D26" s="86"/>
      <c r="E26" s="63"/>
      <c r="F26" s="63"/>
      <c r="G26" s="63"/>
      <c r="H26" s="63"/>
      <c r="I26" s="63"/>
      <c r="J26" s="87"/>
      <c r="K26" s="88"/>
      <c r="L26" s="63"/>
      <c r="M26" s="63"/>
      <c r="N26" s="63"/>
      <c r="O26" s="63"/>
      <c r="P26" s="63"/>
      <c r="Q26" s="89"/>
      <c r="R26" s="90">
        <v>0</v>
      </c>
      <c r="S26" s="91">
        <v>0</v>
      </c>
      <c r="T26" s="92"/>
      <c r="U26" s="93">
        <v>0</v>
      </c>
      <c r="V26" s="94">
        <f t="shared" si="1"/>
        <v>0</v>
      </c>
      <c r="W26" s="94">
        <f t="shared" si="2"/>
        <v>0</v>
      </c>
      <c r="X26" s="94">
        <f>V26/$J$11</f>
        <v>0</v>
      </c>
    </row>
    <row r="27" spans="1:24" ht="20.100000000000001" customHeight="1" x14ac:dyDescent="0.25">
      <c r="B27" s="84" t="s">
        <v>24</v>
      </c>
      <c r="C27" s="85">
        <v>42450.299999999996</v>
      </c>
      <c r="D27" s="86"/>
      <c r="E27" s="63"/>
      <c r="F27" s="63"/>
      <c r="G27" s="63"/>
      <c r="H27" s="63"/>
      <c r="I27" s="63"/>
      <c r="J27" s="87"/>
      <c r="K27" s="88"/>
      <c r="L27" s="63"/>
      <c r="M27" s="63"/>
      <c r="N27" s="63"/>
      <c r="O27" s="63"/>
      <c r="P27" s="63"/>
      <c r="Q27" s="89"/>
      <c r="R27" s="90">
        <v>0</v>
      </c>
      <c r="S27" s="91">
        <v>0</v>
      </c>
      <c r="T27" s="92"/>
      <c r="U27" s="93">
        <v>0</v>
      </c>
      <c r="V27" s="94">
        <f t="shared" si="1"/>
        <v>0</v>
      </c>
      <c r="W27" s="94">
        <f t="shared" si="2"/>
        <v>0</v>
      </c>
      <c r="X27" s="94">
        <f>V27/$J$12</f>
        <v>0</v>
      </c>
    </row>
    <row r="28" spans="1:24" ht="20.100000000000001" customHeight="1" thickBot="1" x14ac:dyDescent="0.3">
      <c r="B28" s="84" t="s">
        <v>25</v>
      </c>
      <c r="C28" s="85">
        <v>8783.9</v>
      </c>
      <c r="D28" s="96"/>
      <c r="E28" s="97"/>
      <c r="F28" s="97"/>
      <c r="G28" s="97"/>
      <c r="H28" s="97"/>
      <c r="I28" s="97"/>
      <c r="J28" s="98"/>
      <c r="K28" s="99"/>
      <c r="L28" s="97"/>
      <c r="M28" s="97"/>
      <c r="N28" s="97"/>
      <c r="O28" s="97"/>
      <c r="P28" s="97"/>
      <c r="Q28" s="100"/>
      <c r="R28" s="101">
        <v>0</v>
      </c>
      <c r="S28" s="102">
        <v>0</v>
      </c>
      <c r="T28" s="103"/>
      <c r="U28" s="104">
        <v>0</v>
      </c>
      <c r="V28" s="94">
        <f t="shared" si="1"/>
        <v>0</v>
      </c>
      <c r="W28" s="94">
        <f t="shared" si="2"/>
        <v>0</v>
      </c>
      <c r="X28" s="94">
        <f>V28/$J$13</f>
        <v>0</v>
      </c>
    </row>
    <row r="29" spans="1:24" ht="20.100000000000001" customHeight="1" thickBot="1" x14ac:dyDescent="0.3">
      <c r="B29" s="105" t="s">
        <v>26</v>
      </c>
      <c r="C29" s="106">
        <f t="shared" ref="C29:G29" si="3">SUM(C24:C28)</f>
        <v>435980.58042479912</v>
      </c>
      <c r="D29" s="107">
        <f t="shared" si="3"/>
        <v>0</v>
      </c>
      <c r="E29" s="108">
        <f t="shared" si="3"/>
        <v>0</v>
      </c>
      <c r="F29" s="108">
        <f t="shared" si="3"/>
        <v>0</v>
      </c>
      <c r="G29" s="108">
        <f t="shared" si="3"/>
        <v>0</v>
      </c>
      <c r="H29" s="108">
        <f>SUM(H24:H28)</f>
        <v>0</v>
      </c>
      <c r="I29" s="108">
        <f>SUM(I24:I28)</f>
        <v>0</v>
      </c>
      <c r="J29" s="109">
        <f>SUM(J24:J28)</f>
        <v>0</v>
      </c>
      <c r="K29" s="110">
        <f t="shared" ref="K29:N29" si="4">SUM(K24:K28)</f>
        <v>0</v>
      </c>
      <c r="L29" s="108">
        <f t="shared" si="4"/>
        <v>0</v>
      </c>
      <c r="M29" s="108">
        <f t="shared" si="4"/>
        <v>0</v>
      </c>
      <c r="N29" s="108">
        <f t="shared" si="4"/>
        <v>0</v>
      </c>
      <c r="O29" s="108">
        <f>SUM(O24:O28)</f>
        <v>0</v>
      </c>
      <c r="P29" s="108">
        <f>SUM(P24:P28)</f>
        <v>0</v>
      </c>
      <c r="Q29" s="111">
        <f>SUM(Q24:Q28)</f>
        <v>0</v>
      </c>
      <c r="R29" s="112">
        <f t="shared" ref="R29:V29" si="5">SUM(R24:R28)</f>
        <v>361.20633333333336</v>
      </c>
      <c r="S29" s="107">
        <f t="shared" si="5"/>
        <v>462.41124369842208</v>
      </c>
      <c r="T29" s="113">
        <f t="shared" si="5"/>
        <v>0</v>
      </c>
      <c r="U29" s="114">
        <f t="shared" si="5"/>
        <v>0</v>
      </c>
      <c r="V29" s="115">
        <f t="shared" si="5"/>
        <v>462.41124369842208</v>
      </c>
      <c r="W29" s="115">
        <f>V29/$H$14</f>
        <v>2.9628510074459552E-3</v>
      </c>
      <c r="X29" s="115">
        <f>V29/$J$14</f>
        <v>1.060623487513756E-3</v>
      </c>
    </row>
    <row r="31" spans="1:24" ht="15.75" x14ac:dyDescent="0.25">
      <c r="B31" s="65" t="s">
        <v>50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</row>
    <row r="32" spans="1:24" ht="15.75" thickBot="1" x14ac:dyDescent="0.3">
      <c r="C32" s="59"/>
      <c r="D32" s="59"/>
      <c r="E32" s="59"/>
      <c r="F32" s="59"/>
      <c r="G32" s="59"/>
      <c r="H32" s="59"/>
      <c r="I32" s="60"/>
      <c r="J32" s="60"/>
      <c r="K32" s="60"/>
    </row>
    <row r="33" spans="1:24" ht="68.25" customHeight="1" thickBot="1" x14ac:dyDescent="0.3">
      <c r="A33" s="34"/>
      <c r="D33" s="66" t="s">
        <v>37</v>
      </c>
      <c r="E33" s="67"/>
      <c r="F33" s="67"/>
      <c r="G33" s="67"/>
      <c r="H33" s="67"/>
      <c r="I33" s="67"/>
      <c r="J33" s="68"/>
      <c r="K33" s="66" t="s">
        <v>38</v>
      </c>
      <c r="L33" s="67"/>
      <c r="M33" s="67"/>
      <c r="N33" s="67"/>
      <c r="O33" s="67"/>
      <c r="P33" s="67"/>
      <c r="Q33" s="67"/>
      <c r="R33" s="69" t="s">
        <v>39</v>
      </c>
      <c r="S33" s="70"/>
      <c r="T33" s="70"/>
      <c r="U33" s="71"/>
      <c r="V33" s="69" t="s">
        <v>40</v>
      </c>
      <c r="W33" s="70"/>
      <c r="X33" s="71"/>
    </row>
    <row r="34" spans="1:24" ht="63.75" x14ac:dyDescent="0.25">
      <c r="B34" s="61" t="s">
        <v>41</v>
      </c>
      <c r="C34" s="72" t="s">
        <v>42</v>
      </c>
      <c r="D34" s="73" t="s">
        <v>27</v>
      </c>
      <c r="E34" s="74" t="s">
        <v>28</v>
      </c>
      <c r="F34" s="74" t="s">
        <v>29</v>
      </c>
      <c r="G34" s="74" t="s">
        <v>30</v>
      </c>
      <c r="H34" s="74" t="s">
        <v>31</v>
      </c>
      <c r="I34" s="74" t="s">
        <v>32</v>
      </c>
      <c r="J34" s="75" t="s">
        <v>33</v>
      </c>
      <c r="K34" s="76" t="s">
        <v>27</v>
      </c>
      <c r="L34" s="74" t="s">
        <v>28</v>
      </c>
      <c r="M34" s="74" t="s">
        <v>29</v>
      </c>
      <c r="N34" s="74" t="s">
        <v>30</v>
      </c>
      <c r="O34" s="74" t="s">
        <v>31</v>
      </c>
      <c r="P34" s="74" t="s">
        <v>32</v>
      </c>
      <c r="Q34" s="77" t="s">
        <v>33</v>
      </c>
      <c r="R34" s="78" t="s">
        <v>43</v>
      </c>
      <c r="S34" s="79" t="s">
        <v>44</v>
      </c>
      <c r="T34" s="80" t="s">
        <v>45</v>
      </c>
      <c r="U34" s="81" t="s">
        <v>46</v>
      </c>
      <c r="V34" s="82" t="s">
        <v>47</v>
      </c>
      <c r="W34" s="79" t="s">
        <v>48</v>
      </c>
      <c r="X34" s="81" t="s">
        <v>49</v>
      </c>
    </row>
    <row r="35" spans="1:24" ht="20.100000000000001" customHeight="1" x14ac:dyDescent="0.25">
      <c r="A35" s="83"/>
      <c r="B35" s="84" t="s">
        <v>21</v>
      </c>
      <c r="C35" s="85">
        <v>259412</v>
      </c>
      <c r="D35" s="86"/>
      <c r="E35" s="63"/>
      <c r="F35" s="63"/>
      <c r="G35" s="63"/>
      <c r="H35" s="63"/>
      <c r="I35" s="63"/>
      <c r="J35" s="87"/>
      <c r="K35" s="88"/>
      <c r="L35" s="63"/>
      <c r="M35" s="63"/>
      <c r="N35" s="63"/>
      <c r="O35" s="63"/>
      <c r="P35" s="63"/>
      <c r="Q35" s="89"/>
      <c r="R35" s="90">
        <v>5328.9491999999991</v>
      </c>
      <c r="S35" s="91">
        <v>1513.7993957299461</v>
      </c>
      <c r="T35" s="92">
        <v>4308.5059724621542</v>
      </c>
      <c r="U35" s="93">
        <v>3292.6882505882354</v>
      </c>
      <c r="V35" s="94">
        <f>S35+T35+U35</f>
        <v>9114.993618780336</v>
      </c>
      <c r="W35" s="94">
        <f>V35/$H$14</f>
        <v>5.8403355009853372E-2</v>
      </c>
      <c r="X35" s="94">
        <f>V35/$J$9</f>
        <v>3.5137131739396546E-2</v>
      </c>
    </row>
    <row r="36" spans="1:24" ht="20.100000000000001" customHeight="1" x14ac:dyDescent="0.25">
      <c r="A36" s="95"/>
      <c r="B36" s="84" t="s">
        <v>22</v>
      </c>
      <c r="C36" s="85">
        <v>93521.498158687813</v>
      </c>
      <c r="D36" s="86"/>
      <c r="E36" s="63"/>
      <c r="F36" s="63"/>
      <c r="G36" s="63"/>
      <c r="H36" s="63"/>
      <c r="I36" s="63"/>
      <c r="J36" s="87"/>
      <c r="K36" s="88"/>
      <c r="L36" s="63"/>
      <c r="M36" s="63"/>
      <c r="N36" s="63"/>
      <c r="O36" s="63"/>
      <c r="P36" s="63"/>
      <c r="Q36" s="89"/>
      <c r="R36" s="90">
        <v>3877.1650208454625</v>
      </c>
      <c r="S36" s="91">
        <v>4770.0635981204668</v>
      </c>
      <c r="T36" s="92"/>
      <c r="U36" s="93">
        <v>-141.81069460092556</v>
      </c>
      <c r="V36" s="94">
        <f t="shared" ref="V36:V39" si="6">S36+T36+U36</f>
        <v>4628.2529035195412</v>
      </c>
      <c r="W36" s="94">
        <f t="shared" ref="W36:W39" si="7">V36/$H$14</f>
        <v>2.9655039674707485E-2</v>
      </c>
      <c r="X36" s="94">
        <f>V36/$J$10</f>
        <v>4.9488652284700306E-2</v>
      </c>
    </row>
    <row r="37" spans="1:24" ht="20.100000000000001" customHeight="1" x14ac:dyDescent="0.25">
      <c r="A37" s="95"/>
      <c r="B37" s="84" t="s">
        <v>23</v>
      </c>
      <c r="C37" s="85">
        <v>31812.882266111279</v>
      </c>
      <c r="D37" s="86"/>
      <c r="E37" s="63"/>
      <c r="F37" s="63"/>
      <c r="G37" s="63"/>
      <c r="H37" s="63"/>
      <c r="I37" s="63"/>
      <c r="J37" s="87"/>
      <c r="K37" s="88"/>
      <c r="L37" s="63"/>
      <c r="M37" s="63"/>
      <c r="N37" s="63"/>
      <c r="O37" s="63"/>
      <c r="P37" s="63"/>
      <c r="Q37" s="89"/>
      <c r="R37" s="90">
        <v>188.25</v>
      </c>
      <c r="S37" s="91">
        <v>393.65415911647335</v>
      </c>
      <c r="T37" s="92"/>
      <c r="U37" s="93">
        <v>79.074600000000018</v>
      </c>
      <c r="V37" s="94">
        <f t="shared" si="6"/>
        <v>472.72875911647338</v>
      </c>
      <c r="W37" s="94">
        <f t="shared" si="7"/>
        <v>3.0289593933628192E-3</v>
      </c>
      <c r="X37" s="94">
        <f>V37/$J$11</f>
        <v>1.4859664558594504E-2</v>
      </c>
    </row>
    <row r="38" spans="1:24" ht="20.100000000000001" customHeight="1" x14ac:dyDescent="0.25">
      <c r="B38" s="84" t="s">
        <v>24</v>
      </c>
      <c r="C38" s="85">
        <v>42450.299999999996</v>
      </c>
      <c r="D38" s="86"/>
      <c r="E38" s="63"/>
      <c r="F38" s="63"/>
      <c r="G38" s="63"/>
      <c r="H38" s="63"/>
      <c r="I38" s="63"/>
      <c r="J38" s="87"/>
      <c r="K38" s="88"/>
      <c r="L38" s="63"/>
      <c r="M38" s="63"/>
      <c r="N38" s="63"/>
      <c r="O38" s="63"/>
      <c r="P38" s="63"/>
      <c r="Q38" s="89"/>
      <c r="R38" s="90">
        <v>196.20986019171283</v>
      </c>
      <c r="S38" s="91">
        <v>324.70237423480012</v>
      </c>
      <c r="T38" s="92"/>
      <c r="U38" s="93">
        <v>59.337900281327165</v>
      </c>
      <c r="V38" s="94">
        <f t="shared" si="6"/>
        <v>384.04027451612728</v>
      </c>
      <c r="W38" s="94">
        <f t="shared" si="7"/>
        <v>2.4606973332854786E-3</v>
      </c>
      <c r="X38" s="94">
        <f>V38/$J$12</f>
        <v>9.0468212124797075E-3</v>
      </c>
    </row>
    <row r="39" spans="1:24" ht="20.100000000000001" customHeight="1" thickBot="1" x14ac:dyDescent="0.3">
      <c r="B39" s="84" t="s">
        <v>25</v>
      </c>
      <c r="C39" s="85">
        <v>8783.9</v>
      </c>
      <c r="D39" s="96"/>
      <c r="E39" s="97"/>
      <c r="F39" s="97"/>
      <c r="G39" s="97"/>
      <c r="H39" s="97"/>
      <c r="I39" s="97"/>
      <c r="J39" s="98"/>
      <c r="K39" s="99"/>
      <c r="L39" s="97"/>
      <c r="M39" s="97"/>
      <c r="N39" s="97"/>
      <c r="O39" s="97"/>
      <c r="P39" s="97"/>
      <c r="Q39" s="100"/>
      <c r="R39" s="101">
        <v>89.71244552571207</v>
      </c>
      <c r="S39" s="102">
        <v>101.40718362082647</v>
      </c>
      <c r="T39" s="103"/>
      <c r="U39" s="104">
        <v>1.53</v>
      </c>
      <c r="V39" s="94">
        <f t="shared" si="6"/>
        <v>102.93718362082647</v>
      </c>
      <c r="W39" s="94">
        <f t="shared" si="7"/>
        <v>6.5955908804311738E-4</v>
      </c>
      <c r="X39" s="94">
        <f>V39/$J$13</f>
        <v>1.1718847393620883E-2</v>
      </c>
    </row>
    <row r="40" spans="1:24" ht="20.100000000000001" customHeight="1" thickBot="1" x14ac:dyDescent="0.3">
      <c r="B40" s="105" t="s">
        <v>26</v>
      </c>
      <c r="C40" s="106">
        <f t="shared" ref="C40:G40" si="8">SUM(C35:C39)</f>
        <v>435980.58042479912</v>
      </c>
      <c r="D40" s="107">
        <f t="shared" si="8"/>
        <v>0</v>
      </c>
      <c r="E40" s="108">
        <f t="shared" si="8"/>
        <v>0</v>
      </c>
      <c r="F40" s="108">
        <f t="shared" si="8"/>
        <v>0</v>
      </c>
      <c r="G40" s="108">
        <f t="shared" si="8"/>
        <v>0</v>
      </c>
      <c r="H40" s="108">
        <f>SUM(H35:H39)</f>
        <v>0</v>
      </c>
      <c r="I40" s="108">
        <f>SUM(I35:I39)</f>
        <v>0</v>
      </c>
      <c r="J40" s="109">
        <f>SUM(J35:J39)</f>
        <v>0</v>
      </c>
      <c r="K40" s="110">
        <f t="shared" ref="K40:N40" si="9">SUM(K35:K39)</f>
        <v>0</v>
      </c>
      <c r="L40" s="108">
        <f t="shared" si="9"/>
        <v>0</v>
      </c>
      <c r="M40" s="108">
        <f t="shared" si="9"/>
        <v>0</v>
      </c>
      <c r="N40" s="108">
        <f t="shared" si="9"/>
        <v>0</v>
      </c>
      <c r="O40" s="108">
        <f>SUM(O35:O39)</f>
        <v>0</v>
      </c>
      <c r="P40" s="108">
        <f>SUM(P35:P39)</f>
        <v>0</v>
      </c>
      <c r="Q40" s="111">
        <f>SUM(Q35:Q39)</f>
        <v>0</v>
      </c>
      <c r="R40" s="112">
        <f t="shared" ref="R40:V40" si="10">SUM(R35:R39)</f>
        <v>9680.286526562888</v>
      </c>
      <c r="S40" s="107">
        <f t="shared" si="10"/>
        <v>7103.6267108225129</v>
      </c>
      <c r="T40" s="113">
        <f t="shared" si="10"/>
        <v>4308.5059724621542</v>
      </c>
      <c r="U40" s="114">
        <f t="shared" si="10"/>
        <v>3290.820056268637</v>
      </c>
      <c r="V40" s="115">
        <f t="shared" si="10"/>
        <v>14702.952739553304</v>
      </c>
      <c r="W40" s="115">
        <f>V40/$H$14</f>
        <v>9.4207610499252276E-2</v>
      </c>
      <c r="X40" s="115">
        <f>V40/$J$14</f>
        <v>3.3723870740360574E-2</v>
      </c>
    </row>
    <row r="42" spans="1:24" ht="15" customHeight="1" x14ac:dyDescent="0.25"/>
    <row r="43" spans="1:24" ht="15" customHeight="1" x14ac:dyDescent="0.25">
      <c r="B43" s="65" t="s">
        <v>51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</row>
    <row r="44" spans="1:24" ht="15" customHeight="1" thickBot="1" x14ac:dyDescent="0.3">
      <c r="C44" s="59"/>
      <c r="D44" s="59"/>
      <c r="E44" s="59"/>
      <c r="F44" s="59"/>
      <c r="G44" s="59"/>
      <c r="H44" s="59"/>
      <c r="I44" s="60"/>
      <c r="J44" s="60"/>
      <c r="K44" s="60"/>
    </row>
    <row r="45" spans="1:24" ht="55.5" customHeight="1" thickBot="1" x14ac:dyDescent="0.3">
      <c r="A45" s="34"/>
      <c r="D45" s="66" t="s">
        <v>37</v>
      </c>
      <c r="E45" s="67"/>
      <c r="F45" s="67"/>
      <c r="G45" s="67"/>
      <c r="H45" s="67"/>
      <c r="I45" s="67"/>
      <c r="J45" s="68"/>
      <c r="K45" s="66" t="s">
        <v>38</v>
      </c>
      <c r="L45" s="67"/>
      <c r="M45" s="67"/>
      <c r="N45" s="67"/>
      <c r="O45" s="67"/>
      <c r="P45" s="67"/>
      <c r="Q45" s="67"/>
      <c r="R45" s="69" t="s">
        <v>39</v>
      </c>
      <c r="S45" s="70"/>
      <c r="T45" s="70"/>
      <c r="U45" s="71"/>
      <c r="V45" s="69" t="s">
        <v>40</v>
      </c>
      <c r="W45" s="70"/>
      <c r="X45" s="71"/>
    </row>
    <row r="46" spans="1:24" ht="63.75" x14ac:dyDescent="0.25">
      <c r="B46" s="61" t="s">
        <v>41</v>
      </c>
      <c r="C46" s="72" t="s">
        <v>42</v>
      </c>
      <c r="D46" s="73" t="s">
        <v>27</v>
      </c>
      <c r="E46" s="74" t="s">
        <v>28</v>
      </c>
      <c r="F46" s="74" t="s">
        <v>29</v>
      </c>
      <c r="G46" s="74" t="s">
        <v>30</v>
      </c>
      <c r="H46" s="74" t="s">
        <v>31</v>
      </c>
      <c r="I46" s="74" t="s">
        <v>32</v>
      </c>
      <c r="J46" s="75" t="s">
        <v>33</v>
      </c>
      <c r="K46" s="76" t="s">
        <v>27</v>
      </c>
      <c r="L46" s="74" t="s">
        <v>28</v>
      </c>
      <c r="M46" s="74" t="s">
        <v>29</v>
      </c>
      <c r="N46" s="74" t="s">
        <v>30</v>
      </c>
      <c r="O46" s="74" t="s">
        <v>31</v>
      </c>
      <c r="P46" s="74" t="s">
        <v>32</v>
      </c>
      <c r="Q46" s="77" t="s">
        <v>33</v>
      </c>
      <c r="R46" s="78" t="s">
        <v>43</v>
      </c>
      <c r="S46" s="79" t="s">
        <v>44</v>
      </c>
      <c r="T46" s="80" t="s">
        <v>45</v>
      </c>
      <c r="U46" s="81" t="s">
        <v>46</v>
      </c>
      <c r="V46" s="82" t="s">
        <v>47</v>
      </c>
      <c r="W46" s="79" t="s">
        <v>48</v>
      </c>
      <c r="X46" s="81" t="s">
        <v>49</v>
      </c>
    </row>
    <row r="47" spans="1:24" x14ac:dyDescent="0.25">
      <c r="A47" s="83"/>
      <c r="B47" s="84" t="s">
        <v>21</v>
      </c>
      <c r="C47" s="85">
        <v>259412</v>
      </c>
      <c r="D47" s="86"/>
      <c r="E47" s="63"/>
      <c r="F47" s="63"/>
      <c r="G47" s="63"/>
      <c r="H47" s="63"/>
      <c r="I47" s="63"/>
      <c r="J47" s="87"/>
      <c r="K47" s="88"/>
      <c r="L47" s="63"/>
      <c r="M47" s="63"/>
      <c r="N47" s="63"/>
      <c r="O47" s="63"/>
      <c r="P47" s="63"/>
      <c r="Q47" s="89"/>
      <c r="R47" s="90">
        <v>2523.7601999999997</v>
      </c>
      <c r="S47" s="91">
        <v>710.7331738524565</v>
      </c>
      <c r="T47" s="92">
        <v>2022.8559563492993</v>
      </c>
      <c r="U47" s="93">
        <v>776.37495409032022</v>
      </c>
      <c r="V47" s="94">
        <f>S47+T47+U47</f>
        <v>3509.9640842920762</v>
      </c>
      <c r="W47" s="94">
        <f>V47/$H$14</f>
        <v>2.2489722654811355E-2</v>
      </c>
      <c r="X47" s="94">
        <f>V47/$J$9</f>
        <v>1.3530461521795739E-2</v>
      </c>
    </row>
    <row r="48" spans="1:24" x14ac:dyDescent="0.25">
      <c r="A48" s="95"/>
      <c r="B48" s="84" t="s">
        <v>22</v>
      </c>
      <c r="C48" s="85">
        <v>93521.498158687813</v>
      </c>
      <c r="D48" s="86"/>
      <c r="E48" s="63"/>
      <c r="F48" s="63"/>
      <c r="G48" s="63"/>
      <c r="H48" s="63"/>
      <c r="I48" s="63"/>
      <c r="J48" s="87"/>
      <c r="K48" s="88"/>
      <c r="L48" s="63"/>
      <c r="M48" s="63"/>
      <c r="N48" s="63"/>
      <c r="O48" s="63"/>
      <c r="P48" s="63"/>
      <c r="Q48" s="89"/>
      <c r="R48" s="90">
        <v>37.028399999999991</v>
      </c>
      <c r="S48" s="91">
        <v>45.113229549626212</v>
      </c>
      <c r="T48" s="92"/>
      <c r="U48" s="93">
        <v>92.919645354814691</v>
      </c>
      <c r="V48" s="94">
        <f t="shared" ref="V48:V51" si="11">S48+T48+U48</f>
        <v>138.03287490444092</v>
      </c>
      <c r="W48" s="94">
        <f t="shared" ref="W48:W51" si="12">V48/$H$14</f>
        <v>8.8443100820880796E-4</v>
      </c>
      <c r="X48" s="94">
        <f>V48/$J$10</f>
        <v>1.475948072070295E-3</v>
      </c>
    </row>
    <row r="49" spans="1:24" x14ac:dyDescent="0.25">
      <c r="A49" s="95"/>
      <c r="B49" s="84" t="s">
        <v>23</v>
      </c>
      <c r="C49" s="85">
        <v>31812.882266111279</v>
      </c>
      <c r="D49" s="86"/>
      <c r="E49" s="63"/>
      <c r="F49" s="63"/>
      <c r="G49" s="63"/>
      <c r="H49" s="63"/>
      <c r="I49" s="63"/>
      <c r="J49" s="87"/>
      <c r="K49" s="88"/>
      <c r="L49" s="63"/>
      <c r="M49" s="63"/>
      <c r="N49" s="63"/>
      <c r="O49" s="63"/>
      <c r="P49" s="63"/>
      <c r="Q49" s="89"/>
      <c r="R49" s="90">
        <v>0</v>
      </c>
      <c r="S49" s="91">
        <v>0</v>
      </c>
      <c r="T49" s="92"/>
      <c r="U49" s="93">
        <v>0</v>
      </c>
      <c r="V49" s="94">
        <f t="shared" si="11"/>
        <v>0</v>
      </c>
      <c r="W49" s="94">
        <f t="shared" si="12"/>
        <v>0</v>
      </c>
      <c r="X49" s="94">
        <f>V49/$J$11</f>
        <v>0</v>
      </c>
    </row>
    <row r="50" spans="1:24" x14ac:dyDescent="0.25">
      <c r="B50" s="84" t="s">
        <v>24</v>
      </c>
      <c r="C50" s="85">
        <v>42450.299999999996</v>
      </c>
      <c r="D50" s="86"/>
      <c r="E50" s="63"/>
      <c r="F50" s="63"/>
      <c r="G50" s="63"/>
      <c r="H50" s="63"/>
      <c r="I50" s="63"/>
      <c r="J50" s="87"/>
      <c r="K50" s="88"/>
      <c r="L50" s="63"/>
      <c r="M50" s="63"/>
      <c r="N50" s="63"/>
      <c r="O50" s="63"/>
      <c r="P50" s="63"/>
      <c r="Q50" s="89"/>
      <c r="R50" s="90">
        <v>216.60108920389106</v>
      </c>
      <c r="S50" s="91">
        <v>353.77763845708262</v>
      </c>
      <c r="T50" s="92"/>
      <c r="U50" s="93">
        <v>-24.691807000000001</v>
      </c>
      <c r="V50" s="94">
        <f t="shared" si="11"/>
        <v>329.08583145708263</v>
      </c>
      <c r="W50" s="94">
        <f t="shared" si="12"/>
        <v>2.1085825670465507E-3</v>
      </c>
      <c r="X50" s="94">
        <f>V50/$J$12</f>
        <v>7.7522616202260683E-3</v>
      </c>
    </row>
    <row r="51" spans="1:24" ht="15.75" thickBot="1" x14ac:dyDescent="0.3">
      <c r="B51" s="84" t="s">
        <v>25</v>
      </c>
      <c r="C51" s="85">
        <v>8783.9</v>
      </c>
      <c r="D51" s="96"/>
      <c r="E51" s="97"/>
      <c r="F51" s="97"/>
      <c r="G51" s="97"/>
      <c r="H51" s="97"/>
      <c r="I51" s="97"/>
      <c r="J51" s="98"/>
      <c r="K51" s="99"/>
      <c r="L51" s="97"/>
      <c r="M51" s="97"/>
      <c r="N51" s="97"/>
      <c r="O51" s="97"/>
      <c r="P51" s="97"/>
      <c r="Q51" s="100"/>
      <c r="R51" s="101">
        <v>0</v>
      </c>
      <c r="S51" s="102">
        <v>0</v>
      </c>
      <c r="T51" s="103"/>
      <c r="U51" s="104">
        <v>0</v>
      </c>
      <c r="V51" s="94">
        <f t="shared" si="11"/>
        <v>0</v>
      </c>
      <c r="W51" s="94">
        <f t="shared" si="12"/>
        <v>0</v>
      </c>
      <c r="X51" s="94">
        <f>V51/$J$13</f>
        <v>0</v>
      </c>
    </row>
    <row r="52" spans="1:24" ht="15.75" thickBot="1" x14ac:dyDescent="0.3">
      <c r="B52" s="105" t="s">
        <v>26</v>
      </c>
      <c r="C52" s="106">
        <f t="shared" ref="C52:G52" si="13">SUM(C47:C51)</f>
        <v>435980.58042479912</v>
      </c>
      <c r="D52" s="107">
        <f t="shared" si="13"/>
        <v>0</v>
      </c>
      <c r="E52" s="108">
        <f t="shared" si="13"/>
        <v>0</v>
      </c>
      <c r="F52" s="108">
        <f t="shared" si="13"/>
        <v>0</v>
      </c>
      <c r="G52" s="108">
        <f t="shared" si="13"/>
        <v>0</v>
      </c>
      <c r="H52" s="108">
        <f>SUM(H47:H51)</f>
        <v>0</v>
      </c>
      <c r="I52" s="108">
        <f>SUM(I47:I51)</f>
        <v>0</v>
      </c>
      <c r="J52" s="109">
        <f>SUM(J47:J51)</f>
        <v>0</v>
      </c>
      <c r="K52" s="110">
        <f t="shared" ref="K52:N52" si="14">SUM(K47:K51)</f>
        <v>0</v>
      </c>
      <c r="L52" s="108">
        <f t="shared" si="14"/>
        <v>0</v>
      </c>
      <c r="M52" s="108">
        <f t="shared" si="14"/>
        <v>0</v>
      </c>
      <c r="N52" s="108">
        <f t="shared" si="14"/>
        <v>0</v>
      </c>
      <c r="O52" s="108">
        <f>SUM(O47:O51)</f>
        <v>0</v>
      </c>
      <c r="P52" s="108">
        <f>SUM(P47:P51)</f>
        <v>0</v>
      </c>
      <c r="Q52" s="111">
        <f>SUM(Q47:Q51)</f>
        <v>0</v>
      </c>
      <c r="R52" s="112">
        <f t="shared" ref="R52:V52" si="15">SUM(R47:R51)</f>
        <v>2777.3896892038911</v>
      </c>
      <c r="S52" s="107">
        <f t="shared" si="15"/>
        <v>1109.6240418591653</v>
      </c>
      <c r="T52" s="113">
        <f t="shared" si="15"/>
        <v>2022.8559563492993</v>
      </c>
      <c r="U52" s="114">
        <f t="shared" si="15"/>
        <v>844.60279244513492</v>
      </c>
      <c r="V52" s="115">
        <f t="shared" si="15"/>
        <v>3977.0827906536001</v>
      </c>
      <c r="W52" s="115">
        <f>V52/$H$14</f>
        <v>2.5482736230066715E-2</v>
      </c>
      <c r="X52" s="115">
        <f>V52/$J$14</f>
        <v>9.1221558234968088E-3</v>
      </c>
    </row>
    <row r="54" spans="1:24" ht="15.75" x14ac:dyDescent="0.25">
      <c r="B54" s="65" t="s">
        <v>52</v>
      </c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</row>
    <row r="55" spans="1:24" ht="15.75" thickBot="1" x14ac:dyDescent="0.3">
      <c r="C55" s="59"/>
      <c r="D55" s="59"/>
      <c r="E55" s="59"/>
      <c r="F55" s="59"/>
      <c r="G55" s="59"/>
      <c r="H55" s="59"/>
      <c r="I55" s="60"/>
      <c r="J55" s="60"/>
      <c r="K55" s="60"/>
    </row>
    <row r="56" spans="1:24" ht="52.5" customHeight="1" thickBot="1" x14ac:dyDescent="0.3">
      <c r="A56" s="34"/>
      <c r="D56" s="66" t="s">
        <v>37</v>
      </c>
      <c r="E56" s="67"/>
      <c r="F56" s="67"/>
      <c r="G56" s="67"/>
      <c r="H56" s="67"/>
      <c r="I56" s="67"/>
      <c r="J56" s="68"/>
      <c r="K56" s="66" t="s">
        <v>38</v>
      </c>
      <c r="L56" s="67"/>
      <c r="M56" s="67"/>
      <c r="N56" s="67"/>
      <c r="O56" s="67"/>
      <c r="P56" s="67"/>
      <c r="Q56" s="67"/>
      <c r="R56" s="69" t="s">
        <v>39</v>
      </c>
      <c r="S56" s="70"/>
      <c r="T56" s="70"/>
      <c r="U56" s="71"/>
      <c r="V56" s="69" t="s">
        <v>40</v>
      </c>
      <c r="W56" s="70"/>
      <c r="X56" s="71"/>
    </row>
    <row r="57" spans="1:24" ht="63.75" x14ac:dyDescent="0.25">
      <c r="B57" s="61" t="s">
        <v>41</v>
      </c>
      <c r="C57" s="72" t="s">
        <v>42</v>
      </c>
      <c r="D57" s="73" t="s">
        <v>27</v>
      </c>
      <c r="E57" s="74" t="s">
        <v>28</v>
      </c>
      <c r="F57" s="74" t="s">
        <v>29</v>
      </c>
      <c r="G57" s="74" t="s">
        <v>30</v>
      </c>
      <c r="H57" s="74" t="s">
        <v>31</v>
      </c>
      <c r="I57" s="74" t="s">
        <v>32</v>
      </c>
      <c r="J57" s="75" t="s">
        <v>33</v>
      </c>
      <c r="K57" s="76" t="s">
        <v>27</v>
      </c>
      <c r="L57" s="74" t="s">
        <v>28</v>
      </c>
      <c r="M57" s="74" t="s">
        <v>29</v>
      </c>
      <c r="N57" s="74" t="s">
        <v>30</v>
      </c>
      <c r="O57" s="74" t="s">
        <v>31</v>
      </c>
      <c r="P57" s="74" t="s">
        <v>32</v>
      </c>
      <c r="Q57" s="77" t="s">
        <v>33</v>
      </c>
      <c r="R57" s="78" t="s">
        <v>43</v>
      </c>
      <c r="S57" s="79" t="s">
        <v>44</v>
      </c>
      <c r="T57" s="80" t="s">
        <v>45</v>
      </c>
      <c r="U57" s="81" t="s">
        <v>46</v>
      </c>
      <c r="V57" s="82" t="s">
        <v>47</v>
      </c>
      <c r="W57" s="79" t="s">
        <v>48</v>
      </c>
      <c r="X57" s="81" t="s">
        <v>49</v>
      </c>
    </row>
    <row r="58" spans="1:24" x14ac:dyDescent="0.25">
      <c r="A58" s="83"/>
      <c r="B58" s="84" t="s">
        <v>21</v>
      </c>
      <c r="C58" s="85">
        <v>259412</v>
      </c>
      <c r="D58" s="86"/>
      <c r="E58" s="63"/>
      <c r="F58" s="63"/>
      <c r="G58" s="63"/>
      <c r="H58" s="63"/>
      <c r="I58" s="63"/>
      <c r="J58" s="87"/>
      <c r="K58" s="88"/>
      <c r="L58" s="63"/>
      <c r="M58" s="63"/>
      <c r="N58" s="63"/>
      <c r="O58" s="63"/>
      <c r="P58" s="63"/>
      <c r="Q58" s="89"/>
      <c r="R58" s="90">
        <v>664.58339999999998</v>
      </c>
      <c r="S58" s="91">
        <v>186.99367913572914</v>
      </c>
      <c r="T58" s="92">
        <v>532.21277907861361</v>
      </c>
      <c r="U58" s="93">
        <v>337.71779924301302</v>
      </c>
      <c r="V58" s="94">
        <f>S58+T58+U58</f>
        <v>1056.9242574573559</v>
      </c>
      <c r="W58" s="94">
        <f>V58/$H$14</f>
        <v>6.7721300977791965E-3</v>
      </c>
      <c r="X58" s="94">
        <f>V58/$J$9</f>
        <v>4.0743075010306225E-3</v>
      </c>
    </row>
    <row r="59" spans="1:24" x14ac:dyDescent="0.25">
      <c r="A59" s="95"/>
      <c r="B59" s="84" t="s">
        <v>22</v>
      </c>
      <c r="C59" s="85">
        <v>93521.498158687813</v>
      </c>
      <c r="D59" s="86"/>
      <c r="E59" s="63"/>
      <c r="F59" s="63"/>
      <c r="G59" s="63"/>
      <c r="H59" s="63"/>
      <c r="I59" s="63"/>
      <c r="J59" s="87"/>
      <c r="K59" s="88"/>
      <c r="L59" s="63"/>
      <c r="M59" s="63"/>
      <c r="N59" s="63"/>
      <c r="O59" s="63"/>
      <c r="P59" s="63"/>
      <c r="Q59" s="89"/>
      <c r="R59" s="90">
        <v>0</v>
      </c>
      <c r="S59" s="91">
        <v>0</v>
      </c>
      <c r="T59" s="92"/>
      <c r="U59" s="93">
        <v>0</v>
      </c>
      <c r="V59" s="94">
        <f t="shared" ref="V59:V62" si="16">S59+T59+U59</f>
        <v>0</v>
      </c>
      <c r="W59" s="94">
        <f t="shared" ref="W59:W62" si="17">V59/$H$14</f>
        <v>0</v>
      </c>
      <c r="X59" s="94">
        <f>V59/$J$10</f>
        <v>0</v>
      </c>
    </row>
    <row r="60" spans="1:24" x14ac:dyDescent="0.25">
      <c r="A60" s="95"/>
      <c r="B60" s="84" t="s">
        <v>23</v>
      </c>
      <c r="C60" s="85">
        <v>31812.882266111279</v>
      </c>
      <c r="D60" s="86"/>
      <c r="E60" s="63"/>
      <c r="F60" s="63"/>
      <c r="G60" s="63"/>
      <c r="H60" s="63"/>
      <c r="I60" s="63"/>
      <c r="J60" s="87"/>
      <c r="K60" s="88"/>
      <c r="L60" s="63"/>
      <c r="M60" s="63"/>
      <c r="N60" s="63"/>
      <c r="O60" s="63"/>
      <c r="P60" s="63"/>
      <c r="Q60" s="89"/>
      <c r="R60" s="90">
        <v>0</v>
      </c>
      <c r="S60" s="91">
        <v>0</v>
      </c>
      <c r="T60" s="92"/>
      <c r="U60" s="93">
        <v>8</v>
      </c>
      <c r="V60" s="94">
        <f t="shared" si="16"/>
        <v>8</v>
      </c>
      <c r="W60" s="94">
        <f t="shared" si="17"/>
        <v>5.1259151637381611E-5</v>
      </c>
      <c r="X60" s="94">
        <f>V60/$J$11</f>
        <v>2.5147045568147129E-4</v>
      </c>
    </row>
    <row r="61" spans="1:24" x14ac:dyDescent="0.25">
      <c r="B61" s="84" t="s">
        <v>24</v>
      </c>
      <c r="C61" s="85">
        <v>42450.299999999996</v>
      </c>
      <c r="D61" s="86"/>
      <c r="E61" s="63"/>
      <c r="F61" s="63"/>
      <c r="G61" s="63"/>
      <c r="H61" s="63"/>
      <c r="I61" s="63"/>
      <c r="J61" s="87"/>
      <c r="K61" s="88"/>
      <c r="L61" s="63"/>
      <c r="M61" s="63"/>
      <c r="N61" s="63"/>
      <c r="O61" s="63"/>
      <c r="P61" s="63"/>
      <c r="Q61" s="89"/>
      <c r="R61" s="90">
        <v>0</v>
      </c>
      <c r="S61" s="91">
        <v>0</v>
      </c>
      <c r="T61" s="92"/>
      <c r="U61" s="93">
        <v>0</v>
      </c>
      <c r="V61" s="94">
        <f t="shared" si="16"/>
        <v>0</v>
      </c>
      <c r="W61" s="94">
        <f t="shared" si="17"/>
        <v>0</v>
      </c>
      <c r="X61" s="94">
        <f>V61/$J$12</f>
        <v>0</v>
      </c>
    </row>
    <row r="62" spans="1:24" ht="15.75" thickBot="1" x14ac:dyDescent="0.3">
      <c r="B62" s="84" t="s">
        <v>25</v>
      </c>
      <c r="C62" s="85">
        <v>8783.9</v>
      </c>
      <c r="D62" s="96"/>
      <c r="E62" s="97"/>
      <c r="F62" s="97"/>
      <c r="G62" s="97"/>
      <c r="H62" s="97"/>
      <c r="I62" s="97"/>
      <c r="J62" s="98"/>
      <c r="K62" s="99"/>
      <c r="L62" s="97"/>
      <c r="M62" s="97"/>
      <c r="N62" s="97"/>
      <c r="O62" s="97"/>
      <c r="P62" s="97"/>
      <c r="Q62" s="100"/>
      <c r="R62" s="101">
        <v>0</v>
      </c>
      <c r="S62" s="102">
        <v>0</v>
      </c>
      <c r="T62" s="103"/>
      <c r="U62" s="104">
        <v>0</v>
      </c>
      <c r="V62" s="94">
        <f t="shared" si="16"/>
        <v>0</v>
      </c>
      <c r="W62" s="94">
        <f t="shared" si="17"/>
        <v>0</v>
      </c>
      <c r="X62" s="94">
        <f>V62/$J$13</f>
        <v>0</v>
      </c>
    </row>
    <row r="63" spans="1:24" ht="15.75" thickBot="1" x14ac:dyDescent="0.3">
      <c r="B63" s="105" t="s">
        <v>26</v>
      </c>
      <c r="C63" s="106">
        <f t="shared" ref="C63:G63" si="18">SUM(C58:C62)</f>
        <v>435980.58042479912</v>
      </c>
      <c r="D63" s="107">
        <f t="shared" si="18"/>
        <v>0</v>
      </c>
      <c r="E63" s="108">
        <f t="shared" si="18"/>
        <v>0</v>
      </c>
      <c r="F63" s="108">
        <f t="shared" si="18"/>
        <v>0</v>
      </c>
      <c r="G63" s="108">
        <f t="shared" si="18"/>
        <v>0</v>
      </c>
      <c r="H63" s="108">
        <f>SUM(H58:H62)</f>
        <v>0</v>
      </c>
      <c r="I63" s="108">
        <f>SUM(I58:I62)</f>
        <v>0</v>
      </c>
      <c r="J63" s="109">
        <f>SUM(J58:J62)</f>
        <v>0</v>
      </c>
      <c r="K63" s="110">
        <f t="shared" ref="K63:N63" si="19">SUM(K58:K62)</f>
        <v>0</v>
      </c>
      <c r="L63" s="108">
        <f t="shared" si="19"/>
        <v>0</v>
      </c>
      <c r="M63" s="108">
        <f t="shared" si="19"/>
        <v>0</v>
      </c>
      <c r="N63" s="108">
        <f t="shared" si="19"/>
        <v>0</v>
      </c>
      <c r="O63" s="108">
        <f>SUM(O58:O62)</f>
        <v>0</v>
      </c>
      <c r="P63" s="108">
        <f>SUM(P58:P62)</f>
        <v>0</v>
      </c>
      <c r="Q63" s="111">
        <f>SUM(Q58:Q62)</f>
        <v>0</v>
      </c>
      <c r="R63" s="112">
        <f t="shared" ref="R63:V63" si="20">SUM(R58:R62)</f>
        <v>664.58339999999998</v>
      </c>
      <c r="S63" s="107">
        <f t="shared" si="20"/>
        <v>186.99367913572914</v>
      </c>
      <c r="T63" s="113">
        <f t="shared" si="20"/>
        <v>532.21277907861361</v>
      </c>
      <c r="U63" s="114">
        <f t="shared" si="20"/>
        <v>345.71779924301302</v>
      </c>
      <c r="V63" s="115">
        <f t="shared" si="20"/>
        <v>1064.9242574573559</v>
      </c>
      <c r="W63" s="115">
        <f>V63/$H$14</f>
        <v>6.8233892494165777E-3</v>
      </c>
      <c r="X63" s="115">
        <f>V63/$J$14</f>
        <v>2.4425956229971149E-3</v>
      </c>
    </row>
    <row r="65" spans="1:24" ht="15.75" x14ac:dyDescent="0.25">
      <c r="B65" s="65" t="s">
        <v>53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</row>
    <row r="66" spans="1:24" ht="15.75" thickBot="1" x14ac:dyDescent="0.3">
      <c r="C66" s="59"/>
      <c r="D66" s="59"/>
      <c r="E66" s="59"/>
      <c r="F66" s="59"/>
      <c r="G66" s="59"/>
      <c r="H66" s="59"/>
      <c r="I66" s="60"/>
      <c r="J66" s="60"/>
      <c r="K66" s="60"/>
    </row>
    <row r="67" spans="1:24" ht="44.25" customHeight="1" thickBot="1" x14ac:dyDescent="0.3">
      <c r="A67" s="34"/>
      <c r="D67" s="66" t="s">
        <v>37</v>
      </c>
      <c r="E67" s="67"/>
      <c r="F67" s="67"/>
      <c r="G67" s="67"/>
      <c r="H67" s="67"/>
      <c r="I67" s="67"/>
      <c r="J67" s="68"/>
      <c r="K67" s="66" t="s">
        <v>38</v>
      </c>
      <c r="L67" s="67"/>
      <c r="M67" s="67"/>
      <c r="N67" s="67"/>
      <c r="O67" s="67"/>
      <c r="P67" s="67"/>
      <c r="Q67" s="67"/>
      <c r="R67" s="69" t="s">
        <v>39</v>
      </c>
      <c r="S67" s="70"/>
      <c r="T67" s="70"/>
      <c r="U67" s="71"/>
      <c r="V67" s="69" t="s">
        <v>40</v>
      </c>
      <c r="W67" s="70"/>
      <c r="X67" s="71"/>
    </row>
    <row r="68" spans="1:24" ht="63.75" x14ac:dyDescent="0.25">
      <c r="B68" s="61" t="s">
        <v>41</v>
      </c>
      <c r="C68" s="72" t="s">
        <v>42</v>
      </c>
      <c r="D68" s="73" t="s">
        <v>27</v>
      </c>
      <c r="E68" s="74" t="s">
        <v>28</v>
      </c>
      <c r="F68" s="74" t="s">
        <v>29</v>
      </c>
      <c r="G68" s="74" t="s">
        <v>30</v>
      </c>
      <c r="H68" s="74" t="s">
        <v>31</v>
      </c>
      <c r="I68" s="74" t="s">
        <v>32</v>
      </c>
      <c r="J68" s="75" t="s">
        <v>33</v>
      </c>
      <c r="K68" s="76" t="s">
        <v>27</v>
      </c>
      <c r="L68" s="74" t="s">
        <v>28</v>
      </c>
      <c r="M68" s="74" t="s">
        <v>29</v>
      </c>
      <c r="N68" s="74" t="s">
        <v>30</v>
      </c>
      <c r="O68" s="74" t="s">
        <v>31</v>
      </c>
      <c r="P68" s="74" t="s">
        <v>32</v>
      </c>
      <c r="Q68" s="77" t="s">
        <v>33</v>
      </c>
      <c r="R68" s="78" t="s">
        <v>43</v>
      </c>
      <c r="S68" s="79" t="s">
        <v>44</v>
      </c>
      <c r="T68" s="80" t="s">
        <v>45</v>
      </c>
      <c r="U68" s="81" t="s">
        <v>46</v>
      </c>
      <c r="V68" s="82" t="s">
        <v>47</v>
      </c>
      <c r="W68" s="79" t="s">
        <v>48</v>
      </c>
      <c r="X68" s="81" t="s">
        <v>49</v>
      </c>
    </row>
    <row r="69" spans="1:24" x14ac:dyDescent="0.25">
      <c r="A69" s="83"/>
      <c r="B69" s="84" t="s">
        <v>21</v>
      </c>
      <c r="C69" s="85">
        <v>259412</v>
      </c>
      <c r="D69" s="86"/>
      <c r="E69" s="63"/>
      <c r="F69" s="63"/>
      <c r="G69" s="63"/>
      <c r="H69" s="63"/>
      <c r="I69" s="63"/>
      <c r="J69" s="87"/>
      <c r="K69" s="88"/>
      <c r="L69" s="63"/>
      <c r="M69" s="63"/>
      <c r="N69" s="63"/>
      <c r="O69" s="63"/>
      <c r="P69" s="63"/>
      <c r="Q69" s="89"/>
      <c r="R69" s="90">
        <v>0</v>
      </c>
      <c r="S69" s="91">
        <v>0</v>
      </c>
      <c r="T69" s="92">
        <v>0</v>
      </c>
      <c r="U69" s="93">
        <v>0</v>
      </c>
      <c r="V69" s="94">
        <f>S69+T69+U69</f>
        <v>0</v>
      </c>
      <c r="W69" s="94">
        <f>V69/$H$14</f>
        <v>0</v>
      </c>
      <c r="X69" s="94">
        <f>V69/$J$9</f>
        <v>0</v>
      </c>
    </row>
    <row r="70" spans="1:24" x14ac:dyDescent="0.25">
      <c r="A70" s="95"/>
      <c r="B70" s="84" t="s">
        <v>22</v>
      </c>
      <c r="C70" s="85">
        <v>93521.498158687813</v>
      </c>
      <c r="D70" s="86"/>
      <c r="E70" s="63"/>
      <c r="F70" s="63"/>
      <c r="G70" s="63"/>
      <c r="H70" s="63"/>
      <c r="I70" s="63"/>
      <c r="J70" s="87"/>
      <c r="K70" s="88"/>
      <c r="L70" s="63"/>
      <c r="M70" s="63"/>
      <c r="N70" s="63"/>
      <c r="O70" s="63"/>
      <c r="P70" s="63"/>
      <c r="Q70" s="89"/>
      <c r="R70" s="90">
        <v>0</v>
      </c>
      <c r="S70" s="91">
        <v>0</v>
      </c>
      <c r="T70" s="92"/>
      <c r="U70" s="93">
        <v>0</v>
      </c>
      <c r="V70" s="94">
        <f t="shared" ref="V70:V73" si="21">S70+T70+U70</f>
        <v>0</v>
      </c>
      <c r="W70" s="94">
        <f t="shared" ref="W70:W73" si="22">V70/$H$14</f>
        <v>0</v>
      </c>
      <c r="X70" s="94">
        <f>V70/$J$10</f>
        <v>0</v>
      </c>
    </row>
    <row r="71" spans="1:24" x14ac:dyDescent="0.25">
      <c r="A71" s="95"/>
      <c r="B71" s="84" t="s">
        <v>23</v>
      </c>
      <c r="C71" s="85">
        <v>31812.882266111279</v>
      </c>
      <c r="D71" s="86"/>
      <c r="E71" s="63"/>
      <c r="F71" s="63"/>
      <c r="G71" s="63"/>
      <c r="H71" s="63"/>
      <c r="I71" s="63"/>
      <c r="J71" s="87"/>
      <c r="K71" s="88"/>
      <c r="L71" s="63"/>
      <c r="M71" s="63"/>
      <c r="N71" s="63"/>
      <c r="O71" s="63"/>
      <c r="P71" s="63"/>
      <c r="Q71" s="89"/>
      <c r="R71" s="90">
        <v>0</v>
      </c>
      <c r="S71" s="91">
        <v>0</v>
      </c>
      <c r="T71" s="92"/>
      <c r="U71" s="93">
        <v>0</v>
      </c>
      <c r="V71" s="94">
        <f t="shared" si="21"/>
        <v>0</v>
      </c>
      <c r="W71" s="94">
        <f t="shared" si="22"/>
        <v>0</v>
      </c>
      <c r="X71" s="94">
        <f>V71/$J$11</f>
        <v>0</v>
      </c>
    </row>
    <row r="72" spans="1:24" x14ac:dyDescent="0.25">
      <c r="B72" s="84" t="s">
        <v>24</v>
      </c>
      <c r="C72" s="85">
        <v>42450.299999999996</v>
      </c>
      <c r="D72" s="86"/>
      <c r="E72" s="63"/>
      <c r="F72" s="63"/>
      <c r="G72" s="63"/>
      <c r="H72" s="63"/>
      <c r="I72" s="63"/>
      <c r="J72" s="87"/>
      <c r="K72" s="88"/>
      <c r="L72" s="63"/>
      <c r="M72" s="63"/>
      <c r="N72" s="63"/>
      <c r="O72" s="63"/>
      <c r="P72" s="63"/>
      <c r="Q72" s="89"/>
      <c r="R72" s="90">
        <v>0</v>
      </c>
      <c r="S72" s="91">
        <v>0</v>
      </c>
      <c r="T72" s="92"/>
      <c r="U72" s="93">
        <v>0</v>
      </c>
      <c r="V72" s="94">
        <f t="shared" si="21"/>
        <v>0</v>
      </c>
      <c r="W72" s="94">
        <f t="shared" si="22"/>
        <v>0</v>
      </c>
      <c r="X72" s="94">
        <f>V72/$J$12</f>
        <v>0</v>
      </c>
    </row>
    <row r="73" spans="1:24" ht="15.75" thickBot="1" x14ac:dyDescent="0.3">
      <c r="B73" s="84" t="s">
        <v>25</v>
      </c>
      <c r="C73" s="85">
        <v>8783.9</v>
      </c>
      <c r="D73" s="96"/>
      <c r="E73" s="97"/>
      <c r="F73" s="97"/>
      <c r="G73" s="97"/>
      <c r="H73" s="97"/>
      <c r="I73" s="97"/>
      <c r="J73" s="98"/>
      <c r="K73" s="99"/>
      <c r="L73" s="97"/>
      <c r="M73" s="97"/>
      <c r="N73" s="97"/>
      <c r="O73" s="97"/>
      <c r="P73" s="97"/>
      <c r="Q73" s="100"/>
      <c r="R73" s="101">
        <v>0</v>
      </c>
      <c r="S73" s="102">
        <v>0</v>
      </c>
      <c r="T73" s="103"/>
      <c r="U73" s="104">
        <v>0</v>
      </c>
      <c r="V73" s="94">
        <f t="shared" si="21"/>
        <v>0</v>
      </c>
      <c r="W73" s="94">
        <f t="shared" si="22"/>
        <v>0</v>
      </c>
      <c r="X73" s="94">
        <f>V73/$J$13</f>
        <v>0</v>
      </c>
    </row>
    <row r="74" spans="1:24" ht="15.75" thickBot="1" x14ac:dyDescent="0.3">
      <c r="B74" s="105" t="s">
        <v>26</v>
      </c>
      <c r="C74" s="106">
        <f t="shared" ref="C74:G74" si="23">SUM(C69:C73)</f>
        <v>435980.58042479912</v>
      </c>
      <c r="D74" s="107">
        <f t="shared" si="23"/>
        <v>0</v>
      </c>
      <c r="E74" s="108">
        <f t="shared" si="23"/>
        <v>0</v>
      </c>
      <c r="F74" s="108">
        <f t="shared" si="23"/>
        <v>0</v>
      </c>
      <c r="G74" s="108">
        <f t="shared" si="23"/>
        <v>0</v>
      </c>
      <c r="H74" s="108">
        <f>SUM(H69:H73)</f>
        <v>0</v>
      </c>
      <c r="I74" s="108">
        <f>SUM(I69:I73)</f>
        <v>0</v>
      </c>
      <c r="J74" s="109">
        <f>SUM(J69:J73)</f>
        <v>0</v>
      </c>
      <c r="K74" s="110">
        <f t="shared" ref="K74:N74" si="24">SUM(K69:K73)</f>
        <v>0</v>
      </c>
      <c r="L74" s="108">
        <f t="shared" si="24"/>
        <v>0</v>
      </c>
      <c r="M74" s="108">
        <f t="shared" si="24"/>
        <v>0</v>
      </c>
      <c r="N74" s="108">
        <f t="shared" si="24"/>
        <v>0</v>
      </c>
      <c r="O74" s="108">
        <f>SUM(O69:O73)</f>
        <v>0</v>
      </c>
      <c r="P74" s="108">
        <f>SUM(P69:P73)</f>
        <v>0</v>
      </c>
      <c r="Q74" s="111">
        <f>SUM(Q69:Q73)</f>
        <v>0</v>
      </c>
      <c r="R74" s="112">
        <f t="shared" ref="R74:V74" si="25">SUM(R69:R73)</f>
        <v>0</v>
      </c>
      <c r="S74" s="107">
        <f t="shared" si="25"/>
        <v>0</v>
      </c>
      <c r="T74" s="113">
        <f t="shared" si="25"/>
        <v>0</v>
      </c>
      <c r="U74" s="114">
        <f t="shared" si="25"/>
        <v>0</v>
      </c>
      <c r="V74" s="115">
        <f t="shared" si="25"/>
        <v>0</v>
      </c>
      <c r="W74" s="115">
        <f>V74/$H$14</f>
        <v>0</v>
      </c>
      <c r="X74" s="115">
        <f>V74/$J$14</f>
        <v>0</v>
      </c>
    </row>
    <row r="77" spans="1:24" ht="15.75" x14ac:dyDescent="0.25">
      <c r="B77" s="65" t="s">
        <v>54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</row>
    <row r="78" spans="1:24" ht="15.75" thickBot="1" x14ac:dyDescent="0.3">
      <c r="C78" s="59"/>
      <c r="D78" s="59"/>
      <c r="E78" s="59"/>
      <c r="F78" s="59"/>
      <c r="G78" s="59"/>
      <c r="H78" s="59"/>
      <c r="I78" s="60"/>
      <c r="J78" s="60"/>
      <c r="K78" s="60"/>
    </row>
    <row r="79" spans="1:24" ht="43.5" customHeight="1" thickBot="1" x14ac:dyDescent="0.3">
      <c r="A79" s="34"/>
      <c r="D79" s="66" t="s">
        <v>37</v>
      </c>
      <c r="E79" s="67"/>
      <c r="F79" s="67"/>
      <c r="G79" s="67"/>
      <c r="H79" s="67"/>
      <c r="I79" s="67"/>
      <c r="J79" s="68"/>
      <c r="K79" s="66" t="s">
        <v>38</v>
      </c>
      <c r="L79" s="67"/>
      <c r="M79" s="67"/>
      <c r="N79" s="67"/>
      <c r="O79" s="67"/>
      <c r="P79" s="67"/>
      <c r="Q79" s="67"/>
      <c r="R79" s="69" t="s">
        <v>39</v>
      </c>
      <c r="S79" s="70"/>
      <c r="T79" s="70"/>
      <c r="U79" s="71"/>
      <c r="V79" s="69" t="s">
        <v>40</v>
      </c>
      <c r="W79" s="70"/>
      <c r="X79" s="71"/>
    </row>
    <row r="80" spans="1:24" ht="63.75" x14ac:dyDescent="0.25">
      <c r="B80" s="61" t="s">
        <v>41</v>
      </c>
      <c r="C80" s="72" t="s">
        <v>42</v>
      </c>
      <c r="D80" s="73" t="s">
        <v>27</v>
      </c>
      <c r="E80" s="74" t="s">
        <v>28</v>
      </c>
      <c r="F80" s="74" t="s">
        <v>29</v>
      </c>
      <c r="G80" s="74" t="s">
        <v>30</v>
      </c>
      <c r="H80" s="74" t="s">
        <v>31</v>
      </c>
      <c r="I80" s="74" t="s">
        <v>32</v>
      </c>
      <c r="J80" s="75" t="s">
        <v>33</v>
      </c>
      <c r="K80" s="76" t="s">
        <v>27</v>
      </c>
      <c r="L80" s="74" t="s">
        <v>28</v>
      </c>
      <c r="M80" s="74" t="s">
        <v>29</v>
      </c>
      <c r="N80" s="74" t="s">
        <v>30</v>
      </c>
      <c r="O80" s="74" t="s">
        <v>31</v>
      </c>
      <c r="P80" s="74" t="s">
        <v>32</v>
      </c>
      <c r="Q80" s="77" t="s">
        <v>33</v>
      </c>
      <c r="R80" s="78" t="s">
        <v>43</v>
      </c>
      <c r="S80" s="79" t="s">
        <v>44</v>
      </c>
      <c r="T80" s="80" t="s">
        <v>45</v>
      </c>
      <c r="U80" s="81" t="s">
        <v>46</v>
      </c>
      <c r="V80" s="82" t="s">
        <v>47</v>
      </c>
      <c r="W80" s="79" t="s">
        <v>48</v>
      </c>
      <c r="X80" s="81" t="s">
        <v>49</v>
      </c>
    </row>
    <row r="81" spans="1:24" x14ac:dyDescent="0.25">
      <c r="A81" s="83"/>
      <c r="B81" s="84" t="s">
        <v>21</v>
      </c>
      <c r="C81" s="85">
        <v>259412</v>
      </c>
      <c r="D81" s="86"/>
      <c r="E81" s="63"/>
      <c r="F81" s="63"/>
      <c r="G81" s="63"/>
      <c r="H81" s="63"/>
      <c r="I81" s="63"/>
      <c r="J81" s="87"/>
      <c r="K81" s="88"/>
      <c r="L81" s="63"/>
      <c r="M81" s="63"/>
      <c r="N81" s="63"/>
      <c r="O81" s="63"/>
      <c r="P81" s="63"/>
      <c r="Q81" s="89"/>
      <c r="R81" s="90">
        <v>0</v>
      </c>
      <c r="S81" s="91">
        <v>0</v>
      </c>
      <c r="T81" s="92">
        <v>0</v>
      </c>
      <c r="U81" s="93">
        <v>0</v>
      </c>
      <c r="V81" s="94">
        <f>S81+T81+U81</f>
        <v>0</v>
      </c>
      <c r="W81" s="94">
        <f>V81/$H$14</f>
        <v>0</v>
      </c>
      <c r="X81" s="94">
        <f>V81/$J$9</f>
        <v>0</v>
      </c>
    </row>
    <row r="82" spans="1:24" x14ac:dyDescent="0.25">
      <c r="A82" s="95"/>
      <c r="B82" s="84" t="s">
        <v>22</v>
      </c>
      <c r="C82" s="85">
        <v>93521.498158687813</v>
      </c>
      <c r="D82" s="86"/>
      <c r="E82" s="63"/>
      <c r="F82" s="63"/>
      <c r="G82" s="63"/>
      <c r="H82" s="63"/>
      <c r="I82" s="63"/>
      <c r="J82" s="87"/>
      <c r="K82" s="88"/>
      <c r="L82" s="63"/>
      <c r="M82" s="63"/>
      <c r="N82" s="63"/>
      <c r="O82" s="63"/>
      <c r="P82" s="63"/>
      <c r="Q82" s="89"/>
      <c r="R82" s="90">
        <v>0</v>
      </c>
      <c r="S82" s="91">
        <v>0</v>
      </c>
      <c r="T82" s="92"/>
      <c r="U82" s="93">
        <v>0</v>
      </c>
      <c r="V82" s="94">
        <f t="shared" ref="V82:V85" si="26">S82+T82+U82</f>
        <v>0</v>
      </c>
      <c r="W82" s="94">
        <f t="shared" ref="W82:W85" si="27">V82/$H$14</f>
        <v>0</v>
      </c>
      <c r="X82" s="94">
        <f>V82/$J$10</f>
        <v>0</v>
      </c>
    </row>
    <row r="83" spans="1:24" x14ac:dyDescent="0.25">
      <c r="A83" s="95"/>
      <c r="B83" s="84" t="s">
        <v>23</v>
      </c>
      <c r="C83" s="85">
        <v>31812.882266111279</v>
      </c>
      <c r="D83" s="86"/>
      <c r="E83" s="63"/>
      <c r="F83" s="63"/>
      <c r="G83" s="63"/>
      <c r="H83" s="63"/>
      <c r="I83" s="63"/>
      <c r="J83" s="87"/>
      <c r="K83" s="88"/>
      <c r="L83" s="63"/>
      <c r="M83" s="63"/>
      <c r="N83" s="63"/>
      <c r="O83" s="63"/>
      <c r="P83" s="63"/>
      <c r="Q83" s="89"/>
      <c r="R83" s="90">
        <v>0</v>
      </c>
      <c r="S83" s="91">
        <v>0</v>
      </c>
      <c r="T83" s="92"/>
      <c r="U83" s="93">
        <v>0</v>
      </c>
      <c r="V83" s="94">
        <f t="shared" si="26"/>
        <v>0</v>
      </c>
      <c r="W83" s="94">
        <f t="shared" si="27"/>
        <v>0</v>
      </c>
      <c r="X83" s="94">
        <f>V83/$J$11</f>
        <v>0</v>
      </c>
    </row>
    <row r="84" spans="1:24" x14ac:dyDescent="0.25">
      <c r="B84" s="84" t="s">
        <v>24</v>
      </c>
      <c r="C84" s="85">
        <v>42450.299999999996</v>
      </c>
      <c r="D84" s="86"/>
      <c r="E84" s="63"/>
      <c r="F84" s="63"/>
      <c r="G84" s="63"/>
      <c r="H84" s="63"/>
      <c r="I84" s="63"/>
      <c r="J84" s="87"/>
      <c r="K84" s="88"/>
      <c r="L84" s="63"/>
      <c r="M84" s="63"/>
      <c r="N84" s="63"/>
      <c r="O84" s="63"/>
      <c r="P84" s="63"/>
      <c r="Q84" s="89"/>
      <c r="R84" s="90">
        <v>0</v>
      </c>
      <c r="S84" s="91">
        <v>0</v>
      </c>
      <c r="T84" s="92"/>
      <c r="U84" s="93">
        <v>0</v>
      </c>
      <c r="V84" s="94">
        <f t="shared" si="26"/>
        <v>0</v>
      </c>
      <c r="W84" s="94">
        <f t="shared" si="27"/>
        <v>0</v>
      </c>
      <c r="X84" s="94">
        <f>V84/$J$12</f>
        <v>0</v>
      </c>
    </row>
    <row r="85" spans="1:24" ht="15.75" thickBot="1" x14ac:dyDescent="0.3">
      <c r="B85" s="84" t="s">
        <v>25</v>
      </c>
      <c r="C85" s="85">
        <v>8783.9</v>
      </c>
      <c r="D85" s="96"/>
      <c r="E85" s="97"/>
      <c r="F85" s="97"/>
      <c r="G85" s="97"/>
      <c r="H85" s="97"/>
      <c r="I85" s="97"/>
      <c r="J85" s="98"/>
      <c r="K85" s="99"/>
      <c r="L85" s="97"/>
      <c r="M85" s="97"/>
      <c r="N85" s="97"/>
      <c r="O85" s="97"/>
      <c r="P85" s="97"/>
      <c r="Q85" s="100"/>
      <c r="R85" s="101">
        <v>0</v>
      </c>
      <c r="S85" s="102">
        <v>0</v>
      </c>
      <c r="T85" s="103"/>
      <c r="U85" s="104">
        <v>0</v>
      </c>
      <c r="V85" s="94">
        <f t="shared" si="26"/>
        <v>0</v>
      </c>
      <c r="W85" s="94">
        <f t="shared" si="27"/>
        <v>0</v>
      </c>
      <c r="X85" s="94">
        <f>V85/$J$13</f>
        <v>0</v>
      </c>
    </row>
    <row r="86" spans="1:24" ht="15.75" thickBot="1" x14ac:dyDescent="0.3">
      <c r="B86" s="105" t="s">
        <v>26</v>
      </c>
      <c r="C86" s="106">
        <f t="shared" ref="C86:G86" si="28">SUM(C81:C85)</f>
        <v>435980.58042479912</v>
      </c>
      <c r="D86" s="107">
        <f t="shared" si="28"/>
        <v>0</v>
      </c>
      <c r="E86" s="108">
        <f t="shared" si="28"/>
        <v>0</v>
      </c>
      <c r="F86" s="108">
        <f t="shared" si="28"/>
        <v>0</v>
      </c>
      <c r="G86" s="108">
        <f t="shared" si="28"/>
        <v>0</v>
      </c>
      <c r="H86" s="108">
        <f>SUM(H81:H85)</f>
        <v>0</v>
      </c>
      <c r="I86" s="108">
        <f>SUM(I81:I85)</f>
        <v>0</v>
      </c>
      <c r="J86" s="109">
        <f>SUM(J81:J85)</f>
        <v>0</v>
      </c>
      <c r="K86" s="110">
        <f t="shared" ref="K86:N86" si="29">SUM(K81:K85)</f>
        <v>0</v>
      </c>
      <c r="L86" s="108">
        <f t="shared" si="29"/>
        <v>0</v>
      </c>
      <c r="M86" s="108">
        <f t="shared" si="29"/>
        <v>0</v>
      </c>
      <c r="N86" s="108">
        <f t="shared" si="29"/>
        <v>0</v>
      </c>
      <c r="O86" s="108">
        <f>SUM(O81:O85)</f>
        <v>0</v>
      </c>
      <c r="P86" s="108">
        <f>SUM(P81:P85)</f>
        <v>0</v>
      </c>
      <c r="Q86" s="111">
        <f>SUM(Q81:Q85)</f>
        <v>0</v>
      </c>
      <c r="R86" s="112">
        <f t="shared" ref="R86:V86" si="30">SUM(R81:R85)</f>
        <v>0</v>
      </c>
      <c r="S86" s="107">
        <f t="shared" si="30"/>
        <v>0</v>
      </c>
      <c r="T86" s="113">
        <f t="shared" si="30"/>
        <v>0</v>
      </c>
      <c r="U86" s="114">
        <f t="shared" si="30"/>
        <v>0</v>
      </c>
      <c r="V86" s="115">
        <f t="shared" si="30"/>
        <v>0</v>
      </c>
      <c r="W86" s="115">
        <f>V86/$H$14</f>
        <v>0</v>
      </c>
      <c r="X86" s="115">
        <f>V86/$J$14</f>
        <v>0</v>
      </c>
    </row>
    <row r="88" spans="1:24" ht="15.75" x14ac:dyDescent="0.25">
      <c r="B88" s="65" t="s">
        <v>55</v>
      </c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</row>
    <row r="89" spans="1:24" ht="15.75" thickBot="1" x14ac:dyDescent="0.3">
      <c r="C89" s="59"/>
      <c r="D89" s="59"/>
      <c r="E89" s="59"/>
      <c r="F89" s="59"/>
      <c r="G89" s="59"/>
      <c r="H89" s="59"/>
      <c r="I89" s="60"/>
      <c r="J89" s="60"/>
      <c r="K89" s="60"/>
    </row>
    <row r="90" spans="1:24" ht="44.25" customHeight="1" thickBot="1" x14ac:dyDescent="0.3">
      <c r="A90" s="34"/>
      <c r="D90" s="66" t="s">
        <v>37</v>
      </c>
      <c r="E90" s="67"/>
      <c r="F90" s="67"/>
      <c r="G90" s="67"/>
      <c r="H90" s="67"/>
      <c r="I90" s="67"/>
      <c r="J90" s="68"/>
      <c r="K90" s="66" t="s">
        <v>38</v>
      </c>
      <c r="L90" s="67"/>
      <c r="M90" s="67"/>
      <c r="N90" s="67"/>
      <c r="O90" s="67"/>
      <c r="P90" s="67"/>
      <c r="Q90" s="67"/>
      <c r="R90" s="69" t="s">
        <v>39</v>
      </c>
      <c r="S90" s="70"/>
      <c r="T90" s="70"/>
      <c r="U90" s="71"/>
      <c r="V90" s="69" t="s">
        <v>40</v>
      </c>
      <c r="W90" s="70"/>
      <c r="X90" s="71"/>
    </row>
    <row r="91" spans="1:24" ht="63.75" x14ac:dyDescent="0.25">
      <c r="B91" s="61" t="s">
        <v>41</v>
      </c>
      <c r="C91" s="72" t="s">
        <v>42</v>
      </c>
      <c r="D91" s="73" t="s">
        <v>27</v>
      </c>
      <c r="E91" s="74" t="s">
        <v>28</v>
      </c>
      <c r="F91" s="74" t="s">
        <v>29</v>
      </c>
      <c r="G91" s="74" t="s">
        <v>30</v>
      </c>
      <c r="H91" s="74" t="s">
        <v>31</v>
      </c>
      <c r="I91" s="74" t="s">
        <v>32</v>
      </c>
      <c r="J91" s="75" t="s">
        <v>33</v>
      </c>
      <c r="K91" s="76" t="s">
        <v>27</v>
      </c>
      <c r="L91" s="74" t="s">
        <v>28</v>
      </c>
      <c r="M91" s="74" t="s">
        <v>29</v>
      </c>
      <c r="N91" s="74" t="s">
        <v>30</v>
      </c>
      <c r="O91" s="74" t="s">
        <v>31</v>
      </c>
      <c r="P91" s="74" t="s">
        <v>32</v>
      </c>
      <c r="Q91" s="77" t="s">
        <v>33</v>
      </c>
      <c r="R91" s="78" t="s">
        <v>43</v>
      </c>
      <c r="S91" s="79" t="s">
        <v>44</v>
      </c>
      <c r="T91" s="80" t="s">
        <v>45</v>
      </c>
      <c r="U91" s="81" t="s">
        <v>46</v>
      </c>
      <c r="V91" s="82" t="s">
        <v>47</v>
      </c>
      <c r="W91" s="79" t="s">
        <v>48</v>
      </c>
      <c r="X91" s="81" t="s">
        <v>49</v>
      </c>
    </row>
    <row r="92" spans="1:24" x14ac:dyDescent="0.25">
      <c r="A92" s="83"/>
      <c r="B92" s="84" t="s">
        <v>21</v>
      </c>
      <c r="C92" s="85">
        <v>259412</v>
      </c>
      <c r="D92" s="86"/>
      <c r="E92" s="63"/>
      <c r="F92" s="63"/>
      <c r="G92" s="63"/>
      <c r="H92" s="63"/>
      <c r="I92" s="63"/>
      <c r="J92" s="87"/>
      <c r="K92" s="88"/>
      <c r="L92" s="63"/>
      <c r="M92" s="63"/>
      <c r="N92" s="63"/>
      <c r="O92" s="63"/>
      <c r="P92" s="63"/>
      <c r="Q92" s="89"/>
      <c r="R92" s="90">
        <v>0</v>
      </c>
      <c r="S92" s="91">
        <v>0</v>
      </c>
      <c r="T92" s="92">
        <v>0</v>
      </c>
      <c r="U92" s="93">
        <v>0</v>
      </c>
      <c r="V92" s="94">
        <f>S92+T92+U92</f>
        <v>0</v>
      </c>
      <c r="W92" s="94">
        <f>V92/$H$14</f>
        <v>0</v>
      </c>
      <c r="X92" s="94">
        <f>V92/$J$9</f>
        <v>0</v>
      </c>
    </row>
    <row r="93" spans="1:24" x14ac:dyDescent="0.25">
      <c r="A93" s="95"/>
      <c r="B93" s="84" t="s">
        <v>22</v>
      </c>
      <c r="C93" s="85">
        <v>93521.498158687813</v>
      </c>
      <c r="D93" s="86"/>
      <c r="E93" s="63"/>
      <c r="F93" s="63"/>
      <c r="G93" s="63"/>
      <c r="H93" s="63"/>
      <c r="I93" s="63"/>
      <c r="J93" s="87"/>
      <c r="K93" s="88"/>
      <c r="L93" s="63"/>
      <c r="M93" s="63"/>
      <c r="N93" s="63"/>
      <c r="O93" s="63"/>
      <c r="P93" s="63"/>
      <c r="Q93" s="89"/>
      <c r="R93" s="90">
        <v>0</v>
      </c>
      <c r="S93" s="91">
        <v>0</v>
      </c>
      <c r="T93" s="92"/>
      <c r="U93" s="93">
        <v>0</v>
      </c>
      <c r="V93" s="94">
        <f t="shared" ref="V93:V96" si="31">S93+T93+U93</f>
        <v>0</v>
      </c>
      <c r="W93" s="94">
        <f t="shared" ref="W93:W96" si="32">V93/$H$14</f>
        <v>0</v>
      </c>
      <c r="X93" s="94">
        <f>V93/$J$10</f>
        <v>0</v>
      </c>
    </row>
    <row r="94" spans="1:24" x14ac:dyDescent="0.25">
      <c r="A94" s="95"/>
      <c r="B94" s="84" t="s">
        <v>23</v>
      </c>
      <c r="C94" s="85">
        <v>31812.882266111279</v>
      </c>
      <c r="D94" s="86"/>
      <c r="E94" s="63"/>
      <c r="F94" s="63"/>
      <c r="G94" s="63"/>
      <c r="H94" s="63"/>
      <c r="I94" s="63"/>
      <c r="J94" s="87"/>
      <c r="K94" s="88"/>
      <c r="L94" s="63"/>
      <c r="M94" s="63"/>
      <c r="N94" s="63"/>
      <c r="O94" s="63"/>
      <c r="P94" s="63"/>
      <c r="Q94" s="89"/>
      <c r="R94" s="90">
        <v>0</v>
      </c>
      <c r="S94" s="91">
        <v>0</v>
      </c>
      <c r="T94" s="92"/>
      <c r="U94" s="93">
        <v>0</v>
      </c>
      <c r="V94" s="94">
        <f t="shared" si="31"/>
        <v>0</v>
      </c>
      <c r="W94" s="94">
        <f t="shared" si="32"/>
        <v>0</v>
      </c>
      <c r="X94" s="94">
        <f>V94/$J$11</f>
        <v>0</v>
      </c>
    </row>
    <row r="95" spans="1:24" x14ac:dyDescent="0.25">
      <c r="B95" s="84" t="s">
        <v>24</v>
      </c>
      <c r="C95" s="85">
        <v>42450.299999999996</v>
      </c>
      <c r="D95" s="86"/>
      <c r="E95" s="63"/>
      <c r="F95" s="63"/>
      <c r="G95" s="63"/>
      <c r="H95" s="63"/>
      <c r="I95" s="63"/>
      <c r="J95" s="87"/>
      <c r="K95" s="88"/>
      <c r="L95" s="63"/>
      <c r="M95" s="63"/>
      <c r="N95" s="63"/>
      <c r="O95" s="63"/>
      <c r="P95" s="63"/>
      <c r="Q95" s="89"/>
      <c r="R95" s="90">
        <v>0</v>
      </c>
      <c r="S95" s="91">
        <v>0</v>
      </c>
      <c r="T95" s="92"/>
      <c r="U95" s="93">
        <v>0</v>
      </c>
      <c r="V95" s="94">
        <f t="shared" si="31"/>
        <v>0</v>
      </c>
      <c r="W95" s="94">
        <f t="shared" si="32"/>
        <v>0</v>
      </c>
      <c r="X95" s="94">
        <f>V95/$J$12</f>
        <v>0</v>
      </c>
    </row>
    <row r="96" spans="1:24" ht="15.75" thickBot="1" x14ac:dyDescent="0.3">
      <c r="B96" s="84" t="s">
        <v>25</v>
      </c>
      <c r="C96" s="85">
        <v>8783.9</v>
      </c>
      <c r="D96" s="96"/>
      <c r="E96" s="97"/>
      <c r="F96" s="97"/>
      <c r="G96" s="97"/>
      <c r="H96" s="97"/>
      <c r="I96" s="97"/>
      <c r="J96" s="98"/>
      <c r="K96" s="99"/>
      <c r="L96" s="97"/>
      <c r="M96" s="97"/>
      <c r="N96" s="97"/>
      <c r="O96" s="97"/>
      <c r="P96" s="97"/>
      <c r="Q96" s="100"/>
      <c r="R96" s="101">
        <v>0</v>
      </c>
      <c r="S96" s="102">
        <v>0</v>
      </c>
      <c r="T96" s="103"/>
      <c r="U96" s="104">
        <v>0</v>
      </c>
      <c r="V96" s="94">
        <f t="shared" si="31"/>
        <v>0</v>
      </c>
      <c r="W96" s="94">
        <f t="shared" si="32"/>
        <v>0</v>
      </c>
      <c r="X96" s="94">
        <f>V96/$J$13</f>
        <v>0</v>
      </c>
    </row>
    <row r="97" spans="1:24" ht="15.75" thickBot="1" x14ac:dyDescent="0.3">
      <c r="B97" s="105" t="s">
        <v>26</v>
      </c>
      <c r="C97" s="106">
        <f t="shared" ref="C97:G97" si="33">SUM(C92:C96)</f>
        <v>435980.58042479912</v>
      </c>
      <c r="D97" s="107">
        <f t="shared" si="33"/>
        <v>0</v>
      </c>
      <c r="E97" s="108">
        <f t="shared" si="33"/>
        <v>0</v>
      </c>
      <c r="F97" s="108">
        <f t="shared" si="33"/>
        <v>0</v>
      </c>
      <c r="G97" s="108">
        <f t="shared" si="33"/>
        <v>0</v>
      </c>
      <c r="H97" s="108">
        <f>SUM(H92:H96)</f>
        <v>0</v>
      </c>
      <c r="I97" s="108">
        <f>SUM(I92:I96)</f>
        <v>0</v>
      </c>
      <c r="J97" s="109">
        <f>SUM(J92:J96)</f>
        <v>0</v>
      </c>
      <c r="K97" s="110">
        <f t="shared" ref="K97:N97" si="34">SUM(K92:K96)</f>
        <v>0</v>
      </c>
      <c r="L97" s="108">
        <f t="shared" si="34"/>
        <v>0</v>
      </c>
      <c r="M97" s="108">
        <f t="shared" si="34"/>
        <v>0</v>
      </c>
      <c r="N97" s="108">
        <f t="shared" si="34"/>
        <v>0</v>
      </c>
      <c r="O97" s="108">
        <f>SUM(O92:O96)</f>
        <v>0</v>
      </c>
      <c r="P97" s="108">
        <f>SUM(P92:P96)</f>
        <v>0</v>
      </c>
      <c r="Q97" s="111">
        <f>SUM(Q92:Q96)</f>
        <v>0</v>
      </c>
      <c r="R97" s="112">
        <f t="shared" ref="R97:V97" si="35">SUM(R92:R96)</f>
        <v>0</v>
      </c>
      <c r="S97" s="107">
        <f t="shared" si="35"/>
        <v>0</v>
      </c>
      <c r="T97" s="113">
        <f t="shared" si="35"/>
        <v>0</v>
      </c>
      <c r="U97" s="114">
        <f t="shared" si="35"/>
        <v>0</v>
      </c>
      <c r="V97" s="115">
        <f t="shared" si="35"/>
        <v>0</v>
      </c>
      <c r="W97" s="115">
        <f>V97/$H$14</f>
        <v>0</v>
      </c>
      <c r="X97" s="115">
        <f>V97/$J$14</f>
        <v>0</v>
      </c>
    </row>
    <row r="100" spans="1:24" ht="15.75" x14ac:dyDescent="0.25">
      <c r="B100" s="65" t="s">
        <v>56</v>
      </c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</row>
    <row r="101" spans="1:24" ht="15.75" thickBot="1" x14ac:dyDescent="0.3">
      <c r="C101" s="59"/>
      <c r="D101" s="59"/>
      <c r="E101" s="59"/>
      <c r="F101" s="59"/>
      <c r="G101" s="59"/>
      <c r="H101" s="59"/>
      <c r="I101" s="60"/>
      <c r="J101" s="60"/>
      <c r="K101" s="60"/>
    </row>
    <row r="102" spans="1:24" ht="39" customHeight="1" thickBot="1" x14ac:dyDescent="0.3">
      <c r="A102" s="34"/>
      <c r="D102" s="66" t="s">
        <v>37</v>
      </c>
      <c r="E102" s="67"/>
      <c r="F102" s="67"/>
      <c r="G102" s="67"/>
      <c r="H102" s="67"/>
      <c r="I102" s="67"/>
      <c r="J102" s="68"/>
      <c r="K102" s="66" t="s">
        <v>38</v>
      </c>
      <c r="L102" s="67"/>
      <c r="M102" s="67"/>
      <c r="N102" s="67"/>
      <c r="O102" s="67"/>
      <c r="P102" s="67"/>
      <c r="Q102" s="67"/>
      <c r="R102" s="69" t="s">
        <v>39</v>
      </c>
      <c r="S102" s="70"/>
      <c r="T102" s="70"/>
      <c r="U102" s="71"/>
      <c r="V102" s="69" t="s">
        <v>40</v>
      </c>
      <c r="W102" s="70"/>
      <c r="X102" s="71"/>
    </row>
    <row r="103" spans="1:24" ht="63.75" x14ac:dyDescent="0.25">
      <c r="B103" s="61" t="s">
        <v>41</v>
      </c>
      <c r="C103" s="72" t="s">
        <v>42</v>
      </c>
      <c r="D103" s="73" t="s">
        <v>27</v>
      </c>
      <c r="E103" s="74" t="s">
        <v>28</v>
      </c>
      <c r="F103" s="74" t="s">
        <v>29</v>
      </c>
      <c r="G103" s="74" t="s">
        <v>30</v>
      </c>
      <c r="H103" s="74" t="s">
        <v>31</v>
      </c>
      <c r="I103" s="74" t="s">
        <v>32</v>
      </c>
      <c r="J103" s="75" t="s">
        <v>33</v>
      </c>
      <c r="K103" s="76" t="s">
        <v>27</v>
      </c>
      <c r="L103" s="74" t="s">
        <v>28</v>
      </c>
      <c r="M103" s="74" t="s">
        <v>29</v>
      </c>
      <c r="N103" s="74" t="s">
        <v>30</v>
      </c>
      <c r="O103" s="74" t="s">
        <v>31</v>
      </c>
      <c r="P103" s="74" t="s">
        <v>32</v>
      </c>
      <c r="Q103" s="77" t="s">
        <v>33</v>
      </c>
      <c r="R103" s="78" t="s">
        <v>43</v>
      </c>
      <c r="S103" s="79" t="s">
        <v>44</v>
      </c>
      <c r="T103" s="80" t="s">
        <v>45</v>
      </c>
      <c r="U103" s="81" t="s">
        <v>46</v>
      </c>
      <c r="V103" s="82" t="s">
        <v>47</v>
      </c>
      <c r="W103" s="79" t="s">
        <v>48</v>
      </c>
      <c r="X103" s="81" t="s">
        <v>49</v>
      </c>
    </row>
    <row r="104" spans="1:24" x14ac:dyDescent="0.25">
      <c r="A104" s="83"/>
      <c r="B104" s="84" t="s">
        <v>21</v>
      </c>
      <c r="C104" s="85">
        <v>259412</v>
      </c>
      <c r="D104" s="86"/>
      <c r="E104" s="63"/>
      <c r="F104" s="63"/>
      <c r="G104" s="63"/>
      <c r="H104" s="63"/>
      <c r="I104" s="63"/>
      <c r="J104" s="87"/>
      <c r="K104" s="88"/>
      <c r="L104" s="63"/>
      <c r="M104" s="63"/>
      <c r="N104" s="63"/>
      <c r="O104" s="63"/>
      <c r="P104" s="63"/>
      <c r="Q104" s="89"/>
      <c r="R104" s="90">
        <v>0</v>
      </c>
      <c r="S104" s="91">
        <v>0</v>
      </c>
      <c r="T104" s="92">
        <v>0</v>
      </c>
      <c r="U104" s="93">
        <v>0</v>
      </c>
      <c r="V104" s="94">
        <f>S104+T104+U104</f>
        <v>0</v>
      </c>
      <c r="W104" s="94">
        <f>V104/$H$14</f>
        <v>0</v>
      </c>
      <c r="X104" s="94">
        <f>V104/$J$9</f>
        <v>0</v>
      </c>
    </row>
    <row r="105" spans="1:24" x14ac:dyDescent="0.25">
      <c r="A105" s="95"/>
      <c r="B105" s="84" t="s">
        <v>22</v>
      </c>
      <c r="C105" s="85">
        <v>93521.498158687813</v>
      </c>
      <c r="D105" s="86"/>
      <c r="E105" s="63"/>
      <c r="F105" s="63"/>
      <c r="G105" s="63"/>
      <c r="H105" s="63"/>
      <c r="I105" s="63"/>
      <c r="J105" s="87"/>
      <c r="K105" s="88"/>
      <c r="L105" s="63"/>
      <c r="M105" s="63"/>
      <c r="N105" s="63"/>
      <c r="O105" s="63"/>
      <c r="P105" s="63"/>
      <c r="Q105" s="89"/>
      <c r="R105" s="90">
        <v>0</v>
      </c>
      <c r="S105" s="91">
        <v>0</v>
      </c>
      <c r="T105" s="92"/>
      <c r="U105" s="93">
        <v>0</v>
      </c>
      <c r="V105" s="94">
        <f t="shared" ref="V105:V108" si="36">S105+T105+U105</f>
        <v>0</v>
      </c>
      <c r="W105" s="94">
        <f t="shared" ref="W105:W108" si="37">V105/$H$14</f>
        <v>0</v>
      </c>
      <c r="X105" s="94">
        <f>V105/$J$10</f>
        <v>0</v>
      </c>
    </row>
    <row r="106" spans="1:24" x14ac:dyDescent="0.25">
      <c r="A106" s="95"/>
      <c r="B106" s="84" t="s">
        <v>23</v>
      </c>
      <c r="C106" s="85">
        <v>31812.882266111279</v>
      </c>
      <c r="D106" s="86"/>
      <c r="E106" s="63"/>
      <c r="F106" s="63"/>
      <c r="G106" s="63"/>
      <c r="H106" s="63"/>
      <c r="I106" s="63"/>
      <c r="J106" s="87"/>
      <c r="K106" s="88"/>
      <c r="L106" s="63"/>
      <c r="M106" s="63"/>
      <c r="N106" s="63"/>
      <c r="O106" s="63"/>
      <c r="P106" s="63"/>
      <c r="Q106" s="89"/>
      <c r="R106" s="90">
        <v>0</v>
      </c>
      <c r="S106" s="91">
        <v>0</v>
      </c>
      <c r="T106" s="92"/>
      <c r="U106" s="93">
        <v>0</v>
      </c>
      <c r="V106" s="94">
        <f t="shared" si="36"/>
        <v>0</v>
      </c>
      <c r="W106" s="94">
        <f t="shared" si="37"/>
        <v>0</v>
      </c>
      <c r="X106" s="94">
        <f>V106/$J$11</f>
        <v>0</v>
      </c>
    </row>
    <row r="107" spans="1:24" x14ac:dyDescent="0.25">
      <c r="B107" s="84" t="s">
        <v>24</v>
      </c>
      <c r="C107" s="85">
        <v>42450.299999999996</v>
      </c>
      <c r="D107" s="86"/>
      <c r="E107" s="63"/>
      <c r="F107" s="63"/>
      <c r="G107" s="63"/>
      <c r="H107" s="63"/>
      <c r="I107" s="63"/>
      <c r="J107" s="87"/>
      <c r="K107" s="88"/>
      <c r="L107" s="63"/>
      <c r="M107" s="63"/>
      <c r="N107" s="63"/>
      <c r="O107" s="63"/>
      <c r="P107" s="63"/>
      <c r="Q107" s="89"/>
      <c r="R107" s="90">
        <v>0</v>
      </c>
      <c r="S107" s="91">
        <v>0</v>
      </c>
      <c r="T107" s="92"/>
      <c r="U107" s="93">
        <v>0</v>
      </c>
      <c r="V107" s="94">
        <f t="shared" si="36"/>
        <v>0</v>
      </c>
      <c r="W107" s="94">
        <f t="shared" si="37"/>
        <v>0</v>
      </c>
      <c r="X107" s="94">
        <f>V107/$J$12</f>
        <v>0</v>
      </c>
    </row>
    <row r="108" spans="1:24" ht="15.75" thickBot="1" x14ac:dyDescent="0.3">
      <c r="B108" s="84" t="s">
        <v>25</v>
      </c>
      <c r="C108" s="85">
        <v>8783.9</v>
      </c>
      <c r="D108" s="96"/>
      <c r="E108" s="97"/>
      <c r="F108" s="97"/>
      <c r="G108" s="97"/>
      <c r="H108" s="97"/>
      <c r="I108" s="97"/>
      <c r="J108" s="98"/>
      <c r="K108" s="99"/>
      <c r="L108" s="97"/>
      <c r="M108" s="97"/>
      <c r="N108" s="97"/>
      <c r="O108" s="97"/>
      <c r="P108" s="97"/>
      <c r="Q108" s="100"/>
      <c r="R108" s="101">
        <v>0</v>
      </c>
      <c r="S108" s="102">
        <v>0</v>
      </c>
      <c r="T108" s="103"/>
      <c r="U108" s="104">
        <v>0</v>
      </c>
      <c r="V108" s="94">
        <f t="shared" si="36"/>
        <v>0</v>
      </c>
      <c r="W108" s="94">
        <f t="shared" si="37"/>
        <v>0</v>
      </c>
      <c r="X108" s="94">
        <f>V108/$J$13</f>
        <v>0</v>
      </c>
    </row>
    <row r="109" spans="1:24" ht="15.75" thickBot="1" x14ac:dyDescent="0.3">
      <c r="B109" s="105" t="s">
        <v>26</v>
      </c>
      <c r="C109" s="106">
        <f t="shared" ref="C109:G109" si="38">SUM(C104:C108)</f>
        <v>435980.58042479912</v>
      </c>
      <c r="D109" s="107">
        <f t="shared" si="38"/>
        <v>0</v>
      </c>
      <c r="E109" s="108">
        <f t="shared" si="38"/>
        <v>0</v>
      </c>
      <c r="F109" s="108">
        <f t="shared" si="38"/>
        <v>0</v>
      </c>
      <c r="G109" s="108">
        <f t="shared" si="38"/>
        <v>0</v>
      </c>
      <c r="H109" s="108">
        <f>SUM(H104:H108)</f>
        <v>0</v>
      </c>
      <c r="I109" s="108">
        <f>SUM(I104:I108)</f>
        <v>0</v>
      </c>
      <c r="J109" s="109">
        <f>SUM(J104:J108)</f>
        <v>0</v>
      </c>
      <c r="K109" s="110">
        <f t="shared" ref="K109:N109" si="39">SUM(K104:K108)</f>
        <v>0</v>
      </c>
      <c r="L109" s="108">
        <f t="shared" si="39"/>
        <v>0</v>
      </c>
      <c r="M109" s="108">
        <f t="shared" si="39"/>
        <v>0</v>
      </c>
      <c r="N109" s="108">
        <f t="shared" si="39"/>
        <v>0</v>
      </c>
      <c r="O109" s="108">
        <f>SUM(O104:O108)</f>
        <v>0</v>
      </c>
      <c r="P109" s="108">
        <f>SUM(P104:P108)</f>
        <v>0</v>
      </c>
      <c r="Q109" s="111">
        <f>SUM(Q104:Q108)</f>
        <v>0</v>
      </c>
      <c r="R109" s="112">
        <f t="shared" ref="R109:V109" si="40">SUM(R104:R108)</f>
        <v>0</v>
      </c>
      <c r="S109" s="107">
        <f t="shared" si="40"/>
        <v>0</v>
      </c>
      <c r="T109" s="113">
        <f t="shared" si="40"/>
        <v>0</v>
      </c>
      <c r="U109" s="114">
        <f t="shared" si="40"/>
        <v>0</v>
      </c>
      <c r="V109" s="115">
        <f t="shared" si="40"/>
        <v>0</v>
      </c>
      <c r="W109" s="115">
        <f>V109/$H$14</f>
        <v>0</v>
      </c>
      <c r="X109" s="115">
        <f>V109/$J$14</f>
        <v>0</v>
      </c>
    </row>
  </sheetData>
  <mergeCells count="51">
    <mergeCell ref="A104:A106"/>
    <mergeCell ref="A92:A94"/>
    <mergeCell ref="B100:W100"/>
    <mergeCell ref="D102:J102"/>
    <mergeCell ref="K102:Q102"/>
    <mergeCell ref="R102:U102"/>
    <mergeCell ref="V102:X102"/>
    <mergeCell ref="A81:A83"/>
    <mergeCell ref="B88:W88"/>
    <mergeCell ref="D90:J90"/>
    <mergeCell ref="K90:Q90"/>
    <mergeCell ref="R90:U90"/>
    <mergeCell ref="V90:X90"/>
    <mergeCell ref="A69:A71"/>
    <mergeCell ref="B77:W77"/>
    <mergeCell ref="D79:J79"/>
    <mergeCell ref="K79:Q79"/>
    <mergeCell ref="R79:U79"/>
    <mergeCell ref="V79:X79"/>
    <mergeCell ref="A58:A60"/>
    <mergeCell ref="B65:W65"/>
    <mergeCell ref="D67:J67"/>
    <mergeCell ref="K67:Q67"/>
    <mergeCell ref="R67:U67"/>
    <mergeCell ref="V67:X67"/>
    <mergeCell ref="A47:A49"/>
    <mergeCell ref="B54:W54"/>
    <mergeCell ref="D56:J56"/>
    <mergeCell ref="K56:Q56"/>
    <mergeCell ref="R56:U56"/>
    <mergeCell ref="V56:X56"/>
    <mergeCell ref="A35:A37"/>
    <mergeCell ref="B43:W43"/>
    <mergeCell ref="D45:J45"/>
    <mergeCell ref="K45:Q45"/>
    <mergeCell ref="R45:U45"/>
    <mergeCell ref="V45:X45"/>
    <mergeCell ref="A24:A26"/>
    <mergeCell ref="B31:W31"/>
    <mergeCell ref="D33:J33"/>
    <mergeCell ref="K33:Q33"/>
    <mergeCell ref="R33:U33"/>
    <mergeCell ref="V33:X33"/>
    <mergeCell ref="A1:J1"/>
    <mergeCell ref="B4:K4"/>
    <mergeCell ref="B7:B8"/>
    <mergeCell ref="B20:X20"/>
    <mergeCell ref="D22:J22"/>
    <mergeCell ref="K22:Q22"/>
    <mergeCell ref="R22:U22"/>
    <mergeCell ref="V22:X22"/>
  </mergeCells>
  <conditionalFormatting sqref="B23:B28 B29:C29">
    <cfRule type="cellIs" dxfId="9" priority="10" operator="equal">
      <formula>"SO"</formula>
    </cfRule>
  </conditionalFormatting>
  <conditionalFormatting sqref="B34:B39 B40:C40">
    <cfRule type="cellIs" dxfId="8" priority="7" operator="equal">
      <formula>"SO"</formula>
    </cfRule>
  </conditionalFormatting>
  <conditionalFormatting sqref="B46:B51 B52:C52">
    <cfRule type="cellIs" dxfId="7" priority="6" operator="equal">
      <formula>"SO"</formula>
    </cfRule>
  </conditionalFormatting>
  <conditionalFormatting sqref="B57:B62 B63:C63">
    <cfRule type="cellIs" dxfId="6" priority="5" operator="equal">
      <formula>"SO"</formula>
    </cfRule>
  </conditionalFormatting>
  <conditionalFormatting sqref="B68:B73 B74:C74">
    <cfRule type="cellIs" dxfId="5" priority="4" operator="equal">
      <formula>"SO"</formula>
    </cfRule>
  </conditionalFormatting>
  <conditionalFormatting sqref="B80:B85 B86:C86">
    <cfRule type="cellIs" dxfId="4" priority="3" operator="equal">
      <formula>"SO"</formula>
    </cfRule>
  </conditionalFormatting>
  <conditionalFormatting sqref="B91:B96 B97:C97">
    <cfRule type="cellIs" dxfId="3" priority="2" operator="equal">
      <formula>"SO"</formula>
    </cfRule>
  </conditionalFormatting>
  <conditionalFormatting sqref="B103:B108 B109:C109">
    <cfRule type="cellIs" dxfId="2" priority="1" operator="equal">
      <formula>"SO"</formula>
    </cfRule>
  </conditionalFormatting>
  <conditionalFormatting sqref="C8:J8">
    <cfRule type="cellIs" dxfId="1" priority="9" operator="equal">
      <formula>"SO"</formula>
    </cfRule>
  </conditionalFormatting>
  <conditionalFormatting sqref="D17:J17 C23:X23 C34:X34 C46:X46 C57:X57 C68:X68 C80:X80 C91:X91 C103:X103">
    <cfRule type="cellIs" dxfId="0" priority="8" operator="equal">
      <formula>"SO"</formula>
    </cfRule>
  </conditionalFormatting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7" zoomScaleNormal="100" zoomScaleSheetLayoutView="100" workbookViewId="0">
      <selection activeCell="O20" sqref="O20"/>
    </sheetView>
  </sheetViews>
  <sheetFormatPr baseColWidth="10" defaultColWidth="12.140625" defaultRowHeight="15" x14ac:dyDescent="0.25"/>
  <cols>
    <col min="1" max="1" width="3.7109375" style="118" bestFit="1" customWidth="1"/>
    <col min="2" max="2" width="23.28515625" style="118" customWidth="1"/>
    <col min="3" max="3" width="48.28515625" style="118" customWidth="1"/>
    <col min="4" max="4" width="34.5703125" style="118" customWidth="1"/>
    <col min="5" max="5" width="27.7109375" style="118" customWidth="1"/>
    <col min="6" max="6" width="2.7109375" style="118" customWidth="1"/>
    <col min="7" max="16384" width="12.140625" style="118"/>
  </cols>
  <sheetData>
    <row r="1" spans="1:6" s="117" customFormat="1" ht="23.25" x14ac:dyDescent="0.35">
      <c r="A1" s="116" t="s">
        <v>57</v>
      </c>
      <c r="B1" s="116"/>
      <c r="C1" s="116"/>
      <c r="D1" s="116"/>
      <c r="E1" s="116"/>
      <c r="F1" s="116"/>
    </row>
    <row r="2" spans="1:6" ht="14.25" customHeight="1" x14ac:dyDescent="0.25">
      <c r="D2" s="119"/>
      <c r="E2" s="119"/>
    </row>
    <row r="3" spans="1:6" ht="37.5" x14ac:dyDescent="0.25">
      <c r="B3" s="120" t="s">
        <v>58</v>
      </c>
      <c r="C3" s="120" t="s">
        <v>59</v>
      </c>
      <c r="D3" s="120" t="s">
        <v>60</v>
      </c>
      <c r="E3" s="120" t="s">
        <v>61</v>
      </c>
    </row>
    <row r="4" spans="1:6" ht="33.950000000000003" customHeight="1" x14ac:dyDescent="0.25">
      <c r="B4" s="121" t="s">
        <v>62</v>
      </c>
      <c r="C4" s="122">
        <v>45425</v>
      </c>
      <c r="D4" s="121" t="s">
        <v>63</v>
      </c>
      <c r="E4" s="123">
        <v>862</v>
      </c>
    </row>
    <row r="5" spans="1:6" ht="33.950000000000003" customHeight="1" x14ac:dyDescent="0.25">
      <c r="B5" s="124"/>
      <c r="C5" s="124"/>
      <c r="D5" s="124"/>
      <c r="E5" s="124"/>
    </row>
    <row r="6" spans="1:6" ht="5.0999999999999996" customHeight="1" x14ac:dyDescent="0.25">
      <c r="D6" s="119"/>
      <c r="E6" s="119"/>
    </row>
    <row r="7" spans="1:6" ht="18.75" x14ac:dyDescent="0.25">
      <c r="B7" s="120" t="s">
        <v>41</v>
      </c>
      <c r="C7" s="120" t="s">
        <v>64</v>
      </c>
      <c r="D7" s="119"/>
      <c r="E7" s="119"/>
    </row>
    <row r="8" spans="1:6" ht="33.950000000000003" customHeight="1" x14ac:dyDescent="0.25">
      <c r="B8" s="125"/>
      <c r="C8" s="125"/>
      <c r="D8" s="119"/>
      <c r="E8" s="119"/>
    </row>
    <row r="9" spans="1:6" ht="5.0999999999999996" customHeight="1" x14ac:dyDescent="0.25">
      <c r="D9" s="119"/>
      <c r="E9" s="119"/>
    </row>
    <row r="10" spans="1:6" ht="18.75" x14ac:dyDescent="0.25">
      <c r="B10" s="120" t="s">
        <v>65</v>
      </c>
      <c r="C10" s="120" t="s">
        <v>66</v>
      </c>
      <c r="D10" s="120" t="s">
        <v>67</v>
      </c>
      <c r="E10" s="120" t="s">
        <v>68</v>
      </c>
    </row>
    <row r="11" spans="1:6" ht="33.75" customHeight="1" x14ac:dyDescent="0.25">
      <c r="B11" s="124" t="s">
        <v>69</v>
      </c>
      <c r="C11" s="125" t="s">
        <v>70</v>
      </c>
      <c r="D11" s="125"/>
      <c r="E11" s="124"/>
    </row>
    <row r="12" spans="1:6" ht="33.75" customHeight="1" x14ac:dyDescent="0.25">
      <c r="B12" s="124" t="s">
        <v>71</v>
      </c>
      <c r="C12" s="126"/>
      <c r="D12" s="126"/>
      <c r="E12" s="124"/>
    </row>
    <row r="13" spans="1:6" ht="46.5" customHeight="1" x14ac:dyDescent="0.25">
      <c r="B13" s="124" t="s">
        <v>72</v>
      </c>
      <c r="C13" s="121" t="s">
        <v>73</v>
      </c>
      <c r="D13" s="121" t="s">
        <v>74</v>
      </c>
      <c r="E13" s="124"/>
    </row>
    <row r="14" spans="1:6" ht="33.75" customHeight="1" x14ac:dyDescent="0.25">
      <c r="B14" s="124" t="s">
        <v>75</v>
      </c>
      <c r="C14" s="121" t="s">
        <v>63</v>
      </c>
      <c r="D14" s="121" t="s">
        <v>76</v>
      </c>
      <c r="E14" s="124"/>
    </row>
    <row r="15" spans="1:6" ht="33.75" customHeight="1" x14ac:dyDescent="0.25">
      <c r="B15" s="124" t="s">
        <v>77</v>
      </c>
      <c r="C15" s="121" t="s">
        <v>63</v>
      </c>
      <c r="D15" s="121" t="s">
        <v>78</v>
      </c>
      <c r="E15" s="124"/>
    </row>
    <row r="16" spans="1:6" ht="33.75" customHeight="1" x14ac:dyDescent="0.25">
      <c r="B16" s="124" t="s">
        <v>79</v>
      </c>
      <c r="C16" s="121" t="s">
        <v>63</v>
      </c>
      <c r="D16" s="123" t="s">
        <v>80</v>
      </c>
      <c r="E16" s="125"/>
    </row>
    <row r="17" spans="4:5" ht="5.0999999999999996" customHeight="1" x14ac:dyDescent="0.25">
      <c r="D17" s="119"/>
      <c r="E17" s="119"/>
    </row>
    <row r="18" spans="4:5" x14ac:dyDescent="0.25">
      <c r="D18" s="119"/>
      <c r="E18" s="119"/>
    </row>
    <row r="19" spans="4:5" x14ac:dyDescent="0.25">
      <c r="D19" s="119"/>
      <c r="E19" s="119"/>
    </row>
    <row r="20" spans="4:5" x14ac:dyDescent="0.25">
      <c r="D20" s="119"/>
      <c r="E20" s="119"/>
    </row>
    <row r="21" spans="4:5" x14ac:dyDescent="0.25">
      <c r="D21" s="119"/>
      <c r="E21" s="119"/>
    </row>
    <row r="22" spans="4:5" x14ac:dyDescent="0.25">
      <c r="D22" s="119"/>
      <c r="E22" s="119"/>
    </row>
    <row r="23" spans="4:5" x14ac:dyDescent="0.25">
      <c r="D23" s="119"/>
      <c r="E23" s="119"/>
    </row>
  </sheetData>
  <mergeCells count="1">
    <mergeCell ref="A1:F1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A7" zoomScaleNormal="100" zoomScaleSheetLayoutView="90" workbookViewId="0">
      <selection activeCell="O20" sqref="O20"/>
    </sheetView>
  </sheetViews>
  <sheetFormatPr baseColWidth="10" defaultColWidth="12.140625" defaultRowHeight="15" x14ac:dyDescent="0.25"/>
  <cols>
    <col min="1" max="1" width="3.7109375" style="118" bestFit="1" customWidth="1"/>
    <col min="2" max="2" width="102.140625" style="118" customWidth="1"/>
    <col min="3" max="3" width="16.7109375" style="118" customWidth="1"/>
    <col min="4" max="4" width="26.28515625" style="118" customWidth="1"/>
    <col min="5" max="5" width="21.42578125" style="118" customWidth="1"/>
    <col min="6" max="6" width="21.140625" style="118" customWidth="1"/>
    <col min="7" max="7" width="20.85546875" style="118" customWidth="1"/>
    <col min="8" max="11" width="10.7109375" style="118" customWidth="1"/>
    <col min="12" max="16384" width="12.140625" style="118"/>
  </cols>
  <sheetData>
    <row r="1" spans="1:17" s="117" customFormat="1" ht="23.25" customHeight="1" x14ac:dyDescent="0.35">
      <c r="A1" s="116" t="s">
        <v>81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27"/>
    </row>
    <row r="2" spans="1:17" ht="9.75" customHeight="1" x14ac:dyDescent="0.25"/>
    <row r="3" spans="1:17" x14ac:dyDescent="0.25">
      <c r="B3" s="118" t="s">
        <v>82</v>
      </c>
    </row>
    <row r="4" spans="1:17" ht="12" customHeight="1" x14ac:dyDescent="0.25"/>
    <row r="5" spans="1:17" ht="71.25" customHeight="1" x14ac:dyDescent="0.25">
      <c r="B5" s="128" t="s">
        <v>83</v>
      </c>
      <c r="C5" s="128" t="s">
        <v>84</v>
      </c>
      <c r="D5" s="128" t="s">
        <v>85</v>
      </c>
      <c r="E5" s="129" t="s">
        <v>86</v>
      </c>
      <c r="F5" s="129"/>
      <c r="G5" s="129"/>
      <c r="H5" s="130" t="s">
        <v>87</v>
      </c>
      <c r="I5" s="130"/>
      <c r="J5" s="130"/>
      <c r="K5" s="130"/>
    </row>
    <row r="6" spans="1:17" ht="71.25" customHeight="1" x14ac:dyDescent="0.25">
      <c r="B6" s="131"/>
      <c r="C6" s="131"/>
      <c r="D6" s="131"/>
      <c r="E6" s="132" t="s">
        <v>88</v>
      </c>
      <c r="F6" s="132" t="s">
        <v>89</v>
      </c>
      <c r="G6" s="133" t="s">
        <v>90</v>
      </c>
      <c r="H6" s="134" t="s">
        <v>91</v>
      </c>
      <c r="I6" s="134" t="s">
        <v>92</v>
      </c>
      <c r="J6" s="134" t="s">
        <v>93</v>
      </c>
      <c r="K6" s="134" t="s">
        <v>94</v>
      </c>
      <c r="M6" s="135"/>
      <c r="O6" s="135"/>
      <c r="P6" s="135"/>
      <c r="Q6" s="135"/>
    </row>
    <row r="7" spans="1:17" customFormat="1" ht="31.5" customHeight="1" x14ac:dyDescent="0.25">
      <c r="B7" s="136" t="s">
        <v>95</v>
      </c>
      <c r="C7" s="123" t="s">
        <v>96</v>
      </c>
      <c r="D7" s="123" t="s">
        <v>97</v>
      </c>
      <c r="E7" s="123">
        <v>1740</v>
      </c>
      <c r="F7" s="123" t="s">
        <v>98</v>
      </c>
      <c r="G7" s="123" t="s">
        <v>99</v>
      </c>
      <c r="H7" s="137" t="s">
        <v>100</v>
      </c>
      <c r="I7" s="123"/>
      <c r="J7" s="137" t="s">
        <v>100</v>
      </c>
      <c r="K7" s="137" t="s">
        <v>100</v>
      </c>
    </row>
    <row r="8" spans="1:17" customFormat="1" ht="27" customHeight="1" x14ac:dyDescent="0.25">
      <c r="B8" s="136" t="s">
        <v>101</v>
      </c>
      <c r="C8" s="123" t="s">
        <v>96</v>
      </c>
      <c r="D8" s="123" t="s">
        <v>97</v>
      </c>
      <c r="E8" s="123">
        <v>133</v>
      </c>
      <c r="F8" s="123" t="s">
        <v>102</v>
      </c>
      <c r="G8" s="123" t="s">
        <v>99</v>
      </c>
      <c r="H8" s="123"/>
      <c r="I8" s="137" t="s">
        <v>100</v>
      </c>
      <c r="J8" s="137" t="s">
        <v>100</v>
      </c>
      <c r="K8" s="137" t="s">
        <v>100</v>
      </c>
    </row>
    <row r="9" spans="1:17" customFormat="1" ht="33" customHeight="1" x14ac:dyDescent="0.25">
      <c r="B9" s="136" t="s">
        <v>103</v>
      </c>
      <c r="C9" s="123" t="s">
        <v>96</v>
      </c>
      <c r="D9" s="123" t="s">
        <v>104</v>
      </c>
      <c r="E9" s="137">
        <v>56853</v>
      </c>
      <c r="F9" s="123" t="s">
        <v>105</v>
      </c>
      <c r="G9" s="123" t="s">
        <v>99</v>
      </c>
      <c r="H9" s="137" t="s">
        <v>100</v>
      </c>
      <c r="I9" s="123"/>
      <c r="J9" s="123"/>
      <c r="K9" s="123"/>
    </row>
    <row r="10" spans="1:17" customFormat="1" ht="30" customHeight="1" x14ac:dyDescent="0.25">
      <c r="B10" s="138" t="s">
        <v>106</v>
      </c>
      <c r="C10" s="139" t="s">
        <v>96</v>
      </c>
      <c r="D10" s="139" t="s">
        <v>104</v>
      </c>
      <c r="E10" s="137" t="s">
        <v>107</v>
      </c>
      <c r="F10" s="137" t="s">
        <v>108</v>
      </c>
      <c r="G10" s="139" t="s">
        <v>99</v>
      </c>
      <c r="H10" s="137" t="s">
        <v>100</v>
      </c>
      <c r="I10" s="137" t="s">
        <v>100</v>
      </c>
      <c r="J10" s="137" t="s">
        <v>100</v>
      </c>
      <c r="K10" s="137" t="s">
        <v>100</v>
      </c>
    </row>
    <row r="11" spans="1:17" customFormat="1" ht="33" customHeight="1" x14ac:dyDescent="0.25">
      <c r="B11" s="136" t="s">
        <v>109</v>
      </c>
      <c r="C11" s="123" t="s">
        <v>96</v>
      </c>
      <c r="D11" s="123" t="s">
        <v>97</v>
      </c>
      <c r="E11" s="123">
        <v>1384</v>
      </c>
      <c r="F11" s="123" t="s">
        <v>110</v>
      </c>
      <c r="G11" s="123" t="s">
        <v>99</v>
      </c>
      <c r="H11" s="137" t="s">
        <v>100</v>
      </c>
      <c r="I11" s="137" t="s">
        <v>100</v>
      </c>
      <c r="J11" s="137" t="s">
        <v>100</v>
      </c>
      <c r="K11" s="137" t="s">
        <v>100</v>
      </c>
    </row>
    <row r="12" spans="1:17" customFormat="1" ht="105" x14ac:dyDescent="0.25">
      <c r="B12" s="140" t="s">
        <v>111</v>
      </c>
      <c r="C12" s="123" t="s">
        <v>96</v>
      </c>
      <c r="D12" s="137" t="s">
        <v>112</v>
      </c>
      <c r="E12" s="137" t="s">
        <v>113</v>
      </c>
      <c r="F12" s="123" t="s">
        <v>114</v>
      </c>
      <c r="G12" s="123" t="s">
        <v>99</v>
      </c>
      <c r="H12" s="137" t="s">
        <v>100</v>
      </c>
      <c r="I12" s="137" t="s">
        <v>100</v>
      </c>
      <c r="J12" s="137" t="s">
        <v>100</v>
      </c>
      <c r="K12" s="137" t="s">
        <v>100</v>
      </c>
    </row>
    <row r="13" spans="1:17" customFormat="1" ht="27" customHeight="1" x14ac:dyDescent="0.25">
      <c r="B13" s="136"/>
      <c r="C13" s="123"/>
      <c r="D13" s="123"/>
      <c r="E13" s="123"/>
      <c r="F13" s="123"/>
      <c r="G13" s="123"/>
      <c r="H13" s="137"/>
      <c r="I13" s="137"/>
      <c r="J13" s="137"/>
      <c r="K13" s="137"/>
    </row>
    <row r="14" spans="1:17" customFormat="1" ht="37.5" customHeight="1" x14ac:dyDescent="0.25">
      <c r="B14" s="141" t="s">
        <v>115</v>
      </c>
      <c r="C14" s="137" t="s">
        <v>116</v>
      </c>
      <c r="D14" s="137" t="s">
        <v>117</v>
      </c>
      <c r="E14" s="142" t="s">
        <v>118</v>
      </c>
      <c r="F14" s="137" t="s">
        <v>119</v>
      </c>
      <c r="G14" s="143" t="s">
        <v>120</v>
      </c>
      <c r="H14" s="137" t="s">
        <v>100</v>
      </c>
      <c r="I14" s="137" t="s">
        <v>100</v>
      </c>
      <c r="J14" s="137" t="s">
        <v>100</v>
      </c>
      <c r="K14" s="137" t="s">
        <v>100</v>
      </c>
    </row>
    <row r="15" spans="1:17" customFormat="1" ht="39" customHeight="1" x14ac:dyDescent="0.25">
      <c r="B15" s="136" t="s">
        <v>121</v>
      </c>
      <c r="C15" s="137" t="s">
        <v>116</v>
      </c>
      <c r="D15" s="137" t="s">
        <v>117</v>
      </c>
      <c r="E15" s="142">
        <v>435981</v>
      </c>
      <c r="F15" s="137" t="s">
        <v>122</v>
      </c>
      <c r="G15" s="143" t="s">
        <v>120</v>
      </c>
      <c r="H15" s="137" t="s">
        <v>100</v>
      </c>
      <c r="I15" s="137" t="s">
        <v>100</v>
      </c>
      <c r="J15" s="137" t="s">
        <v>100</v>
      </c>
      <c r="K15" s="137" t="s">
        <v>100</v>
      </c>
    </row>
    <row r="16" spans="1:17" customFormat="1" ht="36.75" customHeight="1" x14ac:dyDescent="0.25">
      <c r="B16" s="136" t="s">
        <v>123</v>
      </c>
      <c r="C16" s="137" t="s">
        <v>116</v>
      </c>
      <c r="D16" s="137" t="s">
        <v>117</v>
      </c>
      <c r="E16" s="137" t="s">
        <v>107</v>
      </c>
      <c r="F16" s="137" t="s">
        <v>124</v>
      </c>
      <c r="G16" s="143" t="s">
        <v>120</v>
      </c>
      <c r="H16" s="137" t="s">
        <v>100</v>
      </c>
      <c r="I16" s="137" t="s">
        <v>100</v>
      </c>
      <c r="J16" s="137" t="s">
        <v>100</v>
      </c>
      <c r="K16" s="137" t="s">
        <v>100</v>
      </c>
    </row>
    <row r="17" spans="2:11" customFormat="1" ht="33" customHeight="1" x14ac:dyDescent="0.25">
      <c r="B17" s="136" t="s">
        <v>125</v>
      </c>
      <c r="C17" s="137" t="s">
        <v>116</v>
      </c>
      <c r="D17" s="137" t="s">
        <v>69</v>
      </c>
      <c r="E17" s="137" t="s">
        <v>107</v>
      </c>
      <c r="F17" s="137" t="s">
        <v>126</v>
      </c>
      <c r="G17" s="143" t="s">
        <v>120</v>
      </c>
      <c r="H17" s="137" t="s">
        <v>100</v>
      </c>
      <c r="I17" s="137" t="s">
        <v>100</v>
      </c>
      <c r="J17" s="137" t="s">
        <v>100</v>
      </c>
      <c r="K17" s="137" t="s">
        <v>100</v>
      </c>
    </row>
    <row r="18" spans="2:11" customFormat="1" ht="51" customHeight="1" x14ac:dyDescent="0.25">
      <c r="B18" s="136" t="s">
        <v>127</v>
      </c>
      <c r="C18" s="137" t="s">
        <v>116</v>
      </c>
      <c r="D18" s="137" t="s">
        <v>117</v>
      </c>
      <c r="E18" s="137" t="s">
        <v>107</v>
      </c>
      <c r="F18" s="137" t="s">
        <v>128</v>
      </c>
      <c r="G18" s="144" t="s">
        <v>128</v>
      </c>
      <c r="H18" s="137" t="s">
        <v>100</v>
      </c>
      <c r="I18" s="137" t="s">
        <v>100</v>
      </c>
      <c r="J18" s="137" t="s">
        <v>100</v>
      </c>
      <c r="K18" s="137" t="s">
        <v>100</v>
      </c>
    </row>
    <row r="19" spans="2:11" customFormat="1" ht="39.75" customHeight="1" x14ac:dyDescent="0.25">
      <c r="B19" s="136" t="s">
        <v>129</v>
      </c>
      <c r="C19" s="137" t="s">
        <v>116</v>
      </c>
      <c r="D19" s="137" t="s">
        <v>69</v>
      </c>
      <c r="E19" s="137" t="s">
        <v>107</v>
      </c>
      <c r="F19" s="137" t="s">
        <v>128</v>
      </c>
      <c r="G19" s="144" t="s">
        <v>128</v>
      </c>
      <c r="H19" s="137" t="s">
        <v>100</v>
      </c>
      <c r="I19" s="137" t="s">
        <v>100</v>
      </c>
      <c r="J19" s="137" t="s">
        <v>100</v>
      </c>
      <c r="K19" s="137" t="s">
        <v>100</v>
      </c>
    </row>
    <row r="20" spans="2:11" customFormat="1" ht="40.5" customHeight="1" x14ac:dyDescent="0.25">
      <c r="B20" s="136" t="s">
        <v>130</v>
      </c>
      <c r="C20" s="137" t="s">
        <v>116</v>
      </c>
      <c r="D20" s="137" t="s">
        <v>69</v>
      </c>
      <c r="E20" s="137" t="s">
        <v>107</v>
      </c>
      <c r="F20" s="137" t="s">
        <v>128</v>
      </c>
      <c r="G20" s="144" t="s">
        <v>128</v>
      </c>
      <c r="H20" s="137" t="s">
        <v>100</v>
      </c>
      <c r="I20" s="137" t="s">
        <v>100</v>
      </c>
      <c r="J20" s="137" t="s">
        <v>100</v>
      </c>
      <c r="K20" s="137" t="s">
        <v>100</v>
      </c>
    </row>
    <row r="21" spans="2:11" customFormat="1" ht="39.75" customHeight="1" x14ac:dyDescent="0.25">
      <c r="B21" s="136" t="s">
        <v>131</v>
      </c>
      <c r="C21" s="137" t="s">
        <v>116</v>
      </c>
      <c r="D21" s="137" t="s">
        <v>69</v>
      </c>
      <c r="E21" s="137" t="s">
        <v>107</v>
      </c>
      <c r="F21" s="137" t="s">
        <v>132</v>
      </c>
      <c r="G21" s="143" t="s">
        <v>133</v>
      </c>
      <c r="H21" s="137" t="s">
        <v>100</v>
      </c>
      <c r="I21" s="137"/>
      <c r="J21" s="137"/>
      <c r="K21" s="137" t="s">
        <v>100</v>
      </c>
    </row>
    <row r="22" spans="2:11" customFormat="1" ht="36" customHeight="1" x14ac:dyDescent="0.25">
      <c r="B22" s="136" t="s">
        <v>134</v>
      </c>
      <c r="C22" s="137" t="s">
        <v>116</v>
      </c>
      <c r="D22" s="137" t="s">
        <v>69</v>
      </c>
      <c r="E22" s="137" t="s">
        <v>107</v>
      </c>
      <c r="F22" s="123" t="s">
        <v>135</v>
      </c>
      <c r="G22" s="143" t="s">
        <v>133</v>
      </c>
      <c r="H22" s="137" t="s">
        <v>100</v>
      </c>
      <c r="I22" s="137"/>
      <c r="J22" s="137"/>
      <c r="K22" s="137" t="s">
        <v>100</v>
      </c>
    </row>
    <row r="23" spans="2:11" customFormat="1" ht="35.25" customHeight="1" x14ac:dyDescent="0.25">
      <c r="B23" s="136" t="s">
        <v>136</v>
      </c>
      <c r="C23" s="137" t="s">
        <v>116</v>
      </c>
      <c r="D23" s="137" t="s">
        <v>69</v>
      </c>
      <c r="E23" s="137" t="s">
        <v>107</v>
      </c>
      <c r="F23" s="137" t="s">
        <v>126</v>
      </c>
      <c r="G23" s="143" t="s">
        <v>137</v>
      </c>
      <c r="H23" s="137" t="s">
        <v>100</v>
      </c>
      <c r="I23" s="137"/>
      <c r="J23" s="137"/>
      <c r="K23" s="137" t="s">
        <v>100</v>
      </c>
    </row>
    <row r="24" spans="2:11" customFormat="1" ht="32.25" customHeight="1" x14ac:dyDescent="0.25">
      <c r="B24" s="136" t="s">
        <v>138</v>
      </c>
      <c r="C24" s="137" t="s">
        <v>116</v>
      </c>
      <c r="D24" s="137" t="s">
        <v>117</v>
      </c>
      <c r="E24" s="137" t="s">
        <v>107</v>
      </c>
      <c r="F24" s="123" t="s">
        <v>139</v>
      </c>
      <c r="G24" s="143" t="s">
        <v>137</v>
      </c>
      <c r="H24" s="137" t="s">
        <v>100</v>
      </c>
      <c r="I24" s="137" t="s">
        <v>100</v>
      </c>
      <c r="J24" s="137" t="s">
        <v>100</v>
      </c>
      <c r="K24" s="137" t="s">
        <v>100</v>
      </c>
    </row>
    <row r="25" spans="2:11" customFormat="1" ht="30.75" customHeight="1" x14ac:dyDescent="0.25">
      <c r="B25" s="136" t="s">
        <v>140</v>
      </c>
      <c r="C25" s="137" t="s">
        <v>116</v>
      </c>
      <c r="D25" s="137" t="s">
        <v>112</v>
      </c>
      <c r="E25" s="137" t="s">
        <v>141</v>
      </c>
      <c r="F25" s="137" t="s">
        <v>142</v>
      </c>
      <c r="G25" s="143">
        <v>0.05</v>
      </c>
      <c r="H25" s="137" t="s">
        <v>100</v>
      </c>
      <c r="I25" s="137" t="s">
        <v>100</v>
      </c>
      <c r="J25" s="137" t="s">
        <v>100</v>
      </c>
      <c r="K25" s="137" t="s">
        <v>100</v>
      </c>
    </row>
  </sheetData>
  <mergeCells count="6">
    <mergeCell ref="A1:K1"/>
    <mergeCell ref="B5:B6"/>
    <mergeCell ref="C5:C6"/>
    <mergeCell ref="D5:D6"/>
    <mergeCell ref="E5:G5"/>
    <mergeCell ref="H5:K5"/>
  </mergeCells>
  <pageMargins left="0.7" right="0.7" top="0.75" bottom="0.75" header="0.3" footer="0.3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="90" zoomScaleNormal="90" workbookViewId="0">
      <selection activeCell="O20" sqref="O20"/>
    </sheetView>
  </sheetViews>
  <sheetFormatPr baseColWidth="10" defaultRowHeight="15" x14ac:dyDescent="0.25"/>
  <cols>
    <col min="1" max="1" width="27.140625" customWidth="1"/>
    <col min="2" max="2" width="50.28515625" customWidth="1"/>
    <col min="3" max="3" width="61.5703125" customWidth="1"/>
    <col min="4" max="4" width="55.7109375" customWidth="1"/>
    <col min="5" max="5" width="13.28515625" bestFit="1" customWidth="1"/>
    <col min="6" max="6" width="12.42578125" bestFit="1" customWidth="1"/>
    <col min="7" max="7" width="16.140625" customWidth="1"/>
  </cols>
  <sheetData>
    <row r="1" spans="1:12" ht="23.25" customHeight="1" x14ac:dyDescent="0.25">
      <c r="A1" s="116" t="s">
        <v>143</v>
      </c>
      <c r="B1" s="116"/>
      <c r="C1" s="116"/>
      <c r="D1" s="116"/>
      <c r="E1" s="116"/>
      <c r="F1" s="116"/>
      <c r="G1" s="116"/>
      <c r="H1" s="145"/>
      <c r="I1" s="145"/>
      <c r="J1" s="145"/>
      <c r="K1" s="145"/>
      <c r="L1" s="145"/>
    </row>
    <row r="3" spans="1:12" s="148" customFormat="1" x14ac:dyDescent="0.25">
      <c r="A3" s="146" t="s">
        <v>144</v>
      </c>
      <c r="B3" s="146" t="s">
        <v>145</v>
      </c>
      <c r="C3" s="146" t="s">
        <v>146</v>
      </c>
      <c r="D3" s="147" t="s">
        <v>147</v>
      </c>
      <c r="E3" s="146" t="s">
        <v>148</v>
      </c>
      <c r="F3" s="146" t="s">
        <v>149</v>
      </c>
      <c r="G3" s="146" t="s">
        <v>150</v>
      </c>
      <c r="H3" s="146" t="s">
        <v>151</v>
      </c>
      <c r="I3" s="146" t="s">
        <v>152</v>
      </c>
    </row>
    <row r="4" spans="1:12" ht="39.950000000000003" customHeight="1" x14ac:dyDescent="0.25">
      <c r="A4" s="149" t="s">
        <v>153</v>
      </c>
      <c r="B4" s="149" t="s">
        <v>154</v>
      </c>
      <c r="C4" s="150" t="s">
        <v>155</v>
      </c>
      <c r="D4" s="150" t="s">
        <v>156</v>
      </c>
      <c r="E4" s="150">
        <v>1.45</v>
      </c>
      <c r="F4" s="150">
        <v>153.51</v>
      </c>
      <c r="G4" s="151">
        <v>0.81517025287685474</v>
      </c>
      <c r="H4" s="152">
        <v>0.23636057485849268</v>
      </c>
      <c r="I4" s="150">
        <v>9.85</v>
      </c>
    </row>
    <row r="5" spans="1:12" ht="39.950000000000003" customHeight="1" x14ac:dyDescent="0.25">
      <c r="A5" s="149" t="s">
        <v>153</v>
      </c>
      <c r="B5" s="149" t="s">
        <v>157</v>
      </c>
      <c r="C5" s="150" t="s">
        <v>158</v>
      </c>
      <c r="D5" s="150" t="s">
        <v>156</v>
      </c>
      <c r="E5" s="150">
        <v>1.79</v>
      </c>
      <c r="F5" s="150">
        <v>105.42</v>
      </c>
      <c r="G5" s="151">
        <v>0.86218191032957847</v>
      </c>
      <c r="H5" s="152">
        <v>0.24</v>
      </c>
      <c r="I5" s="150">
        <v>11.73</v>
      </c>
    </row>
    <row r="6" spans="1:12" ht="39.950000000000003" customHeight="1" x14ac:dyDescent="0.25">
      <c r="A6" s="149" t="s">
        <v>153</v>
      </c>
      <c r="B6" s="149" t="s">
        <v>159</v>
      </c>
      <c r="C6" s="150" t="s">
        <v>160</v>
      </c>
      <c r="D6" s="150" t="s">
        <v>156</v>
      </c>
      <c r="E6" s="150">
        <v>2.82</v>
      </c>
      <c r="F6" s="150">
        <v>240.27</v>
      </c>
      <c r="G6" s="151">
        <v>0.89815659422347038</v>
      </c>
      <c r="H6" s="152">
        <v>0.18241145563901573</v>
      </c>
      <c r="I6" s="150">
        <v>13.93</v>
      </c>
    </row>
    <row r="7" spans="1:12" ht="34.5" customHeight="1" x14ac:dyDescent="0.25">
      <c r="A7" s="149" t="s">
        <v>153</v>
      </c>
      <c r="B7" s="149" t="s">
        <v>161</v>
      </c>
      <c r="C7" s="150" t="s">
        <v>162</v>
      </c>
      <c r="D7" s="150" t="s">
        <v>156</v>
      </c>
      <c r="E7" s="150">
        <v>0.92</v>
      </c>
      <c r="F7" s="150">
        <v>845.16</v>
      </c>
      <c r="G7" s="151">
        <v>0.89899195880073013</v>
      </c>
      <c r="H7" s="152">
        <v>0.18901776773586304</v>
      </c>
      <c r="I7" s="150">
        <v>13.99</v>
      </c>
    </row>
    <row r="8" spans="1:12" ht="39.950000000000003" customHeight="1" x14ac:dyDescent="0.25">
      <c r="A8" s="149" t="s">
        <v>153</v>
      </c>
      <c r="B8" s="149" t="s">
        <v>163</v>
      </c>
      <c r="C8" s="150" t="s">
        <v>164</v>
      </c>
      <c r="D8" s="150" t="s">
        <v>156</v>
      </c>
      <c r="E8" s="150">
        <v>0.92</v>
      </c>
      <c r="F8" s="150">
        <v>96.31</v>
      </c>
      <c r="G8" s="151">
        <v>0.85267737377936481</v>
      </c>
      <c r="H8" s="152">
        <v>0.20731921726488919</v>
      </c>
      <c r="I8" s="150">
        <v>11.28</v>
      </c>
    </row>
    <row r="9" spans="1:12" ht="39.950000000000003" customHeight="1" x14ac:dyDescent="0.25">
      <c r="A9" s="149" t="s">
        <v>153</v>
      </c>
      <c r="B9" s="149" t="s">
        <v>165</v>
      </c>
      <c r="C9" s="150" t="s">
        <v>166</v>
      </c>
      <c r="D9" s="150" t="s">
        <v>156</v>
      </c>
      <c r="E9" s="150">
        <v>0.37</v>
      </c>
      <c r="F9" s="150">
        <v>-6.11</v>
      </c>
      <c r="G9" s="151">
        <v>0.98927724338648682</v>
      </c>
      <c r="H9" s="152">
        <v>9.5183735100252284E-2</v>
      </c>
      <c r="I9" s="150">
        <v>30.37</v>
      </c>
    </row>
    <row r="10" spans="1:12" ht="39.950000000000003" customHeight="1" x14ac:dyDescent="0.25">
      <c r="A10" s="149" t="s">
        <v>153</v>
      </c>
      <c r="B10" s="149" t="s">
        <v>167</v>
      </c>
      <c r="C10" s="150" t="s">
        <v>168</v>
      </c>
      <c r="D10" s="150" t="s">
        <v>156</v>
      </c>
      <c r="E10" s="150">
        <v>0.1</v>
      </c>
      <c r="F10" s="150">
        <v>-0.62</v>
      </c>
      <c r="G10" s="151">
        <v>0.93570458675961465</v>
      </c>
      <c r="H10" s="152">
        <v>0.23725442551144191</v>
      </c>
      <c r="I10" s="150">
        <v>17.89</v>
      </c>
    </row>
    <row r="11" spans="1:12" ht="39.950000000000003" customHeight="1" x14ac:dyDescent="0.25">
      <c r="A11" s="149" t="s">
        <v>153</v>
      </c>
      <c r="B11" s="149" t="s">
        <v>169</v>
      </c>
      <c r="C11" s="150" t="s">
        <v>170</v>
      </c>
      <c r="D11" s="150" t="s">
        <v>156</v>
      </c>
      <c r="E11" s="150">
        <v>7.0000000000000007E-2</v>
      </c>
      <c r="F11" s="150">
        <v>2.08</v>
      </c>
      <c r="G11" s="151">
        <v>0.92277246721033734</v>
      </c>
      <c r="H11" s="152">
        <v>0.20561821519141724</v>
      </c>
      <c r="I11" s="150">
        <v>16.21</v>
      </c>
    </row>
    <row r="12" spans="1:12" ht="39.950000000000003" customHeight="1" x14ac:dyDescent="0.25">
      <c r="A12" s="149" t="s">
        <v>153</v>
      </c>
      <c r="B12" s="149" t="s">
        <v>171</v>
      </c>
      <c r="C12" s="150" t="s">
        <v>172</v>
      </c>
      <c r="D12" s="150" t="s">
        <v>156</v>
      </c>
      <c r="E12" s="150">
        <v>0.56999999999999995</v>
      </c>
      <c r="F12" s="150">
        <v>22.41</v>
      </c>
      <c r="G12" s="151">
        <v>0.86822032313177999</v>
      </c>
      <c r="H12" s="152">
        <v>0.26470005315919309</v>
      </c>
      <c r="I12" s="150">
        <v>12.04</v>
      </c>
    </row>
    <row r="13" spans="1:12" ht="39.950000000000003" customHeight="1" x14ac:dyDescent="0.25">
      <c r="A13" s="149" t="s">
        <v>153</v>
      </c>
      <c r="B13" s="149" t="s">
        <v>173</v>
      </c>
      <c r="C13" s="150" t="s">
        <v>174</v>
      </c>
      <c r="D13" s="150" t="s">
        <v>156</v>
      </c>
      <c r="E13" s="150">
        <v>0.71</v>
      </c>
      <c r="F13" s="150">
        <v>18.87</v>
      </c>
      <c r="G13" s="151">
        <v>0.84383787926258946</v>
      </c>
      <c r="H13" s="152">
        <v>0.31385776730186959</v>
      </c>
      <c r="I13" s="150">
        <v>10.9</v>
      </c>
    </row>
    <row r="14" spans="1:12" ht="39.950000000000003" customHeight="1" x14ac:dyDescent="0.25">
      <c r="A14" s="149" t="s">
        <v>153</v>
      </c>
      <c r="B14" s="149" t="s">
        <v>175</v>
      </c>
      <c r="C14" s="150" t="s">
        <v>176</v>
      </c>
      <c r="D14" s="150" t="s">
        <v>156</v>
      </c>
      <c r="E14" s="150">
        <v>0.15</v>
      </c>
      <c r="F14" s="150">
        <v>6.82</v>
      </c>
      <c r="G14" s="151">
        <v>0.87500894877492497</v>
      </c>
      <c r="H14" s="152">
        <v>0.24628692095014104</v>
      </c>
      <c r="I14" s="150">
        <v>12.41</v>
      </c>
    </row>
    <row r="15" spans="1:12" ht="39.950000000000003" customHeight="1" x14ac:dyDescent="0.25">
      <c r="A15" s="149" t="s">
        <v>153</v>
      </c>
      <c r="B15" s="149" t="s">
        <v>177</v>
      </c>
      <c r="C15" s="150" t="s">
        <v>178</v>
      </c>
      <c r="D15" s="150" t="s">
        <v>156</v>
      </c>
      <c r="E15" s="150">
        <v>7.0000000000000007E-2</v>
      </c>
      <c r="F15" s="150">
        <v>-1.24</v>
      </c>
      <c r="G15" s="151">
        <v>0.79745546205824824</v>
      </c>
      <c r="H15" s="152">
        <v>0.5027469960123947</v>
      </c>
      <c r="I15" s="150">
        <v>9.31</v>
      </c>
    </row>
    <row r="16" spans="1:12" ht="39.950000000000003" customHeight="1" x14ac:dyDescent="0.25">
      <c r="A16" s="149" t="s">
        <v>153</v>
      </c>
      <c r="B16" s="149" t="s">
        <v>179</v>
      </c>
      <c r="C16" s="150" t="s">
        <v>180</v>
      </c>
      <c r="D16" s="150" t="s">
        <v>156</v>
      </c>
      <c r="E16" s="150">
        <v>0.25</v>
      </c>
      <c r="F16" s="150">
        <v>16.010000000000002</v>
      </c>
      <c r="G16" s="151">
        <v>0.90244651905189965</v>
      </c>
      <c r="H16" s="152">
        <v>0.19739903852152274</v>
      </c>
      <c r="I16" s="150">
        <v>14.27</v>
      </c>
    </row>
    <row r="17" spans="1:9" ht="39.950000000000003" customHeight="1" x14ac:dyDescent="0.25">
      <c r="A17" s="149" t="s">
        <v>153</v>
      </c>
      <c r="B17" s="149" t="s">
        <v>181</v>
      </c>
      <c r="C17" s="150" t="s">
        <v>182</v>
      </c>
      <c r="D17" s="150" t="s">
        <v>156</v>
      </c>
      <c r="E17" s="150">
        <v>0.3</v>
      </c>
      <c r="F17" s="150">
        <v>19.41</v>
      </c>
      <c r="G17" s="151">
        <v>0.89823589334696163</v>
      </c>
      <c r="H17" s="152">
        <v>0.20073346540575468</v>
      </c>
      <c r="I17" s="150">
        <v>13.94</v>
      </c>
    </row>
    <row r="18" spans="1:9" ht="39.950000000000003" customHeight="1" x14ac:dyDescent="0.25">
      <c r="A18" s="149" t="s">
        <v>153</v>
      </c>
      <c r="B18" s="149" t="s">
        <v>183</v>
      </c>
      <c r="C18" s="150" t="s">
        <v>184</v>
      </c>
      <c r="D18" s="150" t="s">
        <v>156</v>
      </c>
      <c r="E18" s="150">
        <v>0.13</v>
      </c>
      <c r="F18" s="150">
        <v>-3.31</v>
      </c>
      <c r="G18" s="151">
        <v>0.96357010227457662</v>
      </c>
      <c r="H18" s="152">
        <v>0.19</v>
      </c>
      <c r="I18" s="150">
        <v>16.260000000000002</v>
      </c>
    </row>
    <row r="19" spans="1:9" ht="39.950000000000003" customHeight="1" x14ac:dyDescent="0.25">
      <c r="A19" s="149" t="s">
        <v>153</v>
      </c>
      <c r="B19" s="149" t="s">
        <v>185</v>
      </c>
      <c r="C19" s="150" t="s">
        <v>186</v>
      </c>
      <c r="D19" s="150" t="s">
        <v>156</v>
      </c>
      <c r="E19" s="150">
        <v>0.87</v>
      </c>
      <c r="F19" s="150">
        <v>48.95</v>
      </c>
      <c r="G19" s="151">
        <v>0.81747608837240437</v>
      </c>
      <c r="H19" s="152">
        <v>0.33166642535102503</v>
      </c>
      <c r="I19" s="150">
        <v>6.69</v>
      </c>
    </row>
    <row r="20" spans="1:9" ht="39.950000000000003" customHeight="1" x14ac:dyDescent="0.25">
      <c r="A20" s="149" t="s">
        <v>153</v>
      </c>
      <c r="B20" s="149" t="s">
        <v>187</v>
      </c>
      <c r="C20" s="150" t="s">
        <v>188</v>
      </c>
      <c r="D20" s="150" t="s">
        <v>156</v>
      </c>
      <c r="E20" s="150">
        <v>0.08</v>
      </c>
      <c r="F20" s="150">
        <v>3.35</v>
      </c>
      <c r="G20" s="151">
        <v>0.92808304213043746</v>
      </c>
      <c r="H20" s="152">
        <v>0.18405079237402699</v>
      </c>
      <c r="I20" s="150">
        <v>16.850000000000001</v>
      </c>
    </row>
    <row r="21" spans="1:9" ht="39.950000000000003" customHeight="1" x14ac:dyDescent="0.25">
      <c r="A21" s="149" t="s">
        <v>153</v>
      </c>
      <c r="B21" s="149" t="s">
        <v>189</v>
      </c>
      <c r="C21" s="150" t="s">
        <v>190</v>
      </c>
      <c r="D21" s="150" t="s">
        <v>156</v>
      </c>
      <c r="E21" s="150">
        <v>0.3</v>
      </c>
      <c r="F21" s="150">
        <v>22.97</v>
      </c>
      <c r="G21" s="151">
        <v>0.86083877781321372</v>
      </c>
      <c r="H21" s="152">
        <v>0.22674625185177175</v>
      </c>
      <c r="I21" s="150">
        <v>11.67</v>
      </c>
    </row>
    <row r="22" spans="1:9" ht="39.950000000000003" customHeight="1" x14ac:dyDescent="0.25">
      <c r="A22" s="149" t="s">
        <v>153</v>
      </c>
      <c r="B22" s="149" t="s">
        <v>191</v>
      </c>
      <c r="C22" s="150" t="s">
        <v>192</v>
      </c>
      <c r="D22" s="150" t="s">
        <v>156</v>
      </c>
      <c r="E22" s="150">
        <v>0.04</v>
      </c>
      <c r="F22" s="150">
        <v>1.38</v>
      </c>
      <c r="G22" s="151">
        <v>0.83949907707386162</v>
      </c>
      <c r="H22" s="152">
        <v>0.31120986619664937</v>
      </c>
      <c r="I22" s="150">
        <v>10.73</v>
      </c>
    </row>
    <row r="23" spans="1:9" ht="39.950000000000003" customHeight="1" x14ac:dyDescent="0.25">
      <c r="A23" s="149" t="s">
        <v>153</v>
      </c>
      <c r="B23" s="149" t="s">
        <v>193</v>
      </c>
      <c r="C23" s="150" t="s">
        <v>194</v>
      </c>
      <c r="D23" s="150" t="s">
        <v>156</v>
      </c>
      <c r="E23" s="150">
        <v>0.17</v>
      </c>
      <c r="F23" s="150">
        <v>7.05</v>
      </c>
      <c r="G23" s="151">
        <v>0.90114795780915991</v>
      </c>
      <c r="H23" s="152">
        <v>0.22174004926648685</v>
      </c>
      <c r="I23" s="150">
        <v>14.16</v>
      </c>
    </row>
    <row r="24" spans="1:9" ht="39.950000000000003" customHeight="1" x14ac:dyDescent="0.25">
      <c r="A24" s="149" t="s">
        <v>153</v>
      </c>
      <c r="B24" s="149" t="s">
        <v>195</v>
      </c>
      <c r="C24" s="150" t="s">
        <v>196</v>
      </c>
      <c r="D24" s="150" t="s">
        <v>156</v>
      </c>
      <c r="E24" s="150">
        <v>1.83</v>
      </c>
      <c r="F24" s="150">
        <v>34.22</v>
      </c>
      <c r="G24" s="151">
        <v>0.90307652004352956</v>
      </c>
      <c r="H24" s="152">
        <v>0.25063467962567282</v>
      </c>
      <c r="I24" s="150">
        <v>14.32</v>
      </c>
    </row>
    <row r="25" spans="1:9" ht="39.950000000000003" customHeight="1" x14ac:dyDescent="0.25">
      <c r="A25" s="149" t="s">
        <v>153</v>
      </c>
      <c r="B25" s="149" t="s">
        <v>197</v>
      </c>
      <c r="C25" s="150" t="s">
        <v>198</v>
      </c>
      <c r="D25" s="150" t="s">
        <v>156</v>
      </c>
      <c r="E25" s="150">
        <v>0.1</v>
      </c>
      <c r="F25" s="150">
        <v>4.22</v>
      </c>
      <c r="G25" s="151">
        <v>0.58475473732200556</v>
      </c>
      <c r="H25" s="152">
        <v>0.53917101676831536</v>
      </c>
      <c r="I25" s="150">
        <v>3.75</v>
      </c>
    </row>
    <row r="26" spans="1:9" ht="39.950000000000003" customHeight="1" x14ac:dyDescent="0.25">
      <c r="A26" s="149" t="s">
        <v>153</v>
      </c>
      <c r="B26" s="149" t="s">
        <v>199</v>
      </c>
      <c r="C26" s="150" t="s">
        <v>200</v>
      </c>
      <c r="D26" s="150" t="s">
        <v>156</v>
      </c>
      <c r="E26" s="150">
        <v>1.64</v>
      </c>
      <c r="F26" s="150">
        <v>52.67</v>
      </c>
      <c r="G26" s="151">
        <v>0.98462885106459663</v>
      </c>
      <c r="H26" s="152">
        <v>8.441821128571865E-2</v>
      </c>
      <c r="I26" s="150">
        <v>25.31</v>
      </c>
    </row>
    <row r="27" spans="1:9" ht="39.950000000000003" customHeight="1" x14ac:dyDescent="0.25">
      <c r="A27" s="153" t="s">
        <v>201</v>
      </c>
      <c r="B27" s="153" t="s">
        <v>202</v>
      </c>
      <c r="C27" s="150" t="s">
        <v>203</v>
      </c>
      <c r="D27" s="150" t="s">
        <v>156</v>
      </c>
      <c r="E27" s="150">
        <v>1.63</v>
      </c>
      <c r="F27" s="150">
        <v>151.79</v>
      </c>
      <c r="G27" s="151">
        <v>0.96072208348995469</v>
      </c>
      <c r="H27" s="152">
        <v>0.11</v>
      </c>
      <c r="I27" s="150">
        <v>23.2</v>
      </c>
    </row>
    <row r="28" spans="1:9" ht="39.950000000000003" customHeight="1" x14ac:dyDescent="0.25">
      <c r="A28" s="153" t="s">
        <v>201</v>
      </c>
      <c r="B28" s="153" t="s">
        <v>204</v>
      </c>
      <c r="C28" s="150" t="s">
        <v>205</v>
      </c>
      <c r="D28" s="150" t="s">
        <v>156</v>
      </c>
      <c r="E28" s="150">
        <v>0.4</v>
      </c>
      <c r="F28" s="150">
        <v>49.36</v>
      </c>
      <c r="G28" s="151">
        <v>0.98481038223161865</v>
      </c>
      <c r="H28" s="152">
        <v>5.6278940464115398E-2</v>
      </c>
      <c r="I28" s="150">
        <v>25.46</v>
      </c>
    </row>
    <row r="29" spans="1:9" ht="39.950000000000003" customHeight="1" x14ac:dyDescent="0.25">
      <c r="A29" s="153" t="s">
        <v>201</v>
      </c>
      <c r="B29" s="153" t="s">
        <v>206</v>
      </c>
      <c r="C29" s="150" t="s">
        <v>207</v>
      </c>
      <c r="D29" s="150" t="s">
        <v>156</v>
      </c>
      <c r="E29" s="150">
        <v>0.06</v>
      </c>
      <c r="F29" s="150">
        <v>3.44</v>
      </c>
      <c r="G29" s="151">
        <v>0.44082354723819628</v>
      </c>
      <c r="H29" s="152">
        <v>0.68387638328017764</v>
      </c>
      <c r="I29" s="150">
        <v>2.81</v>
      </c>
    </row>
    <row r="30" spans="1:9" ht="39.950000000000003" customHeight="1" x14ac:dyDescent="0.25">
      <c r="A30" s="153" t="s">
        <v>201</v>
      </c>
      <c r="B30" s="153" t="s">
        <v>208</v>
      </c>
      <c r="C30" s="150" t="s">
        <v>209</v>
      </c>
      <c r="D30" s="150" t="s">
        <v>156</v>
      </c>
      <c r="E30" s="150">
        <v>0.49</v>
      </c>
      <c r="F30" s="150">
        <v>22.07</v>
      </c>
      <c r="G30" s="151">
        <v>0.97207687115545183</v>
      </c>
      <c r="H30" s="152">
        <v>0.11135637484784791</v>
      </c>
      <c r="I30" s="150">
        <v>27.67</v>
      </c>
    </row>
    <row r="31" spans="1:9" ht="39.950000000000003" customHeight="1" x14ac:dyDescent="0.25">
      <c r="A31" s="153" t="s">
        <v>201</v>
      </c>
      <c r="B31" s="153" t="s">
        <v>210</v>
      </c>
      <c r="C31" s="150" t="s">
        <v>211</v>
      </c>
      <c r="D31" s="150" t="s">
        <v>156</v>
      </c>
      <c r="E31" s="150">
        <v>0.78</v>
      </c>
      <c r="F31" s="150">
        <v>29.99</v>
      </c>
      <c r="G31" s="151">
        <v>0.97186892513084855</v>
      </c>
      <c r="H31" s="152">
        <v>0.11584604841613425</v>
      </c>
      <c r="I31" s="150">
        <v>27.57</v>
      </c>
    </row>
    <row r="32" spans="1:9" ht="39.950000000000003" customHeight="1" x14ac:dyDescent="0.25">
      <c r="A32" s="153" t="s">
        <v>201</v>
      </c>
      <c r="B32" s="153" t="s">
        <v>212</v>
      </c>
      <c r="C32" s="150" t="s">
        <v>213</v>
      </c>
      <c r="D32" s="150" t="s">
        <v>156</v>
      </c>
      <c r="E32" s="150">
        <v>0.3</v>
      </c>
      <c r="F32" s="150">
        <v>11.12</v>
      </c>
      <c r="G32" s="151">
        <v>0.94279246018342067</v>
      </c>
      <c r="H32" s="152">
        <v>0.16885765799493543</v>
      </c>
      <c r="I32" s="150">
        <v>19.04</v>
      </c>
    </row>
    <row r="33" spans="1:9" ht="39.950000000000003" customHeight="1" x14ac:dyDescent="0.25">
      <c r="A33" s="153" t="s">
        <v>201</v>
      </c>
      <c r="B33" s="153" t="s">
        <v>214</v>
      </c>
      <c r="C33" s="150" t="s">
        <v>215</v>
      </c>
      <c r="D33" s="150" t="s">
        <v>156</v>
      </c>
      <c r="E33" s="150">
        <v>0.3</v>
      </c>
      <c r="F33" s="150">
        <v>18.920000000000002</v>
      </c>
      <c r="G33" s="151">
        <v>0.97307691949260566</v>
      </c>
      <c r="H33" s="152">
        <v>0.10028646855405603</v>
      </c>
      <c r="I33" s="150">
        <v>28.2</v>
      </c>
    </row>
    <row r="34" spans="1:9" ht="39.950000000000003" customHeight="1" x14ac:dyDescent="0.25">
      <c r="A34" s="153" t="s">
        <v>201</v>
      </c>
      <c r="B34" s="153" t="s">
        <v>216</v>
      </c>
      <c r="C34" s="150" t="s">
        <v>217</v>
      </c>
      <c r="D34" s="150" t="s">
        <v>156</v>
      </c>
      <c r="E34" s="150">
        <v>0.18</v>
      </c>
      <c r="F34" s="150">
        <v>6.89</v>
      </c>
      <c r="G34" s="151">
        <v>0.9560870601742435</v>
      </c>
      <c r="H34" s="152">
        <v>0.1469455204860276</v>
      </c>
      <c r="I34" s="150">
        <v>21.89</v>
      </c>
    </row>
    <row r="35" spans="1:9" ht="39.950000000000003" customHeight="1" x14ac:dyDescent="0.25">
      <c r="A35" s="153" t="s">
        <v>201</v>
      </c>
      <c r="B35" s="153" t="s">
        <v>218</v>
      </c>
      <c r="C35" s="150" t="s">
        <v>219</v>
      </c>
      <c r="D35" s="150" t="s">
        <v>156</v>
      </c>
      <c r="E35" s="150">
        <v>0.18</v>
      </c>
      <c r="F35" s="150">
        <v>-1.48</v>
      </c>
      <c r="G35" s="151">
        <v>0.9819518135165044</v>
      </c>
      <c r="H35" s="152">
        <v>0.1243024180843674</v>
      </c>
      <c r="I35" s="150">
        <v>34.6</v>
      </c>
    </row>
    <row r="36" spans="1:9" ht="39.950000000000003" customHeight="1" x14ac:dyDescent="0.25">
      <c r="A36" s="153" t="s">
        <v>201</v>
      </c>
      <c r="B36" s="153" t="s">
        <v>220</v>
      </c>
      <c r="C36" s="150" t="s">
        <v>221</v>
      </c>
      <c r="D36" s="150" t="s">
        <v>156</v>
      </c>
      <c r="E36" s="150">
        <v>0.15</v>
      </c>
      <c r="F36" s="150">
        <v>8.86</v>
      </c>
      <c r="G36" s="151">
        <v>0.90510167775095007</v>
      </c>
      <c r="H36" s="152">
        <v>0.19828486071262871</v>
      </c>
      <c r="I36" s="150">
        <v>14.49</v>
      </c>
    </row>
    <row r="37" spans="1:9" ht="39.950000000000003" customHeight="1" x14ac:dyDescent="0.25">
      <c r="A37" s="153" t="s">
        <v>201</v>
      </c>
      <c r="B37" s="153" t="s">
        <v>222</v>
      </c>
      <c r="C37" s="150" t="s">
        <v>223</v>
      </c>
      <c r="D37" s="150" t="s">
        <v>156</v>
      </c>
      <c r="E37" s="150">
        <v>0.35</v>
      </c>
      <c r="F37" s="150">
        <v>11.86</v>
      </c>
      <c r="G37" s="151">
        <v>0.93794799193570533</v>
      </c>
      <c r="H37" s="152">
        <v>0.18</v>
      </c>
      <c r="I37" s="150">
        <v>18.239999999999998</v>
      </c>
    </row>
    <row r="38" spans="1:9" ht="39.950000000000003" customHeight="1" x14ac:dyDescent="0.25">
      <c r="A38" s="153" t="s">
        <v>201</v>
      </c>
      <c r="B38" s="153" t="s">
        <v>224</v>
      </c>
      <c r="C38" s="150" t="s">
        <v>225</v>
      </c>
      <c r="D38" s="150" t="s">
        <v>156</v>
      </c>
      <c r="E38" s="150">
        <v>0.81</v>
      </c>
      <c r="F38" s="150">
        <v>52.35</v>
      </c>
      <c r="G38" s="151">
        <v>0.97397331670650555</v>
      </c>
      <c r="H38" s="152">
        <v>9.7464690647659169E-2</v>
      </c>
      <c r="I38" s="150">
        <v>28.69</v>
      </c>
    </row>
    <row r="39" spans="1:9" ht="39.950000000000003" customHeight="1" x14ac:dyDescent="0.25">
      <c r="A39" s="153" t="s">
        <v>201</v>
      </c>
      <c r="B39" s="153" t="s">
        <v>226</v>
      </c>
      <c r="C39" s="150" t="s">
        <v>227</v>
      </c>
      <c r="D39" s="150" t="s">
        <v>156</v>
      </c>
      <c r="E39" s="150">
        <v>1.33</v>
      </c>
      <c r="F39" s="150">
        <v>100.16</v>
      </c>
      <c r="G39" s="151">
        <v>0.98635762144003702</v>
      </c>
      <c r="H39" s="152">
        <v>7.4975158651566898E-2</v>
      </c>
      <c r="I39" s="150">
        <v>26.89</v>
      </c>
    </row>
    <row r="40" spans="1:9" ht="39.950000000000003" customHeight="1" x14ac:dyDescent="0.25">
      <c r="A40" s="153" t="s">
        <v>201</v>
      </c>
      <c r="B40" s="153" t="s">
        <v>228</v>
      </c>
      <c r="C40" s="150" t="s">
        <v>229</v>
      </c>
      <c r="D40" s="150" t="s">
        <v>156</v>
      </c>
      <c r="E40" s="150">
        <v>0.76</v>
      </c>
      <c r="F40" s="150">
        <v>183.8</v>
      </c>
      <c r="G40" s="151">
        <v>0.94305764716223939</v>
      </c>
      <c r="H40" s="152">
        <v>7.904602238641778E-2</v>
      </c>
      <c r="I40" s="150">
        <v>19.09</v>
      </c>
    </row>
    <row r="41" spans="1:9" ht="39.950000000000003" customHeight="1" x14ac:dyDescent="0.25">
      <c r="A41" s="154" t="s">
        <v>230</v>
      </c>
      <c r="B41" s="154" t="s">
        <v>231</v>
      </c>
      <c r="C41" s="150" t="s">
        <v>232</v>
      </c>
      <c r="D41" s="150" t="s">
        <v>156</v>
      </c>
      <c r="E41" s="150">
        <v>0.12</v>
      </c>
      <c r="F41" s="150">
        <v>3.39</v>
      </c>
      <c r="G41" s="151">
        <v>0.79326198246330426</v>
      </c>
      <c r="H41" s="152">
        <v>0.42336582222497821</v>
      </c>
      <c r="I41" s="150">
        <v>6.19</v>
      </c>
    </row>
    <row r="42" spans="1:9" ht="39.950000000000003" customHeight="1" x14ac:dyDescent="0.25">
      <c r="A42" s="154" t="s">
        <v>230</v>
      </c>
      <c r="B42" s="154" t="s">
        <v>233</v>
      </c>
      <c r="C42" s="150" t="s">
        <v>234</v>
      </c>
      <c r="D42" s="150" t="s">
        <v>156</v>
      </c>
      <c r="E42" s="150">
        <v>0.23</v>
      </c>
      <c r="F42" s="150">
        <v>4.7</v>
      </c>
      <c r="G42" s="151">
        <v>0.81335502137805959</v>
      </c>
      <c r="H42" s="152">
        <v>0.41675655983989979</v>
      </c>
      <c r="I42" s="150">
        <v>6.6</v>
      </c>
    </row>
    <row r="43" spans="1:9" ht="39.950000000000003" customHeight="1" x14ac:dyDescent="0.25">
      <c r="A43" s="154" t="s">
        <v>230</v>
      </c>
      <c r="B43" s="154" t="s">
        <v>235</v>
      </c>
      <c r="C43" s="150" t="s">
        <v>236</v>
      </c>
      <c r="D43" s="150" t="s">
        <v>156</v>
      </c>
      <c r="E43" s="150">
        <v>0.31</v>
      </c>
      <c r="F43" s="150">
        <v>7.05</v>
      </c>
      <c r="G43" s="151">
        <v>0.78644349542227054</v>
      </c>
      <c r="H43" s="152">
        <v>0.44678046916641262</v>
      </c>
      <c r="I43" s="150">
        <v>6.07</v>
      </c>
    </row>
    <row r="44" spans="1:9" ht="39.950000000000003" customHeight="1" x14ac:dyDescent="0.25">
      <c r="A44" s="154" t="s">
        <v>230</v>
      </c>
      <c r="B44" s="154" t="s">
        <v>237</v>
      </c>
      <c r="C44" s="150" t="s">
        <v>238</v>
      </c>
      <c r="D44" s="150" t="s">
        <v>156</v>
      </c>
      <c r="E44" s="150">
        <v>0.28999999999999998</v>
      </c>
      <c r="F44" s="150">
        <v>3.56</v>
      </c>
      <c r="G44" s="151">
        <v>0.83038892637819739</v>
      </c>
      <c r="H44" s="152">
        <v>0.41579096815416655</v>
      </c>
      <c r="I44" s="150">
        <v>7</v>
      </c>
    </row>
    <row r="45" spans="1:9" ht="39.950000000000003" customHeight="1" x14ac:dyDescent="0.25">
      <c r="A45" s="154" t="s">
        <v>230</v>
      </c>
      <c r="B45" s="154" t="s">
        <v>239</v>
      </c>
      <c r="C45" s="150" t="s">
        <v>240</v>
      </c>
      <c r="D45" s="150" t="s">
        <v>156</v>
      </c>
      <c r="E45" s="150">
        <v>0.02</v>
      </c>
      <c r="F45" s="150">
        <v>1.06</v>
      </c>
      <c r="G45" s="151">
        <v>0.60581424567082509</v>
      </c>
      <c r="H45" s="152">
        <v>0.57494599887364317</v>
      </c>
      <c r="I45" s="150">
        <v>3.92</v>
      </c>
    </row>
    <row r="46" spans="1:9" ht="39.950000000000003" customHeight="1" x14ac:dyDescent="0.25">
      <c r="A46" s="154" t="s">
        <v>230</v>
      </c>
      <c r="B46" s="154" t="s">
        <v>241</v>
      </c>
      <c r="C46" s="150" t="s">
        <v>242</v>
      </c>
      <c r="D46" s="150" t="s">
        <v>156</v>
      </c>
      <c r="E46" s="150">
        <v>0.09</v>
      </c>
      <c r="F46" s="150">
        <v>1.34</v>
      </c>
      <c r="G46" s="151">
        <v>0.82042960926337016</v>
      </c>
      <c r="H46" s="152">
        <v>0.41989290286944958</v>
      </c>
      <c r="I46" s="150">
        <v>6.76</v>
      </c>
    </row>
    <row r="47" spans="1:9" ht="39.950000000000003" customHeight="1" x14ac:dyDescent="0.25">
      <c r="A47" s="154" t="s">
        <v>230</v>
      </c>
      <c r="B47" s="154" t="s">
        <v>243</v>
      </c>
      <c r="C47" s="150" t="s">
        <v>244</v>
      </c>
      <c r="D47" s="150" t="s">
        <v>156</v>
      </c>
      <c r="E47" s="150">
        <v>0.15</v>
      </c>
      <c r="F47" s="150">
        <v>2.16</v>
      </c>
      <c r="G47" s="151">
        <v>0.84693546030458222</v>
      </c>
      <c r="H47" s="152">
        <v>0.38575282195011307</v>
      </c>
      <c r="I47" s="150">
        <v>7.44</v>
      </c>
    </row>
    <row r="48" spans="1:9" ht="39.950000000000003" customHeight="1" x14ac:dyDescent="0.25">
      <c r="A48" s="154" t="s">
        <v>230</v>
      </c>
      <c r="B48" s="154" t="s">
        <v>245</v>
      </c>
      <c r="C48" s="150" t="s">
        <v>246</v>
      </c>
      <c r="D48" s="150" t="s">
        <v>156</v>
      </c>
      <c r="E48" s="150">
        <v>0.18</v>
      </c>
      <c r="F48" s="150">
        <v>8.1199999999999992</v>
      </c>
      <c r="G48" s="151">
        <v>0.64179076842209937</v>
      </c>
      <c r="H48" s="152">
        <v>0.55594385966301041</v>
      </c>
      <c r="I48" s="150">
        <v>4.2300000000000004</v>
      </c>
    </row>
    <row r="49" spans="1:9" ht="39.950000000000003" customHeight="1" x14ac:dyDescent="0.25">
      <c r="A49" s="154" t="s">
        <v>230</v>
      </c>
      <c r="B49" s="154" t="s">
        <v>247</v>
      </c>
      <c r="C49" s="150" t="s">
        <v>248</v>
      </c>
      <c r="D49" s="150" t="s">
        <v>156</v>
      </c>
      <c r="E49" s="150">
        <v>0.21</v>
      </c>
      <c r="F49" s="150">
        <v>5.53</v>
      </c>
      <c r="G49" s="151">
        <v>0.80076912148770441</v>
      </c>
      <c r="H49" s="152">
        <v>0.41759181551366942</v>
      </c>
      <c r="I49" s="150">
        <v>6.34</v>
      </c>
    </row>
    <row r="50" spans="1:9" ht="39.950000000000003" customHeight="1" x14ac:dyDescent="0.25">
      <c r="A50" s="154" t="s">
        <v>230</v>
      </c>
      <c r="B50" s="154" t="s">
        <v>249</v>
      </c>
      <c r="C50" s="150" t="s">
        <v>250</v>
      </c>
      <c r="D50" s="150" t="s">
        <v>156</v>
      </c>
      <c r="E50" s="150">
        <v>0.08</v>
      </c>
      <c r="F50" s="150">
        <v>1.51</v>
      </c>
      <c r="G50" s="151">
        <v>0.82776598502608445</v>
      </c>
      <c r="H50" s="152">
        <v>0.40330304810275597</v>
      </c>
      <c r="I50" s="150">
        <v>6.93</v>
      </c>
    </row>
    <row r="51" spans="1:9" ht="39.950000000000003" customHeight="1" x14ac:dyDescent="0.25">
      <c r="A51" s="154" t="s">
        <v>230</v>
      </c>
      <c r="B51" s="154" t="s">
        <v>251</v>
      </c>
      <c r="C51" s="150" t="s">
        <v>252</v>
      </c>
      <c r="D51" s="150" t="s">
        <v>156</v>
      </c>
      <c r="E51" s="150">
        <v>0.02</v>
      </c>
      <c r="F51" s="150">
        <v>0.87</v>
      </c>
      <c r="G51" s="151">
        <v>0.53517842650526848</v>
      </c>
      <c r="H51" s="152">
        <v>0.70360081026989474</v>
      </c>
      <c r="I51" s="150">
        <v>3.39</v>
      </c>
    </row>
    <row r="52" spans="1:9" ht="39.950000000000003" customHeight="1" x14ac:dyDescent="0.25">
      <c r="A52" s="155" t="s">
        <v>253</v>
      </c>
      <c r="B52" s="155" t="s">
        <v>254</v>
      </c>
      <c r="C52" s="150" t="s">
        <v>255</v>
      </c>
      <c r="D52" s="150" t="s">
        <v>156</v>
      </c>
      <c r="E52" s="150">
        <v>7.0000000000000007E-2</v>
      </c>
      <c r="F52" s="150">
        <v>12.3</v>
      </c>
      <c r="G52" s="151">
        <v>0.89631490237147604</v>
      </c>
      <c r="H52" s="152">
        <v>0.14437283955190747</v>
      </c>
      <c r="I52" s="150">
        <v>9.3000000000000007</v>
      </c>
    </row>
    <row r="53" spans="1:9" ht="39.950000000000003" customHeight="1" x14ac:dyDescent="0.25">
      <c r="A53" s="155" t="s">
        <v>253</v>
      </c>
      <c r="B53" s="155" t="s">
        <v>256</v>
      </c>
      <c r="C53" s="150" t="s">
        <v>257</v>
      </c>
      <c r="D53" s="150" t="s">
        <v>156</v>
      </c>
      <c r="E53" s="150">
        <v>0.17</v>
      </c>
      <c r="F53" s="150">
        <v>-1.17</v>
      </c>
      <c r="G53" s="151">
        <v>0.96701202070498904</v>
      </c>
      <c r="H53" s="152">
        <v>0.19632275804756652</v>
      </c>
      <c r="I53" s="150">
        <v>17.12</v>
      </c>
    </row>
    <row r="54" spans="1:9" ht="39.950000000000003" customHeight="1" x14ac:dyDescent="0.25">
      <c r="A54" s="155" t="s">
        <v>253</v>
      </c>
      <c r="B54" s="155" t="s">
        <v>258</v>
      </c>
      <c r="C54" s="150" t="s">
        <v>259</v>
      </c>
      <c r="D54" s="150" t="s">
        <v>156</v>
      </c>
      <c r="E54" s="150">
        <v>0.04</v>
      </c>
      <c r="F54" s="150">
        <v>0.56000000000000005</v>
      </c>
      <c r="G54" s="151">
        <v>0.90391899878729021</v>
      </c>
      <c r="H54" s="152">
        <v>0.29831889783076537</v>
      </c>
      <c r="I54" s="150">
        <v>9.6999999999999993</v>
      </c>
    </row>
    <row r="55" spans="1:9" ht="39.950000000000003" customHeight="1" x14ac:dyDescent="0.25">
      <c r="A55" s="155" t="s">
        <v>253</v>
      </c>
      <c r="B55" s="155" t="s">
        <v>260</v>
      </c>
      <c r="C55" s="150" t="s">
        <v>261</v>
      </c>
      <c r="D55" s="150" t="s">
        <v>156</v>
      </c>
      <c r="E55" s="150">
        <v>0.28000000000000003</v>
      </c>
      <c r="F55" s="150">
        <v>10.28</v>
      </c>
      <c r="G55" s="151">
        <v>0.95709749799156241</v>
      </c>
      <c r="H55" s="152">
        <v>0.16631616307899758</v>
      </c>
      <c r="I55" s="150">
        <v>14.94</v>
      </c>
    </row>
    <row r="56" spans="1:9" ht="39.950000000000003" customHeight="1" x14ac:dyDescent="0.25">
      <c r="A56" s="155" t="s">
        <v>253</v>
      </c>
      <c r="B56" s="155" t="s">
        <v>262</v>
      </c>
      <c r="C56" s="150" t="s">
        <v>263</v>
      </c>
      <c r="D56" s="150" t="s">
        <v>156</v>
      </c>
      <c r="E56" s="150">
        <v>7.0000000000000007E-2</v>
      </c>
      <c r="F56" s="150">
        <v>-1.4</v>
      </c>
      <c r="G56" s="151">
        <v>0.9796275527054894</v>
      </c>
      <c r="H56" s="152">
        <v>0.17</v>
      </c>
      <c r="I56" s="150">
        <v>21.93</v>
      </c>
    </row>
    <row r="57" spans="1:9" ht="39.950000000000003" customHeight="1" x14ac:dyDescent="0.25">
      <c r="A57" s="155" t="s">
        <v>253</v>
      </c>
      <c r="B57" s="155" t="s">
        <v>264</v>
      </c>
      <c r="C57" s="150" t="s">
        <v>265</v>
      </c>
      <c r="D57" s="150" t="s">
        <v>156</v>
      </c>
      <c r="E57" s="150">
        <v>0.06</v>
      </c>
      <c r="F57" s="150">
        <v>-0.99</v>
      </c>
      <c r="G57" s="151">
        <v>0.97000694329883075</v>
      </c>
      <c r="H57" s="152">
        <v>0.20114227191749015</v>
      </c>
      <c r="I57" s="150">
        <v>17.98</v>
      </c>
    </row>
    <row r="58" spans="1:9" ht="39.950000000000003" customHeight="1" x14ac:dyDescent="0.25">
      <c r="A58" s="155" t="s">
        <v>253</v>
      </c>
      <c r="B58" s="155" t="s">
        <v>266</v>
      </c>
      <c r="C58" s="150" t="s">
        <v>267</v>
      </c>
      <c r="D58" s="150" t="s">
        <v>156</v>
      </c>
      <c r="E58" s="150">
        <v>0.08</v>
      </c>
      <c r="F58" s="150">
        <v>-1.1399999999999999</v>
      </c>
      <c r="G58" s="151">
        <v>0.970228933108777</v>
      </c>
      <c r="H58" s="152">
        <v>0.2</v>
      </c>
      <c r="I58" s="150">
        <v>18.05</v>
      </c>
    </row>
    <row r="59" spans="1:9" ht="39.950000000000003" customHeight="1" x14ac:dyDescent="0.25">
      <c r="A59" s="155" t="s">
        <v>253</v>
      </c>
      <c r="B59" s="155" t="s">
        <v>268</v>
      </c>
      <c r="C59" s="150" t="s">
        <v>269</v>
      </c>
      <c r="D59" s="150" t="s">
        <v>156</v>
      </c>
      <c r="E59" s="150">
        <v>0.23</v>
      </c>
      <c r="F59" s="150">
        <v>-1.78</v>
      </c>
      <c r="G59" s="151">
        <v>0.97757863279136914</v>
      </c>
      <c r="H59" s="152">
        <v>0.16169013672098215</v>
      </c>
      <c r="I59" s="150">
        <v>20.88</v>
      </c>
    </row>
    <row r="60" spans="1:9" ht="39.950000000000003" customHeight="1" x14ac:dyDescent="0.25">
      <c r="A60" s="155" t="s">
        <v>253</v>
      </c>
      <c r="B60" s="155" t="s">
        <v>270</v>
      </c>
      <c r="C60" s="150" t="s">
        <v>271</v>
      </c>
      <c r="D60" s="150" t="s">
        <v>156</v>
      </c>
      <c r="E60" s="150">
        <v>0.25</v>
      </c>
      <c r="F60" s="150">
        <v>18.03</v>
      </c>
      <c r="G60" s="151">
        <v>0.96254452736058105</v>
      </c>
      <c r="H60" s="152">
        <v>0.12750035641620103</v>
      </c>
      <c r="I60" s="150">
        <v>16.03</v>
      </c>
    </row>
    <row r="61" spans="1:9" ht="39.950000000000003" customHeight="1" x14ac:dyDescent="0.25">
      <c r="A61" s="155" t="s">
        <v>253</v>
      </c>
      <c r="B61" s="155" t="s">
        <v>272</v>
      </c>
      <c r="C61" s="150" t="s">
        <v>273</v>
      </c>
      <c r="D61" s="150" t="s">
        <v>156</v>
      </c>
      <c r="E61" s="150">
        <v>0.15</v>
      </c>
      <c r="F61" s="150">
        <v>-1.89</v>
      </c>
      <c r="G61" s="151">
        <v>0.96550417480107698</v>
      </c>
      <c r="H61" s="152">
        <v>0.21</v>
      </c>
      <c r="I61" s="150">
        <v>16.73</v>
      </c>
    </row>
    <row r="62" spans="1:9" ht="39.950000000000003" customHeight="1" x14ac:dyDescent="0.25">
      <c r="A62" s="155" t="s">
        <v>253</v>
      </c>
      <c r="B62" s="155" t="s">
        <v>274</v>
      </c>
      <c r="C62" s="150" t="s">
        <v>275</v>
      </c>
      <c r="D62" s="150" t="s">
        <v>156</v>
      </c>
      <c r="E62" s="150">
        <v>0.24</v>
      </c>
      <c r="F62" s="150">
        <v>1.72</v>
      </c>
      <c r="G62" s="151">
        <v>0.91833171805858516</v>
      </c>
      <c r="H62" s="152">
        <v>0.28420078195491133</v>
      </c>
      <c r="I62" s="150">
        <v>10.6</v>
      </c>
    </row>
    <row r="63" spans="1:9" ht="39.950000000000003" customHeight="1" x14ac:dyDescent="0.25">
      <c r="A63" s="155" t="s">
        <v>253</v>
      </c>
      <c r="B63" s="155" t="s">
        <v>276</v>
      </c>
      <c r="C63" s="150" t="s">
        <v>277</v>
      </c>
      <c r="D63" s="150" t="s">
        <v>156</v>
      </c>
      <c r="E63" s="150">
        <v>0.4</v>
      </c>
      <c r="F63" s="150">
        <v>15.53</v>
      </c>
      <c r="G63" s="151">
        <v>0.9663433614704624</v>
      </c>
      <c r="H63" s="152">
        <v>0.14452561129817332</v>
      </c>
      <c r="I63" s="150">
        <v>16.940000000000001</v>
      </c>
    </row>
    <row r="64" spans="1:9" ht="39.950000000000003" customHeight="1" x14ac:dyDescent="0.25">
      <c r="A64" s="155" t="s">
        <v>253</v>
      </c>
      <c r="B64" s="155" t="s">
        <v>278</v>
      </c>
      <c r="C64" s="150" t="s">
        <v>279</v>
      </c>
      <c r="D64" s="150" t="s">
        <v>156</v>
      </c>
      <c r="E64" s="150">
        <v>0.43</v>
      </c>
      <c r="F64" s="150">
        <v>-3.53</v>
      </c>
      <c r="G64" s="151">
        <v>0.96740149768172712</v>
      </c>
      <c r="H64" s="152">
        <v>0.19692383106427394</v>
      </c>
      <c r="I64" s="150">
        <v>17.23</v>
      </c>
    </row>
    <row r="65" spans="1:9" ht="39.950000000000003" customHeight="1" x14ac:dyDescent="0.25">
      <c r="A65" s="155" t="s">
        <v>253</v>
      </c>
      <c r="B65" s="155" t="s">
        <v>280</v>
      </c>
      <c r="C65" s="150" t="s">
        <v>281</v>
      </c>
      <c r="D65" s="150" t="s">
        <v>156</v>
      </c>
      <c r="E65" s="150">
        <v>0.02</v>
      </c>
      <c r="F65" s="150">
        <v>-0.3</v>
      </c>
      <c r="G65" s="151">
        <v>0.97171918274135805</v>
      </c>
      <c r="H65" s="152">
        <v>0.2</v>
      </c>
      <c r="I65" s="150">
        <v>18.54</v>
      </c>
    </row>
    <row r="66" spans="1:9" ht="39.950000000000003" customHeight="1" x14ac:dyDescent="0.25">
      <c r="A66" s="156" t="s">
        <v>282</v>
      </c>
      <c r="B66" s="156" t="s">
        <v>283</v>
      </c>
      <c r="C66" s="150" t="s">
        <v>284</v>
      </c>
      <c r="D66" s="150" t="s">
        <v>156</v>
      </c>
      <c r="E66" s="150">
        <v>0.43</v>
      </c>
      <c r="F66" s="150">
        <v>17.239999999999998</v>
      </c>
      <c r="G66" s="151">
        <v>0.96622932491025881</v>
      </c>
      <c r="H66" s="152">
        <v>0.12138368089132906</v>
      </c>
      <c r="I66" s="150">
        <v>16.91</v>
      </c>
    </row>
    <row r="67" spans="1:9" ht="204" x14ac:dyDescent="0.25">
      <c r="A67" s="157" t="s">
        <v>285</v>
      </c>
      <c r="B67" s="158" t="s">
        <v>286</v>
      </c>
      <c r="C67" s="136" t="s">
        <v>287</v>
      </c>
      <c r="D67" s="136" t="s">
        <v>288</v>
      </c>
      <c r="E67" s="150" t="s">
        <v>128</v>
      </c>
      <c r="F67" s="150" t="s">
        <v>128</v>
      </c>
      <c r="G67" s="151" t="s">
        <v>128</v>
      </c>
      <c r="H67" s="152" t="s">
        <v>128</v>
      </c>
      <c r="I67" s="150" t="s">
        <v>128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O20" sqref="O20"/>
    </sheetView>
  </sheetViews>
  <sheetFormatPr baseColWidth="10" defaultRowHeight="15" x14ac:dyDescent="0.25"/>
  <cols>
    <col min="1" max="1" width="22.5703125" bestFit="1" customWidth="1"/>
    <col min="2" max="2" width="25.85546875" customWidth="1"/>
    <col min="3" max="3" width="26.85546875" customWidth="1"/>
    <col min="4" max="4" width="25.28515625" customWidth="1"/>
    <col min="5" max="5" width="25.140625" customWidth="1"/>
    <col min="6" max="6" width="25.28515625" customWidth="1"/>
    <col min="7" max="7" width="25.140625" customWidth="1"/>
    <col min="8" max="8" width="27.28515625" customWidth="1"/>
    <col min="9" max="9" width="28.42578125" customWidth="1"/>
  </cols>
  <sheetData>
    <row r="1" spans="1:15" ht="23.25" customHeight="1" x14ac:dyDescent="0.25">
      <c r="A1" s="116" t="s">
        <v>289</v>
      </c>
      <c r="B1" s="116"/>
      <c r="C1" s="116"/>
      <c r="D1" s="116"/>
      <c r="E1" s="116"/>
      <c r="F1" s="116"/>
      <c r="G1" s="116"/>
      <c r="H1" s="116"/>
      <c r="I1" s="116"/>
      <c r="J1" s="145"/>
      <c r="K1" s="145"/>
      <c r="L1" s="145"/>
      <c r="M1" s="145"/>
      <c r="N1" s="145"/>
      <c r="O1" s="145"/>
    </row>
    <row r="3" spans="1:15" s="148" customFormat="1" ht="30" customHeight="1" x14ac:dyDescent="0.25">
      <c r="A3" s="146" t="s">
        <v>290</v>
      </c>
      <c r="B3" s="159" t="s">
        <v>291</v>
      </c>
      <c r="C3" s="160"/>
      <c r="D3" s="159" t="s">
        <v>292</v>
      </c>
      <c r="E3" s="160"/>
      <c r="F3" s="159" t="s">
        <v>147</v>
      </c>
      <c r="G3" s="160"/>
      <c r="H3" s="159" t="s">
        <v>293</v>
      </c>
      <c r="I3" s="160"/>
    </row>
    <row r="4" spans="1:15" s="148" customFormat="1" x14ac:dyDescent="0.25">
      <c r="A4" s="146"/>
      <c r="B4" s="146" t="s">
        <v>294</v>
      </c>
      <c r="C4" s="146" t="s">
        <v>295</v>
      </c>
      <c r="D4" s="146" t="s">
        <v>294</v>
      </c>
      <c r="E4" s="146" t="s">
        <v>295</v>
      </c>
      <c r="F4" s="146" t="s">
        <v>294</v>
      </c>
      <c r="G4" s="146" t="s">
        <v>295</v>
      </c>
      <c r="H4" s="146" t="s">
        <v>294</v>
      </c>
      <c r="I4" s="146" t="s">
        <v>295</v>
      </c>
    </row>
    <row r="5" spans="1:15" ht="71.25" customHeight="1" x14ac:dyDescent="0.25">
      <c r="A5" s="161" t="s">
        <v>296</v>
      </c>
      <c r="B5" s="123" t="s">
        <v>297</v>
      </c>
      <c r="C5" s="123" t="s">
        <v>297</v>
      </c>
      <c r="D5" s="123" t="s">
        <v>297</v>
      </c>
      <c r="E5" s="123" t="s">
        <v>297</v>
      </c>
      <c r="F5" s="123" t="s">
        <v>297</v>
      </c>
      <c r="G5" s="123" t="s">
        <v>297</v>
      </c>
      <c r="H5" s="123" t="s">
        <v>297</v>
      </c>
      <c r="I5" s="123" t="s">
        <v>297</v>
      </c>
    </row>
    <row r="6" spans="1:15" ht="54" customHeight="1" x14ac:dyDescent="0.25">
      <c r="A6" s="161" t="s">
        <v>69</v>
      </c>
      <c r="B6" s="161"/>
      <c r="C6" s="161" t="s">
        <v>100</v>
      </c>
      <c r="D6" s="161"/>
      <c r="E6" s="161" t="s">
        <v>100</v>
      </c>
      <c r="F6" s="161"/>
      <c r="G6" s="161" t="s">
        <v>100</v>
      </c>
      <c r="H6" s="161"/>
      <c r="I6" s="161" t="s">
        <v>100</v>
      </c>
    </row>
  </sheetData>
  <mergeCells count="5">
    <mergeCell ref="A1:I1"/>
    <mergeCell ref="B3:C3"/>
    <mergeCell ref="D3:E3"/>
    <mergeCell ref="F3:G3"/>
    <mergeCell ref="H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145" zoomScaleNormal="145" zoomScaleSheetLayoutView="100" workbookViewId="0">
      <selection activeCell="O20" sqref="O20"/>
    </sheetView>
  </sheetViews>
  <sheetFormatPr baseColWidth="10" defaultColWidth="12.140625" defaultRowHeight="15" x14ac:dyDescent="0.25"/>
  <cols>
    <col min="1" max="1" width="3.7109375" style="118" bestFit="1" customWidth="1"/>
    <col min="2" max="2" width="73.28515625" style="118" customWidth="1"/>
    <col min="3" max="3" width="21" style="118" customWidth="1"/>
    <col min="4" max="4" width="2.7109375" style="118" customWidth="1"/>
    <col min="5" max="16384" width="12.140625" style="118"/>
  </cols>
  <sheetData>
    <row r="1" spans="1:4" s="117" customFormat="1" ht="48.75" customHeight="1" x14ac:dyDescent="0.35">
      <c r="A1" s="116" t="s">
        <v>298</v>
      </c>
      <c r="B1" s="116"/>
      <c r="C1" s="116"/>
      <c r="D1" s="116"/>
    </row>
    <row r="2" spans="1:4" ht="12.75" customHeight="1" x14ac:dyDescent="0.25"/>
    <row r="3" spans="1:4" ht="27.95" customHeight="1" x14ac:dyDescent="0.25">
      <c r="B3" s="124"/>
      <c r="C3" s="120" t="s">
        <v>41</v>
      </c>
    </row>
    <row r="4" spans="1:4" ht="45" customHeight="1" x14ac:dyDescent="0.25">
      <c r="B4" s="162" t="s">
        <v>299</v>
      </c>
      <c r="C4" s="163">
        <f>'PE07 - Cout plan de comptage'!I7</f>
        <v>1475333.3750000005</v>
      </c>
    </row>
    <row r="5" spans="1:4" ht="45" customHeight="1" x14ac:dyDescent="0.25">
      <c r="B5" s="162" t="s">
        <v>300</v>
      </c>
      <c r="C5" s="164">
        <v>15146.4</v>
      </c>
    </row>
    <row r="6" spans="1:4" ht="45" customHeight="1" x14ac:dyDescent="0.25">
      <c r="B6" s="162" t="s">
        <v>301</v>
      </c>
      <c r="C6" s="164">
        <f>68640</f>
        <v>68640</v>
      </c>
    </row>
    <row r="7" spans="1:4" ht="45" customHeight="1" x14ac:dyDescent="0.25">
      <c r="B7" s="162" t="s">
        <v>302</v>
      </c>
      <c r="C7" s="164">
        <f>102300</f>
        <v>102300</v>
      </c>
    </row>
    <row r="8" spans="1:4" ht="45" customHeight="1" x14ac:dyDescent="0.25">
      <c r="B8" s="162" t="s">
        <v>303</v>
      </c>
      <c r="C8" s="165">
        <v>8</v>
      </c>
    </row>
    <row r="9" spans="1:4" ht="45" customHeight="1" x14ac:dyDescent="0.25">
      <c r="B9" s="166" t="s">
        <v>304</v>
      </c>
      <c r="C9" s="167">
        <f>C4+(C5+C6+C7)*C8</f>
        <v>2964024.5750000002</v>
      </c>
    </row>
    <row r="10" spans="1:4" ht="108.75" customHeight="1" x14ac:dyDescent="0.25">
      <c r="B10" s="168" t="s">
        <v>305</v>
      </c>
      <c r="C10" s="164">
        <v>17551894.302499995</v>
      </c>
    </row>
    <row r="11" spans="1:4" ht="23.25" customHeight="1" x14ac:dyDescent="0.25">
      <c r="B11" s="168" t="s">
        <v>306</v>
      </c>
      <c r="C11" s="163">
        <f>(C10)*C8</f>
        <v>140415154.41999996</v>
      </c>
    </row>
    <row r="12" spans="1:4" ht="45" customHeight="1" x14ac:dyDescent="0.25">
      <c r="B12" s="169" t="s">
        <v>307</v>
      </c>
      <c r="C12" s="170">
        <f>C9/C11</f>
        <v>2.1109007693957432E-2</v>
      </c>
    </row>
    <row r="13" spans="1:4" x14ac:dyDescent="0.25">
      <c r="B13" s="35"/>
    </row>
    <row r="14" spans="1:4" x14ac:dyDescent="0.25">
      <c r="B14" s="35"/>
    </row>
    <row r="15" spans="1:4" x14ac:dyDescent="0.25">
      <c r="B15" s="35"/>
    </row>
    <row r="16" spans="1:4" x14ac:dyDescent="0.25">
      <c r="B16" s="35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</sheetData>
  <mergeCells count="1">
    <mergeCell ref="A1:D1"/>
  </mergeCells>
  <pageMargins left="0.7" right="0.7" top="0.75" bottom="0.75" header="0.3" footer="0.3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zoomScaleNormal="100" zoomScaleSheetLayoutView="100" workbookViewId="0">
      <selection activeCell="O20" sqref="O20"/>
    </sheetView>
  </sheetViews>
  <sheetFormatPr baseColWidth="10" defaultColWidth="12.140625" defaultRowHeight="15" x14ac:dyDescent="0.25"/>
  <cols>
    <col min="1" max="1" width="3.7109375" style="118" bestFit="1" customWidth="1"/>
    <col min="2" max="2" width="11.7109375" style="118" customWidth="1"/>
    <col min="3" max="9" width="15.140625" style="118" customWidth="1"/>
    <col min="10" max="10" width="2.7109375" style="118" customWidth="1"/>
    <col min="11" max="16384" width="12.140625" style="118"/>
  </cols>
  <sheetData>
    <row r="1" spans="1:10" s="117" customFormat="1" ht="33.75" customHeight="1" x14ac:dyDescent="0.35">
      <c r="A1" s="116" t="s">
        <v>308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9.75" customHeight="1" x14ac:dyDescent="0.25"/>
    <row r="3" spans="1:10" ht="33.75" customHeight="1" x14ac:dyDescent="0.25">
      <c r="B3" s="171" t="s">
        <v>309</v>
      </c>
      <c r="C3" s="159" t="s">
        <v>310</v>
      </c>
      <c r="D3" s="172"/>
      <c r="E3" s="160"/>
      <c r="F3" s="159" t="s">
        <v>311</v>
      </c>
      <c r="G3" s="160"/>
      <c r="H3" s="159" t="s">
        <v>312</v>
      </c>
      <c r="I3" s="160"/>
    </row>
    <row r="4" spans="1:10" ht="36.75" customHeight="1" x14ac:dyDescent="0.25">
      <c r="B4" s="173"/>
      <c r="C4" s="125" t="s">
        <v>145</v>
      </c>
      <c r="D4" s="125" t="s">
        <v>126</v>
      </c>
      <c r="E4" s="125" t="s">
        <v>313</v>
      </c>
      <c r="F4" s="125" t="s">
        <v>126</v>
      </c>
      <c r="G4" s="125" t="s">
        <v>314</v>
      </c>
      <c r="H4" s="125" t="s">
        <v>126</v>
      </c>
      <c r="I4" s="125" t="s">
        <v>313</v>
      </c>
    </row>
    <row r="5" spans="1:10" ht="42.75" customHeight="1" x14ac:dyDescent="0.25">
      <c r="B5" s="162" t="s">
        <v>315</v>
      </c>
      <c r="C5" s="123" t="s">
        <v>316</v>
      </c>
      <c r="D5" s="123">
        <v>255</v>
      </c>
      <c r="E5" s="174">
        <v>576681.53038821113</v>
      </c>
      <c r="F5" s="123"/>
      <c r="G5" s="123"/>
      <c r="H5" s="123">
        <f>D5+F5</f>
        <v>255</v>
      </c>
      <c r="I5" s="164">
        <f>E5+G5</f>
        <v>576681.53038821113</v>
      </c>
    </row>
    <row r="6" spans="1:10" ht="42.75" customHeight="1" x14ac:dyDescent="0.25">
      <c r="B6" s="162" t="s">
        <v>317</v>
      </c>
      <c r="C6" s="123" t="s">
        <v>317</v>
      </c>
      <c r="D6" s="123">
        <v>1500</v>
      </c>
      <c r="E6" s="174">
        <v>898651.84461178922</v>
      </c>
      <c r="F6" s="123"/>
      <c r="G6" s="123"/>
      <c r="H6" s="123">
        <f>D6+F6</f>
        <v>1500</v>
      </c>
      <c r="I6" s="164">
        <f>E6+G6</f>
        <v>898651.84461178922</v>
      </c>
    </row>
    <row r="7" spans="1:10" ht="36" customHeight="1" x14ac:dyDescent="0.25">
      <c r="B7" s="166" t="s">
        <v>26</v>
      </c>
      <c r="C7" s="147">
        <f t="shared" ref="C7:I7" si="0">SUM(C5:C6)</f>
        <v>0</v>
      </c>
      <c r="D7" s="147">
        <f t="shared" si="0"/>
        <v>1755</v>
      </c>
      <c r="E7" s="175">
        <f t="shared" si="0"/>
        <v>1475333.3750000005</v>
      </c>
      <c r="F7" s="147">
        <f t="shared" si="0"/>
        <v>0</v>
      </c>
      <c r="G7" s="147">
        <f t="shared" si="0"/>
        <v>0</v>
      </c>
      <c r="H7" s="147">
        <f t="shared" si="0"/>
        <v>1755</v>
      </c>
      <c r="I7" s="175">
        <f t="shared" si="0"/>
        <v>1475333.3750000005</v>
      </c>
    </row>
    <row r="8" spans="1:10" x14ac:dyDescent="0.25">
      <c r="B8" s="35"/>
      <c r="C8" s="35"/>
      <c r="D8" s="35"/>
      <c r="E8" s="35"/>
      <c r="F8" s="35"/>
      <c r="G8" s="35"/>
      <c r="H8" s="35"/>
    </row>
    <row r="9" spans="1:10" x14ac:dyDescent="0.25">
      <c r="B9" s="35"/>
      <c r="C9" s="35"/>
      <c r="D9" s="35"/>
      <c r="E9" s="35"/>
      <c r="F9" s="35"/>
      <c r="G9" s="35"/>
      <c r="H9" s="35"/>
    </row>
  </sheetData>
  <mergeCells count="5">
    <mergeCell ref="A1:J1"/>
    <mergeCell ref="B3:B4"/>
    <mergeCell ref="C3:E3"/>
    <mergeCell ref="F3:G3"/>
    <mergeCell ref="H3:I3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Présentation (2)</vt:lpstr>
      <vt:lpstr>PE01 - Engagement</vt:lpstr>
      <vt:lpstr>PE02 - Synthese M&amp;V</vt:lpstr>
      <vt:lpstr>PE03 - Variables</vt:lpstr>
      <vt:lpstr>PE04 - Methode d'analyse</vt:lpstr>
      <vt:lpstr>PE05 - Responsabilité de suivi</vt:lpstr>
      <vt:lpstr>PE06 - Budget M&amp;V</vt:lpstr>
      <vt:lpstr>PE07 - Cout plan de comptage</vt:lpstr>
      <vt:lpstr>Taux_de_couverture_bois_Chbois_Perrens</vt:lpstr>
      <vt:lpstr>'PE03 - Variables'!Zone_d_impression</vt:lpstr>
    </vt:vector>
  </TitlesOfParts>
  <Company>Dalkia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LOUIS-LUCAS Guillaume</dc:creator>
  <cp:lastModifiedBy>LOUIS-LUCAS Guillaume</cp:lastModifiedBy>
  <dcterms:created xsi:type="dcterms:W3CDTF">2024-05-06T15:21:43Z</dcterms:created>
  <dcterms:modified xsi:type="dcterms:W3CDTF">2024-05-06T15:22:05Z</dcterms:modified>
</cp:coreProperties>
</file>