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0  - DOSSIERS PARTAGES FRTP IDF\CETE\CEREMA\CEREMA- Outil de comptage (Moulinette)\"/>
    </mc:Choice>
  </mc:AlternateContent>
  <xr:revisionPtr revIDLastSave="0" documentId="14_{3D87B3A7-116A-490D-903D-BF20720E1699}" xr6:coauthVersionLast="47" xr6:coauthVersionMax="47" xr10:uidLastSave="{00000000-0000-0000-0000-000000000000}"/>
  <bookViews>
    <workbookView xWindow="-108" yWindow="-108" windowWidth="23256" windowHeight="12456" tabRatio="814" xr2:uid="{00000000-000D-0000-FFFF-FFFF00000000}"/>
  </bookViews>
  <sheets>
    <sheet name="0. Infos chantier" sheetId="1" r:id="rId1"/>
    <sheet name="1. Flux sortants" sheetId="2" r:id="rId2"/>
    <sheet name="2. Flux entrants" sheetId="3" r:id="rId3"/>
    <sheet name="3. Mobiliers (optionnel)" sheetId="4" r:id="rId4"/>
    <sheet name="4. Bilan" sheetId="5" r:id="rId5"/>
    <sheet name="Calculatrice" sheetId="6" r:id="rId6"/>
    <sheet name="Extraction de données" sheetId="7" r:id="rId7"/>
    <sheet name="Listes déroulantes" sheetId="8" r:id="rId8"/>
  </sheets>
  <definedNames>
    <definedName name="_xlnm.Print_Area" localSheetId="0">'0. Infos chantier'!$A$1:$H$39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121" i="8" l="1"/>
  <c r="E120" i="8"/>
  <c r="E119" i="8"/>
  <c r="E118" i="8"/>
  <c r="E117" i="8"/>
  <c r="E116" i="8"/>
  <c r="E112" i="8"/>
  <c r="E111" i="8"/>
  <c r="E110" i="8"/>
  <c r="E109" i="8"/>
  <c r="E108" i="8"/>
  <c r="E107" i="8"/>
  <c r="C268" i="7"/>
  <c r="C267" i="7"/>
  <c r="C266" i="7"/>
  <c r="C265" i="7"/>
  <c r="C264" i="7"/>
  <c r="C263" i="7"/>
  <c r="C262" i="7"/>
  <c r="C261" i="7"/>
  <c r="C260" i="7"/>
  <c r="C259" i="7"/>
  <c r="C258" i="7"/>
  <c r="C257" i="7"/>
  <c r="C256" i="7"/>
  <c r="C255" i="7"/>
  <c r="C254" i="7"/>
  <c r="C253" i="7"/>
  <c r="C252" i="7"/>
  <c r="C251" i="7"/>
  <c r="C250" i="7"/>
  <c r="C249" i="7"/>
  <c r="C248" i="7"/>
  <c r="C247" i="7"/>
  <c r="C246" i="7"/>
  <c r="C245" i="7"/>
  <c r="C244" i="7"/>
  <c r="C243" i="7"/>
  <c r="C242" i="7"/>
  <c r="C241" i="7"/>
  <c r="C240" i="7"/>
  <c r="C239" i="7"/>
  <c r="C238" i="7"/>
  <c r="C237" i="7"/>
  <c r="C236" i="7"/>
  <c r="C235" i="7"/>
  <c r="C234" i="7"/>
  <c r="C233" i="7"/>
  <c r="C232" i="7"/>
  <c r="C231" i="7"/>
  <c r="C230" i="7"/>
  <c r="C229" i="7"/>
  <c r="C228" i="7"/>
  <c r="C227" i="7"/>
  <c r="C226" i="7"/>
  <c r="C225" i="7"/>
  <c r="C224" i="7"/>
  <c r="C223" i="7"/>
  <c r="C222" i="7"/>
  <c r="C221" i="7"/>
  <c r="C220" i="7"/>
  <c r="C219" i="7"/>
  <c r="C218" i="7"/>
  <c r="C217" i="7"/>
  <c r="C216" i="7"/>
  <c r="C215" i="7"/>
  <c r="C214" i="7"/>
  <c r="C213" i="7"/>
  <c r="C212" i="7"/>
  <c r="C211" i="7"/>
  <c r="C210" i="7"/>
  <c r="C209" i="7"/>
  <c r="C208" i="7"/>
  <c r="C207" i="7"/>
  <c r="C206" i="7"/>
  <c r="C205" i="7"/>
  <c r="C204" i="7"/>
  <c r="C203" i="7"/>
  <c r="C202" i="7"/>
  <c r="C201" i="7"/>
  <c r="C200" i="7"/>
  <c r="C199" i="7"/>
  <c r="C198" i="7"/>
  <c r="C197" i="7"/>
  <c r="C195" i="7"/>
  <c r="C194" i="7"/>
  <c r="C193" i="7"/>
  <c r="C192" i="7"/>
  <c r="C191" i="7"/>
  <c r="C190" i="7"/>
  <c r="C189" i="7"/>
  <c r="C188" i="7"/>
  <c r="C187" i="7"/>
  <c r="C186" i="7"/>
  <c r="C185" i="7"/>
  <c r="C184" i="7"/>
  <c r="C183" i="7"/>
  <c r="C182" i="7"/>
  <c r="C181" i="7"/>
  <c r="C180" i="7"/>
  <c r="C179" i="7"/>
  <c r="C178" i="7"/>
  <c r="C177" i="7"/>
  <c r="C176" i="7"/>
  <c r="C175" i="7"/>
  <c r="C174" i="7"/>
  <c r="C173" i="7"/>
  <c r="C172" i="7"/>
  <c r="C171" i="7"/>
  <c r="C170" i="7"/>
  <c r="C169" i="7"/>
  <c r="C168" i="7"/>
  <c r="C167" i="7"/>
  <c r="C166" i="7"/>
  <c r="C165" i="7"/>
  <c r="C164" i="7"/>
  <c r="C163" i="7"/>
  <c r="C162" i="7"/>
  <c r="C161" i="7"/>
  <c r="C160" i="7"/>
  <c r="C159" i="7"/>
  <c r="C158" i="7"/>
  <c r="C157" i="7"/>
  <c r="C156" i="7"/>
  <c r="C155" i="7"/>
  <c r="C154" i="7"/>
  <c r="C153" i="7"/>
  <c r="C152" i="7"/>
  <c r="C151" i="7"/>
  <c r="C150" i="7"/>
  <c r="C149" i="7"/>
  <c r="C148" i="7"/>
  <c r="C147" i="7"/>
  <c r="C146" i="7"/>
  <c r="C145" i="7"/>
  <c r="C144" i="7"/>
  <c r="C20" i="5" s="1"/>
  <c r="C143" i="7"/>
  <c r="C142" i="7"/>
  <c r="C141" i="7"/>
  <c r="C21" i="5" s="1"/>
  <c r="C140" i="7"/>
  <c r="C139" i="7"/>
  <c r="C138" i="7"/>
  <c r="C19" i="5" s="1"/>
  <c r="C137" i="7"/>
  <c r="C136" i="7"/>
  <c r="C135" i="7"/>
  <c r="C134" i="7"/>
  <c r="C133" i="7"/>
  <c r="C132" i="7"/>
  <c r="C24" i="5" s="1"/>
  <c r="C131" i="7"/>
  <c r="C130" i="7"/>
  <c r="C129" i="7"/>
  <c r="C128" i="7"/>
  <c r="C127" i="7"/>
  <c r="C126" i="7"/>
  <c r="C125" i="7"/>
  <c r="C124" i="7"/>
  <c r="C123" i="7"/>
  <c r="C122" i="7"/>
  <c r="C121" i="7"/>
  <c r="C120" i="7"/>
  <c r="C14" i="5" s="1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15" i="5" s="1"/>
  <c r="C52" i="7"/>
  <c r="C50" i="7"/>
  <c r="C49" i="7"/>
  <c r="C48" i="7"/>
  <c r="C47" i="7"/>
  <c r="C8" i="5" s="1"/>
  <c r="C46" i="7"/>
  <c r="C45" i="7"/>
  <c r="C44" i="7"/>
  <c r="C43" i="7"/>
  <c r="C42" i="7"/>
  <c r="C41" i="7"/>
  <c r="C40" i="7"/>
  <c r="C39" i="7"/>
  <c r="C38" i="7"/>
  <c r="C37" i="7"/>
  <c r="C36" i="7"/>
  <c r="C35" i="7"/>
  <c r="C10" i="5" s="1"/>
  <c r="C34" i="7"/>
  <c r="C33" i="7"/>
  <c r="C24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D18" i="6"/>
  <c r="F18" i="6" s="1"/>
  <c r="F14" i="6"/>
  <c r="F13" i="6"/>
  <c r="F12" i="6"/>
  <c r="F8" i="6"/>
  <c r="D8" i="6"/>
  <c r="D7" i="6"/>
  <c r="F7" i="6" s="1"/>
  <c r="D6" i="6"/>
  <c r="F6" i="6" s="1"/>
  <c r="C17" i="5"/>
  <c r="C16" i="5"/>
  <c r="C13" i="5"/>
  <c r="C12" i="5"/>
  <c r="C25" i="7" l="1"/>
  <c r="C29" i="7"/>
  <c r="C51" i="7"/>
  <c r="C9" i="5" s="1"/>
  <c r="C23" i="5"/>
  <c r="C11" i="5"/>
  <c r="C26" i="7"/>
  <c r="C31" i="7"/>
  <c r="C30" i="7"/>
  <c r="C27" i="7"/>
  <c r="C18" i="5"/>
  <c r="C28" i="7"/>
</calcChain>
</file>

<file path=xl/sharedStrings.xml><?xml version="1.0" encoding="utf-8"?>
<sst xmlns="http://schemas.openxmlformats.org/spreadsheetml/2006/main" count="679" uniqueCount="583">
  <si>
    <t>FICHE ANNUELLE DE SUIVI
DES MATERIAUX DE CHANTIER 
DE TRAVAUX PUBLICS
EN ÎLE-DE-FRANCE</t>
  </si>
  <si>
    <t>Nom de l’opération</t>
  </si>
  <si>
    <t>Année</t>
  </si>
  <si>
    <t>Coût des travaux</t>
  </si>
  <si>
    <t>€ TTC</t>
  </si>
  <si>
    <t>Catégorie de travaux visés par la présente fiche (mettre une croix dans les cases correspondantes) :</t>
  </si>
  <si>
    <t>Terrassements</t>
  </si>
  <si>
    <t>NON</t>
  </si>
  <si>
    <t>Voirie</t>
  </si>
  <si>
    <t>Espaces verts/paysage</t>
  </si>
  <si>
    <t>OUI</t>
  </si>
  <si>
    <t xml:space="preserve">SLT/Eclairage   </t>
  </si>
  <si>
    <t>Assainissement</t>
  </si>
  <si>
    <t>Autre type de réseau</t>
  </si>
  <si>
    <t>Signalisation verticale</t>
  </si>
  <si>
    <t>Mobiliers urbains</t>
  </si>
  <si>
    <r>
      <rPr>
        <b/>
        <sz val="14"/>
        <color rgb="FFFFFFFF"/>
        <rFont val="Arial"/>
        <family val="2"/>
      </rPr>
      <t xml:space="preserve">Localisation du chantier
</t>
    </r>
    <r>
      <rPr>
        <i/>
        <sz val="8"/>
        <color rgb="FFFFFFFF"/>
        <rFont val="Arial"/>
        <family val="2"/>
      </rPr>
      <t>Dans le cas où le chantier se déroule sur plusieurs communes, indiquer la part approximative du volume de travaux sur les autres communes.</t>
    </r>
  </si>
  <si>
    <t>Code postal</t>
  </si>
  <si>
    <t>Répartition</t>
  </si>
  <si>
    <t>Commune n°1</t>
  </si>
  <si>
    <t>Commune n°2</t>
  </si>
  <si>
    <t>Commune n°3</t>
  </si>
  <si>
    <t>Maître d’ouvrage</t>
  </si>
  <si>
    <t>Nom d’usage ou raison sociale :</t>
  </si>
  <si>
    <t>Catégorie de maître d’ouvrage :</t>
  </si>
  <si>
    <t>Maître d’œuvre</t>
  </si>
  <si>
    <t>Adresse du maître d’oeuvre :</t>
  </si>
  <si>
    <t>Entreprise</t>
  </si>
  <si>
    <t>Nom de l’entreprise :</t>
  </si>
  <si>
    <t>SIRET de l’entreprise :</t>
  </si>
  <si>
    <t>Adresse de l’entreprise :</t>
  </si>
  <si>
    <t>A. FLUX SORTANTS</t>
  </si>
  <si>
    <t>1. Renseigner uniquement des matériaux sortants/extraits du chantier, y compris ceux réemployés sur site
2. Renseigner une ligne par exutoire et type de matériau</t>
  </si>
  <si>
    <t>Catégorie de travaux</t>
  </si>
  <si>
    <t>Type de matériau</t>
  </si>
  <si>
    <t>Si autre type de matériau, préciser</t>
  </si>
  <si>
    <t>Quantités estimées par le MOE en tonnes</t>
  </si>
  <si>
    <t>Quantités réelles en tonnes</t>
  </si>
  <si>
    <r>
      <rPr>
        <b/>
        <sz val="10"/>
        <color rgb="FFFFFFFF"/>
        <rFont val="Arial"/>
        <family val="2"/>
      </rPr>
      <t xml:space="preserve">Déchet inerte
</t>
    </r>
    <r>
      <rPr>
        <b/>
        <sz val="8"/>
        <color rgb="FFFFFFFF"/>
        <rFont val="Arial"/>
        <family val="2"/>
      </rPr>
      <t>(au sens de l’arrêté du 14/12/12)</t>
    </r>
  </si>
  <si>
    <t>Exutoire</t>
  </si>
  <si>
    <t>Si autre exutoire, préciser</t>
  </si>
  <si>
    <t>Exutoire situé 
En Île-de-France</t>
  </si>
  <si>
    <t>Si exutoire dans un autre département français, indiquer le n° du département
-
Si information non disponible, indiquer « ND »</t>
  </si>
  <si>
    <t>Terrassements_et_deconstruction_de_structures</t>
  </si>
  <si>
    <t>Maçonnerie en béton</t>
  </si>
  <si>
    <t>Centre de traitement (matériaux pollués)</t>
  </si>
  <si>
    <t>Depose_de_bordures_caniveaux_paves_dalles</t>
  </si>
  <si>
    <t>Bordures, caniveaux, pavés, dalles en pierre naturelle</t>
  </si>
  <si>
    <t>Demolition_de_revetements_de_surface</t>
  </si>
  <si>
    <t>Revêtement en enrobé</t>
  </si>
  <si>
    <t>Fonte_de_voirie</t>
  </si>
  <si>
    <t>Fonte de voirie</t>
  </si>
  <si>
    <t>Dechets_verts</t>
  </si>
  <si>
    <t>Grave traitée au liant hydrocarboné</t>
  </si>
  <si>
    <t>Comblement ou réaménagement de carrière</t>
  </si>
  <si>
    <t>Terrain naturel</t>
  </si>
  <si>
    <t>Réutilisation sur un autre chantier</t>
  </si>
  <si>
    <t>B. FLUX ENTRANTS</t>
  </si>
  <si>
    <t>1. Renseigner uniquement des matériaux entrants/approvisionnant le chantier, y compris ceux issus du remploi sur chantier
2. Renseigner une ligne par matériau selon son origine origine</t>
  </si>
  <si>
    <t>Utilisation</t>
  </si>
  <si>
    <t>% massique 
De matériaux issus du réemploi, du recyclage ou de la réutilisation</t>
  </si>
  <si>
    <t>Origine</t>
  </si>
  <si>
    <t>Si autre origine, préciser</t>
  </si>
  <si>
    <t>Provenance d’un site en 
IDF</t>
  </si>
  <si>
    <t>Si provenance d’un autre département français, indiquer le n° du département
-
Si information non disponible, indiquer « ND »</t>
  </si>
  <si>
    <t>Bordures_et_caniveaux</t>
  </si>
  <si>
    <t>Grave issue de la production de terres chaulées</t>
  </si>
  <si>
    <t>Remblais_et_structures</t>
  </si>
  <si>
    <t>Grave recyclée issue du concassage du béton</t>
  </si>
  <si>
    <t>Couche d’assise de chaussée</t>
  </si>
  <si>
    <t>Revetements</t>
  </si>
  <si>
    <t>Couche de surface</t>
  </si>
  <si>
    <t>C. MOBILIERS</t>
  </si>
  <si>
    <t>Remarque :  Renseigner une ligne par type de mobilier, constitution, exutoire/origine.</t>
  </si>
  <si>
    <t>DEPOSE</t>
  </si>
  <si>
    <t>POSE</t>
  </si>
  <si>
    <t>Famille de mobiliers</t>
  </si>
  <si>
    <t>Type de mobilier</t>
  </si>
  <si>
    <t>Nombre d’unités estimé par le MOE</t>
  </si>
  <si>
    <t>Nombre réel d’unités</t>
  </si>
  <si>
    <t>Constitution du mobilier</t>
  </si>
  <si>
    <t>Si autre constitution, préciser</t>
  </si>
  <si>
    <t>Eclairage_SLT</t>
  </si>
  <si>
    <t>Mobilier_urbain</t>
  </si>
  <si>
    <t>BILAN DE L’OPERATION</t>
  </si>
  <si>
    <t>BILAN LTECV</t>
  </si>
  <si>
    <t>BILAN PRPGD</t>
  </si>
  <si>
    <t>Objectif inscrit au PRPGD</t>
  </si>
  <si>
    <t>Indicateur utilisé</t>
  </si>
  <si>
    <t>Résultat obtenu sur le chantier</t>
  </si>
  <si>
    <t>Produire moins 15 % de déblais inertes et autres déchets inertes</t>
  </si>
  <si>
    <t>Tonnes de matériaux inertes non réemployées sur le chantier</t>
  </si>
  <si>
    <t>Produire moins 10 % de déchets non dangereux non inerte en 2031</t>
  </si>
  <si>
    <t>Tonnes de matériaux non inertes qui ne sont pas envoyées en ISDD ou en centre de traitement</t>
  </si>
  <si>
    <t>Stablisation du gisement de déchets issus du BTP à l’horizon 2026</t>
  </si>
  <si>
    <t>Tonnes de matériaux non réemployés sur le chantier</t>
  </si>
  <si>
    <t>70 % de valorisation des déchets du BTP en 2020
75 % de valorisation des déchets du BTP en 2025
85 % de valorisation des déchets du BTP en 2031</t>
  </si>
  <si>
    <t>Part des matériaux réemployés, réutilisés ou envoyés en recyclage</t>
  </si>
  <si>
    <t>Favoriser le réemploi des déblais sur site ou des chantiers de proximité (détourner 15 % du gisement produit annuellement)</t>
  </si>
  <si>
    <t>Part des tonnes de « Terrain naturel » réemployées sur site ou sur un chantier en Île-de-France</t>
  </si>
  <si>
    <t xml:space="preserve">Systématiser la dépollution des déblais : faire transiter 100 % des déblais non inertes par un centre de traitement afin de limiter la part susceptible d’aller en ISDND ou en ISDD </t>
  </si>
  <si>
    <t>Part des tonnes de « Terrain naturel » non inerte envoyées dans un centre de traitement</t>
  </si>
  <si>
    <t>Développer le marché pour les terres traitées à la chaux et/ou aux liants en 2031</t>
  </si>
  <si>
    <t>Sommes des tonnes de graves recyclées issues de terres chaulées utilisées dans le projet et des tonnes de sol retraités en place (à la chaux)</t>
  </si>
  <si>
    <t>Favoriser le remblayage des carrières franciliennes en vue de leur réaménagement conformément aux orientations des schémas des carrières actuels</t>
  </si>
  <si>
    <t>Tonnes de matériaux sortants envoyés vers du comblement ou réaménagement de carrière en IDF</t>
  </si>
  <si>
    <t>Favoriser le remblayage des carrières hors Île-de-France, dans une logique de double fret, notamment par le recours à la voie fluviale</t>
  </si>
  <si>
    <t>Tonnes de matériaux sortants envoyés vers du comblement ou réaménagement de carrière en dehors de l’IDF</t>
  </si>
  <si>
    <t>Réduire au maximum l’utilisation des ISDND et des ISDI pour la gestion des déblais, qui ne doivent être envisagées qu’en dernier recours</t>
  </si>
  <si>
    <t>Part des tonnes de « Terrain naturel » envoyées en ISDND et ISDI</t>
  </si>
  <si>
    <t>Diminuer la dépendance du territoire francilien en granulats naturels</t>
  </si>
  <si>
    <t>Part des matériaux issus du réemploi, de la réutilisation ou du recyclage dans les graves, sables, béton et enrobés utilisés sur le chantier</t>
  </si>
  <si>
    <t>Produire 6,5 Mt de granulats à partir du concassage des bétons de démolition et de graves de recyclage</t>
  </si>
  <si>
    <t>Tonnes de graves issues du concassage du béton utilisées sur le chantier</t>
  </si>
  <si>
    <t>Produire 1,3 Mt de granulats à partir de la production de terres chaulées</t>
  </si>
  <si>
    <t>Tonnes de grave issue de la production de terres chaulées utilisées sur le chantier</t>
  </si>
  <si>
    <t>Produire 0,7 Mt de granulats issus des mâchefers</t>
  </si>
  <si>
    <t>Tonnes de grave de mâchefer utilisées sur le chantier</t>
  </si>
  <si>
    <t>Produire 0,13 Mt de granulats à partir du traitement mécanique et du lavage des déblais</t>
  </si>
  <si>
    <t>Non comptabilisé</t>
  </si>
  <si>
    <t>-</t>
  </si>
  <si>
    <t>Passer d’un taux de recyclage des enrobés de 0,37 Mt en 2015 à 0,6 Mt en 2020-2025 et 0,8 Mt en 2025-2031</t>
  </si>
  <si>
    <t>Part des enrobés (grave traitée au liant hydrocarboné et revêtement) démolis sur le chantier qui est réemployée, réutilisée ou envoyée en valorisation/recyclage</t>
  </si>
  <si>
    <t xml:space="preserve">Atteindre un taux de recyclage des terres en terres végétales de 0,6 Mt en 2020-2025 et de 1 Mt en 2025-2031 </t>
  </si>
  <si>
    <t>Tonnes de « Terre fertile issue du recyclage » utilisées dans le projet</t>
  </si>
  <si>
    <t>CALCULATRICE</t>
  </si>
  <si>
    <t>Les convertisseurs ci-dessous constituent des outils d’aide au remplissage des onglets 1 &amp; 2. Ils sont basés sur des poids moyens de matériaux génériques. Dans le cas où elle est disponible, il est préférable de se reporter à la densité ou au poids indiqué sur les fiches techniques des producteurs.</t>
  </si>
  <si>
    <t>CONVERTISSEUR POUR BORDURES &amp; CANIVEAUX</t>
  </si>
  <si>
    <t>Modèle</t>
  </si>
  <si>
    <t>Poids au ml en kg</t>
  </si>
  <si>
    <t>Quantité en ml</t>
  </si>
  <si>
    <r>
      <rPr>
        <b/>
        <sz val="10"/>
        <rFont val="Arial"/>
        <family val="2"/>
      </rPr>
      <t xml:space="preserve">Poids total en </t>
    </r>
    <r>
      <rPr>
        <b/>
        <u/>
        <sz val="10"/>
        <rFont val="Arial"/>
        <family val="2"/>
      </rPr>
      <t>tonnes</t>
    </r>
  </si>
  <si>
    <t>Bordures et caniveaux en béton</t>
  </si>
  <si>
    <t>Bordures et caniveaux en granit</t>
  </si>
  <si>
    <t>Bordures et caniveaux en grès</t>
  </si>
  <si>
    <t>CONVERTISSEUR POUR PAVAGE ET DALLAGE</t>
  </si>
  <si>
    <t>Epaisseur en cm</t>
  </si>
  <si>
    <t>Densité en T/m³</t>
  </si>
  <si>
    <t>Quantité en m²</t>
  </si>
  <si>
    <t>Pavages et dallages en béton</t>
  </si>
  <si>
    <t>Pavages et dallages en granit</t>
  </si>
  <si>
    <t>Pavages et dallages en grès</t>
  </si>
  <si>
    <r>
      <rPr>
        <b/>
        <sz val="10"/>
        <color rgb="FFFFFFFF"/>
        <rFont val="Arial"/>
        <family val="2"/>
      </rPr>
      <t xml:space="preserve">CONVERTISSEUR DE MATERIAUX
</t>
    </r>
    <r>
      <rPr>
        <sz val="11"/>
        <color rgb="FFFFFFFF"/>
        <rFont val="Arial"/>
        <family val="2"/>
      </rPr>
      <t xml:space="preserve">La densité des matériaux ci-dessous peut varier de manière sinificative en fonction de leur constitution. En phase chantier, il est </t>
    </r>
    <r>
      <rPr>
        <u/>
        <sz val="11"/>
        <color rgb="FFFFFFFF"/>
        <rFont val="Arial"/>
        <family val="2"/>
      </rPr>
      <t>fortement</t>
    </r>
    <r>
      <rPr>
        <sz val="11"/>
        <color rgb="FFFFFFFF"/>
        <rFont val="Arial"/>
        <family val="2"/>
      </rPr>
      <t xml:space="preserve"> recommmandé de se référer aux densités indiquées sur les fiches techniques des producteurs, ainsi qu’aux informations portées dans les bons de décharge et de livraison.</t>
    </r>
  </si>
  <si>
    <t>Qté en m³ en place</t>
  </si>
  <si>
    <t>TABLE D’EXTRACTION DES DONNEES</t>
  </si>
  <si>
    <t>INFOS GENERALES</t>
  </si>
  <si>
    <t>Généralités</t>
  </si>
  <si>
    <t>Nom du MOA</t>
  </si>
  <si>
    <t>Catégorie de MOA</t>
  </si>
  <si>
    <t>Année de suivi</t>
  </si>
  <si>
    <t>Coût total des travaux concernés par la fiche en € TTC</t>
  </si>
  <si>
    <t>Code postal commune n°1</t>
  </si>
  <si>
    <t>Code postal commune n°2</t>
  </si>
  <si>
    <t>Code postal commune n°3</t>
  </si>
  <si>
    <t>Part du volume de chantier sur la commune n°1</t>
  </si>
  <si>
    <t>Part du volume de chantier sur la commune n°2</t>
  </si>
  <si>
    <t>Part du volume de chantier sur la commune n°3</t>
  </si>
  <si>
    <t>Catégories de travaux visés par la présente fiche</t>
  </si>
  <si>
    <t>SLT/Eclairage</t>
  </si>
  <si>
    <t>BILAN LTECV selon estimation du MOE</t>
  </si>
  <si>
    <t>Part des matériaux sortants réutilisée ou envoyée en recyclage/valorisation selon estimations du MOE</t>
  </si>
  <si>
    <t>Part des matériaux issus du réemploi, de la réutilisation ou du recyclage selon les estimations du MOE</t>
  </si>
  <si>
    <t>Part des matériaux issus du réemploi, de la réutilisation ou du recyclage utilisés dans les couches de surface selon les estimations du MOE</t>
  </si>
  <si>
    <t>Part des matériaux issus du réemploi, de la réutilisation ou du recyclage utilisés dans les couches d’assise selon les estimations du MOE</t>
  </si>
  <si>
    <t>BILAN LTECV selon les quantités réelles renseignées par l’entreprise</t>
  </si>
  <si>
    <t>Part des matériaux sortants réutilisée ou envoyée en recyclage/valorisation</t>
  </si>
  <si>
    <t xml:space="preserve">Part des matériaux issus du réemploi, de la réutilisation ou du recyclage </t>
  </si>
  <si>
    <t>Part des matériaux issus du réemploi, de la réutilisation ou du recyclage utilisés dans les couches de surface</t>
  </si>
  <si>
    <t>Part des matériaux issus du réemploi, de la réutilisation ou du recyclage utilisés dans les couches d’assise</t>
  </si>
  <si>
    <t>FLUX SORTANTS</t>
  </si>
  <si>
    <t>Quantités totales</t>
  </si>
  <si>
    <t>Quantité totale estimée par le MOE</t>
  </si>
  <si>
    <t>Tonnes de matériaux sortants réemployées, réutilisées ou envoyées en recylcage/valorisation selon les estimations du MOE</t>
  </si>
  <si>
    <t>Quantité totale réelle</t>
  </si>
  <si>
    <t>Quantités de matériaux sortants par éxutoire</t>
  </si>
  <si>
    <t>Tonnes de matériaux sortants réemployées sur le chantier</t>
  </si>
  <si>
    <t>Tonnes de matériaux sortants réutilisées sur un autre chantier</t>
  </si>
  <si>
    <t>Tonnes de matériaux sortants utilisées en comblement ou réaménagement de carrières</t>
  </si>
  <si>
    <t>Tonnes de matériaux sortants envoyées sur une plateforme de stockage temporaire en vue de réutilisation</t>
  </si>
  <si>
    <t>Tonnes de matériaux sortants envoyées sur une plateforme de recyclage</t>
  </si>
  <si>
    <t>Tonnes de matériaux sortants envoyées vers une centrale d’enrobage</t>
  </si>
  <si>
    <t>Tonnes de matériaux sortants envoyées en centre de traitement (matériaux pollués)</t>
  </si>
  <si>
    <t>Tonnes de matériaux sortants envoyées en ISDI</t>
  </si>
  <si>
    <t>Tonnes de matériaux sortants envoyées en ISDND</t>
  </si>
  <si>
    <t>Tonnes de matériaux sortants envoyées en ISDD</t>
  </si>
  <si>
    <t>Tonnes de matériaux sortants envoyées en « Autre à préciser »</t>
  </si>
  <si>
    <t>Matériaux inertes/non inertes</t>
  </si>
  <si>
    <t>Tonnes de matériaux sortants inertes</t>
  </si>
  <si>
    <t>Tonnes de matériaux inertes réemployées sur le chantier</t>
  </si>
  <si>
    <t>Tonnes de matériaux sortants non inertes</t>
  </si>
  <si>
    <t>Tonnes de matériaux sortants non inertes envoyées en centre de traitement</t>
  </si>
  <si>
    <t>Tonnes de matériaux sortants non inertes hors ceux envoyés en ISDD</t>
  </si>
  <si>
    <t>Suivi IDF et départements limitrophes</t>
  </si>
  <si>
    <t>Tonnes de matériaux sortants réutilisés sur un autre chantier en IDF</t>
  </si>
  <si>
    <t>Tonnes de matériaux sortants utilisées en comblement ou réaménagement de carrières en IDF</t>
  </si>
  <si>
    <t>Tonnes de matériaux sortants réutilisés sur un autre chantier dans un département proche (02,10, 27, 28, 45, 51, 60, 76, 89)</t>
  </si>
  <si>
    <t>Tonnes de matériaux sortants utilisées en comblement ou réaménagement de carrières dans un département proche (02,10, 27, 28, 45, 51, 60, 76, 89)</t>
  </si>
  <si>
    <t>Suivi « Terrain naturel »</t>
  </si>
  <si>
    <t>Tonnes de « Terrain naturel » extraites sur le chantier</t>
  </si>
  <si>
    <t>Tonnes de  « Terrain naturel » réemployées, réutilisées ou envoyées en valorisation/recyclage</t>
  </si>
  <si>
    <t>Suivi « Terre végétale »</t>
  </si>
  <si>
    <t>Tonnes de « Terre végétale » extraites sur le chantier</t>
  </si>
  <si>
    <t>Tonnes de  « Terre végétale » réemployées, réutilisées ou envoyées en valorisation/recyclage</t>
  </si>
  <si>
    <t>Suivi « Maçonnerie en béton »</t>
  </si>
  <si>
    <t>Tonnes de « Maçonnerie en béton » extraites sur le chantier</t>
  </si>
  <si>
    <t>Tonnes de  « Maçonnerie en béton »  réemployées, réutilisées ou envoyées en valorisation/recyclage</t>
  </si>
  <si>
    <t>Suivi « Grave non traitée »</t>
  </si>
  <si>
    <t>Tonnes de « Grave non traitée » extraites sur le chantier</t>
  </si>
  <si>
    <t>Tonnes de  « Grave non traitée »  réemployées, réutilisées ou envoyées en valorisation/recyclage</t>
  </si>
  <si>
    <t>Suivi «Matériau traité au liant hydraulique (grave ciment, sable stabilisé, etc.) »</t>
  </si>
  <si>
    <t>Tonnes de « Matériau traité au liant hydraulique (grave ciment, sable stabilisé, etc.) » extraites sur le chantier</t>
  </si>
  <si>
    <t>Tonnes de  « Matériau traité au liant hydraulique (grave ciment, sable stabilisé, etc.) »  réemployées, réutilisées ou envoyées en valorisation/recyclage</t>
  </si>
  <si>
    <t>Suivi « Grave traitée au liant hydrocarboné »</t>
  </si>
  <si>
    <t>Tonnes de « Grave traitée au liant hydrocarboné » extraites sur le chantier</t>
  </si>
  <si>
    <t>Tonnes de  « Grave traitée au liant hydrocarboné »  réemployées, réutilisées ou envoyées en valorisation/recyclage</t>
  </si>
  <si>
    <t>Suivi « Sable/sablon »</t>
  </si>
  <si>
    <t>Tonnes de « Sable/sablon » extraites sur le chantier</t>
  </si>
  <si>
    <t>Tonnes de  « Sable/sablon »  réemployées, réutilisées ou envoyées en valorisation/recyclage</t>
  </si>
  <si>
    <t>Suivi « Mélanges de matériaux »</t>
  </si>
  <si>
    <t>Tonnes de « Mélanges de matériaux » extraites sur le chantier</t>
  </si>
  <si>
    <t>Tonnes de  «Mélanges de matériaux »  réemployées, réutilisées ou envoyées en valorisation/recyclage</t>
  </si>
  <si>
    <t>Suivi « Bordures, caniveaux, pavés, dalles en béton »</t>
  </si>
  <si>
    <t>Tonnes de « Bordures, caniveaux, pavés, dalles en béton » extraites sur le chantier</t>
  </si>
  <si>
    <t>Tonnes de  «Bordures, caniveaux, pavés, dalles en béton »  réemployées, réutilisées ou envoyées en valorisation/recyclage</t>
  </si>
  <si>
    <t>Suivi « Bordures, caniveaux, pavés, dalles en pierre naturelle »</t>
  </si>
  <si>
    <t>Tonnes de « Bordures, caniveaux, pavés, dalles en pierre naturelle » extraites sur le chantier</t>
  </si>
  <si>
    <t>Tonnes de  « Bordures, caniveaux, pavés, dalles en pierre naturelle »  réemployées, réutilisées ou envoyées en valorisation/recyclage</t>
  </si>
  <si>
    <t>Suivi « Briques »</t>
  </si>
  <si>
    <t>Tonnes de « Briques » extraites sur le chantier</t>
  </si>
  <si>
    <t>Tonnes de  « Briques »  réemployées, réutilisées ou envoyées en valorisation/recyclage</t>
  </si>
  <si>
    <t>Suivi « Revêtement asphalte »</t>
  </si>
  <si>
    <t>Tonnes de « Revêtement asphalte » extraites sur le chantier</t>
  </si>
  <si>
    <t>Tonnes de  «Revêtement asphalte »  réemployées, réutilisées ou envoyées en valorisation/recyclage</t>
  </si>
  <si>
    <t>Suivi  «  Revêtement en enrobé »</t>
  </si>
  <si>
    <t>Tonnes de « Revêtement en enrobé » extraites sur le chantier</t>
  </si>
  <si>
    <t>Tonnes de  « Revêtement en enrobé »  réemployées, réutilisées ou envoyées en valorisation/recyclage</t>
  </si>
  <si>
    <t>Suivi  «  Revêtement en béton »</t>
  </si>
  <si>
    <t>Tonnes de « Revêtement en béton » extraites sur le chantier</t>
  </si>
  <si>
    <t>Tonnes de  « Revêtement en béton »  réemployées, réutilisées ou envoyées en valorisation/recyclage</t>
  </si>
  <si>
    <t>Suivi  «  Fonte de voirie »</t>
  </si>
  <si>
    <t>Tonnes de « Fonte de voirie » extraites sur le chantier</t>
  </si>
  <si>
    <t>Tonnes de  « Fonte de voirie »  réemployées, réutilisées ou envoyées en valorisation/recyclage</t>
  </si>
  <si>
    <t>Suivi  «  Déchets verts »</t>
  </si>
  <si>
    <t>Tonnes de « Déchets verts » extraites sur le chantier</t>
  </si>
  <si>
    <t>Tonnes de « Déchets verts »  réemployées, réutilisées ou envoyées en valorisation/recyclage</t>
  </si>
  <si>
    <t>Suivi  « Autre à préciser »</t>
  </si>
  <si>
    <t>Tonnes de « Autre à préciser » extraites sur le chantier</t>
  </si>
  <si>
    <t>Tonnes de  « Autre à préciser »  réemployées, réutilisées ou envoyées en valorisation/recyclage</t>
  </si>
  <si>
    <t>Département non connu</t>
  </si>
  <si>
    <t>Tonnes de matéiraux pour lesquels le département (ou le pays) de l’éxutoire n’est pas connu</t>
  </si>
  <si>
    <t>FLUX ENTRANTS</t>
  </si>
  <si>
    <t>Tonnes de matériaux issus du réemploi, du recyclage ou de la valorisation selon l’estimation du MOE</t>
  </si>
  <si>
    <t>Tonnes de matériaux réelles issus du réemploi, du recyclage ou de la valorisation</t>
  </si>
  <si>
    <t>Données couches de surface et couches d’assise de chaussée selon estimations du MOE</t>
  </si>
  <si>
    <t>Tonnes de matériaux utilisés en couche de surface selon l’estimation du MOE</t>
  </si>
  <si>
    <t>Tonnes de matériaux issus du réemploi, du recyclage ou de la valorisation utilisés en couche de surface selon l’estimation du MOE</t>
  </si>
  <si>
    <t>Tonnes de matériaux  utilisés en couche d’assise selon l’estimation du MOE</t>
  </si>
  <si>
    <t>Tonnes de matériaux issus du réemploi, du recyclage ou de la valorisation utilisés en couche d’assise selon l’estimation du MOE</t>
  </si>
  <si>
    <t>Quantités par origine</t>
  </si>
  <si>
    <t>Tonnes de matériaux provenant du réemploi sur site</t>
  </si>
  <si>
    <t>Tonnes de matériaux provenant d’un autre chantier</t>
  </si>
  <si>
    <t>Tonnes de matériaux provenant d’une plateforme de stockage temporaire</t>
  </si>
  <si>
    <t>Tonnes de matériaux provenant d’une plateforme de tri/recyclage</t>
  </si>
  <si>
    <t>Tonnes de matériaux provenant d’un centre de dépollution</t>
  </si>
  <si>
    <t>Tonnes de matériaux provenant d’une centrale enrobé/béton</t>
  </si>
  <si>
    <t>Tonnes de matériaux provenant d’un achat neuf</t>
  </si>
  <si>
    <t>Tonnes de matériaux provenant de « Autre à préciser »</t>
  </si>
  <si>
    <t>Quantités selon modes d’utilisation</t>
  </si>
  <si>
    <t>Tonnes de matériaux utilisées pour du reprofilage terrain naturel</t>
  </si>
  <si>
    <t>Tonnes de matériaux utilisées pour du reprofilage terrain naturel issues du réemploi, de la réutilisation ou du recyclage</t>
  </si>
  <si>
    <t>Tonnes de matériaux utilisées en couche de forme</t>
  </si>
  <si>
    <t>Tonnes de matériaux utilisées en couche de forme issues du réemploi, de la réutilisation ou du recyclage</t>
  </si>
  <si>
    <t>Tonnes de matériaux utilisées en couche d’assise de chaussée</t>
  </si>
  <si>
    <t>Tonnes de matériaux utilisées en couche d’assise de chaussée issues du réemploi, de la réutilisation ou du recyclage</t>
  </si>
  <si>
    <t>Tonnes de matériaux utilisées en couche de surface</t>
  </si>
  <si>
    <t>Tonnes de matériaux utilisées en couche de surface issues du réemploi, de la réutilisation ou du recyclage</t>
  </si>
  <si>
    <t>Tonnes de matériaux utilisées en structure de trottoir/piste</t>
  </si>
  <si>
    <t>Tonnes de matériaux utilisées en structure de trottoir/piste issues du réemploi, de la réutilisation ou du recyclage</t>
  </si>
  <si>
    <t>Tonnes de matériaux utilisées en « Autre »</t>
  </si>
  <si>
    <t>Tonnes de matériaux utilisées en « Autre » issues du réemploi, de la réutilisation ou du recyclage</t>
  </si>
  <si>
    <t>Suivi « Retraitement des sols en place (à la chaux) »</t>
  </si>
  <si>
    <t>Tonnes de « Retraitement des sols en place (à la chaux) » utilisées sur le chantier</t>
  </si>
  <si>
    <t>Tonnes de « Retraitement des sols en place (à la chaux) » réemployées/réutilisées/recyclées issues du réemploi sur site, d’un autre chantier ou d’une plateforme de stockage temporaire</t>
  </si>
  <si>
    <t>Tonnes de « Retraitement des sols en place (à la chaux) » réemployées/réutilisées/recyclées d’autres provenance</t>
  </si>
  <si>
    <t>Suivi « Terres excavées »</t>
  </si>
  <si>
    <t>Tonnes de « Terres excavées » utilisées sur le chantier</t>
  </si>
  <si>
    <t>Tonnes de « Terres excavées » réemployées/réutilisées/recyclées issues du réemploi sur site, d’un autre chantier ou d’une plateforme de stockage temporaire</t>
  </si>
  <si>
    <t>Tonnes de « Terres excavées »  réemployées/réutilisées/recyclées d’autres provenance</t>
  </si>
  <si>
    <t>Suivi « Tout venant »</t>
  </si>
  <si>
    <t>Tonnes de « Tout venant » utilisées sur le chantier</t>
  </si>
  <si>
    <t>Tonnes de « Tout venant » réemployées/réutilisées/recyclées issues du réemploi sur site, d’un autre chantier ou d’une plateforme de stockage temporaire</t>
  </si>
  <si>
    <t>Tonnes de « Tout venant »  réemployées/réutilisées/recyclées d’autres provenance</t>
  </si>
  <si>
    <t>Tonnes de « Terre végétale » utilisées sur le chantier</t>
  </si>
  <si>
    <t>Tonnes de « Terre végétale » réemployées/réutilisées/recyclées issues du réemploi sur site, d’un autre chantier ou d’une plateforme de stockage temporaire</t>
  </si>
  <si>
    <t>Tonnes de « Terre végétale »  réemployées/réutilisées/recyclées d’autres provenance</t>
  </si>
  <si>
    <t>Suivi « Terre fertile issue du recyclage »</t>
  </si>
  <si>
    <t>Tonnes de « Terre fertile issue du recyclage » utilisées sur le chantier</t>
  </si>
  <si>
    <t>Tonnes de « Terre fertile issue du recyclage » réemployées/réutilisées/recyclées issues du réemploi sur site, d’un autre chantier ou d’une plateforme de stockage temporaire</t>
  </si>
  <si>
    <t>Tonnes de « Terre fertile issue du recyclage »  réemployées/réutilisées/recyclées d’autres provenance</t>
  </si>
  <si>
    <t>Suivi « Grave naturelle non traitée »</t>
  </si>
  <si>
    <t>Tonnes de « Grave naturelle non traitée » utilisées sur le chantier</t>
  </si>
  <si>
    <t>Tonnes de « Grave naturelle non traitée » réemployées/réutilisées/recyclées issues du réemploi sur site, d’un autre chantier ou d’une plateforme de stockage temporaire</t>
  </si>
  <si>
    <t>Tonnes de « Grave naturelle non traitée »  réemployées/réutilisées/recyclées d’autres provenance</t>
  </si>
  <si>
    <t>Suivi « Grave recyclée issue du concassage du béton »</t>
  </si>
  <si>
    <t>Tonnes de « Grave recyclée issue du concassage du béton » utilisées sur le chantier</t>
  </si>
  <si>
    <t>Tonnes de « Grave recyclée issue du concassage du béton » réemployées/réutilisées/recyclées issues du réemploi sur site, d’un autre chantier ou d’une plateforme de stockage temporaire</t>
  </si>
  <si>
    <t>Tonnes de « Grave recyclée issue du concassage du béton »  réemployées/réutilisées/recyclées d’autres provenance</t>
  </si>
  <si>
    <t>Suivi « Grave de mâchefer »</t>
  </si>
  <si>
    <t>Tonnes de « Grave de mâchefer » utilisées sur le chantier</t>
  </si>
  <si>
    <t>Tonnes de « Grave de mâchefer » réemployées/réutilisées/recyclées issues du réemploi sur site, d’un autre chantier ou d’une plateforme de stockage temporaire</t>
  </si>
  <si>
    <t>Tonnes de « Grave de mâchefer »  réemployées/réutilisées/recyclées d’autres provenance</t>
  </si>
  <si>
    <t>Suivi « Grave issue de la production de terres chaulées »</t>
  </si>
  <si>
    <t>Tonnes de « Grave issue de la production de terres chaulées » utilisées sur le chantier</t>
  </si>
  <si>
    <t>Tonnes de « Grave issue de la production de terres chaulées » réemployées/réutilisées/recyclées issues du réemploi sur site, d’un autre chantier ou d’une plateforme de stockage temporaire</t>
  </si>
  <si>
    <t>Tonnes de « Grave issue de la production de terres chaulées »  réemployées/réutilisées/recyclées d’autres provenance</t>
  </si>
  <si>
    <t>Suivi « Autre typologie de grave recyclée – à préciser »</t>
  </si>
  <si>
    <t>Tonnes de « Autre typologie de grave recyclée – à préciser » utilisées sur le chantier</t>
  </si>
  <si>
    <t>Tonnes de « Autre typologie de grave recyclée – à préciser » réemployées/réutilisées/recyclées issues du réemploi sur site, d’un autre chantier ou d’une plateforme de stockage temporaire</t>
  </si>
  <si>
    <t>Tonnes de « Autre typologie de grave recyclée – à préciser »  réemployées/réutilisées/recyclées d’autres provenance</t>
  </si>
  <si>
    <t>Suivi « Grave ciment »</t>
  </si>
  <si>
    <t>Tonnes de « Grave ciment » utilisées sur le chantier</t>
  </si>
  <si>
    <t>Tonnes de « Grave ciment » réemployées/réutilisées/recyclées issues du réemploi sur site, d’un autre chantier ou d’une plateforme de stockage temporaire</t>
  </si>
  <si>
    <t>Tonnes de « Grave ciment »  réemployées/réutilisées/recyclées d’autres provenance</t>
  </si>
  <si>
    <t>Suivi « Grave bitume »</t>
  </si>
  <si>
    <t>Tonnes de « Grave bitume » utilisées sur le chantier</t>
  </si>
  <si>
    <t>Tonnes de « Grave bitume » réemployées/réutilisées/recyclées issues du réemploi sur site, d’un autre chantier ou d’une plateforme de stockage temporaire</t>
  </si>
  <si>
    <t>Tonnes de « Grave bitume »  réemployées/réutilisées/recyclées d’autres provenance</t>
  </si>
  <si>
    <t>Suivi « Sable/sablon »</t>
  </si>
  <si>
    <t>Tonnes de « Sable/sablon » utilisées sur le chantier</t>
  </si>
  <si>
    <t>Tonnes de « Sable/sablon » réemployées/réutilisées/recyclées issues du réemploi sur site, d’un autre chantier ou d’une plateforme de stockage temporaire</t>
  </si>
  <si>
    <t>Tonnes de « Sable/sablon »  réemployées/réutilisées/recyclées d’autres provenance</t>
  </si>
  <si>
    <t>Suivi « Béton »</t>
  </si>
  <si>
    <t>Tonnes de « Béton » utilisées sur le chantier</t>
  </si>
  <si>
    <t>Tonnes de « Béton » réemployées/réutilisées/recyclées issues du réemploi sur site, d’un autre chantier ou d’une plateforme de stockage temporaire</t>
  </si>
  <si>
    <t>Tonnes de « Béton » réemployées/réutilisées/recyclées d’autres provenance</t>
  </si>
  <si>
    <t>Suivi « Bordures, caniveaux en béton modulaire »</t>
  </si>
  <si>
    <t>Tonnes de « Bordures, caniveaux en béton modulaire » utilisées sur le chantier</t>
  </si>
  <si>
    <t>Tonnes de « Bordures, caniveaux en béton modulaire » réemployées/réutilisées/recyclées issues du réemploi sur site, d’un autre chantier ou d’une plateforme de stockage temporaire</t>
  </si>
  <si>
    <t>Tonnes de « Bordures, caniveaux en béton modulaire » issues du recyclage (plateforme de tri/recyclage et centre de dépollution)</t>
  </si>
  <si>
    <t>Suivi « Bordures, caniveaux en béton coulé en place »</t>
  </si>
  <si>
    <t>Tonnes de « Bordures, caniveaux en béton coulé en place » utilisées sur le chantier</t>
  </si>
  <si>
    <t>Tonnes de « Bordures, caniveaux en béton coulé en place » réemployées/réutilisées/recyclées issues du réemploi sur site, d’un autre chantier ou d’une plateforme de stockage temporaire</t>
  </si>
  <si>
    <t>Tonnes de « Bordures, caniveaux en béton coulé en place » réemployées/réutilisées/recyclées d’autres provenance</t>
  </si>
  <si>
    <t>Suivi « Bordures, caniveaux en pierre naturelle »</t>
  </si>
  <si>
    <t>Tonnes de « Bordures, caniveaux en pierre naturelle » utilisées sur le chantier</t>
  </si>
  <si>
    <t>Tonnes de « Bordures, caniveaux en pierre naturelle » réemployées/réutilisées/recyclées issues du réemploi sur site, d’un autre chantier ou d’une plateforme de stockage temporaire</t>
  </si>
  <si>
    <t>Tonnes de « Bordures, caniveaux en pierre naturelle » réemployées/réutilisées/recyclées d’autres provenance</t>
  </si>
  <si>
    <t>Suivi  « Revêtement asphalte »</t>
  </si>
  <si>
    <t>Tonnes de « Revêtement asphalte » utilisées sur le chantier</t>
  </si>
  <si>
    <t>Tonnes de « Revêtement asphalte » réemployées/réutilisées/recyclées issues du réemploi sur site, d’un autre chantier ou d’une plateforme de stockage temporaire</t>
  </si>
  <si>
    <t>Tonnes de « Revêtement asphalte » réemployées/réutilisées/recyclées d’autres provenance</t>
  </si>
  <si>
    <t>Suivi « Revêtement en enrobé »</t>
  </si>
  <si>
    <t>Tonnes de « Revêtement en enrobé » utilisées sur le chantier</t>
  </si>
  <si>
    <t>Tonnes de « Revêtement en enrobé » issues du réemploi sur situe, d’un autre chantier ou d’une plateforme de stockage temporaire</t>
  </si>
  <si>
    <t>Tonnes de « Revêtement en enrobé » réemployées/réutilisées/recyclées d’autres provenance</t>
  </si>
  <si>
    <t>Suivi « Revêtement en béton coulés en place »</t>
  </si>
  <si>
    <t>Tonnes de « Revêtement en béton coulés en place » utilisées sur le chantier</t>
  </si>
  <si>
    <t>Tonnes de « Revêtement en béton coulés en place » réemployées/réutilisées/recyclées issues du réemploi sur site, d’un autre chantier ou d’une plateforme de stockage temporaire</t>
  </si>
  <si>
    <t>Tonnes de « Revêtement en béton coulés en place » réemployées/réutilisées/recyclées d’autres provenance</t>
  </si>
  <si>
    <t>Suivi  « Revêtement en éléments modulaires en béton »</t>
  </si>
  <si>
    <t>Tonnes de « Revêtement en éléments modulaires en béton » utilisées sur le chantier</t>
  </si>
  <si>
    <t>Tonnes de « Revêtement en éléments modulaires en béton » réemployées/réutilisées/recyclées issues du réemploi sur site, d’un autre chantier ou d’une plateforme de stockage temporaire</t>
  </si>
  <si>
    <t>Tonnes de « Revêtement en éléments modulaires en béton » réemployées/réutilisées/recyclées d’autres provenance</t>
  </si>
  <si>
    <t>Suivi « Revêtement en pierre naturelle »</t>
  </si>
  <si>
    <t>Tonnes de « Revêtement en pierre naturelle » utilisées sur le chantier</t>
  </si>
  <si>
    <t>Tonnes de « Revêtement en pierre naturelle »réemployées/réutilisées/recyclées issues du réemploi sur site, d’un autre chantier ou d’une plateforme de stockage temporaire</t>
  </si>
  <si>
    <t>Tonnes de « Revêtement en pierre naturelle » réemployées/réutilisées/recyclées d’autres provenance</t>
  </si>
  <si>
    <t>Suivi des « Revêtement en briques »</t>
  </si>
  <si>
    <t>Tonnes de « Revêtement en briques » utilisées sur le chantier</t>
  </si>
  <si>
    <t>Tonnes de « Revêtement en briques »réemployées/réutilisées/recyclées issues du réemploi sur site, d’un autre chantier ou d’une plateforme de stockage temporaire</t>
  </si>
  <si>
    <t>Tonnes de « Revêtement en briques » réemployées/réutilisées/recyclées d’autres provenance</t>
  </si>
  <si>
    <t>Suivi « Sable stabilisé »</t>
  </si>
  <si>
    <t>Tonnes de « Sable stabilisé » utilisées sur le chantier</t>
  </si>
  <si>
    <t>Tonnes de « Sable stabilisé » réemployées/réutilisées/recyclées issues du réemploi sur site, d’un autre chantier ou d’une plateforme de stockage temporaire</t>
  </si>
  <si>
    <t>Tonnes de « Sable stabilisé » réemployées/réutilisées/recyclées d’autres provenance</t>
  </si>
  <si>
    <t>Suivi « Autre à préciser »</t>
  </si>
  <si>
    <t>Tonnes de « Autre à préciser » utilisées sur le chantier</t>
  </si>
  <si>
    <t>Tonnes de « Autre à préciser » réemployées/réutilisées/recyclées issues du réemploi sur site, d’un autre chantier ou d’une plateforme de stockage temporaire</t>
  </si>
  <si>
    <t>Tonnes de « Autre à préciser » réemployées/réutilisées/recyclées d’autres provenance</t>
  </si>
  <si>
    <t>Origine non connue</t>
  </si>
  <si>
    <t>Tonnes de matériaux issues d’un département (ou d’un pays) non connu</t>
  </si>
  <si>
    <t>MOBILIERS</t>
  </si>
  <si>
    <t>Nombre total de mobiliers de Eclairage/SLT déposés</t>
  </si>
  <si>
    <t>Nombre total de mobiliers de Eclairage/SLT posés</t>
  </si>
  <si>
    <t>Nombre total de mobiliers urbains déposés</t>
  </si>
  <si>
    <t>Nombre total de mobiliers urbains posés</t>
  </si>
  <si>
    <r>
      <rPr>
        <sz val="10"/>
        <rFont val="Arial"/>
        <family val="2"/>
      </rPr>
      <t xml:space="preserve">Nombre de mobiliers d’éclairage/SLT </t>
    </r>
    <r>
      <rPr>
        <u/>
        <sz val="10"/>
        <rFont val="Arial"/>
        <family val="2"/>
      </rPr>
      <t>déposés</t>
    </r>
    <r>
      <rPr>
        <sz val="10"/>
        <rFont val="Arial"/>
        <family val="2"/>
      </rPr>
      <t xml:space="preserve"> par type d’éxutoire</t>
    </r>
  </si>
  <si>
    <t>Nombre de mobiliers Eclairage/SLT envoyés vers « Réemploi sur site ou sur un autre chantier »</t>
  </si>
  <si>
    <t>Nombre de mobiliers Eclairage/SLT envoyés vers « Plateforme de stockage temporaire en vue de réemploi »</t>
  </si>
  <si>
    <t>Nombre de mobiliers Eclairage/SLT envoyés vers « Plateforme de recyclage/Ferrailleur »</t>
  </si>
  <si>
    <t>Nombre de mobiliers Eclairage/SLT envoyés vers « Décharge »</t>
  </si>
  <si>
    <t>Nombre de mobiliers Eclairage/SLT envoyés vers « Centre de traitement spécialisé »</t>
  </si>
  <si>
    <t>Nombre de mobiliers Eclairage/SLT envoyés vers « Autre »</t>
  </si>
  <si>
    <r>
      <rPr>
        <sz val="10"/>
        <rFont val="Arial"/>
        <family val="2"/>
      </rPr>
      <t xml:space="preserve">Nombre de mobiliers urbains </t>
    </r>
    <r>
      <rPr>
        <u/>
        <sz val="10"/>
        <rFont val="Arial"/>
        <family val="2"/>
      </rPr>
      <t>déposés</t>
    </r>
    <r>
      <rPr>
        <sz val="10"/>
        <rFont val="Arial"/>
        <family val="2"/>
      </rPr>
      <t xml:space="preserve"> par type d’éxutoire</t>
    </r>
  </si>
  <si>
    <t>Nombre de mobiliers urbains envoyés vers « Réemploi sur site ou sur un autre chantier »</t>
  </si>
  <si>
    <t>Nombre de mobiliers urbains envoyés vers « Plateforme de stockage temporaire en vue de réemploi »</t>
  </si>
  <si>
    <t>Nombre de mobiliers urbains envoyés vers « Plateforme de recyclage/Ferrailleur »</t>
  </si>
  <si>
    <t>Nombre de mobiliers urbains envoyés vers « Décharge »</t>
  </si>
  <si>
    <t>Nombre de mobiliers urbains envoyés vers « Centre de traitement spécialisé »</t>
  </si>
  <si>
    <t>Nombre de mobiliers urbains envoyés vers « Autre »</t>
  </si>
  <si>
    <r>
      <rPr>
        <sz val="10"/>
        <rFont val="Arial"/>
        <family val="2"/>
      </rPr>
      <t xml:space="preserve">Nombre de mobiliers urbains </t>
    </r>
    <r>
      <rPr>
        <u/>
        <sz val="10"/>
        <rFont val="Arial"/>
        <family val="2"/>
      </rPr>
      <t>déposés</t>
    </r>
    <r>
      <rPr>
        <sz val="10"/>
        <rFont val="Arial"/>
        <family val="2"/>
      </rPr>
      <t xml:space="preserve"> par type de mobiliers</t>
    </r>
  </si>
  <si>
    <t>Nombre de « Mât inférieur ou égal à 6m » déposés sur le chantier</t>
  </si>
  <si>
    <t>Nombre de « Mât de 6 à 12m » déposés sur le chantier</t>
  </si>
  <si>
    <t>Nombre de « Mât strictement supérieur à 12m » déposés sur le chantier</t>
  </si>
  <si>
    <t>Nombre de « Potence » déposés sur le chantier</t>
  </si>
  <si>
    <t>Nombre de « Lanterne d’éclairage » déposés sur le chantier</t>
  </si>
  <si>
    <t>Nombre de « Signal lumineux tricolore » déposés sur le chantier</t>
  </si>
  <si>
    <t>Nombre de « Signal piéton » déposés sur le chantier</t>
  </si>
  <si>
    <t>Nombre de « Potelet/Borne/Poteau/Balise » déposés sur le chantier</t>
  </si>
  <si>
    <t>Nombre de « Barrière/Arceau vélo &amp; moto » déposés sur le chantier</t>
  </si>
  <si>
    <t>Nombre de « Panneau de signalisation » déposés sur le chantier</t>
  </si>
  <si>
    <t>Nombre de « Banc » déposés sur le chantier</t>
  </si>
  <si>
    <t>Nombre de « Poubelle » déposés sur le chantier</t>
  </si>
  <si>
    <t>Nombre de « Grille/corset d’arbre » déposés sur le chantier</t>
  </si>
  <si>
    <t>Nombre de « Glissière de sécurité (compter une unité par poteau) » déposés sur le chantier</t>
  </si>
  <si>
    <t>Nombre de « Panneau d’affichage libre/municipal » déposés sur le chantier</t>
  </si>
  <si>
    <t>Nombre de « Autre » déposés sur le chantier</t>
  </si>
  <si>
    <r>
      <rPr>
        <sz val="10"/>
        <rFont val="Arial"/>
        <family val="2"/>
      </rPr>
      <t xml:space="preserve">Nombre de mobiliers urbains </t>
    </r>
    <r>
      <rPr>
        <u/>
        <sz val="10"/>
        <rFont val="Arial"/>
        <family val="2"/>
      </rPr>
      <t>déposés</t>
    </r>
    <r>
      <rPr>
        <sz val="10"/>
        <rFont val="Arial"/>
        <family val="2"/>
      </rPr>
      <t xml:space="preserve"> par type de constitution</t>
    </r>
  </si>
  <si>
    <t>Nombres de mobiliers déposés constitué en « Métal »</t>
  </si>
  <si>
    <t>Nombres de mobiliers déposés constitué en « Bois »</t>
  </si>
  <si>
    <t>Nombres de mobiliers déposés constitué en « Béton »</t>
  </si>
  <si>
    <t>Nombres de mobiliers déposés constitué en « Plastique »</t>
  </si>
  <si>
    <t>Nombres de mobiliers déposés constitué en « Fibre de verre »</t>
  </si>
  <si>
    <t>Nombres de mobiliers déposés constitué en « Mixte bois/métal »</t>
  </si>
  <si>
    <t>Nombres de mobiliers déposés constitué en « Mixte bois/plastique »</t>
  </si>
  <si>
    <t>Nombres de mobiliers déposés constitué en « Autre à préciser »</t>
  </si>
  <si>
    <r>
      <rPr>
        <sz val="10"/>
        <rFont val="Arial"/>
        <family val="2"/>
      </rPr>
      <t xml:space="preserve">Nombre de mobiliers d’éclairage/SLT </t>
    </r>
    <r>
      <rPr>
        <u/>
        <sz val="10"/>
        <rFont val="Arial"/>
        <family val="2"/>
      </rPr>
      <t>posés</t>
    </r>
    <r>
      <rPr>
        <sz val="10"/>
        <rFont val="Arial"/>
        <family val="2"/>
      </rPr>
      <t xml:space="preserve"> par type d’origine</t>
    </r>
  </si>
  <si>
    <t>Nombre de mobiliers Eclairage/SLT issus de « Réemploi  »</t>
  </si>
  <si>
    <t>Nombre de mobiliers Eclairage/SLT issus de « Achat comprenant 100 % de matière recyclée  »</t>
  </si>
  <si>
    <t>Nombre de mobiliers Eclairage/SLT issus de « Achat comprenant une part de matière recyclée  »</t>
  </si>
  <si>
    <t>Nombre de mobiliers Eclairage/SLT issus de « Achat comprenant 0 % de matière recyclée  »</t>
  </si>
  <si>
    <r>
      <rPr>
        <sz val="10"/>
        <rFont val="Arial"/>
        <family val="2"/>
      </rPr>
      <t xml:space="preserve">Nombre de mobiliers urbains </t>
    </r>
    <r>
      <rPr>
        <u/>
        <sz val="10"/>
        <rFont val="Arial"/>
        <family val="2"/>
      </rPr>
      <t>posés</t>
    </r>
    <r>
      <rPr>
        <sz val="10"/>
        <rFont val="Arial"/>
        <family val="2"/>
      </rPr>
      <t xml:space="preserve"> par type d’origine</t>
    </r>
  </si>
  <si>
    <t>Nombre de mobiliers urbains issus de « Réemploi  »</t>
  </si>
  <si>
    <t>Nombre de mobiliers urbains issus de « Achat comprenant 100 % de matière recyclée  »</t>
  </si>
  <si>
    <t>Nombre de mobiliers urbains issus de « Achat comprenant une part de matière recyclée  »</t>
  </si>
  <si>
    <t>Nombre de mobiliers urbains issus de « Achat comprenant 0 % de matière recyclée  »</t>
  </si>
  <si>
    <r>
      <rPr>
        <sz val="10"/>
        <rFont val="Arial"/>
        <family val="2"/>
      </rPr>
      <t xml:space="preserve">Nombre de mobiliers urbains </t>
    </r>
    <r>
      <rPr>
        <u/>
        <sz val="10"/>
        <rFont val="Arial"/>
        <family val="2"/>
      </rPr>
      <t>posés</t>
    </r>
    <r>
      <rPr>
        <sz val="10"/>
        <rFont val="Arial"/>
        <family val="2"/>
      </rPr>
      <t xml:space="preserve"> par type de mobiliers</t>
    </r>
  </si>
  <si>
    <t>Nombres de « Mât inférieur ou égal à 6m » posés</t>
  </si>
  <si>
    <t>Nombres de « Mât de 6 à 12m » posés</t>
  </si>
  <si>
    <t>Nombres de « Mât strictement supérieur à 12m » posés</t>
  </si>
  <si>
    <t>Nombres de « Potence » posés</t>
  </si>
  <si>
    <t>Nombres de « Lanterne d’éclairage » posés</t>
  </si>
  <si>
    <t>Nombres de « Signal lumineux tricolore » posés</t>
  </si>
  <si>
    <t>Nombres de « Signal piéton » posés</t>
  </si>
  <si>
    <t>Nombres de « Potelet/Borne/Poteau/Balise » posés</t>
  </si>
  <si>
    <t>Nombres de « Barrière/Arceau vélo &amp; moto » posés</t>
  </si>
  <si>
    <t>Nombres de « Panneau de signalisation » posés</t>
  </si>
  <si>
    <t>Nombres de « Banc » posés</t>
  </si>
  <si>
    <t>Nombres de « Poubelle » posés</t>
  </si>
  <si>
    <t>Nombres de « Grille/corset d’arbre » posés</t>
  </si>
  <si>
    <t>Nombres de « Glissière de sécurité (compter une unité par poteau) » posés</t>
  </si>
  <si>
    <t>Nombres de « Panneau d’affichage libre/municipal » posés</t>
  </si>
  <si>
    <t>Nombres de « Autre » posés</t>
  </si>
  <si>
    <r>
      <rPr>
        <sz val="10"/>
        <rFont val="Arial"/>
        <family val="2"/>
      </rPr>
      <t xml:space="preserve">Nombre de mobiliers urbains </t>
    </r>
    <r>
      <rPr>
        <u/>
        <sz val="10"/>
        <rFont val="Arial"/>
        <family val="2"/>
      </rPr>
      <t>posés</t>
    </r>
    <r>
      <rPr>
        <sz val="10"/>
        <rFont val="Arial"/>
        <family val="2"/>
      </rPr>
      <t xml:space="preserve"> par type de constitution</t>
    </r>
  </si>
  <si>
    <t>Nombres de mobiliers posés constitué en « Métal »</t>
  </si>
  <si>
    <t>Nombres de mobiliers posés constitué en « Bois »</t>
  </si>
  <si>
    <t>Nombres de mobiliers posés constitué en « Béton »</t>
  </si>
  <si>
    <t>Nombres de mobiliers posés constitué en « Plastique »</t>
  </si>
  <si>
    <t>Nombres de mobiliers posés constitué en « Fibre de verre »</t>
  </si>
  <si>
    <t>Nombres de mobiliers posés constitué en « Mixte bois/métal »</t>
  </si>
  <si>
    <t>Nombres de mobiliers posés constitué en « Mixte bois/plastique »</t>
  </si>
  <si>
    <t>Nombres de mobiliers posés constitué en « Autre à préciser »</t>
  </si>
  <si>
    <t>LISTES DEROULANTES</t>
  </si>
  <si>
    <t>CHAPITRE INFORMATIONS GENERALES</t>
  </si>
  <si>
    <t>Type de MOA</t>
  </si>
  <si>
    <t>Conseil départemental</t>
  </si>
  <si>
    <t>Conseil Régional</t>
  </si>
  <si>
    <t>État</t>
  </si>
  <si>
    <t>Établissement Public Territorial</t>
  </si>
  <si>
    <t>Société d’aménagement</t>
  </si>
  <si>
    <t>Communes</t>
  </si>
  <si>
    <t>Syndicat intercommunal</t>
  </si>
  <si>
    <t>Concessionnaires</t>
  </si>
  <si>
    <t>ANNEE</t>
  </si>
  <si>
    <t>CHAPITRE 1 : DEMOLITIONS TERRASSEMENTS</t>
  </si>
  <si>
    <t>Bordures, caniveaux, pavés, dalles en béton</t>
  </si>
  <si>
    <t>Revêtement asphalte</t>
  </si>
  <si>
    <t>Déchets verts</t>
  </si>
  <si>
    <t>Terre végétale</t>
  </si>
  <si>
    <t>Briques</t>
  </si>
  <si>
    <t>Revêtement en béton</t>
  </si>
  <si>
    <t>Grave non traitée</t>
  </si>
  <si>
    <t>Autre à préciser</t>
  </si>
  <si>
    <t>Matériau traité au liant hydraulique (grave ciment, sable stabilisé, etc.)</t>
  </si>
  <si>
    <t>Sable/sablon</t>
  </si>
  <si>
    <t>Mélanges de matériaux</t>
  </si>
  <si>
    <t>Liste Oui/Non</t>
  </si>
  <si>
    <t>Réemploi sur le chantier</t>
  </si>
  <si>
    <t>Plateforme de stockage temporaire en vue de réutilisation</t>
  </si>
  <si>
    <t>Plateforme de recyclage</t>
  </si>
  <si>
    <t>Centrale d’enrobage</t>
  </si>
  <si>
    <t>ISDI</t>
  </si>
  <si>
    <t>ISDND</t>
  </si>
  <si>
    <t>ISDD</t>
  </si>
  <si>
    <t>CHAPITRE 2 : REMBLAIS, STRUCTURES, BORDURES ET REVETEMENTS</t>
  </si>
  <si>
    <t>Retraitement des sols en place (à la chaux)</t>
  </si>
  <si>
    <t>Bordures, caniveaux en béton modulaire</t>
  </si>
  <si>
    <t>Terres excavées</t>
  </si>
  <si>
    <t>Bordures, caniveaux en béton coulé en place</t>
  </si>
  <si>
    <t>Tout venant</t>
  </si>
  <si>
    <t>Bordures, caniveaux en pierre naturelle</t>
  </si>
  <si>
    <t>Revêtement en béton coulés en place</t>
  </si>
  <si>
    <t>Revêtement en éléments modulaires en béton</t>
  </si>
  <si>
    <t>Terre fertile issue du recyclage</t>
  </si>
  <si>
    <t>Revêtement en pierre naturelle</t>
  </si>
  <si>
    <t>Grave naturelle non traitée</t>
  </si>
  <si>
    <t>Revêtement en briques</t>
  </si>
  <si>
    <t>Sable stabilisé</t>
  </si>
  <si>
    <t>Grave de mâchefer</t>
  </si>
  <si>
    <t>Autre typologie de grave recyclée – à préciser</t>
  </si>
  <si>
    <t>Grave ciment</t>
  </si>
  <si>
    <t>Grave bitume</t>
  </si>
  <si>
    <t>Béton</t>
  </si>
  <si>
    <t>UTILISATION</t>
  </si>
  <si>
    <t>Bordures_caniveaux</t>
  </si>
  <si>
    <t>Revêtements</t>
  </si>
  <si>
    <t>Reprofilage terrain naturel</t>
  </si>
  <si>
    <t>Couche de forme</t>
  </si>
  <si>
    <t>Structure de trottoir/piste</t>
  </si>
  <si>
    <t>Autre</t>
  </si>
  <si>
    <t>Réemploi sur site</t>
  </si>
  <si>
    <t>Provenance d’un autre chantier</t>
  </si>
  <si>
    <t>Plateforme de stockage temporaire</t>
  </si>
  <si>
    <t>Plateforme de tri/recyclage</t>
  </si>
  <si>
    <t>Centre de dépollution</t>
  </si>
  <si>
    <t>Centrale enrobé/béton</t>
  </si>
  <si>
    <t>Achat neuf</t>
  </si>
  <si>
    <t>CHAPITRE 3 : MOBILIERS</t>
  </si>
  <si>
    <t>Mât inférieur ou égal à 6m</t>
  </si>
  <si>
    <t>Potelet/Borne/Poteau/Balise</t>
  </si>
  <si>
    <t>Mât de 6 à 12m</t>
  </si>
  <si>
    <t>Barrière/Arceau vélo &amp; moto</t>
  </si>
  <si>
    <t>Mât strictement supérieur à 12m</t>
  </si>
  <si>
    <t>Panneau de signalisation</t>
  </si>
  <si>
    <t>Potence</t>
  </si>
  <si>
    <t>Banc</t>
  </si>
  <si>
    <t>Lanterne d’éclairage</t>
  </si>
  <si>
    <t>Poubelle</t>
  </si>
  <si>
    <t>Signal lumineux tricolore</t>
  </si>
  <si>
    <t>Grille/corset d’arbre</t>
  </si>
  <si>
    <t>Signal piéton</t>
  </si>
  <si>
    <t>Glissière de sécurité (compter une unité par poteau)</t>
  </si>
  <si>
    <t>Panneau d’affichage libre/municipal</t>
  </si>
  <si>
    <t>Métal</t>
  </si>
  <si>
    <t>Bois</t>
  </si>
  <si>
    <t>Plastique</t>
  </si>
  <si>
    <t>Fibre de verre</t>
  </si>
  <si>
    <t>Mixte bois/métal</t>
  </si>
  <si>
    <t>Mixte bois/plastique</t>
  </si>
  <si>
    <t>Réemploi sur site ou sur un autre chantier</t>
  </si>
  <si>
    <t>Plateforme de stockage temporaire en vue de réemploi</t>
  </si>
  <si>
    <t>Plateforme de recyclage/Ferrailleur</t>
  </si>
  <si>
    <t>Décharge</t>
  </si>
  <si>
    <t>Centre de traitement spécialisé</t>
  </si>
  <si>
    <t>Réemploi</t>
  </si>
  <si>
    <t>Achat comprenant 100 % de matière recyclée</t>
  </si>
  <si>
    <t>Achat comprenant une part de matière recyclée</t>
  </si>
  <si>
    <t>Achat comprenant 0 % de matière recyclée</t>
  </si>
  <si>
    <t>Bordures_et_caniveaux_en_beton</t>
  </si>
  <si>
    <t>Poids des bordures béton</t>
  </si>
  <si>
    <t>Bordures_et_caniveaux_en_granit</t>
  </si>
  <si>
    <t>Poids des bordures béton en kg</t>
  </si>
  <si>
    <t>Bordure T1</t>
  </si>
  <si>
    <t>Bordure 15x25</t>
  </si>
  <si>
    <t>Bordure T2</t>
  </si>
  <si>
    <t>Bordure 17x30</t>
  </si>
  <si>
    <t>Bordure T3</t>
  </si>
  <si>
    <t>Bordure 20x30</t>
  </si>
  <si>
    <t>Bordure T4</t>
  </si>
  <si>
    <t>Caniveau CS1</t>
  </si>
  <si>
    <t>Bordure A1</t>
  </si>
  <si>
    <t>Caniveau CS2</t>
  </si>
  <si>
    <t>Bordure A2</t>
  </si>
  <si>
    <t>Caniveau CC1</t>
  </si>
  <si>
    <t>Bordure P1</t>
  </si>
  <si>
    <t>Bordure P2</t>
  </si>
  <si>
    <t>Bordure P3</t>
  </si>
  <si>
    <t>Bordures_et_caniveaux_en_grès</t>
  </si>
  <si>
    <t>Caniveau CC2</t>
  </si>
  <si>
    <t>Matériaux</t>
  </si>
  <si>
    <t>Densité en place</t>
  </si>
  <si>
    <t>Sable stabilisé renforcé</t>
  </si>
  <si>
    <t>Pas concerné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</si>
</sst>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#"/>
    <numFmt numFmtId="165" formatCode="0.00\ %"/>
    <numFmt numFmtId="166" formatCode="#,##0.0"/>
    <numFmt numFmtId="167" formatCode="&quot;VRAI&quot;;&quot;VRAI&quot;;&quot;FAUX&quot;"/>
    <numFmt numFmtId="168" formatCode="#"/>
    <numFmt numFmtId="169" formatCode="0.0\ %"/>
  </numFmts>
  <fonts count="26" x14ac:knownFonts="1">
    <font>
      <sz val="10"/>
      <name val="Arial"/>
      <family val="2"/>
    </font>
    <font>
      <b/>
      <sz val="20"/>
      <name val="Arial"/>
      <family val="2"/>
    </font>
    <font>
      <b/>
      <sz val="14"/>
      <color rgb="FFFFFFFF"/>
      <name val="Arial"/>
      <family val="2"/>
    </font>
    <font>
      <b/>
      <sz val="14"/>
      <name val="Arial"/>
      <family val="2"/>
    </font>
    <font>
      <sz val="4"/>
      <color rgb="FFFFFFFF"/>
      <name val="Arial"/>
      <family val="2"/>
    </font>
    <font>
      <sz val="10"/>
      <color rgb="FF000000"/>
      <name val="Arial"/>
      <family val="2"/>
    </font>
    <font>
      <sz val="10"/>
      <color rgb="FFFFFFFF"/>
      <name val="Arial"/>
      <family val="2"/>
    </font>
    <font>
      <i/>
      <sz val="8"/>
      <color rgb="FFFFFFFF"/>
      <name val="Arial"/>
      <family val="2"/>
    </font>
    <font>
      <sz val="11"/>
      <color rgb="FFFF0000"/>
      <name val="Arial"/>
      <family val="2"/>
    </font>
    <font>
      <i/>
      <sz val="10"/>
      <color rgb="FF666666"/>
      <name val="Arial"/>
      <family val="2"/>
    </font>
    <font>
      <b/>
      <sz val="10"/>
      <color rgb="FFFFFFFF"/>
      <name val="Arial"/>
      <family val="2"/>
    </font>
    <font>
      <b/>
      <i/>
      <sz val="10"/>
      <color rgb="FFFFFFFF"/>
      <name val="Arial"/>
      <family val="2"/>
    </font>
    <font>
      <b/>
      <sz val="8"/>
      <color rgb="FFFFFFFF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i/>
      <sz val="10"/>
      <name val="Arial"/>
      <family val="2"/>
    </font>
    <font>
      <sz val="10"/>
      <color rgb="FFCE181E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0"/>
      <color rgb="FF666666"/>
      <name val="Arial"/>
      <family val="2"/>
    </font>
    <font>
      <sz val="11"/>
      <color rgb="FFFFFFFF"/>
      <name val="Arial"/>
      <family val="2"/>
    </font>
    <font>
      <u/>
      <sz val="11"/>
      <color rgb="FFFFFFFF"/>
      <name val="Arial"/>
      <family val="2"/>
    </font>
    <font>
      <u/>
      <sz val="10"/>
      <name val="Arial"/>
      <family val="2"/>
    </font>
    <font>
      <sz val="14"/>
      <name val="Arial"/>
      <family val="2"/>
    </font>
    <font>
      <sz val="6.8"/>
      <name val="Times New Roman"/>
      <family val="1"/>
    </font>
    <font>
      <sz val="11"/>
      <color rgb="FF00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3E6393"/>
        <bgColor rgb="FF666666"/>
      </patternFill>
    </fill>
    <fill>
      <patternFill patternType="solid">
        <fgColor rgb="FFB4C7DC"/>
        <bgColor rgb="FFB3B3B3"/>
      </patternFill>
    </fill>
    <fill>
      <patternFill patternType="solid">
        <fgColor rgb="FFDDDDDD"/>
        <bgColor rgb="FFDEE7E5"/>
      </patternFill>
    </fill>
    <fill>
      <patternFill patternType="solid">
        <fgColor rgb="FFEEEEEE"/>
        <bgColor rgb="FFDEE7E5"/>
      </patternFill>
    </fill>
    <fill>
      <patternFill patternType="solid">
        <fgColor rgb="FF34AFB3"/>
        <bgColor rgb="FF339966"/>
      </patternFill>
    </fill>
    <fill>
      <patternFill patternType="solid">
        <fgColor rgb="FFDEE6EF"/>
        <bgColor rgb="FFDEE7E5"/>
      </patternFill>
    </fill>
    <fill>
      <patternFill patternType="solid">
        <fgColor rgb="FFDEE7E5"/>
        <bgColor rgb="FFDEE6EF"/>
      </patternFill>
    </fill>
    <fill>
      <patternFill patternType="solid">
        <fgColor rgb="FF729FCF"/>
        <bgColor rgb="FF81ACA6"/>
      </patternFill>
    </fill>
    <fill>
      <patternFill patternType="solid">
        <fgColor rgb="FFFFF5CE"/>
        <bgColor rgb="FFEEEEEE"/>
      </patternFill>
    </fill>
    <fill>
      <patternFill patternType="solid">
        <fgColor rgb="FFFFDBB6"/>
        <bgColor rgb="FFFFF5CE"/>
      </patternFill>
    </fill>
    <fill>
      <patternFill patternType="solid">
        <fgColor rgb="FF81ACA6"/>
        <bgColor rgb="FF729FCF"/>
      </patternFill>
    </fill>
    <fill>
      <patternFill patternType="solid">
        <fgColor rgb="FFDDE8CB"/>
        <bgColor rgb="FFDEE7E5"/>
      </patternFill>
    </fill>
    <fill>
      <patternFill patternType="solid">
        <fgColor rgb="FFFFB66C"/>
        <bgColor rgb="FFFFDBB6"/>
      </patternFill>
    </fill>
    <fill>
      <patternFill patternType="solid">
        <fgColor rgb="FFB2B2B2"/>
        <bgColor rgb="FFB3B3B3"/>
      </patternFill>
    </fill>
    <fill>
      <patternFill patternType="solid">
        <fgColor rgb="FF000000"/>
        <bgColor rgb="FF003300"/>
      </patternFill>
    </fill>
  </fills>
  <borders count="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ck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CC"/>
      </left>
      <right style="thin">
        <color rgb="FF0000CC"/>
      </right>
      <top style="thin">
        <color rgb="FF0000CC"/>
      </top>
      <bottom style="thin">
        <color rgb="FF0000CC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1" xfId="0" applyBorder="1" applyAlignment="1">
      <alignment horizontal="right" vertical="center"/>
    </xf>
    <xf numFmtId="0" fontId="0" fillId="0" borderId="1" xfId="0" applyBorder="1"/>
    <xf numFmtId="0" fontId="2" fillId="2" borderId="1" xfId="0" applyFont="1" applyFill="1" applyBorder="1" applyAlignment="1">
      <alignment horizontal="right" vertical="center" indent="1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right" vertical="center" inden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/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horizontal="right" indent="1"/>
    </xf>
    <xf numFmtId="0" fontId="6" fillId="0" borderId="1" xfId="0" applyFont="1" applyBorder="1"/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indent="1"/>
    </xf>
    <xf numFmtId="4" fontId="9" fillId="0" borderId="1" xfId="0" applyNumberFormat="1" applyFont="1" applyBorder="1" applyAlignment="1">
      <alignment horizontal="right" vertical="center" indent="1"/>
    </xf>
    <xf numFmtId="4" fontId="0" fillId="0" borderId="1" xfId="0" applyNumberFormat="1" applyBorder="1" applyAlignment="1">
      <alignment horizontal="right" vertical="center" indent="1"/>
    </xf>
    <xf numFmtId="0" fontId="0" fillId="0" borderId="1" xfId="0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 inden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 indent="1"/>
    </xf>
    <xf numFmtId="0" fontId="14" fillId="6" borderId="1" xfId="0" applyFont="1" applyFill="1" applyBorder="1" applyAlignment="1">
      <alignment horizontal="left" vertical="center" wrapText="1" indent="1"/>
    </xf>
    <xf numFmtId="0" fontId="13" fillId="6" borderId="1" xfId="0" applyFont="1" applyFill="1" applyBorder="1" applyAlignment="1">
      <alignment horizontal="center" vertical="center" wrapText="1"/>
    </xf>
    <xf numFmtId="1" fontId="14" fillId="6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left" vertical="center" wrapText="1" indent="1"/>
      <protection locked="0"/>
    </xf>
    <xf numFmtId="166" fontId="9" fillId="5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4" borderId="1" xfId="0" applyNumberFormat="1" applyFill="1" applyBorder="1" applyAlignment="1" applyProtection="1">
      <alignment horizontal="right" vertical="center" wrapText="1" inden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49" fontId="0" fillId="4" borderId="1" xfId="0" applyNumberFormat="1" applyFill="1" applyBorder="1" applyAlignment="1" applyProtection="1">
      <alignment horizontal="center" vertical="center" wrapText="1"/>
      <protection locked="0"/>
    </xf>
    <xf numFmtId="167" fontId="0" fillId="0" borderId="1" xfId="0" applyNumberFormat="1" applyBorder="1"/>
    <xf numFmtId="168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1"/>
    </xf>
    <xf numFmtId="4" fontId="15" fillId="0" borderId="1" xfId="0" applyNumberFormat="1" applyFont="1" applyBorder="1" applyAlignment="1">
      <alignment horizontal="right" vertical="center" wrapText="1" indent="1"/>
    </xf>
    <xf numFmtId="4" fontId="0" fillId="0" borderId="1" xfId="0" applyNumberFormat="1" applyBorder="1" applyAlignment="1">
      <alignment horizontal="right" vertical="center" wrapText="1" indent="1"/>
    </xf>
    <xf numFmtId="165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168" fontId="14" fillId="6" borderId="1" xfId="0" applyNumberFormat="1" applyFont="1" applyFill="1" applyBorder="1" applyAlignment="1">
      <alignment horizontal="center" vertical="center" wrapText="1"/>
    </xf>
    <xf numFmtId="167" fontId="0" fillId="4" borderId="1" xfId="0" applyNumberFormat="1" applyFill="1" applyBorder="1" applyAlignment="1" applyProtection="1">
      <alignment horizontal="left" vertical="center" wrapText="1" indent="1"/>
      <protection locked="0"/>
    </xf>
    <xf numFmtId="165" fontId="0" fillId="4" borderId="1" xfId="0" applyNumberFormat="1" applyFill="1" applyBorder="1" applyAlignment="1" applyProtection="1">
      <alignment horizontal="left" vertical="center" wrapText="1" indent="6"/>
      <protection locked="0"/>
    </xf>
    <xf numFmtId="0" fontId="16" fillId="0" borderId="1" xfId="0" applyFont="1" applyBorder="1" applyAlignment="1">
      <alignment horizontal="left" vertical="center" inden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 indent="1"/>
    </xf>
    <xf numFmtId="0" fontId="11" fillId="6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 applyProtection="1">
      <alignment horizontal="left" vertical="center" wrapText="1" indent="1"/>
      <protection locked="0"/>
    </xf>
    <xf numFmtId="3" fontId="9" fillId="5" borderId="1" xfId="0" applyNumberFormat="1" applyFont="1" applyFill="1" applyBorder="1" applyAlignment="1" applyProtection="1">
      <alignment horizontal="right" vertical="center" wrapText="1" indent="1"/>
      <protection locked="0"/>
    </xf>
    <xf numFmtId="3" fontId="0" fillId="7" borderId="1" xfId="0" applyNumberFormat="1" applyFill="1" applyBorder="1" applyAlignment="1" applyProtection="1">
      <alignment horizontal="right" vertical="center" wrapText="1" indent="1"/>
      <protection locked="0"/>
    </xf>
    <xf numFmtId="0" fontId="0" fillId="7" borderId="2" xfId="0" applyFill="1" applyBorder="1" applyAlignment="1" applyProtection="1">
      <alignment horizontal="left" vertical="center" wrapText="1" indent="1"/>
      <protection locked="0"/>
    </xf>
    <xf numFmtId="0" fontId="0" fillId="8" borderId="1" xfId="0" applyFill="1" applyBorder="1" applyAlignment="1" applyProtection="1">
      <alignment horizontal="left" vertical="center" wrapText="1" indent="1"/>
      <protection locked="0"/>
    </xf>
    <xf numFmtId="0" fontId="0" fillId="0" borderId="1" xfId="0" applyBorder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 wrapText="1" indent="1"/>
    </xf>
    <xf numFmtId="166" fontId="0" fillId="8" borderId="1" xfId="0" applyNumberFormat="1" applyFill="1" applyBorder="1" applyAlignment="1">
      <alignment horizontal="center" vertical="center"/>
    </xf>
    <xf numFmtId="165" fontId="0" fillId="8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10" borderId="1" xfId="0" applyFill="1" applyBorder="1" applyAlignment="1">
      <alignment horizontal="left" vertical="center" indent="1"/>
    </xf>
    <xf numFmtId="0" fontId="0" fillId="10" borderId="1" xfId="0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 indent="1"/>
    </xf>
    <xf numFmtId="0" fontId="0" fillId="5" borderId="1" xfId="0" applyFill="1" applyBorder="1" applyAlignment="1" applyProtection="1">
      <alignment horizontal="left" vertical="center" indent="1"/>
      <protection locked="0"/>
    </xf>
    <xf numFmtId="166" fontId="19" fillId="5" borderId="1" xfId="0" applyNumberFormat="1" applyFont="1" applyFill="1" applyBorder="1" applyAlignment="1">
      <alignment horizontal="center" vertical="center"/>
    </xf>
    <xf numFmtId="166" fontId="0" fillId="5" borderId="1" xfId="0" applyNumberFormat="1" applyFill="1" applyBorder="1" applyAlignment="1" applyProtection="1">
      <alignment horizontal="right" vertical="center" indent="2"/>
      <protection locked="0"/>
    </xf>
    <xf numFmtId="4" fontId="14" fillId="11" borderId="1" xfId="0" applyNumberFormat="1" applyFont="1" applyFill="1" applyBorder="1" applyAlignment="1">
      <alignment horizontal="right" vertical="center" indent="2"/>
    </xf>
    <xf numFmtId="0" fontId="0" fillId="13" borderId="1" xfId="0" applyFill="1" applyBorder="1" applyAlignment="1">
      <alignment horizontal="left" vertical="center" indent="1"/>
    </xf>
    <xf numFmtId="0" fontId="0" fillId="13" borderId="1" xfId="0" applyFill="1" applyBorder="1" applyAlignment="1" applyProtection="1">
      <alignment horizontal="center" vertical="center"/>
      <protection locked="0"/>
    </xf>
    <xf numFmtId="4" fontId="19" fillId="13" borderId="1" xfId="0" applyNumberFormat="1" applyFont="1" applyFill="1" applyBorder="1" applyAlignment="1">
      <alignment horizontal="center" vertical="center"/>
    </xf>
    <xf numFmtId="166" fontId="0" fillId="13" borderId="1" xfId="0" applyNumberFormat="1" applyFill="1" applyBorder="1" applyAlignment="1" applyProtection="1">
      <alignment horizontal="right" vertical="center" indent="2"/>
      <protection locked="0"/>
    </xf>
    <xf numFmtId="0" fontId="0" fillId="10" borderId="1" xfId="0" applyFill="1" applyBorder="1" applyAlignment="1">
      <alignment horizontal="center" vertical="center" wrapText="1"/>
    </xf>
    <xf numFmtId="4" fontId="13" fillId="11" borderId="1" xfId="0" applyNumberFormat="1" applyFont="1" applyFill="1" applyBorder="1" applyAlignment="1">
      <alignment horizontal="right" vertical="center" indent="2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 inden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vertical="center" wrapText="1"/>
    </xf>
    <xf numFmtId="169" fontId="19" fillId="0" borderId="0" xfId="0" applyNumberFormat="1" applyFont="1" applyAlignment="1">
      <alignment horizontal="center" vertical="center" wrapText="1"/>
    </xf>
    <xf numFmtId="169" fontId="0" fillId="0" borderId="4" xfId="0" applyNumberForma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9" fontId="0" fillId="0" borderId="0" xfId="0" applyNumberForma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66" fontId="0" fillId="0" borderId="5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6" fontId="0" fillId="2" borderId="0" xfId="0" applyNumberFormat="1" applyFill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166" fontId="19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15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0" xfId="0" applyAlignment="1">
      <alignment horizontal="left" vertical="center"/>
    </xf>
    <xf numFmtId="0" fontId="5" fillId="15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5" fillId="15" borderId="7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0" fillId="0" borderId="8" xfId="0" applyBorder="1" applyAlignment="1">
      <alignment horizontal="left" vertical="center" wrapText="1" inden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vertical="center"/>
    </xf>
    <xf numFmtId="0" fontId="0" fillId="4" borderId="1" xfId="0" applyFill="1" applyBorder="1" applyAlignment="1">
      <alignment horizontal="left" vertical="center" indent="2"/>
    </xf>
    <xf numFmtId="0" fontId="0" fillId="5" borderId="1" xfId="0" applyFill="1" applyBorder="1" applyAlignment="1" applyProtection="1">
      <alignment horizontal="left" vertical="center" indent="2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4" fontId="0" fillId="5" borderId="1" xfId="0" applyNumberFormat="1" applyFill="1" applyBorder="1" applyAlignment="1" applyProtection="1">
      <alignment horizontal="center" vertical="center"/>
      <protection locked="0"/>
    </xf>
    <xf numFmtId="165" fontId="0" fillId="5" borderId="1" xfId="0" applyNumberForma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 wrapText="1" indent="1"/>
    </xf>
    <xf numFmtId="165" fontId="0" fillId="5" borderId="1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 indent="6"/>
    </xf>
    <xf numFmtId="0" fontId="0" fillId="0" borderId="1" xfId="0" applyBorder="1" applyAlignment="1">
      <alignment horizontal="right" vertical="center"/>
    </xf>
    <xf numFmtId="0" fontId="1" fillId="0" borderId="1" xfId="0" applyFont="1" applyBorder="1" applyAlignment="1">
      <alignment horizontal="left" wrapText="1" indent="8"/>
    </xf>
    <xf numFmtId="0" fontId="3" fillId="3" borderId="1" xfId="0" applyFont="1" applyFill="1" applyBorder="1" applyAlignment="1" applyProtection="1">
      <alignment horizontal="left" vertical="center" wrapText="1" indent="2"/>
      <protection locked="0"/>
    </xf>
    <xf numFmtId="3" fontId="3" fillId="3" borderId="1" xfId="0" applyNumberFormat="1" applyFont="1" applyFill="1" applyBorder="1" applyAlignment="1" applyProtection="1">
      <alignment horizontal="left" vertical="center" indent="2"/>
      <protection locked="0"/>
    </xf>
    <xf numFmtId="0" fontId="3" fillId="3" borderId="1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wrapText="1" indent="1"/>
    </xf>
    <xf numFmtId="0" fontId="13" fillId="4" borderId="2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1" xfId="0" applyFill="1" applyBorder="1" applyAlignment="1" applyProtection="1">
      <alignment horizontal="left" vertical="center" indent="4"/>
      <protection locked="0"/>
    </xf>
    <xf numFmtId="0" fontId="17" fillId="0" borderId="1" xfId="0" applyFont="1" applyBorder="1" applyAlignment="1">
      <alignment horizontal="left" vertical="center" wrapText="1"/>
    </xf>
    <xf numFmtId="0" fontId="10" fillId="9" borderId="1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left" vertical="center" indent="4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5" fillId="15" borderId="7" xfId="0" applyFont="1" applyFill="1" applyBorder="1" applyAlignment="1">
      <alignment horizontal="center" vertical="center" wrapText="1"/>
    </xf>
    <xf numFmtId="0" fontId="23" fillId="9" borderId="0" xfId="0" applyFont="1" applyFill="1" applyAlignment="1">
      <alignment horizontal="left" vertical="center" wrapText="1"/>
    </xf>
    <xf numFmtId="0" fontId="6" fillId="16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CC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5CE"/>
      <rgbColor rgb="FFDEE6E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7E5"/>
      <rgbColor rgb="FFDDE8CB"/>
      <rgbColor rgb="FFEEEEEE"/>
      <rgbColor rgb="FFB3B3B3"/>
      <rgbColor rgb="FFFFB66C"/>
      <rgbColor rgb="FFB2B2B2"/>
      <rgbColor rgb="FFFFDBB6"/>
      <rgbColor rgb="FF3E6393"/>
      <rgbColor rgb="FF34AFB3"/>
      <rgbColor rgb="FF99CC00"/>
      <rgbColor rgb="FFFFCC00"/>
      <rgbColor rgb="FFFF9900"/>
      <rgbColor rgb="FFFF6600"/>
      <rgbColor rgb="FF666666"/>
      <rgbColor rgb="FF81ACA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9.1915537074040099E-2"/>
          <c:y val="8.4414864115363294E-2"/>
          <c:w val="0.90776043635578096"/>
          <c:h val="0.915252357182474"/>
        </c:manualLayout>
      </c:layout>
      <c:barChart>
        <c:barDir val="col"/>
        <c:grouping val="clustered"/>
        <c:varyColors val="0"/>
        <c:ser>
          <c:idx val="0"/>
          <c:order val="0"/>
          <c:tx>
            <c:v>% valorisation des déchets selon MOE</c:v>
          </c:tx>
          <c:spPr>
            <a:solidFill>
              <a:srgbClr val="DEE7E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'Extraction de données'!$C$24</c:f>
              <c:numCache>
                <c:formatCode>0.0\ 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F-4A22-8EB2-A69A81AC181D}"/>
            </c:ext>
          </c:extLst>
        </c:ser>
        <c:ser>
          <c:idx val="1"/>
          <c:order val="1"/>
          <c:tx>
            <c:v>% valorisation des déchets réel</c:v>
          </c:tx>
          <c:spPr>
            <a:solidFill>
              <a:srgbClr val="34AFB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'Extraction de données'!$C$28</c:f>
              <c:numCache>
                <c:formatCode>0.0\ 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AF-4A22-8EB2-A69A81AC181D}"/>
            </c:ext>
          </c:extLst>
        </c:ser>
        <c:ser>
          <c:idx val="2"/>
          <c:order val="2"/>
          <c:tx>
            <c:v>% matériaux issus de la valorisation selon MOE</c:v>
          </c:tx>
          <c:spPr>
            <a:solidFill>
              <a:srgbClr val="DEE7E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'Extraction de données'!$C$25</c:f>
              <c:numCache>
                <c:formatCode>0.0\ 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AF-4A22-8EB2-A69A81AC181D}"/>
            </c:ext>
          </c:extLst>
        </c:ser>
        <c:ser>
          <c:idx val="3"/>
          <c:order val="3"/>
          <c:tx>
            <c:v>% matériaux issus de la valorisation réel</c:v>
          </c:tx>
          <c:spPr>
            <a:solidFill>
              <a:srgbClr val="34AFB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'Extraction de données'!$C$29</c:f>
              <c:numCache>
                <c:formatCode>0.0\ 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AF-4A22-8EB2-A69A81AC181D}"/>
            </c:ext>
          </c:extLst>
        </c:ser>
        <c:ser>
          <c:idx val="4"/>
          <c:order val="4"/>
          <c:tx>
            <c:v>% valorisation dans les couches de surface selon MOE</c:v>
          </c:tx>
          <c:spPr>
            <a:solidFill>
              <a:srgbClr val="DEE7E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'Extraction de données'!$C$26</c:f>
              <c:numCache>
                <c:formatCode>0.0\ 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AF-4A22-8EB2-A69A81AC181D}"/>
            </c:ext>
          </c:extLst>
        </c:ser>
        <c:ser>
          <c:idx val="5"/>
          <c:order val="5"/>
          <c:tx>
            <c:v>% valorisation dans les couches de surface réel</c:v>
          </c:tx>
          <c:spPr>
            <a:solidFill>
              <a:srgbClr val="34AFB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'Extraction de données'!$C$30</c:f>
              <c:numCache>
                <c:formatCode>0.0\ 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AF-4A22-8EB2-A69A81AC181D}"/>
            </c:ext>
          </c:extLst>
        </c:ser>
        <c:ser>
          <c:idx val="6"/>
          <c:order val="6"/>
          <c:tx>
            <c:v>% valorisation dans les couches d'assise selon MOE</c:v>
          </c:tx>
          <c:spPr>
            <a:solidFill>
              <a:srgbClr val="DEE7E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'Extraction de données'!$C$27</c:f>
              <c:numCache>
                <c:formatCode>0.0\ 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AAF-4A22-8EB2-A69A81AC181D}"/>
            </c:ext>
          </c:extLst>
        </c:ser>
        <c:ser>
          <c:idx val="7"/>
          <c:order val="7"/>
          <c:tx>
            <c:v>% valorisation dans les couches d'assise selon réel</c:v>
          </c:tx>
          <c:spPr>
            <a:solidFill>
              <a:srgbClr val="34AFB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val>
            <c:numRef>
              <c:f>'Extraction de données'!$C$31</c:f>
              <c:numCache>
                <c:formatCode>0.0\ 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AF-4A22-8EB2-A69A81AC1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78465901"/>
        <c:axId val="52914132"/>
      </c:barChart>
      <c:catAx>
        <c:axId val="7846590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fr-FR"/>
          </a:p>
        </c:txPr>
        <c:crossAx val="52914132"/>
        <c:crosses val="autoZero"/>
        <c:auto val="1"/>
        <c:lblAlgn val="ctr"/>
        <c:lblOffset val="100"/>
        <c:noMultiLvlLbl val="0"/>
      </c:catAx>
      <c:valAx>
        <c:axId val="52914132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\ %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fr-FR"/>
          </a:p>
        </c:txPr>
        <c:crossAx val="78465901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 w="0">
      <a:noFill/>
    </a:ln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853920</xdr:colOff>
      <xdr:row>0</xdr:row>
      <xdr:rowOff>650160</xdr:rowOff>
    </xdr:from>
    <xdr:to>
      <xdr:col>2</xdr:col>
      <xdr:colOff>244080</xdr:colOff>
      <xdr:row>1</xdr:row>
      <xdr:rowOff>227520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53920" y="650160"/>
          <a:ext cx="1742040" cy="17420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299160</xdr:colOff>
      <xdr:row>0</xdr:row>
      <xdr:rowOff>180000</xdr:rowOff>
    </xdr:from>
    <xdr:to>
      <xdr:col>0</xdr:col>
      <xdr:colOff>1589760</xdr:colOff>
      <xdr:row>0</xdr:row>
      <xdr:rowOff>550440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rcRect l="5390" t="26763" r="5017" b="35136"/>
        <a:stretch/>
      </xdr:blipFill>
      <xdr:spPr>
        <a:xfrm>
          <a:off x="299160" y="180000"/>
          <a:ext cx="1290600" cy="3704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1</xdr:col>
      <xdr:colOff>89280</xdr:colOff>
      <xdr:row>0</xdr:row>
      <xdr:rowOff>117720</xdr:rowOff>
    </xdr:from>
    <xdr:to>
      <xdr:col>2</xdr:col>
      <xdr:colOff>1237680</xdr:colOff>
      <xdr:row>0</xdr:row>
      <xdr:rowOff>668880</xdr:rowOff>
    </xdr:to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rcRect l="6240" t="13471" r="7039" b="12143"/>
        <a:stretch/>
      </xdr:blipFill>
      <xdr:spPr>
        <a:xfrm>
          <a:off x="2294640" y="117720"/>
          <a:ext cx="1294920" cy="5511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3</xdr:col>
      <xdr:colOff>775440</xdr:colOff>
      <xdr:row>0</xdr:row>
      <xdr:rowOff>117720</xdr:rowOff>
    </xdr:from>
    <xdr:to>
      <xdr:col>5</xdr:col>
      <xdr:colOff>756360</xdr:colOff>
      <xdr:row>0</xdr:row>
      <xdr:rowOff>694440</xdr:rowOff>
    </xdr:to>
    <xdr:pic>
      <xdr:nvPicPr>
        <xdr:cNvPr id="5" name="Image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/>
        <a:srcRect l="4932" t="14499" r="6320" b="10604"/>
        <a:stretch/>
      </xdr:blipFill>
      <xdr:spPr>
        <a:xfrm>
          <a:off x="4440600" y="117720"/>
          <a:ext cx="1497960" cy="5767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5</xdr:col>
      <xdr:colOff>1510920</xdr:colOff>
      <xdr:row>0</xdr:row>
      <xdr:rowOff>117360</xdr:rowOff>
    </xdr:from>
    <xdr:to>
      <xdr:col>7</xdr:col>
      <xdr:colOff>203400</xdr:colOff>
      <xdr:row>0</xdr:row>
      <xdr:rowOff>699840</xdr:rowOff>
    </xdr:to>
    <xdr:pic>
      <xdr:nvPicPr>
        <xdr:cNvPr id="6" name="Imag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5"/>
        <a:srcRect t="6300" b="3446"/>
        <a:stretch/>
      </xdr:blipFill>
      <xdr:spPr>
        <a:xfrm>
          <a:off x="6693120" y="117360"/>
          <a:ext cx="772200" cy="582480"/>
        </a:xfrm>
        <a:prstGeom prst="rect">
          <a:avLst/>
        </a:prstGeom>
        <a:ln w="0"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2103120</xdr:colOff>
          <xdr:row>10</xdr:row>
          <xdr:rowOff>30480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02" name="Case à cocher 1" descr="Case à cocher" hidden="1">
              <a:extLst>
                <a:ext uri="{63B3BB69-23CF-44E3-9099-C40C66FF867C}">
                  <a14:compatExt spid="_x0000_s1002"/>
                </a:ext>
                <a:ext uri="{FF2B5EF4-FFF2-40B4-BE49-F238E27FC236}">
                  <a16:creationId xmlns:a16="http://schemas.microsoft.com/office/drawing/2014/main" id="{00000000-0008-0000-0000-0000EA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2103120</xdr:colOff>
          <xdr:row>12</xdr:row>
          <xdr:rowOff>30480</xdr:rowOff>
        </xdr:from>
        <xdr:to>
          <xdr:col>2</xdr:col>
          <xdr:colOff>0</xdr:colOff>
          <xdr:row>12</xdr:row>
          <xdr:rowOff>152400</xdr:rowOff>
        </xdr:to>
        <xdr:sp macro="" textlink="">
          <xdr:nvSpPr>
            <xdr:cNvPr id="1033" name="Check Box 9" descr="Case à cocher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2087880</xdr:colOff>
          <xdr:row>8</xdr:row>
          <xdr:rowOff>22860</xdr:rowOff>
        </xdr:from>
        <xdr:to>
          <xdr:col>1</xdr:col>
          <xdr:colOff>129540</xdr:colOff>
          <xdr:row>8</xdr:row>
          <xdr:rowOff>144780</xdr:rowOff>
        </xdr:to>
        <xdr:sp macro="" textlink="">
          <xdr:nvSpPr>
            <xdr:cNvPr id="1034" name="Check Box 10" descr="Case à cocher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701040</xdr:colOff>
          <xdr:row>8</xdr:row>
          <xdr:rowOff>22860</xdr:rowOff>
        </xdr:from>
        <xdr:to>
          <xdr:col>3</xdr:col>
          <xdr:colOff>891540</xdr:colOff>
          <xdr:row>8</xdr:row>
          <xdr:rowOff>144780</xdr:rowOff>
        </xdr:to>
        <xdr:sp macro="" textlink="">
          <xdr:nvSpPr>
            <xdr:cNvPr id="1035" name="Check Box 11" descr="Case à cocher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693420</xdr:colOff>
          <xdr:row>10</xdr:row>
          <xdr:rowOff>22860</xdr:rowOff>
        </xdr:from>
        <xdr:to>
          <xdr:col>3</xdr:col>
          <xdr:colOff>891540</xdr:colOff>
          <xdr:row>10</xdr:row>
          <xdr:rowOff>144780</xdr:rowOff>
        </xdr:to>
        <xdr:sp macro="" textlink="">
          <xdr:nvSpPr>
            <xdr:cNvPr id="1036" name="Check Box 12" descr="Case à cocher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701040</xdr:colOff>
          <xdr:row>12</xdr:row>
          <xdr:rowOff>22860</xdr:rowOff>
        </xdr:from>
        <xdr:to>
          <xdr:col>3</xdr:col>
          <xdr:colOff>891540</xdr:colOff>
          <xdr:row>12</xdr:row>
          <xdr:rowOff>144780</xdr:rowOff>
        </xdr:to>
        <xdr:sp macro="" textlink="">
          <xdr:nvSpPr>
            <xdr:cNvPr id="1037" name="Check Box 13" descr="Case à cocher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906780</xdr:colOff>
      <xdr:row>7</xdr:row>
      <xdr:rowOff>102768</xdr:rowOff>
    </xdr:from>
    <xdr:to>
      <xdr:col>3</xdr:col>
      <xdr:colOff>1074975</xdr:colOff>
      <xdr:row>13</xdr:row>
      <xdr:rowOff>32700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480560" y="4491888"/>
          <a:ext cx="168195" cy="981492"/>
        </a:xfrm>
        <a:prstGeom prst="rect">
          <a:avLst/>
        </a:prstGeom>
        <a:solidFill>
          <a:schemeClr val="bg1"/>
        </a:solidFill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</xdr:colOff>
          <xdr:row>8</xdr:row>
          <xdr:rowOff>30480</xdr:rowOff>
        </xdr:from>
        <xdr:to>
          <xdr:col>7</xdr:col>
          <xdr:colOff>243840</xdr:colOff>
          <xdr:row>8</xdr:row>
          <xdr:rowOff>152400</xdr:rowOff>
        </xdr:to>
        <xdr:sp macro="" textlink="">
          <xdr:nvSpPr>
            <xdr:cNvPr id="1038" name="Check Box 14" descr="Case à cocher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10</xdr:row>
          <xdr:rowOff>30480</xdr:rowOff>
        </xdr:from>
        <xdr:to>
          <xdr:col>7</xdr:col>
          <xdr:colOff>251460</xdr:colOff>
          <xdr:row>10</xdr:row>
          <xdr:rowOff>152400</xdr:rowOff>
        </xdr:to>
        <xdr:sp macro="" textlink="">
          <xdr:nvSpPr>
            <xdr:cNvPr id="1039" name="Check Box 15" descr="Case à cocher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243841</xdr:colOff>
      <xdr:row>7</xdr:row>
      <xdr:rowOff>67004</xdr:rowOff>
    </xdr:from>
    <xdr:to>
      <xdr:col>8</xdr:col>
      <xdr:colOff>293</xdr:colOff>
      <xdr:row>12</xdr:row>
      <xdr:rowOff>170503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7322821" y="4456124"/>
          <a:ext cx="183172" cy="979799"/>
        </a:xfrm>
        <a:prstGeom prst="rect">
          <a:avLst/>
        </a:prstGeom>
        <a:solidFill>
          <a:schemeClr val="bg1"/>
        </a:solidFill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2103120</xdr:colOff>
          <xdr:row>10</xdr:row>
          <xdr:rowOff>30480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40" name="Check Box 16" descr="Case à cocher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7619</xdr:colOff>
      <xdr:row>7</xdr:row>
      <xdr:rowOff>96345</xdr:rowOff>
    </xdr:from>
    <xdr:to>
      <xdr:col>2</xdr:col>
      <xdr:colOff>175172</xdr:colOff>
      <xdr:row>13</xdr:row>
      <xdr:rowOff>26277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301239" y="4485465"/>
          <a:ext cx="167553" cy="981492"/>
        </a:xfrm>
        <a:prstGeom prst="rect">
          <a:avLst/>
        </a:prstGeom>
        <a:solidFill>
          <a:schemeClr val="bg1"/>
        </a:solidFill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184680</xdr:colOff>
      <xdr:row>3</xdr:row>
      <xdr:rowOff>135360</xdr:rowOff>
    </xdr:from>
    <xdr:to>
      <xdr:col>2</xdr:col>
      <xdr:colOff>380520</xdr:colOff>
      <xdr:row>3</xdr:row>
      <xdr:rowOff>3380400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413640</xdr:colOff>
      <xdr:row>3</xdr:row>
      <xdr:rowOff>473760</xdr:rowOff>
    </xdr:from>
    <xdr:to>
      <xdr:col>2</xdr:col>
      <xdr:colOff>3708000</xdr:colOff>
      <xdr:row>3</xdr:row>
      <xdr:rowOff>2315160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883560" y="1392120"/>
          <a:ext cx="3294360" cy="18414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1204920</xdr:colOff>
      <xdr:row>3</xdr:row>
      <xdr:rowOff>3320280</xdr:rowOff>
    </xdr:from>
    <xdr:to>
      <xdr:col>0</xdr:col>
      <xdr:colOff>1557360</xdr:colOff>
      <xdr:row>3</xdr:row>
      <xdr:rowOff>3495240</xdr:rowOff>
    </xdr:to>
    <xdr:sp macro="" textlink="">
      <xdr:nvSpPr>
        <xdr:cNvPr id="7" name="Cadre de texte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1204920" y="4238640"/>
          <a:ext cx="352440" cy="174960"/>
        </a:xfrm>
        <a:prstGeom prst="rect">
          <a:avLst/>
        </a:prstGeom>
        <a:noFill/>
        <a:ln w="0">
          <a:noFill/>
        </a:ln>
      </xdr:spPr>
      <xdr:txBody>
        <a:bodyPr lIns="0" tIns="0" rIns="0" bIns="0" anchor="t">
          <a:noAutofit/>
        </a:bodyPr>
        <a:lstStyle/>
        <a:p>
          <a:r>
            <a:rPr lang="fr-FR" sz="1000" b="0" strike="noStrike" spc="-1">
              <a:latin typeface="Arial"/>
            </a:rPr>
            <a:t>MOE</a:t>
          </a:r>
          <a:endParaRPr lang="fr-FR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2598840</xdr:colOff>
      <xdr:row>3</xdr:row>
      <xdr:rowOff>3323520</xdr:rowOff>
    </xdr:from>
    <xdr:to>
      <xdr:col>0</xdr:col>
      <xdr:colOff>2951280</xdr:colOff>
      <xdr:row>3</xdr:row>
      <xdr:rowOff>3498480</xdr:rowOff>
    </xdr:to>
    <xdr:sp macro="" textlink="">
      <xdr:nvSpPr>
        <xdr:cNvPr id="8" name="Cadre de texte 4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2598840" y="4241880"/>
          <a:ext cx="352440" cy="174960"/>
        </a:xfrm>
        <a:prstGeom prst="rect">
          <a:avLst/>
        </a:prstGeom>
        <a:noFill/>
        <a:ln w="0">
          <a:noFill/>
        </a:ln>
      </xdr:spPr>
      <xdr:txBody>
        <a:bodyPr lIns="0" tIns="0" rIns="0" bIns="0" anchor="t">
          <a:noAutofit/>
        </a:bodyPr>
        <a:lstStyle/>
        <a:p>
          <a:r>
            <a:rPr lang="fr-FR" sz="1000" b="0" strike="noStrike" spc="-1">
              <a:latin typeface="Arial"/>
            </a:rPr>
            <a:t>MOE</a:t>
          </a:r>
          <a:endParaRPr lang="fr-FR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2025000</xdr:colOff>
      <xdr:row>3</xdr:row>
      <xdr:rowOff>3312360</xdr:rowOff>
    </xdr:from>
    <xdr:to>
      <xdr:col>1</xdr:col>
      <xdr:colOff>2377440</xdr:colOff>
      <xdr:row>3</xdr:row>
      <xdr:rowOff>3454920</xdr:rowOff>
    </xdr:to>
    <xdr:sp macro="" textlink="">
      <xdr:nvSpPr>
        <xdr:cNvPr id="9" name="Cadre de texte 2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5397480" y="4230720"/>
          <a:ext cx="352440" cy="142560"/>
        </a:xfrm>
        <a:prstGeom prst="rect">
          <a:avLst/>
        </a:prstGeom>
        <a:noFill/>
        <a:ln w="0">
          <a:noFill/>
        </a:ln>
      </xdr:spPr>
      <xdr:txBody>
        <a:bodyPr lIns="0" tIns="0" rIns="0" bIns="0" anchor="t">
          <a:noAutofit/>
        </a:bodyPr>
        <a:lstStyle/>
        <a:p>
          <a:r>
            <a:rPr lang="fr-FR" sz="1000" b="0" strike="noStrike" spc="-1">
              <a:latin typeface="Arial"/>
            </a:rPr>
            <a:t>MOE</a:t>
          </a:r>
          <a:endParaRPr lang="fr-FR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615240</xdr:colOff>
      <xdr:row>3</xdr:row>
      <xdr:rowOff>3315960</xdr:rowOff>
    </xdr:from>
    <xdr:to>
      <xdr:col>1</xdr:col>
      <xdr:colOff>967680</xdr:colOff>
      <xdr:row>3</xdr:row>
      <xdr:rowOff>3490920</xdr:rowOff>
    </xdr:to>
    <xdr:sp macro="" textlink="">
      <xdr:nvSpPr>
        <xdr:cNvPr id="10" name="Cadre de texte 3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3987720" y="4234320"/>
          <a:ext cx="352440" cy="174960"/>
        </a:xfrm>
        <a:prstGeom prst="rect">
          <a:avLst/>
        </a:prstGeom>
        <a:noFill/>
        <a:ln w="0">
          <a:noFill/>
        </a:ln>
      </xdr:spPr>
      <xdr:txBody>
        <a:bodyPr lIns="0" tIns="0" rIns="0" bIns="0" anchor="t">
          <a:noAutofit/>
        </a:bodyPr>
        <a:lstStyle/>
        <a:p>
          <a:r>
            <a:rPr lang="fr-FR" sz="1000" b="0" strike="noStrike" spc="-1">
              <a:latin typeface="Arial"/>
            </a:rPr>
            <a:t>MOE</a:t>
          </a:r>
          <a:endParaRPr lang="fr-FR" sz="1000" b="0" strike="noStrike" spc="-1">
            <a:latin typeface="Times New Roman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ordures_et_caniveaux" displayName="Bordures_et_caniveaux" ref="B40:B44" totalsRowShown="0">
  <tableColumns count="1">
    <tableColumn id="1" xr3:uid="{00000000-0010-0000-0000-000001000000}" name="Bordures_et_caniveaux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errassements_et_deconstruction_de_structures" displayName="Terrassements_et_deconstruction_de_structures" ref="A19:A28" totalsRowShown="0">
  <tableColumns count="1">
    <tableColumn id="1" xr3:uid="{00000000-0010-0000-0900-000001000000}" name="Terrassements_et_deconstruction_de_structures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Dechets_verts" displayName="Dechets_verts" ref="E19:E20" totalsRowShown="0">
  <tableColumns count="1">
    <tableColumn id="1" xr3:uid="{00000000-0010-0000-0100-000001000000}" name="Dechets_verts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emolition_de_revetements_de_surface" displayName="Demolition_de_revetements_de_surface" ref="C19:C23" totalsRowShown="0">
  <tableColumns count="1">
    <tableColumn id="1" xr3:uid="{00000000-0010-0000-0200-000001000000}" name="Demolition_de_revetements_de_surface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Depose_de_bordures_caniveaux_paves_dalles" displayName="Depose_de_bordures_caniveaux_paves_dalles" ref="B19:B23" totalsRowShown="0">
  <tableColumns count="1">
    <tableColumn id="1" xr3:uid="{00000000-0010-0000-0300-000001000000}" name="Depose_de_bordures_caniveaux_paves_dalles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Eclairage_SLT" displayName="Eclairage_SLT" ref="A78:A86" totalsRowShown="0">
  <tableColumns count="1">
    <tableColumn id="1" xr3:uid="{00000000-0010-0000-0400-000001000000}" name="Eclairage_SLT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Fonte_de_voirie" displayName="Fonte_de_voirie" ref="D19:D20" totalsRowShown="0">
  <tableColumns count="1">
    <tableColumn id="1" xr3:uid="{00000000-0010-0000-0500-000001000000}" name="Fonte_de_voirie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Mobilier_urbain" displayName="Mobilier_urbain" ref="B78:B87" totalsRowShown="0">
  <tableColumns count="1">
    <tableColumn id="1" xr3:uid="{00000000-0010-0000-0600-000001000000}" name="Mobilier_urbain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mblais_et_structures" displayName="Remblais_et_structures" ref="A40:A55" totalsRowShown="0">
  <tableColumns count="1">
    <tableColumn id="1" xr3:uid="{00000000-0010-0000-0700-000001000000}" name="Remblais_et_structures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vetements" displayName="Revetements" ref="C40:C48" totalsRowShown="0">
  <tableColumns count="1">
    <tableColumn id="1" xr3:uid="{00000000-0010-0000-0800-000001000000}" name="Revetement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EEEEE"/>
    <pageSetUpPr fitToPage="1"/>
  </sheetPr>
  <dimension ref="A1:H38"/>
  <sheetViews>
    <sheetView tabSelected="1" zoomScaleNormal="100" workbookViewId="0">
      <selection activeCell="J13" sqref="J13"/>
    </sheetView>
  </sheetViews>
  <sheetFormatPr baseColWidth="10" defaultColWidth="11.5546875" defaultRowHeight="13.2" x14ac:dyDescent="0.25"/>
  <cols>
    <col min="1" max="1" width="31.33203125" style="2" customWidth="1"/>
    <col min="2" max="2" width="2.109375" style="2" customWidth="1"/>
    <col min="3" max="3" width="18.6640625" style="2" customWidth="1"/>
    <col min="4" max="4" width="19.109375" style="2" customWidth="1"/>
    <col min="5" max="5" width="2.44140625" style="2" customWidth="1"/>
    <col min="6" max="6" width="26.88671875" style="2" customWidth="1"/>
    <col min="7" max="7" width="2.6640625" style="2" customWidth="1"/>
    <col min="8" max="8" width="6.21875" style="2" customWidth="1"/>
    <col min="9" max="16384" width="11.5546875" style="2"/>
  </cols>
  <sheetData>
    <row r="1" spans="1:8" ht="170.4" customHeight="1" x14ac:dyDescent="0.4">
      <c r="C1" s="143" t="s">
        <v>0</v>
      </c>
      <c r="D1" s="143"/>
      <c r="E1" s="143"/>
      <c r="F1" s="143"/>
      <c r="G1" s="143"/>
      <c r="H1" s="143"/>
    </row>
    <row r="2" spans="1:8" ht="18.3" customHeight="1" x14ac:dyDescent="0.25"/>
    <row r="3" spans="1:8" ht="51" customHeight="1" x14ac:dyDescent="0.25">
      <c r="A3" s="3" t="s">
        <v>1</v>
      </c>
      <c r="B3" s="144"/>
      <c r="C3" s="144"/>
      <c r="D3" s="144"/>
      <c r="E3" s="144"/>
      <c r="F3" s="144"/>
      <c r="G3" s="144"/>
      <c r="H3" s="144"/>
    </row>
    <row r="4" spans="1:8" ht="34.049999999999997" customHeight="1" x14ac:dyDescent="0.25">
      <c r="A4" s="3" t="s">
        <v>2</v>
      </c>
      <c r="B4" s="144"/>
      <c r="C4" s="144"/>
      <c r="D4" s="144"/>
      <c r="E4" s="144"/>
      <c r="F4" s="144"/>
      <c r="G4" s="144"/>
      <c r="H4" s="144"/>
    </row>
    <row r="5" spans="1:8" ht="34.049999999999997" customHeight="1" x14ac:dyDescent="0.25">
      <c r="A5" s="3" t="s">
        <v>3</v>
      </c>
      <c r="B5" s="145"/>
      <c r="C5" s="145"/>
      <c r="D5" s="146" t="s">
        <v>4</v>
      </c>
      <c r="E5" s="146"/>
      <c r="F5" s="146"/>
      <c r="G5" s="146"/>
      <c r="H5" s="146"/>
    </row>
    <row r="6" spans="1:8" ht="25.5" customHeight="1" x14ac:dyDescent="0.25"/>
    <row r="7" spans="1:8" ht="14.1" customHeight="1" x14ac:dyDescent="0.25">
      <c r="A7" s="4" t="s">
        <v>5</v>
      </c>
    </row>
    <row r="8" spans="1:8" ht="14.1" customHeight="1" x14ac:dyDescent="0.25"/>
    <row r="9" spans="1:8" ht="14.1" customHeight="1" x14ac:dyDescent="0.25">
      <c r="A9" s="5" t="s">
        <v>6</v>
      </c>
      <c r="B9" s="6" t="s">
        <v>7</v>
      </c>
      <c r="C9" s="141" t="s">
        <v>8</v>
      </c>
      <c r="D9" s="141"/>
      <c r="E9" s="7" t="s">
        <v>7</v>
      </c>
      <c r="F9" s="142" t="s">
        <v>9</v>
      </c>
      <c r="G9" s="142" t="b">
        <v>0</v>
      </c>
      <c r="H9" s="7" t="s">
        <v>10</v>
      </c>
    </row>
    <row r="10" spans="1:8" ht="14.1" customHeight="1" x14ac:dyDescent="0.25">
      <c r="B10" s="8"/>
      <c r="C10" s="9"/>
      <c r="D10" s="9"/>
      <c r="E10" s="7"/>
      <c r="F10" s="9"/>
      <c r="G10" s="10"/>
      <c r="H10" s="7"/>
    </row>
    <row r="11" spans="1:8" ht="14.1" customHeight="1" x14ac:dyDescent="0.25">
      <c r="A11" s="1" t="s">
        <v>11</v>
      </c>
      <c r="B11" s="11" t="s">
        <v>7</v>
      </c>
      <c r="C11" s="141" t="s">
        <v>12</v>
      </c>
      <c r="D11" s="141"/>
      <c r="E11" s="7" t="s">
        <v>10</v>
      </c>
      <c r="F11" s="142" t="s">
        <v>13</v>
      </c>
      <c r="G11" s="142" t="b">
        <v>0</v>
      </c>
      <c r="H11" s="7" t="s">
        <v>7</v>
      </c>
    </row>
    <row r="12" spans="1:8" ht="14.1" customHeight="1" x14ac:dyDescent="0.25">
      <c r="B12" s="8"/>
      <c r="C12" s="9"/>
      <c r="D12" s="9"/>
      <c r="E12" s="7"/>
      <c r="H12" s="7"/>
    </row>
    <row r="13" spans="1:8" ht="14.1" customHeight="1" x14ac:dyDescent="0.25">
      <c r="A13" s="5" t="s">
        <v>14</v>
      </c>
      <c r="B13" s="11" t="s">
        <v>7</v>
      </c>
      <c r="C13" s="141" t="s">
        <v>15</v>
      </c>
      <c r="D13" s="141"/>
      <c r="E13" s="7" t="s">
        <v>7</v>
      </c>
      <c r="H13" s="7"/>
    </row>
    <row r="14" spans="1:8" ht="14.1" customHeight="1" x14ac:dyDescent="0.25"/>
    <row r="15" spans="1:8" ht="14.1" customHeight="1" x14ac:dyDescent="0.25"/>
    <row r="16" spans="1:8" ht="36.9" customHeight="1" x14ac:dyDescent="0.25">
      <c r="A16" s="135" t="s">
        <v>16</v>
      </c>
      <c r="B16" s="135"/>
      <c r="C16" s="135"/>
      <c r="D16" s="135"/>
      <c r="E16" s="135"/>
      <c r="F16" s="135"/>
      <c r="G16" s="135"/>
      <c r="H16" s="135"/>
    </row>
    <row r="17" spans="1:8" ht="28.35" customHeight="1" x14ac:dyDescent="0.25">
      <c r="A17" s="139"/>
      <c r="B17" s="139"/>
      <c r="C17" s="136" t="s">
        <v>17</v>
      </c>
      <c r="D17" s="136"/>
      <c r="E17" s="136" t="s">
        <v>18</v>
      </c>
      <c r="F17" s="136"/>
      <c r="G17" s="136"/>
      <c r="H17" s="136"/>
    </row>
    <row r="18" spans="1:8" ht="18.45" customHeight="1" x14ac:dyDescent="0.25">
      <c r="A18" s="136" t="s">
        <v>19</v>
      </c>
      <c r="B18" s="136"/>
      <c r="C18" s="137"/>
      <c r="D18" s="137"/>
      <c r="E18" s="140"/>
      <c r="F18" s="140"/>
      <c r="G18" s="140"/>
      <c r="H18" s="140"/>
    </row>
    <row r="19" spans="1:8" ht="18.45" customHeight="1" x14ac:dyDescent="0.25">
      <c r="A19" s="136" t="s">
        <v>20</v>
      </c>
      <c r="B19" s="136"/>
      <c r="C19" s="137"/>
      <c r="D19" s="137"/>
      <c r="E19" s="138"/>
      <c r="F19" s="138"/>
      <c r="G19" s="138"/>
      <c r="H19" s="138"/>
    </row>
    <row r="20" spans="1:8" ht="18.45" customHeight="1" x14ac:dyDescent="0.25">
      <c r="A20" s="136" t="s">
        <v>21</v>
      </c>
      <c r="B20" s="136"/>
      <c r="C20" s="137"/>
      <c r="D20" s="137"/>
      <c r="E20" s="138"/>
      <c r="F20" s="138"/>
      <c r="G20" s="138"/>
      <c r="H20" s="138"/>
    </row>
    <row r="21" spans="1:8" ht="15.6" customHeight="1" x14ac:dyDescent="0.25"/>
    <row r="22" spans="1:8" ht="15.6" customHeight="1" x14ac:dyDescent="0.25"/>
    <row r="23" spans="1:8" ht="18.45" customHeight="1" x14ac:dyDescent="0.25">
      <c r="A23" s="135" t="s">
        <v>22</v>
      </c>
      <c r="B23" s="135"/>
      <c r="C23" s="135"/>
      <c r="D23" s="135"/>
      <c r="E23" s="135"/>
      <c r="F23" s="135"/>
      <c r="G23" s="135"/>
      <c r="H23" s="135"/>
    </row>
    <row r="24" spans="1:8" ht="18.45" customHeight="1" x14ac:dyDescent="0.25">
      <c r="A24" s="133" t="s">
        <v>23</v>
      </c>
      <c r="B24" s="133"/>
      <c r="C24" s="134"/>
      <c r="D24" s="134"/>
      <c r="E24" s="134"/>
      <c r="F24" s="134"/>
      <c r="G24" s="134"/>
      <c r="H24" s="134"/>
    </row>
    <row r="25" spans="1:8" ht="18.45" customHeight="1" x14ac:dyDescent="0.25">
      <c r="A25" s="133" t="s">
        <v>24</v>
      </c>
      <c r="B25" s="133"/>
      <c r="C25" s="134"/>
      <c r="D25" s="134"/>
      <c r="E25" s="134"/>
      <c r="F25" s="134"/>
      <c r="G25" s="134"/>
      <c r="H25" s="134"/>
    </row>
    <row r="26" spans="1:8" ht="14.1" customHeight="1" x14ac:dyDescent="0.25"/>
    <row r="27" spans="1:8" ht="14.1" customHeight="1" x14ac:dyDescent="0.25"/>
    <row r="28" spans="1:8" ht="18.45" customHeight="1" x14ac:dyDescent="0.25">
      <c r="A28" s="135" t="s">
        <v>25</v>
      </c>
      <c r="B28" s="135"/>
      <c r="C28" s="135"/>
      <c r="D28" s="135"/>
      <c r="E28" s="135"/>
      <c r="F28" s="135"/>
      <c r="G28" s="135"/>
      <c r="H28" s="135"/>
    </row>
    <row r="29" spans="1:8" ht="18.45" customHeight="1" x14ac:dyDescent="0.25">
      <c r="A29" s="133" t="s">
        <v>23</v>
      </c>
      <c r="B29" s="133"/>
      <c r="C29" s="134"/>
      <c r="D29" s="134"/>
      <c r="E29" s="134"/>
      <c r="F29" s="134"/>
      <c r="G29" s="134"/>
      <c r="H29" s="134"/>
    </row>
    <row r="30" spans="1:8" ht="18.45" customHeight="1" x14ac:dyDescent="0.25">
      <c r="A30" s="133" t="s">
        <v>26</v>
      </c>
      <c r="B30" s="133"/>
      <c r="C30" s="134"/>
      <c r="D30" s="134"/>
      <c r="E30" s="134"/>
      <c r="F30" s="134"/>
      <c r="G30" s="134"/>
      <c r="H30" s="134"/>
    </row>
    <row r="31" spans="1:8" ht="15.6" customHeight="1" x14ac:dyDescent="0.25"/>
    <row r="32" spans="1:8" ht="15.6" customHeight="1" x14ac:dyDescent="0.25"/>
    <row r="33" spans="1:8" ht="18.45" customHeight="1" x14ac:dyDescent="0.25">
      <c r="A33" s="135" t="s">
        <v>27</v>
      </c>
      <c r="B33" s="135"/>
      <c r="C33" s="135"/>
      <c r="D33" s="135"/>
      <c r="E33" s="135"/>
      <c r="F33" s="135"/>
      <c r="G33" s="135"/>
      <c r="H33" s="135"/>
    </row>
    <row r="34" spans="1:8" ht="18.45" customHeight="1" x14ac:dyDescent="0.25">
      <c r="A34" s="133" t="s">
        <v>28</v>
      </c>
      <c r="B34" s="133"/>
      <c r="C34" s="134"/>
      <c r="D34" s="134"/>
      <c r="E34" s="134"/>
      <c r="F34" s="134"/>
      <c r="G34" s="134"/>
      <c r="H34" s="134"/>
    </row>
    <row r="35" spans="1:8" ht="18.45" customHeight="1" x14ac:dyDescent="0.25">
      <c r="A35" s="133" t="s">
        <v>29</v>
      </c>
      <c r="B35" s="133"/>
      <c r="C35" s="134"/>
      <c r="D35" s="134"/>
      <c r="E35" s="134"/>
      <c r="F35" s="134"/>
      <c r="G35" s="134"/>
      <c r="H35" s="134"/>
    </row>
    <row r="36" spans="1:8" ht="18.45" customHeight="1" x14ac:dyDescent="0.25">
      <c r="A36" s="133" t="s">
        <v>30</v>
      </c>
      <c r="B36" s="133"/>
      <c r="C36" s="134"/>
      <c r="D36" s="134"/>
      <c r="E36" s="134"/>
      <c r="F36" s="134"/>
      <c r="G36" s="134"/>
      <c r="H36" s="134"/>
    </row>
    <row r="37" spans="1:8" ht="42.45" customHeight="1" x14ac:dyDescent="0.25"/>
    <row r="38" spans="1:8" ht="56.7" customHeight="1" x14ac:dyDescent="0.25"/>
  </sheetData>
  <mergeCells count="40">
    <mergeCell ref="C1:H1"/>
    <mergeCell ref="B3:H3"/>
    <mergeCell ref="B4:H4"/>
    <mergeCell ref="B5:C5"/>
    <mergeCell ref="D5:H5"/>
    <mergeCell ref="C9:D9"/>
    <mergeCell ref="F9:G9"/>
    <mergeCell ref="C11:D11"/>
    <mergeCell ref="F11:G11"/>
    <mergeCell ref="C13:D13"/>
    <mergeCell ref="A16:H16"/>
    <mergeCell ref="A17:B17"/>
    <mergeCell ref="C17:D17"/>
    <mergeCell ref="E17:H17"/>
    <mergeCell ref="A18:B18"/>
    <mergeCell ref="C18:D18"/>
    <mergeCell ref="E18:H18"/>
    <mergeCell ref="A19:B19"/>
    <mergeCell ref="C19:D19"/>
    <mergeCell ref="E19:H19"/>
    <mergeCell ref="A20:B20"/>
    <mergeCell ref="C20:D20"/>
    <mergeCell ref="E20:H20"/>
    <mergeCell ref="A23:H23"/>
    <mergeCell ref="A24:B24"/>
    <mergeCell ref="C24:H24"/>
    <mergeCell ref="A25:B25"/>
    <mergeCell ref="C25:H25"/>
    <mergeCell ref="A28:H28"/>
    <mergeCell ref="A29:B29"/>
    <mergeCell ref="C29:H29"/>
    <mergeCell ref="A30:B30"/>
    <mergeCell ref="C30:H30"/>
    <mergeCell ref="A36:B36"/>
    <mergeCell ref="C36:H36"/>
    <mergeCell ref="A33:H33"/>
    <mergeCell ref="A34:B34"/>
    <mergeCell ref="C34:H34"/>
    <mergeCell ref="A35:B35"/>
    <mergeCell ref="C35:H35"/>
  </mergeCells>
  <printOptions horizontalCentered="1" verticalCentered="1"/>
  <pageMargins left="0.196527777777778" right="0.196527777777778" top="0.196527777777778" bottom="0.196527777777778" header="0.511811023622047" footer="0.511811023622047"/>
  <pageSetup paperSize="9" orientation="portrait" useFirstPageNumber="1" horizontalDpi="300" verticalDpi="30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3" name="Check Box 16">
              <controlPr defaultSize="0" autoFill="0" autoLine="0" autoPict="0" altText="Case à cocher">
                <anchor moveWithCells="1">
                  <from>
                    <xdr:col>0</xdr:col>
                    <xdr:colOff>2103120</xdr:colOff>
                    <xdr:row>10</xdr:row>
                    <xdr:rowOff>30480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 altText="Case à cocher">
                <anchor moveWithCells="1">
                  <from>
                    <xdr:col>0</xdr:col>
                    <xdr:colOff>2103120</xdr:colOff>
                    <xdr:row>12</xdr:row>
                    <xdr:rowOff>30480</xdr:rowOff>
                  </from>
                  <to>
                    <xdr:col>2</xdr:col>
                    <xdr:colOff>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 altText="Case à cocher">
                <anchor moveWithCells="1">
                  <from>
                    <xdr:col>0</xdr:col>
                    <xdr:colOff>2087880</xdr:colOff>
                    <xdr:row>8</xdr:row>
                    <xdr:rowOff>22860</xdr:rowOff>
                  </from>
                  <to>
                    <xdr:col>1</xdr:col>
                    <xdr:colOff>129540</xdr:colOff>
                    <xdr:row>8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 altText="Case à cocher">
                <anchor moveWithCells="1">
                  <from>
                    <xdr:col>3</xdr:col>
                    <xdr:colOff>701040</xdr:colOff>
                    <xdr:row>8</xdr:row>
                    <xdr:rowOff>22860</xdr:rowOff>
                  </from>
                  <to>
                    <xdr:col>3</xdr:col>
                    <xdr:colOff>891540</xdr:colOff>
                    <xdr:row>8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 altText="Case à cocher">
                <anchor moveWithCells="1">
                  <from>
                    <xdr:col>3</xdr:col>
                    <xdr:colOff>693420</xdr:colOff>
                    <xdr:row>10</xdr:row>
                    <xdr:rowOff>22860</xdr:rowOff>
                  </from>
                  <to>
                    <xdr:col>3</xdr:col>
                    <xdr:colOff>891540</xdr:colOff>
                    <xdr:row>10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8" name="Check Box 13">
              <controlPr defaultSize="0" autoFill="0" autoLine="0" autoPict="0" altText="Case à cocher">
                <anchor moveWithCells="1">
                  <from>
                    <xdr:col>3</xdr:col>
                    <xdr:colOff>701040</xdr:colOff>
                    <xdr:row>12</xdr:row>
                    <xdr:rowOff>22860</xdr:rowOff>
                  </from>
                  <to>
                    <xdr:col>3</xdr:col>
                    <xdr:colOff>891540</xdr:colOff>
                    <xdr:row>12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9" name="Check Box 14">
              <controlPr defaultSize="0" autoFill="0" autoLine="0" autoPict="0" altText="Case à cocher">
                <anchor moveWithCells="1">
                  <from>
                    <xdr:col>7</xdr:col>
                    <xdr:colOff>53340</xdr:colOff>
                    <xdr:row>8</xdr:row>
                    <xdr:rowOff>30480</xdr:rowOff>
                  </from>
                  <to>
                    <xdr:col>7</xdr:col>
                    <xdr:colOff>243840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0" name="Check Box 15">
              <controlPr defaultSize="0" autoFill="0" autoLine="0" autoPict="0" altText="Case à cocher">
                <anchor moveWithCells="1">
                  <from>
                    <xdr:col>7</xdr:col>
                    <xdr:colOff>60960</xdr:colOff>
                    <xdr:row>10</xdr:row>
                    <xdr:rowOff>30480</xdr:rowOff>
                  </from>
                  <to>
                    <xdr:col>7</xdr:col>
                    <xdr:colOff>251460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" r:id="rId11" name="Case à cocher 1">
              <controlPr defaultSize="0" autoFill="0" autoLine="0" autoPict="0" altText="Case à cocher">
                <anchor moveWithCells="1">
                  <from>
                    <xdr:col>0</xdr:col>
                    <xdr:colOff>2103120</xdr:colOff>
                    <xdr:row>10</xdr:row>
                    <xdr:rowOff>30480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EEEEE"/>
    <pageSetUpPr fitToPage="1"/>
  </sheetPr>
  <dimension ref="A1:N504"/>
  <sheetViews>
    <sheetView zoomScale="80" zoomScaleNormal="80" workbookViewId="0">
      <selection activeCell="A5" sqref="A5:J11"/>
    </sheetView>
  </sheetViews>
  <sheetFormatPr baseColWidth="10" defaultColWidth="11.5546875" defaultRowHeight="13.2" x14ac:dyDescent="0.25"/>
  <cols>
    <col min="1" max="1" width="43.88671875" style="2" customWidth="1"/>
    <col min="2" max="2" width="51.109375" style="2" customWidth="1"/>
    <col min="3" max="3" width="25.5546875" style="2" customWidth="1"/>
    <col min="4" max="5" width="14" style="2" customWidth="1"/>
    <col min="6" max="6" width="20.88671875" style="2" customWidth="1"/>
    <col min="7" max="7" width="47.44140625" style="2" customWidth="1"/>
    <col min="8" max="8" width="25.5546875" style="2" customWidth="1"/>
    <col min="9" max="9" width="12.77734375" style="2" customWidth="1"/>
    <col min="10" max="10" width="28.5546875" style="2" customWidth="1"/>
    <col min="11" max="16384" width="11.5546875" style="2"/>
  </cols>
  <sheetData>
    <row r="1" spans="1:14" ht="34.049999999999997" customHeight="1" x14ac:dyDescent="0.25">
      <c r="A1" s="147" t="s">
        <v>31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4" ht="48.15" customHeight="1" x14ac:dyDescent="0.25">
      <c r="A2" s="148" t="s">
        <v>32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4" ht="25.5" customHeight="1" x14ac:dyDescent="0.25">
      <c r="A3" s="13"/>
      <c r="B3" s="14"/>
      <c r="C3" s="15"/>
      <c r="D3" s="16"/>
      <c r="E3" s="17"/>
      <c r="F3" s="17"/>
      <c r="G3" s="14"/>
      <c r="H3" s="15"/>
      <c r="I3" s="18"/>
      <c r="J3" s="19"/>
    </row>
    <row r="4" spans="1:14" ht="79.349999999999994" customHeight="1" x14ac:dyDescent="0.25">
      <c r="A4" s="20" t="s">
        <v>33</v>
      </c>
      <c r="B4" s="20" t="s">
        <v>34</v>
      </c>
      <c r="C4" s="21" t="s">
        <v>35</v>
      </c>
      <c r="D4" s="22" t="s">
        <v>36</v>
      </c>
      <c r="E4" s="21" t="s">
        <v>37</v>
      </c>
      <c r="F4" s="23" t="s">
        <v>38</v>
      </c>
      <c r="G4" s="24" t="s">
        <v>39</v>
      </c>
      <c r="H4" s="25" t="s">
        <v>40</v>
      </c>
      <c r="I4" s="26" t="s">
        <v>41</v>
      </c>
      <c r="J4" s="27" t="s">
        <v>42</v>
      </c>
    </row>
    <row r="5" spans="1:14" ht="28.35" customHeight="1" x14ac:dyDescent="0.25">
      <c r="A5" s="28"/>
      <c r="B5" s="28"/>
      <c r="C5" s="28"/>
      <c r="D5" s="29"/>
      <c r="E5" s="30"/>
      <c r="F5" s="31"/>
      <c r="G5" s="28"/>
      <c r="H5" s="28"/>
      <c r="I5" s="31"/>
      <c r="J5" s="32"/>
    </row>
    <row r="6" spans="1:14" ht="28.35" customHeight="1" x14ac:dyDescent="0.25">
      <c r="A6" s="28"/>
      <c r="B6" s="28"/>
      <c r="C6" s="28"/>
      <c r="D6" s="29"/>
      <c r="E6" s="30"/>
      <c r="F6" s="31"/>
      <c r="G6" s="28"/>
      <c r="H6" s="28"/>
      <c r="I6" s="31"/>
      <c r="J6" s="32"/>
    </row>
    <row r="7" spans="1:14" ht="28.35" customHeight="1" x14ac:dyDescent="0.25">
      <c r="A7" s="28"/>
      <c r="B7" s="28"/>
      <c r="C7" s="28"/>
      <c r="D7" s="29"/>
      <c r="E7" s="30"/>
      <c r="F7" s="31"/>
      <c r="G7" s="28"/>
      <c r="H7" s="28"/>
      <c r="I7" s="31"/>
      <c r="J7" s="32"/>
    </row>
    <row r="8" spans="1:14" ht="28.35" customHeight="1" x14ac:dyDescent="0.25">
      <c r="A8" s="28"/>
      <c r="B8" s="28"/>
      <c r="C8" s="28"/>
      <c r="D8" s="29"/>
      <c r="E8" s="30"/>
      <c r="F8" s="31"/>
      <c r="G8" s="28"/>
      <c r="H8" s="28"/>
      <c r="I8" s="31"/>
      <c r="J8" s="32"/>
      <c r="N8" s="33"/>
    </row>
    <row r="9" spans="1:14" ht="28.35" customHeight="1" x14ac:dyDescent="0.25">
      <c r="A9" s="28"/>
      <c r="B9" s="28"/>
      <c r="C9" s="28"/>
      <c r="D9" s="29"/>
      <c r="E9" s="30"/>
      <c r="F9" s="31"/>
      <c r="G9" s="28"/>
      <c r="H9" s="28"/>
      <c r="I9" s="31"/>
      <c r="J9" s="32"/>
    </row>
    <row r="10" spans="1:14" ht="28.35" customHeight="1" x14ac:dyDescent="0.25">
      <c r="A10" s="28"/>
      <c r="B10" s="28"/>
      <c r="C10" s="28"/>
      <c r="D10" s="29"/>
      <c r="E10" s="30"/>
      <c r="F10" s="31"/>
      <c r="G10" s="28"/>
      <c r="H10" s="28"/>
      <c r="I10" s="31"/>
      <c r="J10" s="32"/>
    </row>
    <row r="11" spans="1:14" ht="28.35" customHeight="1" x14ac:dyDescent="0.25">
      <c r="A11" s="28"/>
      <c r="B11" s="28"/>
      <c r="C11" s="28"/>
      <c r="D11" s="29"/>
      <c r="E11" s="30"/>
      <c r="F11" s="31"/>
      <c r="G11" s="28"/>
      <c r="H11" s="28"/>
      <c r="I11" s="31"/>
      <c r="J11" s="32"/>
    </row>
    <row r="12" spans="1:14" ht="28.35" customHeight="1" x14ac:dyDescent="0.25">
      <c r="A12" s="28"/>
      <c r="B12" s="28"/>
      <c r="C12" s="28"/>
      <c r="D12" s="29"/>
      <c r="E12" s="30"/>
      <c r="F12" s="31"/>
      <c r="G12" s="28"/>
      <c r="H12" s="28"/>
      <c r="I12" s="31"/>
      <c r="J12" s="32"/>
    </row>
    <row r="13" spans="1:14" ht="28.35" customHeight="1" x14ac:dyDescent="0.25">
      <c r="A13" s="28"/>
      <c r="B13" s="28"/>
      <c r="C13" s="28"/>
      <c r="D13" s="29"/>
      <c r="E13" s="30"/>
      <c r="F13" s="31"/>
      <c r="G13" s="28"/>
      <c r="H13" s="28"/>
      <c r="I13" s="31"/>
      <c r="J13" s="32"/>
    </row>
    <row r="14" spans="1:14" ht="28.35" customHeight="1" x14ac:dyDescent="0.25">
      <c r="A14" s="28"/>
      <c r="B14" s="28"/>
      <c r="C14" s="28"/>
      <c r="D14" s="29"/>
      <c r="E14" s="30"/>
      <c r="F14" s="31"/>
      <c r="G14" s="28"/>
      <c r="H14" s="28"/>
      <c r="I14" s="31"/>
      <c r="J14" s="32"/>
    </row>
    <row r="15" spans="1:14" ht="28.35" customHeight="1" x14ac:dyDescent="0.25">
      <c r="A15" s="28"/>
      <c r="B15" s="28"/>
      <c r="C15" s="28"/>
      <c r="D15" s="29"/>
      <c r="E15" s="30"/>
      <c r="F15" s="31"/>
      <c r="G15" s="28"/>
      <c r="H15" s="28"/>
      <c r="I15" s="31"/>
      <c r="J15" s="32"/>
    </row>
    <row r="16" spans="1:14" ht="28.35" customHeight="1" x14ac:dyDescent="0.25">
      <c r="A16" s="28"/>
      <c r="B16" s="28"/>
      <c r="C16" s="28"/>
      <c r="D16" s="29"/>
      <c r="E16" s="30"/>
      <c r="F16" s="31"/>
      <c r="G16" s="28"/>
      <c r="H16" s="28"/>
      <c r="I16" s="31"/>
      <c r="J16" s="32"/>
    </row>
    <row r="17" spans="1:10" ht="28.35" customHeight="1" x14ac:dyDescent="0.25">
      <c r="A17" s="28"/>
      <c r="B17" s="28"/>
      <c r="C17" s="28"/>
      <c r="D17" s="29"/>
      <c r="E17" s="30"/>
      <c r="F17" s="31"/>
      <c r="G17" s="28"/>
      <c r="H17" s="28"/>
      <c r="I17" s="31"/>
      <c r="J17" s="32"/>
    </row>
    <row r="18" spans="1:10" ht="28.35" customHeight="1" x14ac:dyDescent="0.25">
      <c r="A18" s="28"/>
      <c r="B18" s="28"/>
      <c r="C18" s="28"/>
      <c r="D18" s="29"/>
      <c r="E18" s="30"/>
      <c r="F18" s="31"/>
      <c r="G18" s="28"/>
      <c r="H18" s="28"/>
      <c r="I18" s="31"/>
      <c r="J18" s="32"/>
    </row>
    <row r="19" spans="1:10" ht="28.35" customHeight="1" x14ac:dyDescent="0.25">
      <c r="A19" s="28"/>
      <c r="B19" s="28"/>
      <c r="C19" s="28"/>
      <c r="D19" s="29"/>
      <c r="E19" s="30"/>
      <c r="F19" s="31"/>
      <c r="G19" s="28"/>
      <c r="H19" s="28"/>
      <c r="I19" s="31"/>
      <c r="J19" s="32"/>
    </row>
    <row r="20" spans="1:10" ht="28.35" customHeight="1" x14ac:dyDescent="0.25">
      <c r="A20" s="28"/>
      <c r="B20" s="28"/>
      <c r="C20" s="28"/>
      <c r="D20" s="29"/>
      <c r="E20" s="30"/>
      <c r="F20" s="31"/>
      <c r="G20" s="28"/>
      <c r="H20" s="28"/>
      <c r="I20" s="31"/>
      <c r="J20" s="32"/>
    </row>
    <row r="21" spans="1:10" ht="28.35" customHeight="1" x14ac:dyDescent="0.25">
      <c r="A21" s="28"/>
      <c r="B21" s="28"/>
      <c r="C21" s="28"/>
      <c r="D21" s="29"/>
      <c r="E21" s="30"/>
      <c r="F21" s="31"/>
      <c r="G21" s="28"/>
      <c r="H21" s="28"/>
      <c r="I21" s="31"/>
      <c r="J21" s="32"/>
    </row>
    <row r="22" spans="1:10" ht="28.35" customHeight="1" x14ac:dyDescent="0.25">
      <c r="A22" s="28"/>
      <c r="B22" s="28"/>
      <c r="C22" s="28"/>
      <c r="D22" s="29"/>
      <c r="E22" s="30"/>
      <c r="F22" s="31"/>
      <c r="G22" s="28"/>
      <c r="H22" s="28"/>
      <c r="I22" s="31"/>
      <c r="J22" s="32"/>
    </row>
    <row r="23" spans="1:10" ht="28.35" customHeight="1" x14ac:dyDescent="0.25">
      <c r="A23" s="28"/>
      <c r="B23" s="28"/>
      <c r="C23" s="28"/>
      <c r="D23" s="29"/>
      <c r="E23" s="30"/>
      <c r="F23" s="31"/>
      <c r="G23" s="28"/>
      <c r="H23" s="28"/>
      <c r="I23" s="31"/>
      <c r="J23" s="32"/>
    </row>
    <row r="24" spans="1:10" ht="28.35" customHeight="1" x14ac:dyDescent="0.25">
      <c r="A24" s="28"/>
      <c r="B24" s="28"/>
      <c r="C24" s="28"/>
      <c r="D24" s="29"/>
      <c r="E24" s="30"/>
      <c r="F24" s="31"/>
      <c r="G24" s="28"/>
      <c r="H24" s="28"/>
      <c r="I24" s="31"/>
      <c r="J24" s="32"/>
    </row>
    <row r="25" spans="1:10" ht="28.35" customHeight="1" x14ac:dyDescent="0.25">
      <c r="A25" s="28"/>
      <c r="B25" s="28"/>
      <c r="C25" s="28"/>
      <c r="D25" s="29"/>
      <c r="E25" s="30"/>
      <c r="F25" s="31"/>
      <c r="G25" s="28"/>
      <c r="H25" s="28"/>
      <c r="I25" s="31"/>
      <c r="J25" s="32"/>
    </row>
    <row r="26" spans="1:10" ht="28.35" customHeight="1" x14ac:dyDescent="0.25">
      <c r="A26" s="28"/>
      <c r="B26" s="28"/>
      <c r="C26" s="28"/>
      <c r="D26" s="29"/>
      <c r="E26" s="30"/>
      <c r="F26" s="31"/>
      <c r="G26" s="28"/>
      <c r="H26" s="28"/>
      <c r="I26" s="31"/>
      <c r="J26" s="32"/>
    </row>
    <row r="27" spans="1:10" ht="28.35" customHeight="1" x14ac:dyDescent="0.25">
      <c r="A27" s="28"/>
      <c r="B27" s="28"/>
      <c r="C27" s="28"/>
      <c r="D27" s="29"/>
      <c r="E27" s="30"/>
      <c r="F27" s="31"/>
      <c r="G27" s="28"/>
      <c r="H27" s="28"/>
      <c r="I27" s="31"/>
      <c r="J27" s="32"/>
    </row>
    <row r="28" spans="1:10" ht="28.35" customHeight="1" x14ac:dyDescent="0.25">
      <c r="A28" s="28"/>
      <c r="B28" s="28"/>
      <c r="C28" s="28"/>
      <c r="D28" s="29"/>
      <c r="E28" s="30"/>
      <c r="F28" s="31"/>
      <c r="G28" s="28"/>
      <c r="H28" s="28"/>
      <c r="I28" s="31"/>
      <c r="J28" s="32"/>
    </row>
    <row r="29" spans="1:10" ht="28.35" customHeight="1" x14ac:dyDescent="0.25">
      <c r="A29" s="28"/>
      <c r="B29" s="28"/>
      <c r="C29" s="28"/>
      <c r="D29" s="29"/>
      <c r="E29" s="30"/>
      <c r="F29" s="31"/>
      <c r="G29" s="28"/>
      <c r="H29" s="28"/>
      <c r="I29" s="31"/>
      <c r="J29" s="32"/>
    </row>
    <row r="30" spans="1:10" ht="28.35" customHeight="1" x14ac:dyDescent="0.25">
      <c r="A30" s="28"/>
      <c r="B30" s="28"/>
      <c r="C30" s="28"/>
      <c r="D30" s="29"/>
      <c r="E30" s="30"/>
      <c r="F30" s="31"/>
      <c r="G30" s="28"/>
      <c r="H30" s="28"/>
      <c r="I30" s="31"/>
      <c r="J30" s="32"/>
    </row>
    <row r="31" spans="1:10" ht="28.35" customHeight="1" x14ac:dyDescent="0.25">
      <c r="A31" s="28"/>
      <c r="B31" s="28"/>
      <c r="C31" s="28"/>
      <c r="D31" s="29"/>
      <c r="E31" s="30"/>
      <c r="F31" s="31"/>
      <c r="G31" s="28"/>
      <c r="H31" s="28"/>
      <c r="I31" s="31"/>
      <c r="J31" s="32"/>
    </row>
    <row r="32" spans="1:10" ht="28.35" customHeight="1" x14ac:dyDescent="0.25">
      <c r="A32" s="28"/>
      <c r="B32" s="28"/>
      <c r="C32" s="28"/>
      <c r="D32" s="29"/>
      <c r="E32" s="30"/>
      <c r="F32" s="31"/>
      <c r="G32" s="28"/>
      <c r="H32" s="28"/>
      <c r="I32" s="31"/>
      <c r="J32" s="32"/>
    </row>
    <row r="33" spans="1:10" ht="28.35" customHeight="1" x14ac:dyDescent="0.25">
      <c r="A33" s="28"/>
      <c r="B33" s="28"/>
      <c r="C33" s="28"/>
      <c r="D33" s="29"/>
      <c r="E33" s="30"/>
      <c r="F33" s="31"/>
      <c r="G33" s="28"/>
      <c r="H33" s="28"/>
      <c r="I33" s="31"/>
      <c r="J33" s="32"/>
    </row>
    <row r="34" spans="1:10" ht="28.35" customHeight="1" x14ac:dyDescent="0.25">
      <c r="A34" s="28"/>
      <c r="B34" s="28"/>
      <c r="C34" s="28"/>
      <c r="D34" s="29"/>
      <c r="E34" s="30"/>
      <c r="F34" s="31"/>
      <c r="G34" s="28"/>
      <c r="H34" s="28"/>
      <c r="I34" s="31"/>
      <c r="J34" s="32"/>
    </row>
    <row r="35" spans="1:10" ht="28.35" customHeight="1" x14ac:dyDescent="0.25">
      <c r="A35" s="28"/>
      <c r="B35" s="28"/>
      <c r="C35" s="28"/>
      <c r="D35" s="29"/>
      <c r="E35" s="30"/>
      <c r="F35" s="31"/>
      <c r="G35" s="28"/>
      <c r="H35" s="28"/>
      <c r="I35" s="31"/>
      <c r="J35" s="32"/>
    </row>
    <row r="36" spans="1:10" ht="28.35" customHeight="1" x14ac:dyDescent="0.25">
      <c r="A36" s="28"/>
      <c r="B36" s="28"/>
      <c r="C36" s="28"/>
      <c r="D36" s="29"/>
      <c r="E36" s="30"/>
      <c r="F36" s="31"/>
      <c r="G36" s="28"/>
      <c r="H36" s="28"/>
      <c r="I36" s="31"/>
      <c r="J36" s="32"/>
    </row>
    <row r="37" spans="1:10" ht="28.35" customHeight="1" x14ac:dyDescent="0.25">
      <c r="A37" s="28"/>
      <c r="B37" s="28"/>
      <c r="C37" s="28"/>
      <c r="D37" s="29"/>
      <c r="E37" s="30"/>
      <c r="F37" s="31"/>
      <c r="G37" s="28"/>
      <c r="H37" s="28"/>
      <c r="I37" s="31"/>
      <c r="J37" s="32"/>
    </row>
    <row r="38" spans="1:10" ht="28.35" customHeight="1" x14ac:dyDescent="0.25">
      <c r="A38" s="28"/>
      <c r="B38" s="28"/>
      <c r="C38" s="28"/>
      <c r="D38" s="29"/>
      <c r="E38" s="30"/>
      <c r="F38" s="31"/>
      <c r="G38" s="28"/>
      <c r="H38" s="28"/>
      <c r="I38" s="31"/>
      <c r="J38" s="32"/>
    </row>
    <row r="39" spans="1:10" ht="28.35" customHeight="1" x14ac:dyDescent="0.25">
      <c r="A39" s="28"/>
      <c r="B39" s="28"/>
      <c r="C39" s="28"/>
      <c r="D39" s="29"/>
      <c r="E39" s="30"/>
      <c r="F39" s="31"/>
      <c r="G39" s="28"/>
      <c r="H39" s="28"/>
      <c r="I39" s="31"/>
      <c r="J39" s="32"/>
    </row>
    <row r="40" spans="1:10" ht="28.35" customHeight="1" x14ac:dyDescent="0.25">
      <c r="A40" s="28"/>
      <c r="B40" s="28"/>
      <c r="C40" s="28"/>
      <c r="D40" s="29"/>
      <c r="E40" s="30"/>
      <c r="F40" s="31"/>
      <c r="G40" s="28"/>
      <c r="H40" s="28"/>
      <c r="I40" s="31"/>
      <c r="J40" s="32"/>
    </row>
    <row r="41" spans="1:10" ht="28.35" customHeight="1" x14ac:dyDescent="0.25">
      <c r="A41" s="28"/>
      <c r="B41" s="28"/>
      <c r="C41" s="28"/>
      <c r="D41" s="29"/>
      <c r="E41" s="30"/>
      <c r="F41" s="31"/>
      <c r="G41" s="28"/>
      <c r="H41" s="28"/>
      <c r="I41" s="31"/>
      <c r="J41" s="32"/>
    </row>
    <row r="42" spans="1:10" ht="28.35" customHeight="1" x14ac:dyDescent="0.25">
      <c r="A42" s="28"/>
      <c r="B42" s="28"/>
      <c r="C42" s="28"/>
      <c r="D42" s="29"/>
      <c r="E42" s="30"/>
      <c r="F42" s="31"/>
      <c r="G42" s="28"/>
      <c r="H42" s="28"/>
      <c r="I42" s="31"/>
      <c r="J42" s="32"/>
    </row>
    <row r="43" spans="1:10" ht="28.35" customHeight="1" x14ac:dyDescent="0.25">
      <c r="A43" s="28"/>
      <c r="B43" s="28"/>
      <c r="C43" s="28"/>
      <c r="D43" s="29"/>
      <c r="E43" s="30"/>
      <c r="F43" s="31"/>
      <c r="G43" s="28"/>
      <c r="H43" s="28"/>
      <c r="I43" s="31"/>
      <c r="J43" s="32"/>
    </row>
    <row r="44" spans="1:10" ht="28.35" customHeight="1" x14ac:dyDescent="0.25">
      <c r="A44" s="28"/>
      <c r="B44" s="28"/>
      <c r="C44" s="28"/>
      <c r="D44" s="29"/>
      <c r="E44" s="30"/>
      <c r="F44" s="31"/>
      <c r="G44" s="28"/>
      <c r="H44" s="28"/>
      <c r="I44" s="31"/>
      <c r="J44" s="32"/>
    </row>
    <row r="45" spans="1:10" ht="28.35" customHeight="1" x14ac:dyDescent="0.25">
      <c r="A45" s="28"/>
      <c r="B45" s="28"/>
      <c r="C45" s="28"/>
      <c r="D45" s="29"/>
      <c r="E45" s="30"/>
      <c r="F45" s="31"/>
      <c r="G45" s="28"/>
      <c r="H45" s="28"/>
      <c r="I45" s="31"/>
      <c r="J45" s="32"/>
    </row>
    <row r="46" spans="1:10" ht="28.35" customHeight="1" x14ac:dyDescent="0.25">
      <c r="A46" s="28"/>
      <c r="B46" s="28"/>
      <c r="C46" s="28"/>
      <c r="D46" s="29"/>
      <c r="E46" s="30"/>
      <c r="F46" s="31"/>
      <c r="G46" s="28"/>
      <c r="H46" s="28"/>
      <c r="I46" s="31"/>
      <c r="J46" s="32"/>
    </row>
    <row r="47" spans="1:10" ht="28.35" customHeight="1" x14ac:dyDescent="0.25">
      <c r="A47" s="28"/>
      <c r="B47" s="28"/>
      <c r="C47" s="28"/>
      <c r="D47" s="29"/>
      <c r="E47" s="30"/>
      <c r="F47" s="31"/>
      <c r="G47" s="28"/>
      <c r="H47" s="28"/>
      <c r="I47" s="31"/>
      <c r="J47" s="32"/>
    </row>
    <row r="48" spans="1:10" ht="28.35" customHeight="1" x14ac:dyDescent="0.25">
      <c r="A48" s="28"/>
      <c r="B48" s="28"/>
      <c r="C48" s="28"/>
      <c r="D48" s="29"/>
      <c r="E48" s="30"/>
      <c r="F48" s="31"/>
      <c r="G48" s="28"/>
      <c r="H48" s="28"/>
      <c r="I48" s="31"/>
      <c r="J48" s="32"/>
    </row>
    <row r="49" spans="1:10" ht="28.35" customHeight="1" x14ac:dyDescent="0.25">
      <c r="A49" s="28"/>
      <c r="B49" s="28"/>
      <c r="C49" s="28"/>
      <c r="D49" s="29"/>
      <c r="E49" s="30"/>
      <c r="F49" s="31"/>
      <c r="G49" s="28"/>
      <c r="H49" s="28"/>
      <c r="I49" s="31"/>
      <c r="J49" s="32"/>
    </row>
    <row r="50" spans="1:10" ht="28.35" customHeight="1" x14ac:dyDescent="0.25">
      <c r="A50" s="28"/>
      <c r="B50" s="28"/>
      <c r="C50" s="28"/>
      <c r="D50" s="29"/>
      <c r="E50" s="30"/>
      <c r="F50" s="31"/>
      <c r="G50" s="28"/>
      <c r="H50" s="28"/>
      <c r="I50" s="31"/>
      <c r="J50" s="32"/>
    </row>
    <row r="51" spans="1:10" ht="28.35" customHeight="1" x14ac:dyDescent="0.25">
      <c r="A51" s="28"/>
      <c r="B51" s="28"/>
      <c r="C51" s="28"/>
      <c r="D51" s="29"/>
      <c r="E51" s="30"/>
      <c r="F51" s="31"/>
      <c r="G51" s="28"/>
      <c r="H51" s="28"/>
      <c r="I51" s="31"/>
      <c r="J51" s="32"/>
    </row>
    <row r="52" spans="1:10" ht="28.35" customHeight="1" x14ac:dyDescent="0.25">
      <c r="A52" s="28"/>
      <c r="B52" s="28"/>
      <c r="C52" s="28"/>
      <c r="D52" s="29"/>
      <c r="E52" s="30"/>
      <c r="F52" s="31"/>
      <c r="G52" s="28"/>
      <c r="H52" s="28"/>
      <c r="I52" s="31"/>
      <c r="J52" s="32"/>
    </row>
    <row r="53" spans="1:10" ht="28.35" customHeight="1" x14ac:dyDescent="0.25">
      <c r="A53" s="28"/>
      <c r="B53" s="28"/>
      <c r="C53" s="28"/>
      <c r="D53" s="29"/>
      <c r="E53" s="30"/>
      <c r="F53" s="31"/>
      <c r="G53" s="28"/>
      <c r="H53" s="28"/>
      <c r="I53" s="31"/>
      <c r="J53" s="32"/>
    </row>
    <row r="54" spans="1:10" ht="28.35" customHeight="1" x14ac:dyDescent="0.25">
      <c r="A54" s="28"/>
      <c r="B54" s="28"/>
      <c r="C54" s="28"/>
      <c r="D54" s="29"/>
      <c r="E54" s="30"/>
      <c r="F54" s="31"/>
      <c r="G54" s="28"/>
      <c r="H54" s="28"/>
      <c r="I54" s="31"/>
      <c r="J54" s="32"/>
    </row>
    <row r="55" spans="1:10" ht="28.35" customHeight="1" x14ac:dyDescent="0.25">
      <c r="A55" s="28"/>
      <c r="B55" s="28"/>
      <c r="C55" s="28"/>
      <c r="D55" s="29"/>
      <c r="E55" s="30"/>
      <c r="F55" s="31"/>
      <c r="G55" s="28"/>
      <c r="H55" s="28"/>
      <c r="I55" s="31"/>
      <c r="J55" s="32"/>
    </row>
    <row r="56" spans="1:10" ht="28.35" customHeight="1" x14ac:dyDescent="0.25">
      <c r="A56" s="28"/>
      <c r="B56" s="28"/>
      <c r="C56" s="28"/>
      <c r="D56" s="29"/>
      <c r="E56" s="30"/>
      <c r="F56" s="31"/>
      <c r="G56" s="28"/>
      <c r="H56" s="28"/>
      <c r="I56" s="31"/>
      <c r="J56" s="32"/>
    </row>
    <row r="57" spans="1:10" ht="28.35" customHeight="1" x14ac:dyDescent="0.25">
      <c r="A57" s="28"/>
      <c r="B57" s="28"/>
      <c r="C57" s="28"/>
      <c r="D57" s="29"/>
      <c r="E57" s="30"/>
      <c r="F57" s="31"/>
      <c r="G57" s="28"/>
      <c r="H57" s="28"/>
      <c r="I57" s="31"/>
      <c r="J57" s="32"/>
    </row>
    <row r="58" spans="1:10" ht="28.35" customHeight="1" x14ac:dyDescent="0.25">
      <c r="A58" s="28"/>
      <c r="B58" s="28"/>
      <c r="C58" s="28"/>
      <c r="D58" s="29"/>
      <c r="E58" s="30"/>
      <c r="F58" s="31"/>
      <c r="G58" s="28"/>
      <c r="H58" s="28"/>
      <c r="I58" s="31"/>
      <c r="J58" s="32"/>
    </row>
    <row r="59" spans="1:10" ht="28.35" customHeight="1" x14ac:dyDescent="0.25">
      <c r="A59" s="28"/>
      <c r="B59" s="28"/>
      <c r="C59" s="28"/>
      <c r="D59" s="29"/>
      <c r="E59" s="30"/>
      <c r="F59" s="31"/>
      <c r="G59" s="28"/>
      <c r="H59" s="28"/>
      <c r="I59" s="31"/>
      <c r="J59" s="32"/>
    </row>
    <row r="60" spans="1:10" ht="28.35" customHeight="1" x14ac:dyDescent="0.25">
      <c r="A60" s="28"/>
      <c r="B60" s="28"/>
      <c r="C60" s="28"/>
      <c r="D60" s="29"/>
      <c r="E60" s="30"/>
      <c r="F60" s="31"/>
      <c r="G60" s="28"/>
      <c r="H60" s="28"/>
      <c r="I60" s="31"/>
      <c r="J60" s="32"/>
    </row>
    <row r="61" spans="1:10" ht="28.35" customHeight="1" x14ac:dyDescent="0.25">
      <c r="A61" s="28"/>
      <c r="B61" s="28"/>
      <c r="C61" s="28"/>
      <c r="D61" s="29"/>
      <c r="E61" s="30"/>
      <c r="F61" s="31"/>
      <c r="G61" s="28"/>
      <c r="H61" s="28"/>
      <c r="I61" s="31"/>
      <c r="J61" s="32"/>
    </row>
    <row r="62" spans="1:10" ht="28.35" customHeight="1" x14ac:dyDescent="0.25">
      <c r="A62" s="28"/>
      <c r="B62" s="28"/>
      <c r="C62" s="28"/>
      <c r="D62" s="29"/>
      <c r="E62" s="30"/>
      <c r="F62" s="31"/>
      <c r="G62" s="28"/>
      <c r="H62" s="28"/>
      <c r="I62" s="31"/>
      <c r="J62" s="32"/>
    </row>
    <row r="63" spans="1:10" ht="28.35" customHeight="1" x14ac:dyDescent="0.25">
      <c r="A63" s="28"/>
      <c r="B63" s="28"/>
      <c r="C63" s="28"/>
      <c r="D63" s="29"/>
      <c r="E63" s="30"/>
      <c r="F63" s="31"/>
      <c r="G63" s="28"/>
      <c r="H63" s="28"/>
      <c r="I63" s="31"/>
      <c r="J63" s="32"/>
    </row>
    <row r="64" spans="1:10" ht="28.35" customHeight="1" x14ac:dyDescent="0.25">
      <c r="A64" s="28"/>
      <c r="B64" s="28"/>
      <c r="C64" s="28"/>
      <c r="D64" s="29"/>
      <c r="E64" s="30"/>
      <c r="F64" s="31"/>
      <c r="G64" s="28"/>
      <c r="H64" s="28"/>
      <c r="I64" s="31"/>
      <c r="J64" s="32"/>
    </row>
    <row r="65" spans="1:10" ht="28.35" customHeight="1" x14ac:dyDescent="0.25">
      <c r="A65" s="28"/>
      <c r="B65" s="28"/>
      <c r="C65" s="28"/>
      <c r="D65" s="29"/>
      <c r="E65" s="30"/>
      <c r="F65" s="31"/>
      <c r="G65" s="28"/>
      <c r="H65" s="28"/>
      <c r="I65" s="31"/>
      <c r="J65" s="32"/>
    </row>
    <row r="66" spans="1:10" ht="28.35" customHeight="1" x14ac:dyDescent="0.25">
      <c r="A66" s="28"/>
      <c r="B66" s="28"/>
      <c r="C66" s="28"/>
      <c r="D66" s="29"/>
      <c r="E66" s="30"/>
      <c r="F66" s="31"/>
      <c r="G66" s="28"/>
      <c r="H66" s="28"/>
      <c r="I66" s="31"/>
      <c r="J66" s="32"/>
    </row>
    <row r="67" spans="1:10" ht="28.35" customHeight="1" x14ac:dyDescent="0.25">
      <c r="A67" s="28"/>
      <c r="B67" s="28"/>
      <c r="C67" s="28"/>
      <c r="D67" s="29"/>
      <c r="E67" s="30"/>
      <c r="F67" s="31"/>
      <c r="G67" s="28"/>
      <c r="H67" s="28"/>
      <c r="I67" s="31"/>
      <c r="J67" s="32"/>
    </row>
    <row r="68" spans="1:10" ht="28.35" customHeight="1" x14ac:dyDescent="0.25">
      <c r="A68" s="28"/>
      <c r="B68" s="28"/>
      <c r="C68" s="28"/>
      <c r="D68" s="29"/>
      <c r="E68" s="30"/>
      <c r="F68" s="31"/>
      <c r="G68" s="28"/>
      <c r="H68" s="28"/>
      <c r="I68" s="31"/>
      <c r="J68" s="32"/>
    </row>
    <row r="69" spans="1:10" ht="28.35" customHeight="1" x14ac:dyDescent="0.25">
      <c r="A69" s="28"/>
      <c r="B69" s="28"/>
      <c r="C69" s="28"/>
      <c r="D69" s="29"/>
      <c r="E69" s="30"/>
      <c r="F69" s="31"/>
      <c r="G69" s="28"/>
      <c r="H69" s="28"/>
      <c r="I69" s="31"/>
      <c r="J69" s="32"/>
    </row>
    <row r="70" spans="1:10" ht="28.35" customHeight="1" x14ac:dyDescent="0.25">
      <c r="A70" s="28"/>
      <c r="B70" s="28"/>
      <c r="C70" s="28"/>
      <c r="D70" s="29"/>
      <c r="E70" s="30"/>
      <c r="F70" s="31"/>
      <c r="G70" s="28"/>
      <c r="H70" s="28"/>
      <c r="I70" s="31"/>
      <c r="J70" s="32"/>
    </row>
    <row r="71" spans="1:10" ht="28.35" customHeight="1" x14ac:dyDescent="0.25">
      <c r="A71" s="28"/>
      <c r="B71" s="28"/>
      <c r="C71" s="28"/>
      <c r="D71" s="29"/>
      <c r="E71" s="30"/>
      <c r="F71" s="31"/>
      <c r="G71" s="28"/>
      <c r="H71" s="28"/>
      <c r="I71" s="31"/>
      <c r="J71" s="32"/>
    </row>
    <row r="72" spans="1:10" ht="28.35" customHeight="1" x14ac:dyDescent="0.25">
      <c r="A72" s="28"/>
      <c r="B72" s="28"/>
      <c r="C72" s="28"/>
      <c r="D72" s="29"/>
      <c r="E72" s="30"/>
      <c r="F72" s="31"/>
      <c r="G72" s="28"/>
      <c r="H72" s="28"/>
      <c r="I72" s="31"/>
      <c r="J72" s="32"/>
    </row>
    <row r="73" spans="1:10" ht="28.35" customHeight="1" x14ac:dyDescent="0.25">
      <c r="A73" s="28"/>
      <c r="B73" s="28"/>
      <c r="C73" s="28"/>
      <c r="D73" s="29"/>
      <c r="E73" s="30"/>
      <c r="F73" s="31"/>
      <c r="G73" s="28"/>
      <c r="H73" s="28"/>
      <c r="I73" s="31"/>
      <c r="J73" s="32"/>
    </row>
    <row r="74" spans="1:10" ht="28.35" customHeight="1" x14ac:dyDescent="0.25">
      <c r="A74" s="28"/>
      <c r="B74" s="28"/>
      <c r="C74" s="28"/>
      <c r="D74" s="29"/>
      <c r="E74" s="30"/>
      <c r="F74" s="31"/>
      <c r="G74" s="28"/>
      <c r="H74" s="28"/>
      <c r="I74" s="31"/>
      <c r="J74" s="32"/>
    </row>
    <row r="75" spans="1:10" ht="28.35" customHeight="1" x14ac:dyDescent="0.25">
      <c r="A75" s="28"/>
      <c r="B75" s="28"/>
      <c r="C75" s="28"/>
      <c r="D75" s="29"/>
      <c r="E75" s="30"/>
      <c r="F75" s="31"/>
      <c r="G75" s="28"/>
      <c r="H75" s="28"/>
      <c r="I75" s="31"/>
      <c r="J75" s="32"/>
    </row>
    <row r="76" spans="1:10" ht="28.35" customHeight="1" x14ac:dyDescent="0.25">
      <c r="A76" s="28"/>
      <c r="B76" s="28"/>
      <c r="C76" s="28"/>
      <c r="D76" s="29"/>
      <c r="E76" s="30"/>
      <c r="F76" s="31"/>
      <c r="G76" s="28"/>
      <c r="H76" s="28"/>
      <c r="I76" s="31"/>
      <c r="J76" s="32"/>
    </row>
    <row r="77" spans="1:10" ht="28.35" customHeight="1" x14ac:dyDescent="0.25">
      <c r="A77" s="28"/>
      <c r="B77" s="28"/>
      <c r="C77" s="28"/>
      <c r="D77" s="29"/>
      <c r="E77" s="30"/>
      <c r="F77" s="31"/>
      <c r="G77" s="28"/>
      <c r="H77" s="28"/>
      <c r="I77" s="31"/>
      <c r="J77" s="32"/>
    </row>
    <row r="78" spans="1:10" ht="28.35" customHeight="1" x14ac:dyDescent="0.25">
      <c r="A78" s="28"/>
      <c r="B78" s="28"/>
      <c r="C78" s="28"/>
      <c r="D78" s="29"/>
      <c r="E78" s="30"/>
      <c r="F78" s="31"/>
      <c r="G78" s="28"/>
      <c r="H78" s="28"/>
      <c r="I78" s="31"/>
      <c r="J78" s="32"/>
    </row>
    <row r="79" spans="1:10" ht="28.35" customHeight="1" x14ac:dyDescent="0.25">
      <c r="A79" s="28"/>
      <c r="B79" s="28"/>
      <c r="C79" s="28"/>
      <c r="D79" s="29"/>
      <c r="E79" s="30"/>
      <c r="F79" s="31"/>
      <c r="G79" s="28"/>
      <c r="H79" s="28"/>
      <c r="I79" s="31"/>
      <c r="J79" s="32"/>
    </row>
    <row r="80" spans="1:10" ht="28.35" customHeight="1" x14ac:dyDescent="0.25">
      <c r="A80" s="28"/>
      <c r="B80" s="28"/>
      <c r="C80" s="28"/>
      <c r="D80" s="29"/>
      <c r="E80" s="30"/>
      <c r="F80" s="31"/>
      <c r="G80" s="28"/>
      <c r="H80" s="28"/>
      <c r="I80" s="31"/>
      <c r="J80" s="32"/>
    </row>
    <row r="81" spans="1:10" ht="28.35" customHeight="1" x14ac:dyDescent="0.25">
      <c r="A81" s="28"/>
      <c r="B81" s="28"/>
      <c r="C81" s="28"/>
      <c r="D81" s="29"/>
      <c r="E81" s="30"/>
      <c r="F81" s="31"/>
      <c r="G81" s="28"/>
      <c r="H81" s="28"/>
      <c r="I81" s="31"/>
      <c r="J81" s="32"/>
    </row>
    <row r="82" spans="1:10" ht="28.35" customHeight="1" x14ac:dyDescent="0.25">
      <c r="A82" s="28"/>
      <c r="B82" s="28"/>
      <c r="C82" s="28"/>
      <c r="D82" s="29"/>
      <c r="E82" s="30"/>
      <c r="F82" s="31"/>
      <c r="G82" s="28"/>
      <c r="H82" s="28"/>
      <c r="I82" s="31"/>
      <c r="J82" s="32"/>
    </row>
    <row r="83" spans="1:10" ht="28.35" customHeight="1" x14ac:dyDescent="0.25">
      <c r="A83" s="28"/>
      <c r="B83" s="28"/>
      <c r="C83" s="28"/>
      <c r="D83" s="29"/>
      <c r="E83" s="30"/>
      <c r="F83" s="31"/>
      <c r="G83" s="28"/>
      <c r="H83" s="28"/>
      <c r="I83" s="31"/>
      <c r="J83" s="32"/>
    </row>
    <row r="84" spans="1:10" ht="28.35" customHeight="1" x14ac:dyDescent="0.25">
      <c r="A84" s="28"/>
      <c r="B84" s="28"/>
      <c r="C84" s="28"/>
      <c r="D84" s="29"/>
      <c r="E84" s="30"/>
      <c r="F84" s="31"/>
      <c r="G84" s="28"/>
      <c r="H84" s="28"/>
      <c r="I84" s="31"/>
      <c r="J84" s="32"/>
    </row>
    <row r="85" spans="1:10" ht="28.35" customHeight="1" x14ac:dyDescent="0.25">
      <c r="A85" s="28"/>
      <c r="B85" s="28"/>
      <c r="C85" s="28"/>
      <c r="D85" s="29"/>
      <c r="E85" s="30"/>
      <c r="F85" s="31"/>
      <c r="G85" s="28"/>
      <c r="H85" s="28"/>
      <c r="I85" s="31"/>
      <c r="J85" s="32"/>
    </row>
    <row r="86" spans="1:10" ht="28.35" customHeight="1" x14ac:dyDescent="0.25">
      <c r="A86" s="28"/>
      <c r="B86" s="28"/>
      <c r="C86" s="28"/>
      <c r="D86" s="29"/>
      <c r="E86" s="30"/>
      <c r="F86" s="31"/>
      <c r="G86" s="28"/>
      <c r="H86" s="28"/>
      <c r="I86" s="31"/>
      <c r="J86" s="32"/>
    </row>
    <row r="87" spans="1:10" ht="28.35" customHeight="1" x14ac:dyDescent="0.25">
      <c r="A87" s="28"/>
      <c r="B87" s="28"/>
      <c r="C87" s="28"/>
      <c r="D87" s="29"/>
      <c r="E87" s="30"/>
      <c r="F87" s="31"/>
      <c r="G87" s="28"/>
      <c r="H87" s="28"/>
      <c r="I87" s="31"/>
      <c r="J87" s="32"/>
    </row>
    <row r="88" spans="1:10" ht="28.35" customHeight="1" x14ac:dyDescent="0.25">
      <c r="A88" s="28"/>
      <c r="B88" s="28"/>
      <c r="C88" s="28"/>
      <c r="D88" s="29"/>
      <c r="E88" s="30"/>
      <c r="F88" s="31"/>
      <c r="G88" s="28"/>
      <c r="H88" s="28"/>
      <c r="I88" s="31"/>
      <c r="J88" s="32"/>
    </row>
    <row r="89" spans="1:10" ht="28.35" customHeight="1" x14ac:dyDescent="0.25">
      <c r="A89" s="28"/>
      <c r="B89" s="28"/>
      <c r="C89" s="28"/>
      <c r="D89" s="29"/>
      <c r="E89" s="30"/>
      <c r="F89" s="31"/>
      <c r="G89" s="28"/>
      <c r="H89" s="28"/>
      <c r="I89" s="31"/>
      <c r="J89" s="32"/>
    </row>
    <row r="90" spans="1:10" ht="28.35" customHeight="1" x14ac:dyDescent="0.25">
      <c r="A90" s="28"/>
      <c r="B90" s="28"/>
      <c r="C90" s="28"/>
      <c r="D90" s="29"/>
      <c r="E90" s="30"/>
      <c r="F90" s="31"/>
      <c r="G90" s="28"/>
      <c r="H90" s="28"/>
      <c r="I90" s="31"/>
      <c r="J90" s="32"/>
    </row>
    <row r="91" spans="1:10" ht="28.35" customHeight="1" x14ac:dyDescent="0.25">
      <c r="A91" s="28"/>
      <c r="B91" s="28"/>
      <c r="C91" s="28"/>
      <c r="D91" s="29"/>
      <c r="E91" s="30"/>
      <c r="F91" s="31"/>
      <c r="G91" s="28"/>
      <c r="H91" s="28"/>
      <c r="I91" s="31"/>
      <c r="J91" s="32"/>
    </row>
    <row r="92" spans="1:10" ht="28.35" customHeight="1" x14ac:dyDescent="0.25">
      <c r="A92" s="28"/>
      <c r="B92" s="28"/>
      <c r="C92" s="28"/>
      <c r="D92" s="29"/>
      <c r="E92" s="30"/>
      <c r="F92" s="31"/>
      <c r="G92" s="28"/>
      <c r="H92" s="28"/>
      <c r="I92" s="31"/>
      <c r="J92" s="32"/>
    </row>
    <row r="93" spans="1:10" ht="28.35" customHeight="1" x14ac:dyDescent="0.25">
      <c r="A93" s="28"/>
      <c r="B93" s="28"/>
      <c r="C93" s="28"/>
      <c r="D93" s="29"/>
      <c r="E93" s="30"/>
      <c r="F93" s="31"/>
      <c r="G93" s="28"/>
      <c r="H93" s="28"/>
      <c r="I93" s="31"/>
      <c r="J93" s="32"/>
    </row>
    <row r="94" spans="1:10" ht="28.35" customHeight="1" x14ac:dyDescent="0.25">
      <c r="A94" s="28"/>
      <c r="B94" s="28"/>
      <c r="C94" s="28"/>
      <c r="D94" s="29"/>
      <c r="E94" s="30"/>
      <c r="F94" s="31"/>
      <c r="G94" s="28"/>
      <c r="H94" s="28"/>
      <c r="I94" s="31"/>
      <c r="J94" s="32"/>
    </row>
    <row r="95" spans="1:10" ht="28.35" customHeight="1" x14ac:dyDescent="0.25">
      <c r="A95" s="28"/>
      <c r="B95" s="28"/>
      <c r="C95" s="28"/>
      <c r="D95" s="29"/>
      <c r="E95" s="30"/>
      <c r="F95" s="31"/>
      <c r="G95" s="28"/>
      <c r="H95" s="28"/>
      <c r="I95" s="31"/>
      <c r="J95" s="32"/>
    </row>
    <row r="96" spans="1:10" ht="28.35" customHeight="1" x14ac:dyDescent="0.25">
      <c r="A96" s="28"/>
      <c r="B96" s="28"/>
      <c r="C96" s="28"/>
      <c r="D96" s="29"/>
      <c r="E96" s="30"/>
      <c r="F96" s="31"/>
      <c r="G96" s="28"/>
      <c r="H96" s="28"/>
      <c r="I96" s="31"/>
      <c r="J96" s="32"/>
    </row>
    <row r="97" spans="1:10" ht="28.35" customHeight="1" x14ac:dyDescent="0.25">
      <c r="A97" s="28"/>
      <c r="B97" s="28"/>
      <c r="C97" s="28"/>
      <c r="D97" s="29"/>
      <c r="E97" s="30"/>
      <c r="F97" s="31"/>
      <c r="G97" s="28"/>
      <c r="H97" s="28"/>
      <c r="I97" s="31"/>
      <c r="J97" s="32"/>
    </row>
    <row r="98" spans="1:10" ht="28.35" customHeight="1" x14ac:dyDescent="0.25">
      <c r="A98" s="28"/>
      <c r="B98" s="28"/>
      <c r="C98" s="28"/>
      <c r="D98" s="29"/>
      <c r="E98" s="30"/>
      <c r="F98" s="31"/>
      <c r="G98" s="28"/>
      <c r="H98" s="28"/>
      <c r="I98" s="31"/>
      <c r="J98" s="32"/>
    </row>
    <row r="99" spans="1:10" ht="28.35" customHeight="1" x14ac:dyDescent="0.25">
      <c r="A99" s="28"/>
      <c r="B99" s="28"/>
      <c r="C99" s="28"/>
      <c r="D99" s="29"/>
      <c r="E99" s="30"/>
      <c r="F99" s="31"/>
      <c r="G99" s="28"/>
      <c r="H99" s="28"/>
      <c r="I99" s="31"/>
      <c r="J99" s="32"/>
    </row>
    <row r="100" spans="1:10" ht="28.35" customHeight="1" x14ac:dyDescent="0.25">
      <c r="A100" s="28"/>
      <c r="B100" s="28"/>
      <c r="C100" s="28"/>
      <c r="D100" s="29"/>
      <c r="E100" s="30"/>
      <c r="F100" s="31"/>
      <c r="G100" s="28"/>
      <c r="H100" s="28"/>
      <c r="I100" s="31"/>
      <c r="J100" s="32"/>
    </row>
    <row r="101" spans="1:10" ht="28.35" customHeight="1" x14ac:dyDescent="0.25">
      <c r="A101" s="28"/>
      <c r="B101" s="28"/>
      <c r="C101" s="28"/>
      <c r="D101" s="29"/>
      <c r="E101" s="30"/>
      <c r="F101" s="31"/>
      <c r="G101" s="28"/>
      <c r="H101" s="28"/>
      <c r="I101" s="31"/>
      <c r="J101" s="32"/>
    </row>
    <row r="102" spans="1:10" ht="28.35" customHeight="1" x14ac:dyDescent="0.25">
      <c r="A102" s="28"/>
      <c r="B102" s="28"/>
      <c r="C102" s="28"/>
      <c r="D102" s="29"/>
      <c r="E102" s="30"/>
      <c r="F102" s="31"/>
      <c r="G102" s="28"/>
      <c r="H102" s="28"/>
      <c r="I102" s="31"/>
      <c r="J102" s="32"/>
    </row>
    <row r="103" spans="1:10" ht="28.35" customHeight="1" x14ac:dyDescent="0.25">
      <c r="A103" s="28"/>
      <c r="B103" s="28"/>
      <c r="C103" s="28"/>
      <c r="D103" s="29"/>
      <c r="E103" s="30"/>
      <c r="F103" s="31"/>
      <c r="G103" s="28"/>
      <c r="H103" s="28"/>
      <c r="I103" s="31"/>
      <c r="J103" s="32"/>
    </row>
    <row r="104" spans="1:10" ht="28.35" customHeight="1" x14ac:dyDescent="0.25">
      <c r="A104" s="28"/>
      <c r="B104" s="28"/>
      <c r="C104" s="28"/>
      <c r="D104" s="29"/>
      <c r="E104" s="30"/>
      <c r="F104" s="31"/>
      <c r="G104" s="28"/>
      <c r="H104" s="28"/>
      <c r="I104" s="31"/>
      <c r="J104" s="32"/>
    </row>
    <row r="105" spans="1:10" ht="28.35" customHeight="1" x14ac:dyDescent="0.25">
      <c r="A105" s="28"/>
      <c r="B105" s="28"/>
      <c r="C105" s="28"/>
      <c r="D105" s="29"/>
      <c r="E105" s="30"/>
      <c r="F105" s="31"/>
      <c r="G105" s="28"/>
      <c r="H105" s="28"/>
      <c r="I105" s="31"/>
      <c r="J105" s="32"/>
    </row>
    <row r="106" spans="1:10" ht="28.35" customHeight="1" x14ac:dyDescent="0.25">
      <c r="A106" s="28"/>
      <c r="B106" s="28"/>
      <c r="C106" s="28"/>
      <c r="D106" s="29"/>
      <c r="E106" s="30"/>
      <c r="F106" s="31"/>
      <c r="G106" s="28"/>
      <c r="H106" s="28"/>
      <c r="I106" s="31"/>
      <c r="J106" s="32"/>
    </row>
    <row r="107" spans="1:10" ht="28.35" customHeight="1" x14ac:dyDescent="0.25">
      <c r="A107" s="28"/>
      <c r="B107" s="28"/>
      <c r="C107" s="28"/>
      <c r="D107" s="29"/>
      <c r="E107" s="30"/>
      <c r="F107" s="31"/>
      <c r="G107" s="28"/>
      <c r="H107" s="28"/>
      <c r="I107" s="31"/>
      <c r="J107" s="32"/>
    </row>
    <row r="108" spans="1:10" ht="28.35" customHeight="1" x14ac:dyDescent="0.25">
      <c r="A108" s="28"/>
      <c r="B108" s="28"/>
      <c r="C108" s="28"/>
      <c r="D108" s="29"/>
      <c r="E108" s="30"/>
      <c r="F108" s="31"/>
      <c r="G108" s="28"/>
      <c r="H108" s="28"/>
      <c r="I108" s="31"/>
      <c r="J108" s="32"/>
    </row>
    <row r="109" spans="1:10" ht="28.35" customHeight="1" x14ac:dyDescent="0.25">
      <c r="A109" s="28"/>
      <c r="B109" s="28"/>
      <c r="C109" s="28"/>
      <c r="D109" s="29"/>
      <c r="E109" s="30"/>
      <c r="F109" s="31"/>
      <c r="G109" s="28"/>
      <c r="H109" s="28"/>
      <c r="I109" s="31"/>
      <c r="J109" s="32"/>
    </row>
    <row r="110" spans="1:10" ht="28.35" customHeight="1" x14ac:dyDescent="0.25">
      <c r="A110" s="28"/>
      <c r="B110" s="28"/>
      <c r="C110" s="28"/>
      <c r="D110" s="29"/>
      <c r="E110" s="30"/>
      <c r="F110" s="31"/>
      <c r="G110" s="28"/>
      <c r="H110" s="28"/>
      <c r="I110" s="31"/>
      <c r="J110" s="32"/>
    </row>
    <row r="111" spans="1:10" ht="28.35" customHeight="1" x14ac:dyDescent="0.25">
      <c r="A111" s="28"/>
      <c r="B111" s="28"/>
      <c r="C111" s="28"/>
      <c r="D111" s="29"/>
      <c r="E111" s="30"/>
      <c r="F111" s="31"/>
      <c r="G111" s="28"/>
      <c r="H111" s="28"/>
      <c r="I111" s="31"/>
      <c r="J111" s="32"/>
    </row>
    <row r="112" spans="1:10" ht="28.35" customHeight="1" x14ac:dyDescent="0.25">
      <c r="A112" s="28"/>
      <c r="B112" s="28"/>
      <c r="C112" s="28"/>
      <c r="D112" s="29"/>
      <c r="E112" s="30"/>
      <c r="F112" s="31"/>
      <c r="G112" s="28"/>
      <c r="H112" s="28"/>
      <c r="I112" s="31"/>
      <c r="J112" s="32"/>
    </row>
    <row r="113" spans="1:10" ht="28.35" customHeight="1" x14ac:dyDescent="0.25">
      <c r="A113" s="28"/>
      <c r="B113" s="28"/>
      <c r="C113" s="28"/>
      <c r="D113" s="29"/>
      <c r="E113" s="30"/>
      <c r="F113" s="31"/>
      <c r="G113" s="28"/>
      <c r="H113" s="28"/>
      <c r="I113" s="31"/>
      <c r="J113" s="32"/>
    </row>
    <row r="114" spans="1:10" ht="28.35" customHeight="1" x14ac:dyDescent="0.25">
      <c r="A114" s="28"/>
      <c r="B114" s="28"/>
      <c r="C114" s="28"/>
      <c r="D114" s="29"/>
      <c r="E114" s="30"/>
      <c r="F114" s="31"/>
      <c r="G114" s="28"/>
      <c r="H114" s="28"/>
      <c r="I114" s="31"/>
      <c r="J114" s="32"/>
    </row>
    <row r="115" spans="1:10" ht="28.35" customHeight="1" x14ac:dyDescent="0.25">
      <c r="A115" s="28"/>
      <c r="B115" s="28"/>
      <c r="C115" s="28"/>
      <c r="D115" s="29"/>
      <c r="E115" s="30"/>
      <c r="F115" s="31"/>
      <c r="G115" s="28"/>
      <c r="H115" s="28"/>
      <c r="I115" s="31"/>
      <c r="J115" s="32"/>
    </row>
    <row r="116" spans="1:10" ht="28.35" customHeight="1" x14ac:dyDescent="0.25">
      <c r="A116" s="28"/>
      <c r="B116" s="28"/>
      <c r="C116" s="28"/>
      <c r="D116" s="29"/>
      <c r="E116" s="30"/>
      <c r="F116" s="31"/>
      <c r="G116" s="28"/>
      <c r="H116" s="28"/>
      <c r="I116" s="31"/>
      <c r="J116" s="32"/>
    </row>
    <row r="117" spans="1:10" ht="28.35" customHeight="1" x14ac:dyDescent="0.25">
      <c r="A117" s="28"/>
      <c r="B117" s="28"/>
      <c r="C117" s="28"/>
      <c r="D117" s="29"/>
      <c r="E117" s="30"/>
      <c r="F117" s="31"/>
      <c r="G117" s="28"/>
      <c r="H117" s="28"/>
      <c r="I117" s="31"/>
      <c r="J117" s="32"/>
    </row>
    <row r="118" spans="1:10" ht="28.35" customHeight="1" x14ac:dyDescent="0.25">
      <c r="A118" s="28"/>
      <c r="B118" s="28"/>
      <c r="C118" s="28"/>
      <c r="D118" s="29"/>
      <c r="E118" s="30"/>
      <c r="F118" s="31"/>
      <c r="G118" s="28"/>
      <c r="H118" s="28"/>
      <c r="I118" s="31"/>
      <c r="J118" s="32"/>
    </row>
    <row r="119" spans="1:10" ht="28.35" customHeight="1" x14ac:dyDescent="0.25">
      <c r="A119" s="28"/>
      <c r="B119" s="28"/>
      <c r="C119" s="28"/>
      <c r="D119" s="29"/>
      <c r="E119" s="30"/>
      <c r="F119" s="31"/>
      <c r="G119" s="28"/>
      <c r="H119" s="28"/>
      <c r="I119" s="31"/>
      <c r="J119" s="32"/>
    </row>
    <row r="120" spans="1:10" ht="28.35" customHeight="1" x14ac:dyDescent="0.25">
      <c r="A120" s="28"/>
      <c r="B120" s="28"/>
      <c r="C120" s="28"/>
      <c r="D120" s="29"/>
      <c r="E120" s="30"/>
      <c r="F120" s="31"/>
      <c r="G120" s="28"/>
      <c r="H120" s="28"/>
      <c r="I120" s="31"/>
      <c r="J120" s="32"/>
    </row>
    <row r="121" spans="1:10" ht="28.35" customHeight="1" x14ac:dyDescent="0.25">
      <c r="A121" s="28"/>
      <c r="B121" s="28"/>
      <c r="C121" s="28"/>
      <c r="D121" s="29"/>
      <c r="E121" s="30"/>
      <c r="F121" s="31"/>
      <c r="G121" s="28"/>
      <c r="H121" s="28"/>
      <c r="I121" s="31"/>
      <c r="J121" s="32"/>
    </row>
    <row r="122" spans="1:10" ht="28.35" customHeight="1" x14ac:dyDescent="0.25">
      <c r="A122" s="28"/>
      <c r="B122" s="28"/>
      <c r="C122" s="28"/>
      <c r="D122" s="29"/>
      <c r="E122" s="30"/>
      <c r="F122" s="31"/>
      <c r="G122" s="28"/>
      <c r="H122" s="28"/>
      <c r="I122" s="31"/>
      <c r="J122" s="32"/>
    </row>
    <row r="123" spans="1:10" ht="28.35" customHeight="1" x14ac:dyDescent="0.25">
      <c r="A123" s="28"/>
      <c r="B123" s="28"/>
      <c r="C123" s="28"/>
      <c r="D123" s="29"/>
      <c r="E123" s="30"/>
      <c r="F123" s="31"/>
      <c r="G123" s="28"/>
      <c r="H123" s="28"/>
      <c r="I123" s="31"/>
      <c r="J123" s="32"/>
    </row>
    <row r="124" spans="1:10" ht="28.35" customHeight="1" x14ac:dyDescent="0.25">
      <c r="A124" s="28"/>
      <c r="B124" s="28"/>
      <c r="C124" s="28"/>
      <c r="D124" s="29"/>
      <c r="E124" s="30"/>
      <c r="F124" s="31"/>
      <c r="G124" s="28"/>
      <c r="H124" s="28"/>
      <c r="I124" s="31"/>
      <c r="J124" s="32"/>
    </row>
    <row r="125" spans="1:10" ht="28.35" customHeight="1" x14ac:dyDescent="0.25">
      <c r="A125" s="28"/>
      <c r="B125" s="28"/>
      <c r="C125" s="28"/>
      <c r="D125" s="29"/>
      <c r="E125" s="30"/>
      <c r="F125" s="31"/>
      <c r="G125" s="28"/>
      <c r="H125" s="28"/>
      <c r="I125" s="31"/>
      <c r="J125" s="32"/>
    </row>
    <row r="126" spans="1:10" ht="28.35" customHeight="1" x14ac:dyDescent="0.25">
      <c r="A126" s="28"/>
      <c r="B126" s="28"/>
      <c r="C126" s="28"/>
      <c r="D126" s="29"/>
      <c r="E126" s="30"/>
      <c r="F126" s="31"/>
      <c r="G126" s="28"/>
      <c r="H126" s="28"/>
      <c r="I126" s="31"/>
      <c r="J126" s="32"/>
    </row>
    <row r="127" spans="1:10" ht="28.35" customHeight="1" x14ac:dyDescent="0.25">
      <c r="A127" s="28"/>
      <c r="B127" s="28"/>
      <c r="C127" s="28"/>
      <c r="D127" s="29"/>
      <c r="E127" s="30"/>
      <c r="F127" s="31"/>
      <c r="G127" s="28"/>
      <c r="H127" s="28"/>
      <c r="I127" s="31"/>
      <c r="J127" s="32"/>
    </row>
    <row r="128" spans="1:10" ht="28.35" customHeight="1" x14ac:dyDescent="0.25">
      <c r="A128" s="28"/>
      <c r="B128" s="28"/>
      <c r="C128" s="28"/>
      <c r="D128" s="29"/>
      <c r="E128" s="30"/>
      <c r="F128" s="31"/>
      <c r="G128" s="28"/>
      <c r="H128" s="28"/>
      <c r="I128" s="31"/>
      <c r="J128" s="32"/>
    </row>
    <row r="129" spans="1:10" ht="28.35" customHeight="1" x14ac:dyDescent="0.25">
      <c r="A129" s="28"/>
      <c r="B129" s="28"/>
      <c r="C129" s="28"/>
      <c r="D129" s="29"/>
      <c r="E129" s="30"/>
      <c r="F129" s="31"/>
      <c r="G129" s="28"/>
      <c r="H129" s="28"/>
      <c r="I129" s="31"/>
      <c r="J129" s="32"/>
    </row>
    <row r="130" spans="1:10" ht="28.35" customHeight="1" x14ac:dyDescent="0.25">
      <c r="A130" s="28"/>
      <c r="B130" s="28"/>
      <c r="C130" s="28"/>
      <c r="D130" s="29"/>
      <c r="E130" s="30"/>
      <c r="F130" s="31"/>
      <c r="G130" s="28"/>
      <c r="H130" s="28"/>
      <c r="I130" s="31"/>
      <c r="J130" s="32"/>
    </row>
    <row r="131" spans="1:10" ht="28.35" customHeight="1" x14ac:dyDescent="0.25">
      <c r="A131" s="28"/>
      <c r="B131" s="28"/>
      <c r="C131" s="28"/>
      <c r="D131" s="29"/>
      <c r="E131" s="30"/>
      <c r="F131" s="31"/>
      <c r="G131" s="28"/>
      <c r="H131" s="28"/>
      <c r="I131" s="31"/>
      <c r="J131" s="32"/>
    </row>
    <row r="132" spans="1:10" ht="28.35" customHeight="1" x14ac:dyDescent="0.25">
      <c r="A132" s="28"/>
      <c r="B132" s="28"/>
      <c r="C132" s="28"/>
      <c r="D132" s="29"/>
      <c r="E132" s="30"/>
      <c r="F132" s="31"/>
      <c r="G132" s="28"/>
      <c r="H132" s="28"/>
      <c r="I132" s="31"/>
      <c r="J132" s="32"/>
    </row>
    <row r="133" spans="1:10" ht="28.35" customHeight="1" x14ac:dyDescent="0.25">
      <c r="A133" s="28"/>
      <c r="B133" s="28"/>
      <c r="C133" s="28"/>
      <c r="D133" s="29"/>
      <c r="E133" s="30"/>
      <c r="F133" s="31"/>
      <c r="G133" s="28"/>
      <c r="H133" s="28"/>
      <c r="I133" s="31"/>
      <c r="J133" s="32"/>
    </row>
    <row r="134" spans="1:10" ht="28.35" customHeight="1" x14ac:dyDescent="0.25">
      <c r="A134" s="28"/>
      <c r="B134" s="28"/>
      <c r="C134" s="28"/>
      <c r="D134" s="29"/>
      <c r="E134" s="30"/>
      <c r="F134" s="31"/>
      <c r="G134" s="28"/>
      <c r="H134" s="28"/>
      <c r="I134" s="31"/>
      <c r="J134" s="32"/>
    </row>
    <row r="135" spans="1:10" ht="28.35" customHeight="1" x14ac:dyDescent="0.25">
      <c r="A135" s="28"/>
      <c r="B135" s="28"/>
      <c r="C135" s="28"/>
      <c r="D135" s="29"/>
      <c r="E135" s="30"/>
      <c r="F135" s="31"/>
      <c r="G135" s="28"/>
      <c r="H135" s="28"/>
      <c r="I135" s="31"/>
      <c r="J135" s="32"/>
    </row>
    <row r="136" spans="1:10" ht="28.35" customHeight="1" x14ac:dyDescent="0.25">
      <c r="A136" s="28"/>
      <c r="B136" s="28"/>
      <c r="C136" s="28"/>
      <c r="D136" s="29"/>
      <c r="E136" s="30"/>
      <c r="F136" s="31"/>
      <c r="G136" s="28"/>
      <c r="H136" s="28"/>
      <c r="I136" s="31"/>
      <c r="J136" s="32"/>
    </row>
    <row r="137" spans="1:10" ht="28.35" customHeight="1" x14ac:dyDescent="0.25">
      <c r="A137" s="28"/>
      <c r="B137" s="28"/>
      <c r="C137" s="28"/>
      <c r="D137" s="29"/>
      <c r="E137" s="30"/>
      <c r="F137" s="31"/>
      <c r="G137" s="28"/>
      <c r="H137" s="28"/>
      <c r="I137" s="31"/>
      <c r="J137" s="32"/>
    </row>
    <row r="138" spans="1:10" ht="28.35" customHeight="1" x14ac:dyDescent="0.25">
      <c r="A138" s="28"/>
      <c r="B138" s="28"/>
      <c r="C138" s="28"/>
      <c r="D138" s="29"/>
      <c r="E138" s="30"/>
      <c r="F138" s="31"/>
      <c r="G138" s="28"/>
      <c r="H138" s="28"/>
      <c r="I138" s="31"/>
      <c r="J138" s="32"/>
    </row>
    <row r="139" spans="1:10" ht="28.35" customHeight="1" x14ac:dyDescent="0.25">
      <c r="A139" s="28"/>
      <c r="B139" s="28"/>
      <c r="C139" s="28"/>
      <c r="D139" s="29"/>
      <c r="E139" s="30"/>
      <c r="F139" s="31"/>
      <c r="G139" s="28"/>
      <c r="H139" s="28"/>
      <c r="I139" s="31"/>
      <c r="J139" s="32"/>
    </row>
    <row r="140" spans="1:10" ht="28.35" customHeight="1" x14ac:dyDescent="0.25">
      <c r="A140" s="28"/>
      <c r="B140" s="28"/>
      <c r="C140" s="28"/>
      <c r="D140" s="29"/>
      <c r="E140" s="30"/>
      <c r="F140" s="31"/>
      <c r="G140" s="28"/>
      <c r="H140" s="28"/>
      <c r="I140" s="31"/>
      <c r="J140" s="32"/>
    </row>
    <row r="141" spans="1:10" ht="28.35" customHeight="1" x14ac:dyDescent="0.25">
      <c r="A141" s="28"/>
      <c r="B141" s="28"/>
      <c r="C141" s="28"/>
      <c r="D141" s="29"/>
      <c r="E141" s="30"/>
      <c r="F141" s="31"/>
      <c r="G141" s="28"/>
      <c r="H141" s="28"/>
      <c r="I141" s="31"/>
      <c r="J141" s="32"/>
    </row>
    <row r="142" spans="1:10" ht="28.35" customHeight="1" x14ac:dyDescent="0.25">
      <c r="A142" s="28"/>
      <c r="B142" s="28"/>
      <c r="C142" s="28"/>
      <c r="D142" s="29"/>
      <c r="E142" s="30"/>
      <c r="F142" s="31"/>
      <c r="G142" s="28"/>
      <c r="H142" s="28"/>
      <c r="I142" s="31"/>
      <c r="J142" s="32"/>
    </row>
    <row r="143" spans="1:10" ht="28.35" customHeight="1" x14ac:dyDescent="0.25">
      <c r="A143" s="28"/>
      <c r="B143" s="28"/>
      <c r="C143" s="28"/>
      <c r="D143" s="29"/>
      <c r="E143" s="30"/>
      <c r="F143" s="31"/>
      <c r="G143" s="28"/>
      <c r="H143" s="28"/>
      <c r="I143" s="31"/>
      <c r="J143" s="32"/>
    </row>
    <row r="144" spans="1:10" ht="28.35" customHeight="1" x14ac:dyDescent="0.25">
      <c r="A144" s="28"/>
      <c r="B144" s="28"/>
      <c r="C144" s="28"/>
      <c r="D144" s="29"/>
      <c r="E144" s="30"/>
      <c r="F144" s="31"/>
      <c r="G144" s="28"/>
      <c r="H144" s="28"/>
      <c r="I144" s="31"/>
      <c r="J144" s="32"/>
    </row>
    <row r="145" spans="1:10" ht="28.35" customHeight="1" x14ac:dyDescent="0.25">
      <c r="A145" s="28"/>
      <c r="B145" s="28"/>
      <c r="C145" s="28"/>
      <c r="D145" s="29"/>
      <c r="E145" s="30"/>
      <c r="F145" s="31"/>
      <c r="G145" s="28"/>
      <c r="H145" s="28"/>
      <c r="I145" s="31"/>
      <c r="J145" s="32"/>
    </row>
    <row r="146" spans="1:10" ht="28.35" customHeight="1" x14ac:dyDescent="0.25">
      <c r="A146" s="28"/>
      <c r="B146" s="28"/>
      <c r="C146" s="28"/>
      <c r="D146" s="29"/>
      <c r="E146" s="30"/>
      <c r="F146" s="31"/>
      <c r="G146" s="28"/>
      <c r="H146" s="28"/>
      <c r="I146" s="31"/>
      <c r="J146" s="32"/>
    </row>
    <row r="147" spans="1:10" ht="28.35" customHeight="1" x14ac:dyDescent="0.25">
      <c r="A147" s="28"/>
      <c r="B147" s="28"/>
      <c r="C147" s="28"/>
      <c r="D147" s="29"/>
      <c r="E147" s="30"/>
      <c r="F147" s="31"/>
      <c r="G147" s="28"/>
      <c r="H147" s="28"/>
      <c r="I147" s="31"/>
      <c r="J147" s="32"/>
    </row>
    <row r="148" spans="1:10" ht="28.35" customHeight="1" x14ac:dyDescent="0.25">
      <c r="A148" s="28"/>
      <c r="B148" s="28"/>
      <c r="C148" s="28"/>
      <c r="D148" s="29"/>
      <c r="E148" s="30"/>
      <c r="F148" s="31"/>
      <c r="G148" s="28"/>
      <c r="H148" s="28"/>
      <c r="I148" s="31"/>
      <c r="J148" s="32"/>
    </row>
    <row r="149" spans="1:10" ht="28.35" customHeight="1" x14ac:dyDescent="0.25">
      <c r="A149" s="28"/>
      <c r="B149" s="28"/>
      <c r="C149" s="28"/>
      <c r="D149" s="29"/>
      <c r="E149" s="30"/>
      <c r="F149" s="31"/>
      <c r="G149" s="28"/>
      <c r="H149" s="28"/>
      <c r="I149" s="31"/>
      <c r="J149" s="32"/>
    </row>
    <row r="150" spans="1:10" ht="28.35" customHeight="1" x14ac:dyDescent="0.25">
      <c r="A150" s="28"/>
      <c r="B150" s="28"/>
      <c r="C150" s="28"/>
      <c r="D150" s="29"/>
      <c r="E150" s="30"/>
      <c r="F150" s="31"/>
      <c r="G150" s="28"/>
      <c r="H150" s="28"/>
      <c r="I150" s="31"/>
      <c r="J150" s="32"/>
    </row>
    <row r="151" spans="1:10" ht="28.35" customHeight="1" x14ac:dyDescent="0.25">
      <c r="A151" s="28"/>
      <c r="B151" s="28"/>
      <c r="C151" s="28"/>
      <c r="D151" s="29"/>
      <c r="E151" s="30"/>
      <c r="F151" s="31"/>
      <c r="G151" s="28"/>
      <c r="H151" s="28"/>
      <c r="I151" s="31"/>
      <c r="J151" s="32"/>
    </row>
    <row r="152" spans="1:10" ht="28.35" customHeight="1" x14ac:dyDescent="0.25">
      <c r="A152" s="28"/>
      <c r="B152" s="28"/>
      <c r="C152" s="28"/>
      <c r="D152" s="29"/>
      <c r="E152" s="30"/>
      <c r="F152" s="31"/>
      <c r="G152" s="28"/>
      <c r="H152" s="28"/>
      <c r="I152" s="31"/>
      <c r="J152" s="32"/>
    </row>
    <row r="153" spans="1:10" ht="28.35" customHeight="1" x14ac:dyDescent="0.25">
      <c r="A153" s="28"/>
      <c r="B153" s="28"/>
      <c r="C153" s="28"/>
      <c r="D153" s="29"/>
      <c r="E153" s="30"/>
      <c r="F153" s="31"/>
      <c r="G153" s="28"/>
      <c r="H153" s="28"/>
      <c r="I153" s="31"/>
      <c r="J153" s="32"/>
    </row>
    <row r="154" spans="1:10" ht="28.35" customHeight="1" x14ac:dyDescent="0.25">
      <c r="A154" s="28"/>
      <c r="B154" s="28"/>
      <c r="C154" s="28"/>
      <c r="D154" s="29"/>
      <c r="E154" s="30"/>
      <c r="F154" s="31"/>
      <c r="G154" s="28"/>
      <c r="H154" s="28"/>
      <c r="I154" s="31"/>
      <c r="J154" s="32"/>
    </row>
    <row r="155" spans="1:10" ht="28.35" customHeight="1" x14ac:dyDescent="0.25">
      <c r="A155" s="28"/>
      <c r="B155" s="28"/>
      <c r="C155" s="28"/>
      <c r="D155" s="29"/>
      <c r="E155" s="30"/>
      <c r="F155" s="31"/>
      <c r="G155" s="28"/>
      <c r="H155" s="28"/>
      <c r="I155" s="31"/>
      <c r="J155" s="32"/>
    </row>
    <row r="156" spans="1:10" ht="28.35" customHeight="1" x14ac:dyDescent="0.25">
      <c r="A156" s="28"/>
      <c r="B156" s="28"/>
      <c r="C156" s="28"/>
      <c r="D156" s="29"/>
      <c r="E156" s="30"/>
      <c r="F156" s="31"/>
      <c r="G156" s="28"/>
      <c r="H156" s="28"/>
      <c r="I156" s="31"/>
      <c r="J156" s="32"/>
    </row>
    <row r="157" spans="1:10" ht="28.35" customHeight="1" x14ac:dyDescent="0.25">
      <c r="A157" s="28"/>
      <c r="B157" s="28"/>
      <c r="C157" s="28"/>
      <c r="D157" s="29"/>
      <c r="E157" s="30"/>
      <c r="F157" s="31"/>
      <c r="G157" s="28"/>
      <c r="H157" s="28"/>
      <c r="I157" s="31"/>
      <c r="J157" s="32"/>
    </row>
    <row r="158" spans="1:10" ht="28.35" customHeight="1" x14ac:dyDescent="0.25">
      <c r="A158" s="28"/>
      <c r="B158" s="28"/>
      <c r="C158" s="28"/>
      <c r="D158" s="29"/>
      <c r="E158" s="30"/>
      <c r="F158" s="31"/>
      <c r="G158" s="28"/>
      <c r="H158" s="28"/>
      <c r="I158" s="31"/>
      <c r="J158" s="32"/>
    </row>
    <row r="159" spans="1:10" ht="28.35" customHeight="1" x14ac:dyDescent="0.25">
      <c r="A159" s="28"/>
      <c r="B159" s="28"/>
      <c r="C159" s="28"/>
      <c r="D159" s="29"/>
      <c r="E159" s="30"/>
      <c r="F159" s="31"/>
      <c r="G159" s="28"/>
      <c r="H159" s="28"/>
      <c r="I159" s="31"/>
      <c r="J159" s="32"/>
    </row>
    <row r="160" spans="1:10" ht="28.35" customHeight="1" x14ac:dyDescent="0.25">
      <c r="A160" s="28"/>
      <c r="B160" s="28"/>
      <c r="C160" s="28"/>
      <c r="D160" s="29"/>
      <c r="E160" s="30"/>
      <c r="F160" s="31"/>
      <c r="G160" s="28"/>
      <c r="H160" s="28"/>
      <c r="I160" s="31"/>
      <c r="J160" s="32"/>
    </row>
    <row r="161" spans="1:10" ht="28.35" customHeight="1" x14ac:dyDescent="0.25">
      <c r="A161" s="28"/>
      <c r="B161" s="28"/>
      <c r="C161" s="28"/>
      <c r="D161" s="29"/>
      <c r="E161" s="30"/>
      <c r="F161" s="31"/>
      <c r="G161" s="28"/>
      <c r="H161" s="28"/>
      <c r="I161" s="31"/>
      <c r="J161" s="32"/>
    </row>
    <row r="162" spans="1:10" ht="28.35" customHeight="1" x14ac:dyDescent="0.25">
      <c r="A162" s="28"/>
      <c r="B162" s="28"/>
      <c r="C162" s="28"/>
      <c r="D162" s="29"/>
      <c r="E162" s="30"/>
      <c r="F162" s="31"/>
      <c r="G162" s="28"/>
      <c r="H162" s="28"/>
      <c r="I162" s="31"/>
      <c r="J162" s="32"/>
    </row>
    <row r="163" spans="1:10" ht="28.35" customHeight="1" x14ac:dyDescent="0.25">
      <c r="A163" s="28"/>
      <c r="B163" s="28"/>
      <c r="C163" s="28"/>
      <c r="D163" s="29"/>
      <c r="E163" s="30"/>
      <c r="F163" s="31"/>
      <c r="G163" s="28"/>
      <c r="H163" s="28"/>
      <c r="I163" s="31"/>
      <c r="J163" s="32"/>
    </row>
    <row r="164" spans="1:10" ht="28.35" customHeight="1" x14ac:dyDescent="0.25">
      <c r="A164" s="28"/>
      <c r="B164" s="28"/>
      <c r="C164" s="28"/>
      <c r="D164" s="29"/>
      <c r="E164" s="30"/>
      <c r="F164" s="31"/>
      <c r="G164" s="28"/>
      <c r="H164" s="28"/>
      <c r="I164" s="31"/>
      <c r="J164" s="32"/>
    </row>
    <row r="165" spans="1:10" ht="28.35" customHeight="1" x14ac:dyDescent="0.25">
      <c r="A165" s="28"/>
      <c r="B165" s="28"/>
      <c r="C165" s="28"/>
      <c r="D165" s="29"/>
      <c r="E165" s="30"/>
      <c r="F165" s="31"/>
      <c r="G165" s="28"/>
      <c r="H165" s="28"/>
      <c r="I165" s="31"/>
      <c r="J165" s="32"/>
    </row>
    <row r="166" spans="1:10" ht="28.35" customHeight="1" x14ac:dyDescent="0.25">
      <c r="A166" s="28"/>
      <c r="B166" s="28"/>
      <c r="C166" s="28"/>
      <c r="D166" s="29"/>
      <c r="E166" s="30"/>
      <c r="F166" s="31"/>
      <c r="G166" s="28"/>
      <c r="H166" s="28"/>
      <c r="I166" s="31"/>
      <c r="J166" s="32"/>
    </row>
    <row r="167" spans="1:10" ht="28.35" customHeight="1" x14ac:dyDescent="0.25">
      <c r="A167" s="28"/>
      <c r="B167" s="28"/>
      <c r="C167" s="28"/>
      <c r="D167" s="29"/>
      <c r="E167" s="30"/>
      <c r="F167" s="31"/>
      <c r="G167" s="28"/>
      <c r="H167" s="28"/>
      <c r="I167" s="31"/>
      <c r="J167" s="32"/>
    </row>
    <row r="168" spans="1:10" ht="28.35" customHeight="1" x14ac:dyDescent="0.25">
      <c r="A168" s="28"/>
      <c r="B168" s="28"/>
      <c r="C168" s="28"/>
      <c r="D168" s="29"/>
      <c r="E168" s="30"/>
      <c r="F168" s="31"/>
      <c r="G168" s="28"/>
      <c r="H168" s="28"/>
      <c r="I168" s="31"/>
      <c r="J168" s="32"/>
    </row>
    <row r="169" spans="1:10" ht="28.35" customHeight="1" x14ac:dyDescent="0.25">
      <c r="A169" s="28"/>
      <c r="B169" s="28"/>
      <c r="C169" s="28"/>
      <c r="D169" s="29"/>
      <c r="E169" s="30"/>
      <c r="F169" s="31"/>
      <c r="G169" s="28"/>
      <c r="H169" s="28"/>
      <c r="I169" s="31"/>
      <c r="J169" s="32"/>
    </row>
    <row r="170" spans="1:10" ht="28.35" customHeight="1" x14ac:dyDescent="0.25">
      <c r="A170" s="28"/>
      <c r="B170" s="28"/>
      <c r="C170" s="28"/>
      <c r="D170" s="29"/>
      <c r="E170" s="30"/>
      <c r="F170" s="31"/>
      <c r="G170" s="28"/>
      <c r="H170" s="28"/>
      <c r="I170" s="31"/>
      <c r="J170" s="32"/>
    </row>
    <row r="171" spans="1:10" ht="28.35" customHeight="1" x14ac:dyDescent="0.25">
      <c r="A171" s="28"/>
      <c r="B171" s="28"/>
      <c r="C171" s="28"/>
      <c r="D171" s="29"/>
      <c r="E171" s="30"/>
      <c r="F171" s="31"/>
      <c r="G171" s="28"/>
      <c r="H171" s="28"/>
      <c r="I171" s="31"/>
      <c r="J171" s="32"/>
    </row>
    <row r="172" spans="1:10" ht="28.35" customHeight="1" x14ac:dyDescent="0.25">
      <c r="A172" s="28"/>
      <c r="B172" s="28"/>
      <c r="C172" s="28"/>
      <c r="D172" s="29"/>
      <c r="E172" s="30"/>
      <c r="F172" s="31"/>
      <c r="G172" s="28"/>
      <c r="H172" s="28"/>
      <c r="I172" s="31"/>
      <c r="J172" s="32"/>
    </row>
    <row r="173" spans="1:10" ht="28.35" customHeight="1" x14ac:dyDescent="0.25">
      <c r="A173" s="28"/>
      <c r="B173" s="28"/>
      <c r="C173" s="28"/>
      <c r="D173" s="29"/>
      <c r="E173" s="30"/>
      <c r="F173" s="31"/>
      <c r="G173" s="28"/>
      <c r="H173" s="28"/>
      <c r="I173" s="31"/>
      <c r="J173" s="32"/>
    </row>
    <row r="174" spans="1:10" ht="28.35" customHeight="1" x14ac:dyDescent="0.25">
      <c r="A174" s="28"/>
      <c r="B174" s="28"/>
      <c r="C174" s="28"/>
      <c r="D174" s="29"/>
      <c r="E174" s="30"/>
      <c r="F174" s="31"/>
      <c r="G174" s="28"/>
      <c r="H174" s="28"/>
      <c r="I174" s="31"/>
      <c r="J174" s="32"/>
    </row>
    <row r="175" spans="1:10" ht="28.35" customHeight="1" x14ac:dyDescent="0.25">
      <c r="A175" s="28"/>
      <c r="B175" s="28"/>
      <c r="C175" s="28"/>
      <c r="D175" s="29"/>
      <c r="E175" s="30"/>
      <c r="F175" s="31"/>
      <c r="G175" s="28"/>
      <c r="H175" s="28"/>
      <c r="I175" s="31"/>
      <c r="J175" s="32"/>
    </row>
    <row r="176" spans="1:10" ht="28.35" customHeight="1" x14ac:dyDescent="0.25">
      <c r="A176" s="28"/>
      <c r="B176" s="28"/>
      <c r="C176" s="28"/>
      <c r="D176" s="29"/>
      <c r="E176" s="30"/>
      <c r="F176" s="31"/>
      <c r="G176" s="28"/>
      <c r="H176" s="28"/>
      <c r="I176" s="31"/>
      <c r="J176" s="32"/>
    </row>
    <row r="177" spans="1:10" ht="28.35" customHeight="1" x14ac:dyDescent="0.25">
      <c r="A177" s="28"/>
      <c r="B177" s="28"/>
      <c r="C177" s="28"/>
      <c r="D177" s="29"/>
      <c r="E177" s="30"/>
      <c r="F177" s="31"/>
      <c r="G177" s="28"/>
      <c r="H177" s="28"/>
      <c r="I177" s="31"/>
      <c r="J177" s="32"/>
    </row>
    <row r="178" spans="1:10" ht="28.35" customHeight="1" x14ac:dyDescent="0.25">
      <c r="A178" s="28"/>
      <c r="B178" s="28"/>
      <c r="C178" s="28"/>
      <c r="D178" s="29"/>
      <c r="E178" s="30"/>
      <c r="F178" s="31"/>
      <c r="G178" s="28"/>
      <c r="H178" s="28"/>
      <c r="I178" s="31"/>
      <c r="J178" s="32"/>
    </row>
    <row r="179" spans="1:10" ht="28.35" customHeight="1" x14ac:dyDescent="0.25">
      <c r="A179" s="28"/>
      <c r="B179" s="28"/>
      <c r="C179" s="28"/>
      <c r="D179" s="29"/>
      <c r="E179" s="30"/>
      <c r="F179" s="31"/>
      <c r="G179" s="28"/>
      <c r="H179" s="28"/>
      <c r="I179" s="31"/>
      <c r="J179" s="32"/>
    </row>
    <row r="180" spans="1:10" ht="28.35" customHeight="1" x14ac:dyDescent="0.25">
      <c r="A180" s="28"/>
      <c r="B180" s="28"/>
      <c r="C180" s="28"/>
      <c r="D180" s="29"/>
      <c r="E180" s="30"/>
      <c r="F180" s="31"/>
      <c r="G180" s="28"/>
      <c r="H180" s="28"/>
      <c r="I180" s="31"/>
      <c r="J180" s="32"/>
    </row>
    <row r="181" spans="1:10" ht="28.35" customHeight="1" x14ac:dyDescent="0.25">
      <c r="A181" s="28"/>
      <c r="B181" s="28"/>
      <c r="C181" s="28"/>
      <c r="D181" s="29"/>
      <c r="E181" s="30"/>
      <c r="F181" s="31"/>
      <c r="G181" s="28"/>
      <c r="H181" s="28"/>
      <c r="I181" s="31"/>
      <c r="J181" s="32"/>
    </row>
    <row r="182" spans="1:10" ht="28.35" customHeight="1" x14ac:dyDescent="0.25">
      <c r="A182" s="28"/>
      <c r="B182" s="28"/>
      <c r="C182" s="28"/>
      <c r="D182" s="29"/>
      <c r="E182" s="30"/>
      <c r="F182" s="31"/>
      <c r="G182" s="28"/>
      <c r="H182" s="28"/>
      <c r="I182" s="31"/>
      <c r="J182" s="32"/>
    </row>
    <row r="183" spans="1:10" ht="28.35" customHeight="1" x14ac:dyDescent="0.25">
      <c r="A183" s="28"/>
      <c r="B183" s="28"/>
      <c r="C183" s="28"/>
      <c r="D183" s="29"/>
      <c r="E183" s="30"/>
      <c r="F183" s="31"/>
      <c r="G183" s="28"/>
      <c r="H183" s="28"/>
      <c r="I183" s="31"/>
      <c r="J183" s="32"/>
    </row>
    <row r="184" spans="1:10" ht="28.35" customHeight="1" x14ac:dyDescent="0.25">
      <c r="A184" s="28"/>
      <c r="B184" s="28"/>
      <c r="C184" s="28"/>
      <c r="D184" s="29"/>
      <c r="E184" s="30"/>
      <c r="F184" s="31"/>
      <c r="G184" s="28"/>
      <c r="H184" s="28"/>
      <c r="I184" s="31"/>
      <c r="J184" s="32"/>
    </row>
    <row r="185" spans="1:10" ht="28.35" customHeight="1" x14ac:dyDescent="0.25">
      <c r="A185" s="28"/>
      <c r="B185" s="28"/>
      <c r="C185" s="28"/>
      <c r="D185" s="29"/>
      <c r="E185" s="30"/>
      <c r="F185" s="31"/>
      <c r="G185" s="28"/>
      <c r="H185" s="28"/>
      <c r="I185" s="31"/>
      <c r="J185" s="32"/>
    </row>
    <row r="186" spans="1:10" ht="28.35" customHeight="1" x14ac:dyDescent="0.25">
      <c r="A186" s="28"/>
      <c r="B186" s="28"/>
      <c r="C186" s="28"/>
      <c r="D186" s="29"/>
      <c r="E186" s="30"/>
      <c r="F186" s="31"/>
      <c r="G186" s="28"/>
      <c r="H186" s="28"/>
      <c r="I186" s="31"/>
      <c r="J186" s="32"/>
    </row>
    <row r="187" spans="1:10" ht="28.35" customHeight="1" x14ac:dyDescent="0.25">
      <c r="A187" s="28"/>
      <c r="B187" s="28"/>
      <c r="C187" s="28"/>
      <c r="D187" s="29"/>
      <c r="E187" s="30"/>
      <c r="F187" s="31"/>
      <c r="G187" s="28"/>
      <c r="H187" s="28"/>
      <c r="I187" s="31"/>
      <c r="J187" s="32"/>
    </row>
    <row r="188" spans="1:10" ht="28.35" customHeight="1" x14ac:dyDescent="0.25">
      <c r="A188" s="28"/>
      <c r="B188" s="28"/>
      <c r="C188" s="28"/>
      <c r="D188" s="29"/>
      <c r="E188" s="30"/>
      <c r="F188" s="31"/>
      <c r="G188" s="28"/>
      <c r="H188" s="28"/>
      <c r="I188" s="31"/>
      <c r="J188" s="32"/>
    </row>
    <row r="189" spans="1:10" ht="28.35" customHeight="1" x14ac:dyDescent="0.25">
      <c r="A189" s="28"/>
      <c r="B189" s="28"/>
      <c r="C189" s="28"/>
      <c r="D189" s="29"/>
      <c r="E189" s="30"/>
      <c r="F189" s="31"/>
      <c r="G189" s="28"/>
      <c r="H189" s="28"/>
      <c r="I189" s="31"/>
      <c r="J189" s="32"/>
    </row>
    <row r="190" spans="1:10" ht="28.35" customHeight="1" x14ac:dyDescent="0.25">
      <c r="A190" s="28"/>
      <c r="B190" s="28"/>
      <c r="C190" s="28"/>
      <c r="D190" s="29"/>
      <c r="E190" s="30"/>
      <c r="F190" s="31"/>
      <c r="G190" s="28"/>
      <c r="H190" s="28"/>
      <c r="I190" s="31"/>
      <c r="J190" s="32"/>
    </row>
    <row r="191" spans="1:10" ht="28.35" customHeight="1" x14ac:dyDescent="0.25">
      <c r="A191" s="28"/>
      <c r="B191" s="28"/>
      <c r="C191" s="28"/>
      <c r="D191" s="29"/>
      <c r="E191" s="30"/>
      <c r="F191" s="31"/>
      <c r="G191" s="28"/>
      <c r="H191" s="28"/>
      <c r="I191" s="31"/>
      <c r="J191" s="32"/>
    </row>
    <row r="192" spans="1:10" ht="28.35" customHeight="1" x14ac:dyDescent="0.25">
      <c r="A192" s="28"/>
      <c r="B192" s="28"/>
      <c r="C192" s="28"/>
      <c r="D192" s="29"/>
      <c r="E192" s="30"/>
      <c r="F192" s="31"/>
      <c r="G192" s="28"/>
      <c r="H192" s="28"/>
      <c r="I192" s="31"/>
      <c r="J192" s="32"/>
    </row>
    <row r="193" spans="1:10" ht="28.35" customHeight="1" x14ac:dyDescent="0.25">
      <c r="A193" s="28"/>
      <c r="B193" s="28"/>
      <c r="C193" s="28"/>
      <c r="D193" s="29"/>
      <c r="E193" s="30"/>
      <c r="F193" s="31"/>
      <c r="G193" s="28"/>
      <c r="H193" s="28"/>
      <c r="I193" s="31"/>
      <c r="J193" s="32"/>
    </row>
    <row r="194" spans="1:10" ht="28.35" customHeight="1" x14ac:dyDescent="0.25">
      <c r="A194" s="28"/>
      <c r="B194" s="28"/>
      <c r="C194" s="28"/>
      <c r="D194" s="29"/>
      <c r="E194" s="30"/>
      <c r="F194" s="31"/>
      <c r="G194" s="28"/>
      <c r="H194" s="28"/>
      <c r="I194" s="31"/>
      <c r="J194" s="32"/>
    </row>
    <row r="195" spans="1:10" ht="28.35" customHeight="1" x14ac:dyDescent="0.25">
      <c r="A195" s="28"/>
      <c r="B195" s="28"/>
      <c r="C195" s="28"/>
      <c r="D195" s="29"/>
      <c r="E195" s="30"/>
      <c r="F195" s="31"/>
      <c r="G195" s="28"/>
      <c r="H195" s="28"/>
      <c r="I195" s="31"/>
      <c r="J195" s="32"/>
    </row>
    <row r="196" spans="1:10" ht="28.35" customHeight="1" x14ac:dyDescent="0.25">
      <c r="A196" s="28"/>
      <c r="B196" s="28"/>
      <c r="C196" s="28"/>
      <c r="D196" s="29"/>
      <c r="E196" s="30"/>
      <c r="F196" s="31"/>
      <c r="G196" s="28"/>
      <c r="H196" s="28"/>
      <c r="I196" s="31"/>
      <c r="J196" s="32"/>
    </row>
    <row r="197" spans="1:10" ht="28.35" customHeight="1" x14ac:dyDescent="0.25">
      <c r="A197" s="28"/>
      <c r="B197" s="28"/>
      <c r="C197" s="28"/>
      <c r="D197" s="29"/>
      <c r="E197" s="30"/>
      <c r="F197" s="31"/>
      <c r="G197" s="28"/>
      <c r="H197" s="28"/>
      <c r="I197" s="31"/>
      <c r="J197" s="32"/>
    </row>
    <row r="198" spans="1:10" ht="28.35" customHeight="1" x14ac:dyDescent="0.25">
      <c r="A198" s="28"/>
      <c r="B198" s="28"/>
      <c r="C198" s="28"/>
      <c r="D198" s="29"/>
      <c r="E198" s="30"/>
      <c r="F198" s="31"/>
      <c r="G198" s="28"/>
      <c r="H198" s="28"/>
      <c r="I198" s="31"/>
      <c r="J198" s="32"/>
    </row>
    <row r="199" spans="1:10" ht="28.35" customHeight="1" x14ac:dyDescent="0.25">
      <c r="A199" s="28"/>
      <c r="B199" s="28"/>
      <c r="C199" s="28"/>
      <c r="D199" s="29"/>
      <c r="E199" s="30"/>
      <c r="F199" s="31"/>
      <c r="G199" s="28"/>
      <c r="H199" s="28"/>
      <c r="I199" s="31"/>
      <c r="J199" s="32"/>
    </row>
    <row r="200" spans="1:10" ht="28.35" customHeight="1" x14ac:dyDescent="0.25">
      <c r="A200" s="28"/>
      <c r="B200" s="28"/>
      <c r="C200" s="28"/>
      <c r="D200" s="29"/>
      <c r="E200" s="30"/>
      <c r="F200" s="31"/>
      <c r="G200" s="28"/>
      <c r="H200" s="28"/>
      <c r="I200" s="31"/>
      <c r="J200" s="32"/>
    </row>
    <row r="201" spans="1:10" ht="28.35" customHeight="1" x14ac:dyDescent="0.25">
      <c r="A201" s="28"/>
      <c r="B201" s="28"/>
      <c r="C201" s="28"/>
      <c r="D201" s="29"/>
      <c r="E201" s="30"/>
      <c r="F201" s="31"/>
      <c r="G201" s="28"/>
      <c r="H201" s="28"/>
      <c r="I201" s="31"/>
      <c r="J201" s="32"/>
    </row>
    <row r="202" spans="1:10" ht="28.35" customHeight="1" x14ac:dyDescent="0.25">
      <c r="A202" s="28"/>
      <c r="B202" s="28"/>
      <c r="C202" s="28"/>
      <c r="D202" s="29"/>
      <c r="E202" s="30"/>
      <c r="F202" s="31"/>
      <c r="G202" s="28"/>
      <c r="H202" s="28"/>
      <c r="I202" s="31"/>
      <c r="J202" s="32"/>
    </row>
    <row r="203" spans="1:10" ht="28.35" customHeight="1" x14ac:dyDescent="0.25">
      <c r="A203" s="28"/>
      <c r="B203" s="28"/>
      <c r="C203" s="28"/>
      <c r="D203" s="29"/>
      <c r="E203" s="30"/>
      <c r="F203" s="31"/>
      <c r="G203" s="28"/>
      <c r="H203" s="28"/>
      <c r="I203" s="31"/>
      <c r="J203" s="32"/>
    </row>
    <row r="204" spans="1:10" ht="28.35" customHeight="1" x14ac:dyDescent="0.25">
      <c r="A204" s="28"/>
      <c r="B204" s="28"/>
      <c r="C204" s="28"/>
      <c r="D204" s="29"/>
      <c r="E204" s="30"/>
      <c r="F204" s="31"/>
      <c r="G204" s="28"/>
      <c r="H204" s="28"/>
      <c r="I204" s="31"/>
      <c r="J204" s="32"/>
    </row>
    <row r="205" spans="1:10" ht="28.35" customHeight="1" x14ac:dyDescent="0.25">
      <c r="A205" s="28"/>
      <c r="B205" s="28"/>
      <c r="C205" s="28"/>
      <c r="D205" s="29"/>
      <c r="E205" s="30"/>
      <c r="F205" s="31"/>
      <c r="G205" s="28"/>
      <c r="H205" s="28"/>
      <c r="I205" s="31"/>
      <c r="J205" s="32"/>
    </row>
    <row r="206" spans="1:10" ht="28.35" customHeight="1" x14ac:dyDescent="0.25">
      <c r="A206" s="28"/>
      <c r="B206" s="28"/>
      <c r="C206" s="28"/>
      <c r="D206" s="29"/>
      <c r="E206" s="30"/>
      <c r="F206" s="31"/>
      <c r="G206" s="28"/>
      <c r="H206" s="28"/>
      <c r="I206" s="31"/>
      <c r="J206" s="32"/>
    </row>
    <row r="207" spans="1:10" ht="28.35" customHeight="1" x14ac:dyDescent="0.25">
      <c r="A207" s="28"/>
      <c r="B207" s="28"/>
      <c r="C207" s="28"/>
      <c r="D207" s="29"/>
      <c r="E207" s="30"/>
      <c r="F207" s="31"/>
      <c r="G207" s="28"/>
      <c r="H207" s="28"/>
      <c r="I207" s="31"/>
      <c r="J207" s="32"/>
    </row>
    <row r="208" spans="1:10" ht="28.35" customHeight="1" x14ac:dyDescent="0.25">
      <c r="A208" s="28"/>
      <c r="B208" s="28"/>
      <c r="C208" s="28"/>
      <c r="D208" s="29"/>
      <c r="E208" s="30"/>
      <c r="F208" s="31"/>
      <c r="G208" s="28"/>
      <c r="H208" s="28"/>
      <c r="I208" s="31"/>
      <c r="J208" s="32"/>
    </row>
    <row r="209" spans="1:10" ht="28.35" customHeight="1" x14ac:dyDescent="0.25">
      <c r="A209" s="28"/>
      <c r="B209" s="28"/>
      <c r="C209" s="28"/>
      <c r="D209" s="29"/>
      <c r="E209" s="30"/>
      <c r="F209" s="31"/>
      <c r="G209" s="28"/>
      <c r="H209" s="28"/>
      <c r="I209" s="31"/>
      <c r="J209" s="32"/>
    </row>
    <row r="210" spans="1:10" ht="28.35" customHeight="1" x14ac:dyDescent="0.25">
      <c r="A210" s="28"/>
      <c r="B210" s="28"/>
      <c r="C210" s="28"/>
      <c r="D210" s="29"/>
      <c r="E210" s="30"/>
      <c r="F210" s="31"/>
      <c r="G210" s="28"/>
      <c r="H210" s="28"/>
      <c r="I210" s="31"/>
      <c r="J210" s="32"/>
    </row>
    <row r="211" spans="1:10" ht="28.35" customHeight="1" x14ac:dyDescent="0.25">
      <c r="A211" s="28"/>
      <c r="B211" s="28"/>
      <c r="C211" s="28"/>
      <c r="D211" s="29"/>
      <c r="E211" s="30"/>
      <c r="F211" s="31"/>
      <c r="G211" s="28"/>
      <c r="H211" s="28"/>
      <c r="I211" s="31"/>
      <c r="J211" s="32"/>
    </row>
    <row r="212" spans="1:10" ht="28.35" customHeight="1" x14ac:dyDescent="0.25">
      <c r="A212" s="28"/>
      <c r="B212" s="28"/>
      <c r="C212" s="28"/>
      <c r="D212" s="29"/>
      <c r="E212" s="30"/>
      <c r="F212" s="31"/>
      <c r="G212" s="28"/>
      <c r="H212" s="28"/>
      <c r="I212" s="31"/>
      <c r="J212" s="32"/>
    </row>
    <row r="213" spans="1:10" ht="28.35" customHeight="1" x14ac:dyDescent="0.25">
      <c r="A213" s="28"/>
      <c r="B213" s="28"/>
      <c r="C213" s="28"/>
      <c r="D213" s="29"/>
      <c r="E213" s="30"/>
      <c r="F213" s="31"/>
      <c r="G213" s="28"/>
      <c r="H213" s="28"/>
      <c r="I213" s="31"/>
      <c r="J213" s="32"/>
    </row>
    <row r="214" spans="1:10" ht="28.35" customHeight="1" x14ac:dyDescent="0.25">
      <c r="A214" s="28"/>
      <c r="B214" s="28"/>
      <c r="C214" s="28"/>
      <c r="D214" s="29"/>
      <c r="E214" s="30"/>
      <c r="F214" s="31"/>
      <c r="G214" s="28"/>
      <c r="H214" s="28"/>
      <c r="I214" s="31"/>
      <c r="J214" s="32"/>
    </row>
    <row r="215" spans="1:10" ht="28.35" customHeight="1" x14ac:dyDescent="0.25">
      <c r="A215" s="28"/>
      <c r="B215" s="28"/>
      <c r="C215" s="28"/>
      <c r="D215" s="29"/>
      <c r="E215" s="30"/>
      <c r="F215" s="31"/>
      <c r="G215" s="28"/>
      <c r="H215" s="28"/>
      <c r="I215" s="31"/>
      <c r="J215" s="32"/>
    </row>
    <row r="216" spans="1:10" ht="28.35" customHeight="1" x14ac:dyDescent="0.25">
      <c r="A216" s="28"/>
      <c r="B216" s="28"/>
      <c r="C216" s="28"/>
      <c r="D216" s="29"/>
      <c r="E216" s="30"/>
      <c r="F216" s="31"/>
      <c r="G216" s="28"/>
      <c r="H216" s="28"/>
      <c r="I216" s="31"/>
      <c r="J216" s="32"/>
    </row>
    <row r="217" spans="1:10" ht="28.35" customHeight="1" x14ac:dyDescent="0.25">
      <c r="A217" s="28"/>
      <c r="B217" s="28"/>
      <c r="C217" s="28"/>
      <c r="D217" s="29"/>
      <c r="E217" s="30"/>
      <c r="F217" s="31"/>
      <c r="G217" s="28"/>
      <c r="H217" s="28"/>
      <c r="I217" s="31"/>
      <c r="J217" s="32"/>
    </row>
    <row r="218" spans="1:10" ht="28.35" customHeight="1" x14ac:dyDescent="0.25">
      <c r="A218" s="28"/>
      <c r="B218" s="28"/>
      <c r="C218" s="28"/>
      <c r="D218" s="29"/>
      <c r="E218" s="30"/>
      <c r="F218" s="31"/>
      <c r="G218" s="28"/>
      <c r="H218" s="28"/>
      <c r="I218" s="31"/>
      <c r="J218" s="32"/>
    </row>
    <row r="219" spans="1:10" ht="28.35" customHeight="1" x14ac:dyDescent="0.25">
      <c r="A219" s="28"/>
      <c r="B219" s="28"/>
      <c r="C219" s="28"/>
      <c r="D219" s="29"/>
      <c r="E219" s="30"/>
      <c r="F219" s="31"/>
      <c r="G219" s="28"/>
      <c r="H219" s="28"/>
      <c r="I219" s="31"/>
      <c r="J219" s="32"/>
    </row>
    <row r="220" spans="1:10" ht="28.35" customHeight="1" x14ac:dyDescent="0.25">
      <c r="A220" s="28"/>
      <c r="B220" s="28"/>
      <c r="C220" s="28"/>
      <c r="D220" s="29"/>
      <c r="E220" s="30"/>
      <c r="F220" s="31"/>
      <c r="G220" s="28"/>
      <c r="H220" s="28"/>
      <c r="I220" s="31"/>
      <c r="J220" s="32"/>
    </row>
    <row r="221" spans="1:10" ht="28.35" customHeight="1" x14ac:dyDescent="0.25">
      <c r="A221" s="28"/>
      <c r="B221" s="28"/>
      <c r="C221" s="28"/>
      <c r="D221" s="29"/>
      <c r="E221" s="30"/>
      <c r="F221" s="31"/>
      <c r="G221" s="28"/>
      <c r="H221" s="28"/>
      <c r="I221" s="31"/>
      <c r="J221" s="32"/>
    </row>
    <row r="222" spans="1:10" ht="28.35" customHeight="1" x14ac:dyDescent="0.25">
      <c r="A222" s="28"/>
      <c r="B222" s="28"/>
      <c r="C222" s="28"/>
      <c r="D222" s="29"/>
      <c r="E222" s="30"/>
      <c r="F222" s="31"/>
      <c r="G222" s="28"/>
      <c r="H222" s="28"/>
      <c r="I222" s="31"/>
      <c r="J222" s="32"/>
    </row>
    <row r="223" spans="1:10" ht="28.35" customHeight="1" x14ac:dyDescent="0.25">
      <c r="A223" s="28"/>
      <c r="B223" s="28"/>
      <c r="C223" s="28"/>
      <c r="D223" s="29"/>
      <c r="E223" s="30"/>
      <c r="F223" s="31"/>
      <c r="G223" s="28"/>
      <c r="H223" s="28"/>
      <c r="I223" s="31"/>
      <c r="J223" s="32"/>
    </row>
    <row r="224" spans="1:10" ht="28.35" customHeight="1" x14ac:dyDescent="0.25">
      <c r="A224" s="28"/>
      <c r="B224" s="28"/>
      <c r="C224" s="28"/>
      <c r="D224" s="29"/>
      <c r="E224" s="30"/>
      <c r="F224" s="31"/>
      <c r="G224" s="28"/>
      <c r="H224" s="28"/>
      <c r="I224" s="31"/>
      <c r="J224" s="32"/>
    </row>
    <row r="225" spans="1:10" ht="28.35" customHeight="1" x14ac:dyDescent="0.25">
      <c r="A225" s="28"/>
      <c r="B225" s="28"/>
      <c r="C225" s="28"/>
      <c r="D225" s="29"/>
      <c r="E225" s="30"/>
      <c r="F225" s="31"/>
      <c r="G225" s="28"/>
      <c r="H225" s="28"/>
      <c r="I225" s="31"/>
      <c r="J225" s="32"/>
    </row>
    <row r="226" spans="1:10" ht="28.35" customHeight="1" x14ac:dyDescent="0.25">
      <c r="A226" s="28"/>
      <c r="B226" s="28"/>
      <c r="C226" s="28"/>
      <c r="D226" s="29"/>
      <c r="E226" s="30"/>
      <c r="F226" s="31"/>
      <c r="G226" s="28"/>
      <c r="H226" s="28"/>
      <c r="I226" s="31"/>
      <c r="J226" s="32"/>
    </row>
    <row r="227" spans="1:10" ht="28.35" customHeight="1" x14ac:dyDescent="0.25">
      <c r="A227" s="28"/>
      <c r="B227" s="28"/>
      <c r="C227" s="28"/>
      <c r="D227" s="29"/>
      <c r="E227" s="30"/>
      <c r="F227" s="31"/>
      <c r="G227" s="28"/>
      <c r="H227" s="28"/>
      <c r="I227" s="31"/>
      <c r="J227" s="32"/>
    </row>
    <row r="228" spans="1:10" ht="28.35" customHeight="1" x14ac:dyDescent="0.25">
      <c r="A228" s="28"/>
      <c r="B228" s="28"/>
      <c r="C228" s="28"/>
      <c r="D228" s="29"/>
      <c r="E228" s="30"/>
      <c r="F228" s="31"/>
      <c r="G228" s="28"/>
      <c r="H228" s="28"/>
      <c r="I228" s="31"/>
      <c r="J228" s="32"/>
    </row>
    <row r="229" spans="1:10" ht="28.35" customHeight="1" x14ac:dyDescent="0.25">
      <c r="A229" s="28"/>
      <c r="B229" s="28"/>
      <c r="C229" s="28"/>
      <c r="D229" s="29"/>
      <c r="E229" s="30"/>
      <c r="F229" s="31"/>
      <c r="G229" s="28"/>
      <c r="H229" s="28"/>
      <c r="I229" s="31"/>
      <c r="J229" s="32"/>
    </row>
    <row r="230" spans="1:10" ht="28.35" customHeight="1" x14ac:dyDescent="0.25">
      <c r="A230" s="28"/>
      <c r="B230" s="28"/>
      <c r="C230" s="28"/>
      <c r="D230" s="29"/>
      <c r="E230" s="30"/>
      <c r="F230" s="31"/>
      <c r="G230" s="28"/>
      <c r="H230" s="28"/>
      <c r="I230" s="31"/>
      <c r="J230" s="32"/>
    </row>
    <row r="231" spans="1:10" ht="28.35" customHeight="1" x14ac:dyDescent="0.25">
      <c r="A231" s="28"/>
      <c r="B231" s="28"/>
      <c r="C231" s="28"/>
      <c r="D231" s="29"/>
      <c r="E231" s="30"/>
      <c r="F231" s="31"/>
      <c r="G231" s="28"/>
      <c r="H231" s="28"/>
      <c r="I231" s="31"/>
      <c r="J231" s="32"/>
    </row>
    <row r="232" spans="1:10" ht="28.35" customHeight="1" x14ac:dyDescent="0.25">
      <c r="A232" s="28"/>
      <c r="B232" s="28"/>
      <c r="C232" s="28"/>
      <c r="D232" s="29"/>
      <c r="E232" s="30"/>
      <c r="F232" s="31"/>
      <c r="G232" s="28"/>
      <c r="H232" s="28"/>
      <c r="I232" s="31"/>
      <c r="J232" s="32"/>
    </row>
    <row r="233" spans="1:10" ht="28.35" customHeight="1" x14ac:dyDescent="0.25">
      <c r="A233" s="28"/>
      <c r="B233" s="28"/>
      <c r="C233" s="28"/>
      <c r="D233" s="29"/>
      <c r="E233" s="30"/>
      <c r="F233" s="31"/>
      <c r="G233" s="28"/>
      <c r="H233" s="28"/>
      <c r="I233" s="31"/>
      <c r="J233" s="32"/>
    </row>
    <row r="234" spans="1:10" ht="28.35" customHeight="1" x14ac:dyDescent="0.25">
      <c r="A234" s="28"/>
      <c r="B234" s="28"/>
      <c r="C234" s="28"/>
      <c r="D234" s="29"/>
      <c r="E234" s="30"/>
      <c r="F234" s="31"/>
      <c r="G234" s="28"/>
      <c r="H234" s="28"/>
      <c r="I234" s="31"/>
      <c r="J234" s="32"/>
    </row>
    <row r="235" spans="1:10" ht="28.35" customHeight="1" x14ac:dyDescent="0.25">
      <c r="A235" s="28"/>
      <c r="B235" s="28"/>
      <c r="C235" s="28"/>
      <c r="D235" s="29"/>
      <c r="E235" s="30"/>
      <c r="F235" s="31"/>
      <c r="G235" s="28"/>
      <c r="H235" s="28"/>
      <c r="I235" s="31"/>
      <c r="J235" s="32"/>
    </row>
    <row r="236" spans="1:10" ht="28.35" customHeight="1" x14ac:dyDescent="0.25">
      <c r="A236" s="28"/>
      <c r="B236" s="28"/>
      <c r="C236" s="28"/>
      <c r="D236" s="29"/>
      <c r="E236" s="30"/>
      <c r="F236" s="31"/>
      <c r="G236" s="28"/>
      <c r="H236" s="28"/>
      <c r="I236" s="31"/>
      <c r="J236" s="32"/>
    </row>
    <row r="237" spans="1:10" ht="28.35" customHeight="1" x14ac:dyDescent="0.25">
      <c r="A237" s="28"/>
      <c r="B237" s="28"/>
      <c r="C237" s="28"/>
      <c r="D237" s="29"/>
      <c r="E237" s="30"/>
      <c r="F237" s="31"/>
      <c r="G237" s="28"/>
      <c r="H237" s="28"/>
      <c r="I237" s="31"/>
      <c r="J237" s="32"/>
    </row>
    <row r="238" spans="1:10" ht="28.35" customHeight="1" x14ac:dyDescent="0.25">
      <c r="A238" s="28"/>
      <c r="B238" s="28"/>
      <c r="C238" s="28"/>
      <c r="D238" s="29"/>
      <c r="E238" s="30"/>
      <c r="F238" s="31"/>
      <c r="G238" s="28"/>
      <c r="H238" s="28"/>
      <c r="I238" s="31"/>
      <c r="J238" s="32"/>
    </row>
    <row r="239" spans="1:10" ht="28.35" customHeight="1" x14ac:dyDescent="0.25">
      <c r="A239" s="28"/>
      <c r="B239" s="28"/>
      <c r="C239" s="28"/>
      <c r="D239" s="29"/>
      <c r="E239" s="30"/>
      <c r="F239" s="31"/>
      <c r="G239" s="28"/>
      <c r="H239" s="28"/>
      <c r="I239" s="31"/>
      <c r="J239" s="32"/>
    </row>
    <row r="240" spans="1:10" ht="28.35" customHeight="1" x14ac:dyDescent="0.25">
      <c r="A240" s="28"/>
      <c r="B240" s="28"/>
      <c r="C240" s="28"/>
      <c r="D240" s="29"/>
      <c r="E240" s="30"/>
      <c r="F240" s="31"/>
      <c r="G240" s="28"/>
      <c r="H240" s="28"/>
      <c r="I240" s="31"/>
      <c r="J240" s="32"/>
    </row>
    <row r="241" spans="1:10" ht="28.35" customHeight="1" x14ac:dyDescent="0.25">
      <c r="A241" s="28"/>
      <c r="B241" s="28"/>
      <c r="C241" s="28"/>
      <c r="D241" s="29"/>
      <c r="E241" s="30"/>
      <c r="F241" s="31"/>
      <c r="G241" s="28"/>
      <c r="H241" s="28"/>
      <c r="I241" s="31"/>
      <c r="J241" s="32"/>
    </row>
    <row r="242" spans="1:10" ht="28.35" customHeight="1" x14ac:dyDescent="0.25">
      <c r="A242" s="28"/>
      <c r="B242" s="28"/>
      <c r="C242" s="28"/>
      <c r="D242" s="29"/>
      <c r="E242" s="30"/>
      <c r="F242" s="31"/>
      <c r="G242" s="28"/>
      <c r="H242" s="28"/>
      <c r="I242" s="31"/>
      <c r="J242" s="32"/>
    </row>
    <row r="243" spans="1:10" ht="28.35" customHeight="1" x14ac:dyDescent="0.25">
      <c r="A243" s="28"/>
      <c r="B243" s="28"/>
      <c r="C243" s="28"/>
      <c r="D243" s="29"/>
      <c r="E243" s="30"/>
      <c r="F243" s="31"/>
      <c r="G243" s="28"/>
      <c r="H243" s="28"/>
      <c r="I243" s="31"/>
      <c r="J243" s="32"/>
    </row>
    <row r="244" spans="1:10" ht="28.35" customHeight="1" x14ac:dyDescent="0.25">
      <c r="A244" s="28"/>
      <c r="B244" s="28"/>
      <c r="C244" s="28"/>
      <c r="D244" s="29"/>
      <c r="E244" s="30"/>
      <c r="F244" s="31"/>
      <c r="G244" s="28"/>
      <c r="H244" s="28"/>
      <c r="I244" s="31"/>
      <c r="J244" s="32"/>
    </row>
    <row r="245" spans="1:10" ht="28.35" customHeight="1" x14ac:dyDescent="0.25">
      <c r="A245" s="28"/>
      <c r="B245" s="28"/>
      <c r="C245" s="28"/>
      <c r="D245" s="29"/>
      <c r="E245" s="30"/>
      <c r="F245" s="31"/>
      <c r="G245" s="28"/>
      <c r="H245" s="28"/>
      <c r="I245" s="31"/>
      <c r="J245" s="32"/>
    </row>
    <row r="246" spans="1:10" ht="28.35" customHeight="1" x14ac:dyDescent="0.25">
      <c r="A246" s="28"/>
      <c r="B246" s="28"/>
      <c r="C246" s="28"/>
      <c r="D246" s="29"/>
      <c r="E246" s="30"/>
      <c r="F246" s="31"/>
      <c r="G246" s="28"/>
      <c r="H246" s="28"/>
      <c r="I246" s="31"/>
      <c r="J246" s="32"/>
    </row>
    <row r="247" spans="1:10" ht="28.35" customHeight="1" x14ac:dyDescent="0.25">
      <c r="A247" s="28"/>
      <c r="B247" s="28"/>
      <c r="C247" s="28"/>
      <c r="D247" s="29"/>
      <c r="E247" s="30"/>
      <c r="F247" s="31"/>
      <c r="G247" s="28"/>
      <c r="H247" s="28"/>
      <c r="I247" s="31"/>
      <c r="J247" s="32"/>
    </row>
    <row r="248" spans="1:10" ht="28.35" customHeight="1" x14ac:dyDescent="0.25">
      <c r="A248" s="28"/>
      <c r="B248" s="28"/>
      <c r="C248" s="28"/>
      <c r="D248" s="29"/>
      <c r="E248" s="30"/>
      <c r="F248" s="31"/>
      <c r="G248" s="28"/>
      <c r="H248" s="28"/>
      <c r="I248" s="31"/>
      <c r="J248" s="32"/>
    </row>
    <row r="249" spans="1:10" ht="28.35" customHeight="1" x14ac:dyDescent="0.25">
      <c r="A249" s="28"/>
      <c r="B249" s="28"/>
      <c r="C249" s="28"/>
      <c r="D249" s="29"/>
      <c r="E249" s="30"/>
      <c r="F249" s="31"/>
      <c r="G249" s="28"/>
      <c r="H249" s="28"/>
      <c r="I249" s="31"/>
      <c r="J249" s="32"/>
    </row>
    <row r="250" spans="1:10" ht="28.35" customHeight="1" x14ac:dyDescent="0.25">
      <c r="A250" s="28"/>
      <c r="B250" s="28"/>
      <c r="C250" s="28"/>
      <c r="D250" s="29"/>
      <c r="E250" s="30"/>
      <c r="F250" s="31"/>
      <c r="G250" s="28"/>
      <c r="H250" s="28"/>
      <c r="I250" s="31"/>
      <c r="J250" s="32"/>
    </row>
    <row r="251" spans="1:10" ht="28.35" customHeight="1" x14ac:dyDescent="0.25">
      <c r="A251" s="28"/>
      <c r="B251" s="28"/>
      <c r="C251" s="28"/>
      <c r="D251" s="29"/>
      <c r="E251" s="30"/>
      <c r="F251" s="31"/>
      <c r="G251" s="28"/>
      <c r="H251" s="28"/>
      <c r="I251" s="31"/>
      <c r="J251" s="32"/>
    </row>
    <row r="252" spans="1:10" ht="28.35" customHeight="1" x14ac:dyDescent="0.25">
      <c r="A252" s="28"/>
      <c r="B252" s="28"/>
      <c r="C252" s="28"/>
      <c r="D252" s="29"/>
      <c r="E252" s="30"/>
      <c r="F252" s="31"/>
      <c r="G252" s="28"/>
      <c r="H252" s="28"/>
      <c r="I252" s="31"/>
      <c r="J252" s="32"/>
    </row>
    <row r="253" spans="1:10" ht="28.35" customHeight="1" x14ac:dyDescent="0.25">
      <c r="A253" s="28"/>
      <c r="B253" s="28"/>
      <c r="C253" s="28"/>
      <c r="D253" s="29"/>
      <c r="E253" s="30"/>
      <c r="F253" s="31"/>
      <c r="G253" s="28"/>
      <c r="H253" s="28"/>
      <c r="I253" s="31"/>
      <c r="J253" s="32"/>
    </row>
    <row r="254" spans="1:10" ht="28.35" customHeight="1" x14ac:dyDescent="0.25">
      <c r="A254" s="28"/>
      <c r="B254" s="28"/>
      <c r="C254" s="28"/>
      <c r="D254" s="29"/>
      <c r="E254" s="30"/>
      <c r="F254" s="31"/>
      <c r="G254" s="28"/>
      <c r="H254" s="28"/>
      <c r="I254" s="31"/>
      <c r="J254" s="32"/>
    </row>
    <row r="255" spans="1:10" ht="28.35" customHeight="1" x14ac:dyDescent="0.25">
      <c r="A255" s="28"/>
      <c r="B255" s="28"/>
      <c r="C255" s="28"/>
      <c r="D255" s="29"/>
      <c r="E255" s="30"/>
      <c r="F255" s="31"/>
      <c r="G255" s="28"/>
      <c r="H255" s="28"/>
      <c r="I255" s="31"/>
      <c r="J255" s="32"/>
    </row>
    <row r="256" spans="1:10" ht="28.35" customHeight="1" x14ac:dyDescent="0.25">
      <c r="A256" s="28"/>
      <c r="B256" s="28"/>
      <c r="C256" s="28"/>
      <c r="D256" s="29"/>
      <c r="E256" s="30"/>
      <c r="F256" s="31"/>
      <c r="G256" s="28"/>
      <c r="H256" s="28"/>
      <c r="I256" s="31"/>
      <c r="J256" s="32"/>
    </row>
    <row r="257" spans="1:10" ht="28.35" customHeight="1" x14ac:dyDescent="0.25">
      <c r="A257" s="28"/>
      <c r="B257" s="28"/>
      <c r="C257" s="28"/>
      <c r="D257" s="29"/>
      <c r="E257" s="30"/>
      <c r="F257" s="31"/>
      <c r="G257" s="28"/>
      <c r="H257" s="28"/>
      <c r="I257" s="31"/>
      <c r="J257" s="32"/>
    </row>
    <row r="258" spans="1:10" ht="28.35" customHeight="1" x14ac:dyDescent="0.25">
      <c r="A258" s="28"/>
      <c r="B258" s="28"/>
      <c r="C258" s="28"/>
      <c r="D258" s="29"/>
      <c r="E258" s="30"/>
      <c r="F258" s="31"/>
      <c r="G258" s="28"/>
      <c r="H258" s="28"/>
      <c r="I258" s="31"/>
      <c r="J258" s="32"/>
    </row>
    <row r="259" spans="1:10" ht="28.35" customHeight="1" x14ac:dyDescent="0.25">
      <c r="A259" s="28"/>
      <c r="B259" s="28"/>
      <c r="C259" s="28"/>
      <c r="D259" s="29"/>
      <c r="E259" s="30"/>
      <c r="F259" s="31"/>
      <c r="G259" s="28"/>
      <c r="H259" s="28"/>
      <c r="I259" s="31"/>
      <c r="J259" s="32"/>
    </row>
    <row r="260" spans="1:10" ht="28.35" customHeight="1" x14ac:dyDescent="0.25">
      <c r="A260" s="28"/>
      <c r="B260" s="28"/>
      <c r="C260" s="28"/>
      <c r="D260" s="29"/>
      <c r="E260" s="30"/>
      <c r="F260" s="31"/>
      <c r="G260" s="28"/>
      <c r="H260" s="28"/>
      <c r="I260" s="31"/>
      <c r="J260" s="32"/>
    </row>
    <row r="261" spans="1:10" ht="28.35" customHeight="1" x14ac:dyDescent="0.25">
      <c r="A261" s="28"/>
      <c r="B261" s="28"/>
      <c r="C261" s="28"/>
      <c r="D261" s="29"/>
      <c r="E261" s="30"/>
      <c r="F261" s="31"/>
      <c r="G261" s="28"/>
      <c r="H261" s="28"/>
      <c r="I261" s="31"/>
      <c r="J261" s="32"/>
    </row>
    <row r="262" spans="1:10" ht="28.35" customHeight="1" x14ac:dyDescent="0.25">
      <c r="A262" s="28"/>
      <c r="B262" s="28"/>
      <c r="C262" s="28"/>
      <c r="D262" s="29"/>
      <c r="E262" s="30"/>
      <c r="F262" s="31"/>
      <c r="G262" s="28"/>
      <c r="H262" s="28"/>
      <c r="I262" s="31"/>
      <c r="J262" s="32"/>
    </row>
    <row r="263" spans="1:10" ht="28.35" customHeight="1" x14ac:dyDescent="0.25">
      <c r="A263" s="28"/>
      <c r="B263" s="28"/>
      <c r="C263" s="28"/>
      <c r="D263" s="29"/>
      <c r="E263" s="30"/>
      <c r="F263" s="31"/>
      <c r="G263" s="28"/>
      <c r="H263" s="28"/>
      <c r="I263" s="31"/>
      <c r="J263" s="32"/>
    </row>
    <row r="264" spans="1:10" ht="28.35" customHeight="1" x14ac:dyDescent="0.25">
      <c r="A264" s="28"/>
      <c r="B264" s="28"/>
      <c r="C264" s="28"/>
      <c r="D264" s="29"/>
      <c r="E264" s="30"/>
      <c r="F264" s="31"/>
      <c r="G264" s="28"/>
      <c r="H264" s="28"/>
      <c r="I264" s="31"/>
      <c r="J264" s="32"/>
    </row>
    <row r="265" spans="1:10" ht="28.35" customHeight="1" x14ac:dyDescent="0.25">
      <c r="A265" s="28"/>
      <c r="B265" s="28"/>
      <c r="C265" s="28"/>
      <c r="D265" s="29"/>
      <c r="E265" s="30"/>
      <c r="F265" s="31"/>
      <c r="G265" s="28"/>
      <c r="H265" s="28"/>
      <c r="I265" s="31"/>
      <c r="J265" s="32"/>
    </row>
    <row r="266" spans="1:10" ht="28.35" customHeight="1" x14ac:dyDescent="0.25">
      <c r="A266" s="28"/>
      <c r="B266" s="28"/>
      <c r="C266" s="28"/>
      <c r="D266" s="29"/>
      <c r="E266" s="30"/>
      <c r="F266" s="31"/>
      <c r="G266" s="28"/>
      <c r="H266" s="28"/>
      <c r="I266" s="31"/>
      <c r="J266" s="32"/>
    </row>
    <row r="267" spans="1:10" ht="28.35" customHeight="1" x14ac:dyDescent="0.25">
      <c r="A267" s="28"/>
      <c r="B267" s="28"/>
      <c r="C267" s="28"/>
      <c r="D267" s="29"/>
      <c r="E267" s="30"/>
      <c r="F267" s="31"/>
      <c r="G267" s="28"/>
      <c r="H267" s="28"/>
      <c r="I267" s="31"/>
      <c r="J267" s="32"/>
    </row>
    <row r="268" spans="1:10" ht="28.35" customHeight="1" x14ac:dyDescent="0.25">
      <c r="A268" s="28"/>
      <c r="B268" s="28"/>
      <c r="C268" s="28"/>
      <c r="D268" s="29"/>
      <c r="E268" s="30"/>
      <c r="F268" s="31"/>
      <c r="G268" s="28"/>
      <c r="H268" s="28"/>
      <c r="I268" s="31"/>
      <c r="J268" s="32"/>
    </row>
    <row r="269" spans="1:10" ht="28.35" customHeight="1" x14ac:dyDescent="0.25">
      <c r="A269" s="28"/>
      <c r="B269" s="28"/>
      <c r="C269" s="28"/>
      <c r="D269" s="29"/>
      <c r="E269" s="30"/>
      <c r="F269" s="31"/>
      <c r="G269" s="28"/>
      <c r="H269" s="28"/>
      <c r="I269" s="31"/>
      <c r="J269" s="32"/>
    </row>
    <row r="270" spans="1:10" ht="28.35" customHeight="1" x14ac:dyDescent="0.25">
      <c r="A270" s="28"/>
      <c r="B270" s="28"/>
      <c r="C270" s="28"/>
      <c r="D270" s="29"/>
      <c r="E270" s="30"/>
      <c r="F270" s="31"/>
      <c r="G270" s="28"/>
      <c r="H270" s="28"/>
      <c r="I270" s="31"/>
      <c r="J270" s="32"/>
    </row>
    <row r="271" spans="1:10" ht="28.35" customHeight="1" x14ac:dyDescent="0.25">
      <c r="A271" s="28"/>
      <c r="B271" s="28"/>
      <c r="C271" s="28"/>
      <c r="D271" s="29"/>
      <c r="E271" s="30"/>
      <c r="F271" s="31"/>
      <c r="G271" s="28"/>
      <c r="H271" s="28"/>
      <c r="I271" s="31"/>
      <c r="J271" s="32"/>
    </row>
    <row r="272" spans="1:10" ht="28.35" customHeight="1" x14ac:dyDescent="0.25">
      <c r="A272" s="28"/>
      <c r="B272" s="28"/>
      <c r="C272" s="28"/>
      <c r="D272" s="29"/>
      <c r="E272" s="30"/>
      <c r="F272" s="31"/>
      <c r="G272" s="28"/>
      <c r="H272" s="28"/>
      <c r="I272" s="31"/>
      <c r="J272" s="32"/>
    </row>
    <row r="273" spans="1:10" ht="28.35" customHeight="1" x14ac:dyDescent="0.25">
      <c r="A273" s="28"/>
      <c r="B273" s="28"/>
      <c r="C273" s="28"/>
      <c r="D273" s="29"/>
      <c r="E273" s="30"/>
      <c r="F273" s="31"/>
      <c r="G273" s="28"/>
      <c r="H273" s="28"/>
      <c r="I273" s="31"/>
      <c r="J273" s="32"/>
    </row>
    <row r="274" spans="1:10" ht="28.35" customHeight="1" x14ac:dyDescent="0.25">
      <c r="A274" s="28"/>
      <c r="B274" s="28"/>
      <c r="C274" s="28"/>
      <c r="D274" s="29"/>
      <c r="E274" s="30"/>
      <c r="F274" s="31"/>
      <c r="G274" s="28"/>
      <c r="H274" s="28"/>
      <c r="I274" s="31"/>
      <c r="J274" s="32"/>
    </row>
    <row r="275" spans="1:10" ht="28.35" customHeight="1" x14ac:dyDescent="0.25">
      <c r="A275" s="28"/>
      <c r="B275" s="28"/>
      <c r="C275" s="28"/>
      <c r="D275" s="29"/>
      <c r="E275" s="30"/>
      <c r="F275" s="31"/>
      <c r="G275" s="28"/>
      <c r="H275" s="28"/>
      <c r="I275" s="31"/>
      <c r="J275" s="32"/>
    </row>
    <row r="276" spans="1:10" ht="28.35" customHeight="1" x14ac:dyDescent="0.25">
      <c r="A276" s="28"/>
      <c r="B276" s="28"/>
      <c r="C276" s="28"/>
      <c r="D276" s="29"/>
      <c r="E276" s="30"/>
      <c r="F276" s="31"/>
      <c r="G276" s="28"/>
      <c r="H276" s="28"/>
      <c r="I276" s="31"/>
      <c r="J276" s="32"/>
    </row>
    <row r="277" spans="1:10" ht="28.35" customHeight="1" x14ac:dyDescent="0.25">
      <c r="A277" s="28"/>
      <c r="B277" s="28"/>
      <c r="C277" s="28"/>
      <c r="D277" s="29"/>
      <c r="E277" s="30"/>
      <c r="F277" s="31"/>
      <c r="G277" s="28"/>
      <c r="H277" s="28"/>
      <c r="I277" s="31"/>
      <c r="J277" s="32"/>
    </row>
    <row r="278" spans="1:10" ht="28.35" customHeight="1" x14ac:dyDescent="0.25">
      <c r="A278" s="28"/>
      <c r="B278" s="28"/>
      <c r="C278" s="28"/>
      <c r="D278" s="29"/>
      <c r="E278" s="30"/>
      <c r="F278" s="31"/>
      <c r="G278" s="28"/>
      <c r="H278" s="28"/>
      <c r="I278" s="31"/>
      <c r="J278" s="32"/>
    </row>
    <row r="279" spans="1:10" ht="28.35" customHeight="1" x14ac:dyDescent="0.25">
      <c r="A279" s="28"/>
      <c r="B279" s="28"/>
      <c r="C279" s="28"/>
      <c r="D279" s="29"/>
      <c r="E279" s="30"/>
      <c r="F279" s="31"/>
      <c r="G279" s="28"/>
      <c r="H279" s="28"/>
      <c r="I279" s="31"/>
      <c r="J279" s="32"/>
    </row>
    <row r="280" spans="1:10" ht="28.35" customHeight="1" x14ac:dyDescent="0.25">
      <c r="A280" s="28"/>
      <c r="B280" s="28"/>
      <c r="C280" s="28"/>
      <c r="D280" s="29"/>
      <c r="E280" s="30"/>
      <c r="F280" s="31"/>
      <c r="G280" s="28"/>
      <c r="H280" s="28"/>
      <c r="I280" s="31"/>
      <c r="J280" s="32"/>
    </row>
    <row r="281" spans="1:10" ht="28.35" customHeight="1" x14ac:dyDescent="0.25">
      <c r="A281" s="28"/>
      <c r="B281" s="28"/>
      <c r="C281" s="28"/>
      <c r="D281" s="29"/>
      <c r="E281" s="30"/>
      <c r="F281" s="31"/>
      <c r="G281" s="28"/>
      <c r="H281" s="28"/>
      <c r="I281" s="31"/>
      <c r="J281" s="32"/>
    </row>
    <row r="282" spans="1:10" ht="28.35" customHeight="1" x14ac:dyDescent="0.25">
      <c r="A282" s="28"/>
      <c r="B282" s="28"/>
      <c r="C282" s="28"/>
      <c r="D282" s="29"/>
      <c r="E282" s="30"/>
      <c r="F282" s="31"/>
      <c r="G282" s="28"/>
      <c r="H282" s="28"/>
      <c r="I282" s="31"/>
      <c r="J282" s="32"/>
    </row>
    <row r="283" spans="1:10" ht="28.35" customHeight="1" x14ac:dyDescent="0.25">
      <c r="A283" s="28"/>
      <c r="B283" s="28"/>
      <c r="C283" s="28"/>
      <c r="D283" s="29"/>
      <c r="E283" s="30"/>
      <c r="F283" s="31"/>
      <c r="G283" s="28"/>
      <c r="H283" s="28"/>
      <c r="I283" s="31"/>
      <c r="J283" s="32"/>
    </row>
    <row r="284" spans="1:10" ht="28.35" customHeight="1" x14ac:dyDescent="0.25">
      <c r="A284" s="28"/>
      <c r="B284" s="28"/>
      <c r="C284" s="28"/>
      <c r="D284" s="29"/>
      <c r="E284" s="30"/>
      <c r="F284" s="31"/>
      <c r="G284" s="28"/>
      <c r="H284" s="28"/>
      <c r="I284" s="31"/>
      <c r="J284" s="32"/>
    </row>
    <row r="285" spans="1:10" ht="28.35" customHeight="1" x14ac:dyDescent="0.25">
      <c r="A285" s="28"/>
      <c r="B285" s="28"/>
      <c r="C285" s="28"/>
      <c r="D285" s="29"/>
      <c r="E285" s="30"/>
      <c r="F285" s="31"/>
      <c r="G285" s="28"/>
      <c r="H285" s="28"/>
      <c r="I285" s="31"/>
      <c r="J285" s="32"/>
    </row>
    <row r="286" spans="1:10" ht="28.35" customHeight="1" x14ac:dyDescent="0.25">
      <c r="A286" s="28"/>
      <c r="B286" s="28"/>
      <c r="C286" s="28"/>
      <c r="D286" s="29"/>
      <c r="E286" s="30"/>
      <c r="F286" s="31"/>
      <c r="G286" s="28"/>
      <c r="H286" s="28"/>
      <c r="I286" s="31"/>
      <c r="J286" s="32"/>
    </row>
    <row r="287" spans="1:10" ht="28.35" customHeight="1" x14ac:dyDescent="0.25">
      <c r="A287" s="28"/>
      <c r="B287" s="28"/>
      <c r="C287" s="28"/>
      <c r="D287" s="29"/>
      <c r="E287" s="30"/>
      <c r="F287" s="31"/>
      <c r="G287" s="28"/>
      <c r="H287" s="28"/>
      <c r="I287" s="31"/>
      <c r="J287" s="32"/>
    </row>
    <row r="288" spans="1:10" ht="28.35" customHeight="1" x14ac:dyDescent="0.25">
      <c r="A288" s="28"/>
      <c r="B288" s="28"/>
      <c r="C288" s="28"/>
      <c r="D288" s="29"/>
      <c r="E288" s="30"/>
      <c r="F288" s="31"/>
      <c r="G288" s="28"/>
      <c r="H288" s="28"/>
      <c r="I288" s="31"/>
      <c r="J288" s="32"/>
    </row>
    <row r="289" spans="1:10" ht="28.35" customHeight="1" x14ac:dyDescent="0.25">
      <c r="A289" s="28"/>
      <c r="B289" s="28"/>
      <c r="C289" s="28"/>
      <c r="D289" s="29"/>
      <c r="E289" s="30"/>
      <c r="F289" s="31"/>
      <c r="G289" s="28"/>
      <c r="H289" s="28"/>
      <c r="I289" s="31"/>
      <c r="J289" s="32"/>
    </row>
    <row r="290" spans="1:10" ht="28.35" customHeight="1" x14ac:dyDescent="0.25">
      <c r="A290" s="28"/>
      <c r="B290" s="28"/>
      <c r="C290" s="28"/>
      <c r="D290" s="29"/>
      <c r="E290" s="30"/>
      <c r="F290" s="31"/>
      <c r="G290" s="28"/>
      <c r="H290" s="28"/>
      <c r="I290" s="31"/>
      <c r="J290" s="32"/>
    </row>
    <row r="291" spans="1:10" ht="28.35" customHeight="1" x14ac:dyDescent="0.25">
      <c r="A291" s="28"/>
      <c r="B291" s="28"/>
      <c r="C291" s="28"/>
      <c r="D291" s="29"/>
      <c r="E291" s="30"/>
      <c r="F291" s="31"/>
      <c r="G291" s="28"/>
      <c r="H291" s="28"/>
      <c r="I291" s="31"/>
      <c r="J291" s="32"/>
    </row>
    <row r="292" spans="1:10" ht="28.35" customHeight="1" x14ac:dyDescent="0.25">
      <c r="A292" s="28"/>
      <c r="B292" s="28"/>
      <c r="C292" s="28"/>
      <c r="D292" s="29"/>
      <c r="E292" s="30"/>
      <c r="F292" s="31"/>
      <c r="G292" s="28"/>
      <c r="H292" s="28"/>
      <c r="I292" s="31"/>
      <c r="J292" s="32"/>
    </row>
    <row r="293" spans="1:10" ht="28.35" customHeight="1" x14ac:dyDescent="0.25">
      <c r="A293" s="28"/>
      <c r="B293" s="28"/>
      <c r="C293" s="28"/>
      <c r="D293" s="29"/>
      <c r="E293" s="30"/>
      <c r="F293" s="31"/>
      <c r="G293" s="28"/>
      <c r="H293" s="28"/>
      <c r="I293" s="31"/>
      <c r="J293" s="32"/>
    </row>
    <row r="294" spans="1:10" ht="28.35" customHeight="1" x14ac:dyDescent="0.25">
      <c r="A294" s="28"/>
      <c r="B294" s="28"/>
      <c r="C294" s="28"/>
      <c r="D294" s="29"/>
      <c r="E294" s="30"/>
      <c r="F294" s="31"/>
      <c r="G294" s="28"/>
      <c r="H294" s="28"/>
      <c r="I294" s="31"/>
      <c r="J294" s="32"/>
    </row>
    <row r="295" spans="1:10" ht="28.35" customHeight="1" x14ac:dyDescent="0.25">
      <c r="A295" s="28"/>
      <c r="B295" s="28"/>
      <c r="C295" s="28"/>
      <c r="D295" s="29"/>
      <c r="E295" s="30"/>
      <c r="F295" s="31"/>
      <c r="G295" s="28"/>
      <c r="H295" s="28"/>
      <c r="I295" s="31"/>
      <c r="J295" s="32"/>
    </row>
    <row r="296" spans="1:10" ht="28.35" customHeight="1" x14ac:dyDescent="0.25">
      <c r="A296" s="28"/>
      <c r="B296" s="28"/>
      <c r="C296" s="28"/>
      <c r="D296" s="29"/>
      <c r="E296" s="30"/>
      <c r="F296" s="31"/>
      <c r="G296" s="28"/>
      <c r="H296" s="28"/>
      <c r="I296" s="31"/>
      <c r="J296" s="32"/>
    </row>
    <row r="297" spans="1:10" ht="28.35" customHeight="1" x14ac:dyDescent="0.25">
      <c r="A297" s="28"/>
      <c r="B297" s="28"/>
      <c r="C297" s="28"/>
      <c r="D297" s="29"/>
      <c r="E297" s="30"/>
      <c r="F297" s="31"/>
      <c r="G297" s="28"/>
      <c r="H297" s="28"/>
      <c r="I297" s="31"/>
      <c r="J297" s="32"/>
    </row>
    <row r="298" spans="1:10" ht="28.35" customHeight="1" x14ac:dyDescent="0.25">
      <c r="A298" s="28"/>
      <c r="B298" s="28"/>
      <c r="C298" s="28"/>
      <c r="D298" s="29"/>
      <c r="E298" s="30"/>
      <c r="F298" s="31"/>
      <c r="G298" s="28"/>
      <c r="H298" s="28"/>
      <c r="I298" s="31"/>
      <c r="J298" s="32"/>
    </row>
    <row r="299" spans="1:10" ht="28.35" customHeight="1" x14ac:dyDescent="0.25">
      <c r="A299" s="28"/>
      <c r="B299" s="28"/>
      <c r="C299" s="28"/>
      <c r="D299" s="29"/>
      <c r="E299" s="30"/>
      <c r="F299" s="31"/>
      <c r="G299" s="28"/>
      <c r="H299" s="28"/>
      <c r="I299" s="31"/>
      <c r="J299" s="32"/>
    </row>
    <row r="300" spans="1:10" ht="28.35" customHeight="1" x14ac:dyDescent="0.25">
      <c r="A300" s="28"/>
      <c r="B300" s="28"/>
      <c r="C300" s="28"/>
      <c r="D300" s="29"/>
      <c r="E300" s="30"/>
      <c r="F300" s="31"/>
      <c r="G300" s="28"/>
      <c r="H300" s="28"/>
      <c r="I300" s="31"/>
      <c r="J300" s="32"/>
    </row>
    <row r="301" spans="1:10" ht="28.35" customHeight="1" x14ac:dyDescent="0.25">
      <c r="A301" s="28"/>
      <c r="B301" s="28"/>
      <c r="C301" s="28"/>
      <c r="D301" s="29"/>
      <c r="E301" s="30"/>
      <c r="F301" s="31"/>
      <c r="G301" s="28"/>
      <c r="H301" s="28"/>
      <c r="I301" s="31"/>
      <c r="J301" s="32"/>
    </row>
    <row r="302" spans="1:10" ht="28.35" customHeight="1" x14ac:dyDescent="0.25">
      <c r="A302" s="28"/>
      <c r="B302" s="28"/>
      <c r="C302" s="28"/>
      <c r="D302" s="29"/>
      <c r="E302" s="30"/>
      <c r="F302" s="31"/>
      <c r="G302" s="28"/>
      <c r="H302" s="28"/>
      <c r="I302" s="31"/>
      <c r="J302" s="32"/>
    </row>
    <row r="303" spans="1:10" ht="28.35" customHeight="1" x14ac:dyDescent="0.25">
      <c r="A303" s="28"/>
      <c r="B303" s="28"/>
      <c r="C303" s="28"/>
      <c r="D303" s="29"/>
      <c r="E303" s="30"/>
      <c r="F303" s="31"/>
      <c r="G303" s="28"/>
      <c r="H303" s="28"/>
      <c r="I303" s="31"/>
      <c r="J303" s="32"/>
    </row>
    <row r="304" spans="1:10" ht="28.35" customHeight="1" x14ac:dyDescent="0.25">
      <c r="A304" s="28"/>
      <c r="B304" s="28"/>
      <c r="C304" s="28"/>
      <c r="D304" s="29"/>
      <c r="E304" s="30"/>
      <c r="F304" s="31"/>
      <c r="G304" s="28"/>
      <c r="H304" s="28"/>
      <c r="I304" s="31"/>
      <c r="J304" s="32"/>
    </row>
    <row r="305" spans="1:10" ht="28.35" customHeight="1" x14ac:dyDescent="0.25">
      <c r="A305" s="28"/>
      <c r="B305" s="28"/>
      <c r="C305" s="28"/>
      <c r="D305" s="29"/>
      <c r="E305" s="30"/>
      <c r="F305" s="31"/>
      <c r="G305" s="28"/>
      <c r="H305" s="28"/>
      <c r="I305" s="31"/>
      <c r="J305" s="32"/>
    </row>
    <row r="306" spans="1:10" ht="28.35" customHeight="1" x14ac:dyDescent="0.25">
      <c r="A306" s="28"/>
      <c r="B306" s="28"/>
      <c r="C306" s="28"/>
      <c r="D306" s="29"/>
      <c r="E306" s="30"/>
      <c r="F306" s="31"/>
      <c r="G306" s="28"/>
      <c r="H306" s="28"/>
      <c r="I306" s="31"/>
      <c r="J306" s="32"/>
    </row>
    <row r="307" spans="1:10" ht="28.35" customHeight="1" x14ac:dyDescent="0.25">
      <c r="A307" s="28"/>
      <c r="B307" s="28"/>
      <c r="C307" s="28"/>
      <c r="D307" s="29"/>
      <c r="E307" s="30"/>
      <c r="F307" s="31"/>
      <c r="G307" s="28"/>
      <c r="H307" s="28"/>
      <c r="I307" s="31"/>
      <c r="J307" s="32"/>
    </row>
    <row r="308" spans="1:10" ht="28.35" customHeight="1" x14ac:dyDescent="0.25">
      <c r="A308" s="28"/>
      <c r="B308" s="28"/>
      <c r="C308" s="28"/>
      <c r="D308" s="29"/>
      <c r="E308" s="30"/>
      <c r="F308" s="31"/>
      <c r="G308" s="28"/>
      <c r="H308" s="28"/>
      <c r="I308" s="31"/>
      <c r="J308" s="32"/>
    </row>
    <row r="309" spans="1:10" ht="28.35" customHeight="1" x14ac:dyDescent="0.25">
      <c r="A309" s="28"/>
      <c r="B309" s="28"/>
      <c r="C309" s="28"/>
      <c r="D309" s="29"/>
      <c r="E309" s="30"/>
      <c r="F309" s="31"/>
      <c r="G309" s="28"/>
      <c r="H309" s="28"/>
      <c r="I309" s="31"/>
      <c r="J309" s="32"/>
    </row>
    <row r="310" spans="1:10" ht="28.35" customHeight="1" x14ac:dyDescent="0.25">
      <c r="A310" s="28"/>
      <c r="B310" s="28"/>
      <c r="C310" s="28"/>
      <c r="D310" s="29"/>
      <c r="E310" s="30"/>
      <c r="F310" s="31"/>
      <c r="G310" s="28"/>
      <c r="H310" s="28"/>
      <c r="I310" s="31"/>
      <c r="J310" s="32"/>
    </row>
    <row r="311" spans="1:10" ht="28.35" customHeight="1" x14ac:dyDescent="0.25">
      <c r="A311" s="28"/>
      <c r="B311" s="28"/>
      <c r="C311" s="28"/>
      <c r="D311" s="29"/>
      <c r="E311" s="30"/>
      <c r="F311" s="31"/>
      <c r="G311" s="28"/>
      <c r="H311" s="28"/>
      <c r="I311" s="31"/>
      <c r="J311" s="32"/>
    </row>
    <row r="312" spans="1:10" ht="28.35" customHeight="1" x14ac:dyDescent="0.25">
      <c r="A312" s="28"/>
      <c r="B312" s="28"/>
      <c r="C312" s="28"/>
      <c r="D312" s="29"/>
      <c r="E312" s="30"/>
      <c r="F312" s="31"/>
      <c r="G312" s="28"/>
      <c r="H312" s="28"/>
      <c r="I312" s="31"/>
      <c r="J312" s="32"/>
    </row>
    <row r="313" spans="1:10" ht="28.35" customHeight="1" x14ac:dyDescent="0.25">
      <c r="A313" s="28"/>
      <c r="B313" s="28"/>
      <c r="C313" s="28"/>
      <c r="D313" s="29"/>
      <c r="E313" s="30"/>
      <c r="F313" s="31"/>
      <c r="G313" s="28"/>
      <c r="H313" s="28"/>
      <c r="I313" s="31"/>
      <c r="J313" s="32"/>
    </row>
    <row r="314" spans="1:10" ht="28.35" customHeight="1" x14ac:dyDescent="0.25">
      <c r="A314" s="28"/>
      <c r="B314" s="28"/>
      <c r="C314" s="28"/>
      <c r="D314" s="29"/>
      <c r="E314" s="30"/>
      <c r="F314" s="31"/>
      <c r="G314" s="28"/>
      <c r="H314" s="28"/>
      <c r="I314" s="31"/>
      <c r="J314" s="32"/>
    </row>
    <row r="315" spans="1:10" ht="28.35" customHeight="1" x14ac:dyDescent="0.25">
      <c r="A315" s="28"/>
      <c r="B315" s="28"/>
      <c r="C315" s="28"/>
      <c r="D315" s="29"/>
      <c r="E315" s="30"/>
      <c r="F315" s="31"/>
      <c r="G315" s="28"/>
      <c r="H315" s="28"/>
      <c r="I315" s="31"/>
      <c r="J315" s="32"/>
    </row>
    <row r="316" spans="1:10" ht="28.35" customHeight="1" x14ac:dyDescent="0.25">
      <c r="A316" s="28"/>
      <c r="B316" s="28"/>
      <c r="C316" s="28"/>
      <c r="D316" s="29"/>
      <c r="E316" s="30"/>
      <c r="F316" s="31"/>
      <c r="G316" s="28"/>
      <c r="H316" s="28"/>
      <c r="I316" s="31"/>
      <c r="J316" s="32"/>
    </row>
    <row r="317" spans="1:10" ht="28.35" customHeight="1" x14ac:dyDescent="0.25">
      <c r="A317" s="28"/>
      <c r="B317" s="28"/>
      <c r="C317" s="28"/>
      <c r="D317" s="29"/>
      <c r="E317" s="30"/>
      <c r="F317" s="31"/>
      <c r="G317" s="28"/>
      <c r="H317" s="28"/>
      <c r="I317" s="31"/>
      <c r="J317" s="32"/>
    </row>
    <row r="318" spans="1:10" ht="28.35" customHeight="1" x14ac:dyDescent="0.25">
      <c r="A318" s="28"/>
      <c r="B318" s="28"/>
      <c r="C318" s="28"/>
      <c r="D318" s="29"/>
      <c r="E318" s="30"/>
      <c r="F318" s="31"/>
      <c r="G318" s="28"/>
      <c r="H318" s="28"/>
      <c r="I318" s="31"/>
      <c r="J318" s="32"/>
    </row>
    <row r="319" spans="1:10" ht="28.35" customHeight="1" x14ac:dyDescent="0.25">
      <c r="A319" s="28"/>
      <c r="B319" s="28"/>
      <c r="C319" s="28"/>
      <c r="D319" s="29"/>
      <c r="E319" s="30"/>
      <c r="F319" s="31"/>
      <c r="G319" s="28"/>
      <c r="H319" s="28"/>
      <c r="I319" s="31"/>
      <c r="J319" s="32"/>
    </row>
    <row r="320" spans="1:10" ht="28.35" customHeight="1" x14ac:dyDescent="0.25">
      <c r="A320" s="28"/>
      <c r="B320" s="28"/>
      <c r="C320" s="28"/>
      <c r="D320" s="29"/>
      <c r="E320" s="30"/>
      <c r="F320" s="31"/>
      <c r="G320" s="28"/>
      <c r="H320" s="28"/>
      <c r="I320" s="31"/>
      <c r="J320" s="32"/>
    </row>
    <row r="321" spans="1:10" ht="28.35" customHeight="1" x14ac:dyDescent="0.25">
      <c r="A321" s="28"/>
      <c r="B321" s="28"/>
      <c r="C321" s="28"/>
      <c r="D321" s="29"/>
      <c r="E321" s="30"/>
      <c r="F321" s="31"/>
      <c r="G321" s="28"/>
      <c r="H321" s="28"/>
      <c r="I321" s="31"/>
      <c r="J321" s="32"/>
    </row>
    <row r="322" spans="1:10" ht="28.35" customHeight="1" x14ac:dyDescent="0.25">
      <c r="A322" s="28"/>
      <c r="B322" s="28"/>
      <c r="C322" s="28"/>
      <c r="D322" s="29"/>
      <c r="E322" s="30"/>
      <c r="F322" s="31"/>
      <c r="G322" s="28"/>
      <c r="H322" s="28"/>
      <c r="I322" s="31"/>
      <c r="J322" s="32"/>
    </row>
    <row r="323" spans="1:10" ht="28.35" customHeight="1" x14ac:dyDescent="0.25">
      <c r="A323" s="28"/>
      <c r="B323" s="28"/>
      <c r="C323" s="28"/>
      <c r="D323" s="29"/>
      <c r="E323" s="30"/>
      <c r="F323" s="31"/>
      <c r="G323" s="28"/>
      <c r="H323" s="28"/>
      <c r="I323" s="31"/>
      <c r="J323" s="32"/>
    </row>
    <row r="324" spans="1:10" ht="28.35" customHeight="1" x14ac:dyDescent="0.25">
      <c r="A324" s="28"/>
      <c r="B324" s="28"/>
      <c r="C324" s="28"/>
      <c r="D324" s="29"/>
      <c r="E324" s="30"/>
      <c r="F324" s="31"/>
      <c r="G324" s="28"/>
      <c r="H324" s="28"/>
      <c r="I324" s="31"/>
      <c r="J324" s="32"/>
    </row>
    <row r="325" spans="1:10" ht="28.35" customHeight="1" x14ac:dyDescent="0.25">
      <c r="A325" s="28"/>
      <c r="B325" s="28"/>
      <c r="C325" s="28"/>
      <c r="D325" s="29"/>
      <c r="E325" s="30"/>
      <c r="F325" s="31"/>
      <c r="G325" s="28"/>
      <c r="H325" s="28"/>
      <c r="I325" s="31"/>
      <c r="J325" s="32"/>
    </row>
    <row r="326" spans="1:10" ht="28.35" customHeight="1" x14ac:dyDescent="0.25">
      <c r="A326" s="28"/>
      <c r="B326" s="28"/>
      <c r="C326" s="28"/>
      <c r="D326" s="29"/>
      <c r="E326" s="30"/>
      <c r="F326" s="31"/>
      <c r="G326" s="28"/>
      <c r="H326" s="28"/>
      <c r="I326" s="31"/>
      <c r="J326" s="32"/>
    </row>
    <row r="327" spans="1:10" ht="28.35" customHeight="1" x14ac:dyDescent="0.25">
      <c r="A327" s="28"/>
      <c r="B327" s="28"/>
      <c r="C327" s="28"/>
      <c r="D327" s="29"/>
      <c r="E327" s="30"/>
      <c r="F327" s="31"/>
      <c r="G327" s="28"/>
      <c r="H327" s="28"/>
      <c r="I327" s="31"/>
      <c r="J327" s="32"/>
    </row>
    <row r="328" spans="1:10" ht="28.35" customHeight="1" x14ac:dyDescent="0.25">
      <c r="A328" s="28"/>
      <c r="B328" s="28"/>
      <c r="C328" s="28"/>
      <c r="D328" s="29"/>
      <c r="E328" s="30"/>
      <c r="F328" s="31"/>
      <c r="G328" s="28"/>
      <c r="H328" s="28"/>
      <c r="I328" s="31"/>
      <c r="J328" s="32"/>
    </row>
    <row r="329" spans="1:10" ht="28.35" customHeight="1" x14ac:dyDescent="0.25">
      <c r="A329" s="28"/>
      <c r="B329" s="28"/>
      <c r="C329" s="28"/>
      <c r="D329" s="29"/>
      <c r="E329" s="30"/>
      <c r="F329" s="31"/>
      <c r="G329" s="28"/>
      <c r="H329" s="28"/>
      <c r="I329" s="31"/>
      <c r="J329" s="32"/>
    </row>
    <row r="330" spans="1:10" ht="28.35" customHeight="1" x14ac:dyDescent="0.25">
      <c r="A330" s="28"/>
      <c r="B330" s="28"/>
      <c r="C330" s="28"/>
      <c r="D330" s="29"/>
      <c r="E330" s="30"/>
      <c r="F330" s="31"/>
      <c r="G330" s="28"/>
      <c r="H330" s="28"/>
      <c r="I330" s="31"/>
      <c r="J330" s="32"/>
    </row>
    <row r="331" spans="1:10" ht="28.35" customHeight="1" x14ac:dyDescent="0.25">
      <c r="A331" s="28"/>
      <c r="B331" s="28"/>
      <c r="C331" s="28"/>
      <c r="D331" s="29"/>
      <c r="E331" s="30"/>
      <c r="F331" s="31"/>
      <c r="G331" s="28"/>
      <c r="H331" s="28"/>
      <c r="I331" s="31"/>
      <c r="J331" s="32"/>
    </row>
    <row r="332" spans="1:10" ht="28.35" customHeight="1" x14ac:dyDescent="0.25">
      <c r="A332" s="28"/>
      <c r="B332" s="28"/>
      <c r="C332" s="28"/>
      <c r="D332" s="29"/>
      <c r="E332" s="30"/>
      <c r="F332" s="31"/>
      <c r="G332" s="28"/>
      <c r="H332" s="28"/>
      <c r="I332" s="31"/>
      <c r="J332" s="32"/>
    </row>
    <row r="333" spans="1:10" ht="28.35" customHeight="1" x14ac:dyDescent="0.25">
      <c r="A333" s="28"/>
      <c r="B333" s="28"/>
      <c r="C333" s="28"/>
      <c r="D333" s="29"/>
      <c r="E333" s="30"/>
      <c r="F333" s="31"/>
      <c r="G333" s="28"/>
      <c r="H333" s="28"/>
      <c r="I333" s="31"/>
      <c r="J333" s="32"/>
    </row>
    <row r="334" spans="1:10" ht="28.35" customHeight="1" x14ac:dyDescent="0.25">
      <c r="A334" s="28"/>
      <c r="B334" s="28"/>
      <c r="C334" s="28"/>
      <c r="D334" s="29"/>
      <c r="E334" s="30"/>
      <c r="F334" s="31"/>
      <c r="G334" s="28"/>
      <c r="H334" s="28"/>
      <c r="I334" s="31"/>
      <c r="J334" s="32"/>
    </row>
    <row r="335" spans="1:10" ht="28.35" customHeight="1" x14ac:dyDescent="0.25">
      <c r="A335" s="28"/>
      <c r="B335" s="28"/>
      <c r="C335" s="28"/>
      <c r="D335" s="29"/>
      <c r="E335" s="30"/>
      <c r="F335" s="31"/>
      <c r="G335" s="28"/>
      <c r="H335" s="28"/>
      <c r="I335" s="31"/>
      <c r="J335" s="32"/>
    </row>
    <row r="336" spans="1:10" ht="28.35" customHeight="1" x14ac:dyDescent="0.25">
      <c r="A336" s="28"/>
      <c r="B336" s="28"/>
      <c r="C336" s="28"/>
      <c r="D336" s="29"/>
      <c r="E336" s="30"/>
      <c r="F336" s="31"/>
      <c r="G336" s="28"/>
      <c r="H336" s="28"/>
      <c r="I336" s="31"/>
      <c r="J336" s="32"/>
    </row>
    <row r="337" spans="1:10" ht="28.35" customHeight="1" x14ac:dyDescent="0.25">
      <c r="A337" s="28"/>
      <c r="B337" s="28"/>
      <c r="C337" s="28"/>
      <c r="D337" s="29"/>
      <c r="E337" s="30"/>
      <c r="F337" s="31"/>
      <c r="G337" s="28"/>
      <c r="H337" s="28"/>
      <c r="I337" s="31"/>
      <c r="J337" s="32"/>
    </row>
    <row r="338" spans="1:10" ht="28.35" customHeight="1" x14ac:dyDescent="0.25">
      <c r="A338" s="28"/>
      <c r="B338" s="28"/>
      <c r="C338" s="28"/>
      <c r="D338" s="29"/>
      <c r="E338" s="30"/>
      <c r="F338" s="31"/>
      <c r="G338" s="28"/>
      <c r="H338" s="28"/>
      <c r="I338" s="31"/>
      <c r="J338" s="32"/>
    </row>
    <row r="339" spans="1:10" ht="28.35" customHeight="1" x14ac:dyDescent="0.25">
      <c r="A339" s="28"/>
      <c r="B339" s="28"/>
      <c r="C339" s="28"/>
      <c r="D339" s="29"/>
      <c r="E339" s="30"/>
      <c r="F339" s="31"/>
      <c r="G339" s="28"/>
      <c r="H339" s="28"/>
      <c r="I339" s="31"/>
      <c r="J339" s="32"/>
    </row>
    <row r="340" spans="1:10" ht="28.35" customHeight="1" x14ac:dyDescent="0.25">
      <c r="A340" s="28"/>
      <c r="B340" s="28"/>
      <c r="C340" s="28"/>
      <c r="D340" s="29"/>
      <c r="E340" s="30"/>
      <c r="F340" s="31"/>
      <c r="G340" s="28"/>
      <c r="H340" s="28"/>
      <c r="I340" s="31"/>
      <c r="J340" s="32"/>
    </row>
    <row r="341" spans="1:10" ht="28.35" customHeight="1" x14ac:dyDescent="0.25">
      <c r="A341" s="28"/>
      <c r="B341" s="28"/>
      <c r="C341" s="28"/>
      <c r="D341" s="29"/>
      <c r="E341" s="30"/>
      <c r="F341" s="31"/>
      <c r="G341" s="28"/>
      <c r="H341" s="28"/>
      <c r="I341" s="31"/>
      <c r="J341" s="32"/>
    </row>
    <row r="342" spans="1:10" ht="28.35" customHeight="1" x14ac:dyDescent="0.25">
      <c r="A342" s="28"/>
      <c r="B342" s="28"/>
      <c r="C342" s="28"/>
      <c r="D342" s="29"/>
      <c r="E342" s="30"/>
      <c r="F342" s="31"/>
      <c r="G342" s="28"/>
      <c r="H342" s="28"/>
      <c r="I342" s="31"/>
      <c r="J342" s="32"/>
    </row>
    <row r="343" spans="1:10" ht="28.35" customHeight="1" x14ac:dyDescent="0.25">
      <c r="A343" s="28"/>
      <c r="B343" s="28"/>
      <c r="C343" s="28"/>
      <c r="D343" s="29"/>
      <c r="E343" s="30"/>
      <c r="F343" s="31"/>
      <c r="G343" s="28"/>
      <c r="H343" s="28"/>
      <c r="I343" s="31"/>
      <c r="J343" s="32"/>
    </row>
    <row r="344" spans="1:10" ht="28.35" customHeight="1" x14ac:dyDescent="0.25">
      <c r="A344" s="28"/>
      <c r="B344" s="28"/>
      <c r="C344" s="28"/>
      <c r="D344" s="29"/>
      <c r="E344" s="30"/>
      <c r="F344" s="31"/>
      <c r="G344" s="28"/>
      <c r="H344" s="28"/>
      <c r="I344" s="31"/>
      <c r="J344" s="32"/>
    </row>
    <row r="345" spans="1:10" ht="28.35" customHeight="1" x14ac:dyDescent="0.25">
      <c r="A345" s="28"/>
      <c r="B345" s="28"/>
      <c r="C345" s="28"/>
      <c r="D345" s="29"/>
      <c r="E345" s="30"/>
      <c r="F345" s="31"/>
      <c r="G345" s="28"/>
      <c r="H345" s="28"/>
      <c r="I345" s="31"/>
      <c r="J345" s="32"/>
    </row>
    <row r="346" spans="1:10" ht="28.35" customHeight="1" x14ac:dyDescent="0.25">
      <c r="A346" s="28"/>
      <c r="B346" s="28"/>
      <c r="C346" s="28"/>
      <c r="D346" s="29"/>
      <c r="E346" s="30"/>
      <c r="F346" s="31"/>
      <c r="G346" s="28"/>
      <c r="H346" s="28"/>
      <c r="I346" s="31"/>
      <c r="J346" s="32"/>
    </row>
    <row r="347" spans="1:10" ht="28.35" customHeight="1" x14ac:dyDescent="0.25">
      <c r="A347" s="28"/>
      <c r="B347" s="28"/>
      <c r="C347" s="28"/>
      <c r="D347" s="29"/>
      <c r="E347" s="30"/>
      <c r="F347" s="31"/>
      <c r="G347" s="28"/>
      <c r="H347" s="28"/>
      <c r="I347" s="31"/>
      <c r="J347" s="32"/>
    </row>
    <row r="348" spans="1:10" ht="28.35" customHeight="1" x14ac:dyDescent="0.25">
      <c r="A348" s="28"/>
      <c r="B348" s="28"/>
      <c r="C348" s="28"/>
      <c r="D348" s="29"/>
      <c r="E348" s="30"/>
      <c r="F348" s="31"/>
      <c r="G348" s="28"/>
      <c r="H348" s="28"/>
      <c r="I348" s="31"/>
      <c r="J348" s="32"/>
    </row>
    <row r="349" spans="1:10" ht="28.35" customHeight="1" x14ac:dyDescent="0.25">
      <c r="A349" s="28"/>
      <c r="B349" s="28"/>
      <c r="C349" s="28"/>
      <c r="D349" s="29"/>
      <c r="E349" s="30"/>
      <c r="F349" s="31"/>
      <c r="G349" s="28"/>
      <c r="H349" s="28"/>
      <c r="I349" s="31"/>
      <c r="J349" s="32"/>
    </row>
    <row r="350" spans="1:10" ht="28.35" customHeight="1" x14ac:dyDescent="0.25">
      <c r="A350" s="28"/>
      <c r="B350" s="28"/>
      <c r="C350" s="28"/>
      <c r="D350" s="29"/>
      <c r="E350" s="30"/>
      <c r="F350" s="31"/>
      <c r="G350" s="28"/>
      <c r="H350" s="28"/>
      <c r="I350" s="31"/>
      <c r="J350" s="32"/>
    </row>
    <row r="351" spans="1:10" ht="28.35" customHeight="1" x14ac:dyDescent="0.25">
      <c r="A351" s="28"/>
      <c r="B351" s="28"/>
      <c r="C351" s="28"/>
      <c r="D351" s="29"/>
      <c r="E351" s="30"/>
      <c r="F351" s="31"/>
      <c r="G351" s="28"/>
      <c r="H351" s="28"/>
      <c r="I351" s="31"/>
      <c r="J351" s="32"/>
    </row>
    <row r="352" spans="1:10" ht="28.35" customHeight="1" x14ac:dyDescent="0.25">
      <c r="A352" s="28"/>
      <c r="B352" s="28"/>
      <c r="C352" s="28"/>
      <c r="D352" s="29"/>
      <c r="E352" s="30"/>
      <c r="F352" s="31"/>
      <c r="G352" s="28"/>
      <c r="H352" s="28"/>
      <c r="I352" s="31"/>
      <c r="J352" s="32"/>
    </row>
    <row r="353" spans="1:10" ht="28.35" customHeight="1" x14ac:dyDescent="0.25">
      <c r="A353" s="28"/>
      <c r="B353" s="28"/>
      <c r="C353" s="28"/>
      <c r="D353" s="29"/>
      <c r="E353" s="30"/>
      <c r="F353" s="31"/>
      <c r="G353" s="28"/>
      <c r="H353" s="28"/>
      <c r="I353" s="31"/>
      <c r="J353" s="32"/>
    </row>
    <row r="354" spans="1:10" ht="28.35" customHeight="1" x14ac:dyDescent="0.25">
      <c r="A354" s="28"/>
      <c r="B354" s="28"/>
      <c r="C354" s="28"/>
      <c r="D354" s="29"/>
      <c r="E354" s="30"/>
      <c r="F354" s="31"/>
      <c r="G354" s="28"/>
      <c r="H354" s="28"/>
      <c r="I354" s="31"/>
      <c r="J354" s="32"/>
    </row>
    <row r="355" spans="1:10" ht="28.35" customHeight="1" x14ac:dyDescent="0.25">
      <c r="A355" s="28"/>
      <c r="B355" s="28"/>
      <c r="C355" s="28"/>
      <c r="D355" s="29"/>
      <c r="E355" s="30"/>
      <c r="F355" s="31"/>
      <c r="G355" s="28"/>
      <c r="H355" s="28"/>
      <c r="I355" s="31"/>
      <c r="J355" s="32"/>
    </row>
    <row r="356" spans="1:10" ht="28.35" customHeight="1" x14ac:dyDescent="0.25">
      <c r="A356" s="28"/>
      <c r="B356" s="28"/>
      <c r="C356" s="28"/>
      <c r="D356" s="29"/>
      <c r="E356" s="30"/>
      <c r="F356" s="31"/>
      <c r="G356" s="28"/>
      <c r="H356" s="28"/>
      <c r="I356" s="31"/>
      <c r="J356" s="32"/>
    </row>
    <row r="357" spans="1:10" ht="28.35" customHeight="1" x14ac:dyDescent="0.25">
      <c r="A357" s="28"/>
      <c r="B357" s="28"/>
      <c r="C357" s="28"/>
      <c r="D357" s="29"/>
      <c r="E357" s="30"/>
      <c r="F357" s="31"/>
      <c r="G357" s="28"/>
      <c r="H357" s="28"/>
      <c r="I357" s="31"/>
      <c r="J357" s="32"/>
    </row>
    <row r="358" spans="1:10" ht="28.35" customHeight="1" x14ac:dyDescent="0.25">
      <c r="A358" s="28"/>
      <c r="B358" s="28"/>
      <c r="C358" s="28"/>
      <c r="D358" s="29"/>
      <c r="E358" s="30"/>
      <c r="F358" s="31"/>
      <c r="G358" s="28"/>
      <c r="H358" s="28"/>
      <c r="I358" s="31"/>
      <c r="J358" s="32"/>
    </row>
    <row r="359" spans="1:10" ht="28.35" customHeight="1" x14ac:dyDescent="0.25">
      <c r="A359" s="28"/>
      <c r="B359" s="28"/>
      <c r="C359" s="28"/>
      <c r="D359" s="29"/>
      <c r="E359" s="30"/>
      <c r="F359" s="31"/>
      <c r="G359" s="28"/>
      <c r="H359" s="28"/>
      <c r="I359" s="31"/>
      <c r="J359" s="32"/>
    </row>
    <row r="360" spans="1:10" ht="28.35" customHeight="1" x14ac:dyDescent="0.25">
      <c r="A360" s="28"/>
      <c r="B360" s="28"/>
      <c r="C360" s="28"/>
      <c r="D360" s="29"/>
      <c r="E360" s="30"/>
      <c r="F360" s="31"/>
      <c r="G360" s="28"/>
      <c r="H360" s="28"/>
      <c r="I360" s="31"/>
      <c r="J360" s="32"/>
    </row>
    <row r="361" spans="1:10" ht="28.35" customHeight="1" x14ac:dyDescent="0.25">
      <c r="A361" s="28"/>
      <c r="B361" s="28"/>
      <c r="C361" s="28"/>
      <c r="D361" s="29"/>
      <c r="E361" s="30"/>
      <c r="F361" s="31"/>
      <c r="G361" s="28"/>
      <c r="H361" s="28"/>
      <c r="I361" s="31"/>
      <c r="J361" s="32"/>
    </row>
    <row r="362" spans="1:10" ht="28.35" customHeight="1" x14ac:dyDescent="0.25">
      <c r="A362" s="28"/>
      <c r="B362" s="28"/>
      <c r="C362" s="28"/>
      <c r="D362" s="29"/>
      <c r="E362" s="30"/>
      <c r="F362" s="31"/>
      <c r="G362" s="28"/>
      <c r="H362" s="28"/>
      <c r="I362" s="31"/>
      <c r="J362" s="32"/>
    </row>
    <row r="363" spans="1:10" ht="28.35" customHeight="1" x14ac:dyDescent="0.25">
      <c r="A363" s="28"/>
      <c r="B363" s="28"/>
      <c r="C363" s="28"/>
      <c r="D363" s="29"/>
      <c r="E363" s="30"/>
      <c r="F363" s="31"/>
      <c r="G363" s="28"/>
      <c r="H363" s="28"/>
      <c r="I363" s="31"/>
      <c r="J363" s="32"/>
    </row>
    <row r="364" spans="1:10" ht="28.35" customHeight="1" x14ac:dyDescent="0.25">
      <c r="A364" s="28"/>
      <c r="B364" s="28"/>
      <c r="C364" s="28"/>
      <c r="D364" s="29"/>
      <c r="E364" s="30"/>
      <c r="F364" s="31"/>
      <c r="G364" s="28"/>
      <c r="H364" s="28"/>
      <c r="I364" s="31"/>
      <c r="J364" s="32"/>
    </row>
    <row r="365" spans="1:10" ht="28.35" customHeight="1" x14ac:dyDescent="0.25">
      <c r="A365" s="28"/>
      <c r="B365" s="28"/>
      <c r="C365" s="28"/>
      <c r="D365" s="29"/>
      <c r="E365" s="30"/>
      <c r="F365" s="31"/>
      <c r="G365" s="28"/>
      <c r="H365" s="28"/>
      <c r="I365" s="31"/>
      <c r="J365" s="32"/>
    </row>
    <row r="366" spans="1:10" ht="28.35" customHeight="1" x14ac:dyDescent="0.25">
      <c r="A366" s="28"/>
      <c r="B366" s="28"/>
      <c r="C366" s="28"/>
      <c r="D366" s="29"/>
      <c r="E366" s="30"/>
      <c r="F366" s="31"/>
      <c r="G366" s="28"/>
      <c r="H366" s="28"/>
      <c r="I366" s="31"/>
      <c r="J366" s="32"/>
    </row>
    <row r="367" spans="1:10" ht="28.35" customHeight="1" x14ac:dyDescent="0.25">
      <c r="A367" s="28"/>
      <c r="B367" s="28"/>
      <c r="C367" s="28"/>
      <c r="D367" s="29"/>
      <c r="E367" s="30"/>
      <c r="F367" s="31"/>
      <c r="G367" s="28"/>
      <c r="H367" s="28"/>
      <c r="I367" s="31"/>
      <c r="J367" s="32"/>
    </row>
    <row r="368" spans="1:10" ht="28.35" customHeight="1" x14ac:dyDescent="0.25">
      <c r="A368" s="28"/>
      <c r="B368" s="28"/>
      <c r="C368" s="28"/>
      <c r="D368" s="29"/>
      <c r="E368" s="30"/>
      <c r="F368" s="31"/>
      <c r="G368" s="28"/>
      <c r="H368" s="28"/>
      <c r="I368" s="31"/>
      <c r="J368" s="32"/>
    </row>
    <row r="369" spans="1:10" ht="28.35" customHeight="1" x14ac:dyDescent="0.25">
      <c r="A369" s="28"/>
      <c r="B369" s="28"/>
      <c r="C369" s="28"/>
      <c r="D369" s="29"/>
      <c r="E369" s="30"/>
      <c r="F369" s="31"/>
      <c r="G369" s="28"/>
      <c r="H369" s="28"/>
      <c r="I369" s="31"/>
      <c r="J369" s="32"/>
    </row>
    <row r="370" spans="1:10" ht="28.35" customHeight="1" x14ac:dyDescent="0.25">
      <c r="A370" s="28"/>
      <c r="B370" s="28"/>
      <c r="C370" s="28"/>
      <c r="D370" s="29"/>
      <c r="E370" s="30"/>
      <c r="F370" s="31"/>
      <c r="G370" s="28"/>
      <c r="H370" s="28"/>
      <c r="I370" s="31"/>
      <c r="J370" s="32"/>
    </row>
    <row r="371" spans="1:10" ht="28.35" customHeight="1" x14ac:dyDescent="0.25">
      <c r="A371" s="28"/>
      <c r="B371" s="28"/>
      <c r="C371" s="28"/>
      <c r="D371" s="29"/>
      <c r="E371" s="30"/>
      <c r="F371" s="31"/>
      <c r="G371" s="28"/>
      <c r="H371" s="28"/>
      <c r="I371" s="31"/>
      <c r="J371" s="32"/>
    </row>
    <row r="372" spans="1:10" ht="28.35" customHeight="1" x14ac:dyDescent="0.25">
      <c r="A372" s="28"/>
      <c r="B372" s="28"/>
      <c r="C372" s="28"/>
      <c r="D372" s="29"/>
      <c r="E372" s="30"/>
      <c r="F372" s="31"/>
      <c r="G372" s="28"/>
      <c r="H372" s="28"/>
      <c r="I372" s="31"/>
      <c r="J372" s="32"/>
    </row>
    <row r="373" spans="1:10" ht="28.35" customHeight="1" x14ac:dyDescent="0.25">
      <c r="A373" s="28"/>
      <c r="B373" s="28"/>
      <c r="C373" s="28"/>
      <c r="D373" s="29"/>
      <c r="E373" s="30"/>
      <c r="F373" s="31"/>
      <c r="G373" s="28"/>
      <c r="H373" s="28"/>
      <c r="I373" s="31"/>
      <c r="J373" s="32"/>
    </row>
    <row r="374" spans="1:10" ht="28.35" customHeight="1" x14ac:dyDescent="0.25">
      <c r="A374" s="28"/>
      <c r="B374" s="28"/>
      <c r="C374" s="28"/>
      <c r="D374" s="29"/>
      <c r="E374" s="30"/>
      <c r="F374" s="31"/>
      <c r="G374" s="28"/>
      <c r="H374" s="28"/>
      <c r="I374" s="31"/>
      <c r="J374" s="32"/>
    </row>
    <row r="375" spans="1:10" ht="28.35" customHeight="1" x14ac:dyDescent="0.25">
      <c r="A375" s="28"/>
      <c r="B375" s="28"/>
      <c r="C375" s="28"/>
      <c r="D375" s="29"/>
      <c r="E375" s="30"/>
      <c r="F375" s="31"/>
      <c r="G375" s="28"/>
      <c r="H375" s="28"/>
      <c r="I375" s="31"/>
      <c r="J375" s="32"/>
    </row>
    <row r="376" spans="1:10" ht="28.35" customHeight="1" x14ac:dyDescent="0.25">
      <c r="A376" s="28"/>
      <c r="B376" s="28"/>
      <c r="C376" s="28"/>
      <c r="D376" s="29"/>
      <c r="E376" s="30"/>
      <c r="F376" s="31"/>
      <c r="G376" s="28"/>
      <c r="H376" s="28"/>
      <c r="I376" s="31"/>
      <c r="J376" s="32"/>
    </row>
    <row r="377" spans="1:10" ht="28.35" customHeight="1" x14ac:dyDescent="0.25">
      <c r="A377" s="28"/>
      <c r="B377" s="28"/>
      <c r="C377" s="28"/>
      <c r="D377" s="29"/>
      <c r="E377" s="30"/>
      <c r="F377" s="31"/>
      <c r="G377" s="28"/>
      <c r="H377" s="28"/>
      <c r="I377" s="31"/>
      <c r="J377" s="32"/>
    </row>
    <row r="378" spans="1:10" ht="28.35" customHeight="1" x14ac:dyDescent="0.25">
      <c r="A378" s="28"/>
      <c r="B378" s="28"/>
      <c r="C378" s="28"/>
      <c r="D378" s="29"/>
      <c r="E378" s="30"/>
      <c r="F378" s="31"/>
      <c r="G378" s="28"/>
      <c r="H378" s="28"/>
      <c r="I378" s="31"/>
      <c r="J378" s="32"/>
    </row>
    <row r="379" spans="1:10" ht="28.35" customHeight="1" x14ac:dyDescent="0.25">
      <c r="A379" s="28"/>
      <c r="B379" s="28"/>
      <c r="C379" s="28"/>
      <c r="D379" s="29"/>
      <c r="E379" s="30"/>
      <c r="F379" s="31"/>
      <c r="G379" s="28"/>
      <c r="H379" s="28"/>
      <c r="I379" s="31"/>
      <c r="J379" s="32"/>
    </row>
    <row r="380" spans="1:10" ht="28.35" customHeight="1" x14ac:dyDescent="0.25">
      <c r="A380" s="28"/>
      <c r="B380" s="28"/>
      <c r="C380" s="28"/>
      <c r="D380" s="29"/>
      <c r="E380" s="30"/>
      <c r="F380" s="31"/>
      <c r="G380" s="28"/>
      <c r="H380" s="28"/>
      <c r="I380" s="31"/>
      <c r="J380" s="32"/>
    </row>
    <row r="381" spans="1:10" ht="28.35" customHeight="1" x14ac:dyDescent="0.25">
      <c r="A381" s="28"/>
      <c r="B381" s="28"/>
      <c r="C381" s="28"/>
      <c r="D381" s="29"/>
      <c r="E381" s="30"/>
      <c r="F381" s="31"/>
      <c r="G381" s="28"/>
      <c r="H381" s="28"/>
      <c r="I381" s="31"/>
      <c r="J381" s="32"/>
    </row>
    <row r="382" spans="1:10" ht="28.35" customHeight="1" x14ac:dyDescent="0.25">
      <c r="A382" s="28"/>
      <c r="B382" s="28"/>
      <c r="C382" s="28"/>
      <c r="D382" s="29"/>
      <c r="E382" s="30"/>
      <c r="F382" s="31"/>
      <c r="G382" s="28"/>
      <c r="H382" s="28"/>
      <c r="I382" s="31"/>
      <c r="J382" s="32"/>
    </row>
    <row r="383" spans="1:10" ht="28.35" customHeight="1" x14ac:dyDescent="0.25">
      <c r="A383" s="28"/>
      <c r="B383" s="28"/>
      <c r="C383" s="28"/>
      <c r="D383" s="29"/>
      <c r="E383" s="30"/>
      <c r="F383" s="31"/>
      <c r="G383" s="28"/>
      <c r="H383" s="28"/>
      <c r="I383" s="31"/>
      <c r="J383" s="32"/>
    </row>
    <row r="384" spans="1:10" ht="28.35" customHeight="1" x14ac:dyDescent="0.25">
      <c r="A384" s="28"/>
      <c r="B384" s="28"/>
      <c r="C384" s="28"/>
      <c r="D384" s="29"/>
      <c r="E384" s="30"/>
      <c r="F384" s="31"/>
      <c r="G384" s="28"/>
      <c r="H384" s="28"/>
      <c r="I384" s="31"/>
      <c r="J384" s="32"/>
    </row>
    <row r="385" spans="1:10" ht="28.35" customHeight="1" x14ac:dyDescent="0.25">
      <c r="A385" s="28"/>
      <c r="B385" s="28"/>
      <c r="C385" s="28"/>
      <c r="D385" s="29"/>
      <c r="E385" s="30"/>
      <c r="F385" s="31"/>
      <c r="G385" s="28"/>
      <c r="H385" s="28"/>
      <c r="I385" s="31"/>
      <c r="J385" s="32"/>
    </row>
    <row r="386" spans="1:10" ht="28.35" customHeight="1" x14ac:dyDescent="0.25">
      <c r="A386" s="28"/>
      <c r="B386" s="28"/>
      <c r="C386" s="28"/>
      <c r="D386" s="29"/>
      <c r="E386" s="30"/>
      <c r="F386" s="31"/>
      <c r="G386" s="28"/>
      <c r="H386" s="28"/>
      <c r="I386" s="31"/>
      <c r="J386" s="32"/>
    </row>
    <row r="387" spans="1:10" ht="28.35" customHeight="1" x14ac:dyDescent="0.25">
      <c r="A387" s="28"/>
      <c r="B387" s="28"/>
      <c r="C387" s="28"/>
      <c r="D387" s="29"/>
      <c r="E387" s="30"/>
      <c r="F387" s="31"/>
      <c r="G387" s="28"/>
      <c r="H387" s="28"/>
      <c r="I387" s="31"/>
      <c r="J387" s="32"/>
    </row>
    <row r="388" spans="1:10" ht="28.35" customHeight="1" x14ac:dyDescent="0.25">
      <c r="A388" s="28"/>
      <c r="B388" s="28"/>
      <c r="C388" s="28"/>
      <c r="D388" s="29"/>
      <c r="E388" s="30"/>
      <c r="F388" s="31"/>
      <c r="G388" s="28"/>
      <c r="H388" s="28"/>
      <c r="I388" s="31"/>
      <c r="J388" s="32"/>
    </row>
    <row r="389" spans="1:10" ht="28.35" customHeight="1" x14ac:dyDescent="0.25">
      <c r="A389" s="28"/>
      <c r="B389" s="28"/>
      <c r="C389" s="28"/>
      <c r="D389" s="29"/>
      <c r="E389" s="30"/>
      <c r="F389" s="31"/>
      <c r="G389" s="28"/>
      <c r="H389" s="28"/>
      <c r="I389" s="31"/>
      <c r="J389" s="32"/>
    </row>
    <row r="390" spans="1:10" ht="28.35" customHeight="1" x14ac:dyDescent="0.25">
      <c r="A390" s="28"/>
      <c r="B390" s="28"/>
      <c r="C390" s="28"/>
      <c r="D390" s="29"/>
      <c r="E390" s="30"/>
      <c r="F390" s="31"/>
      <c r="G390" s="28"/>
      <c r="H390" s="28"/>
      <c r="I390" s="31"/>
      <c r="J390" s="32"/>
    </row>
    <row r="391" spans="1:10" ht="28.35" customHeight="1" x14ac:dyDescent="0.25">
      <c r="A391" s="28"/>
      <c r="B391" s="28"/>
      <c r="C391" s="28"/>
      <c r="D391" s="29"/>
      <c r="E391" s="30"/>
      <c r="F391" s="31"/>
      <c r="G391" s="28"/>
      <c r="H391" s="28"/>
      <c r="I391" s="31"/>
      <c r="J391" s="32"/>
    </row>
    <row r="392" spans="1:10" ht="28.35" customHeight="1" x14ac:dyDescent="0.25">
      <c r="A392" s="28"/>
      <c r="B392" s="28"/>
      <c r="C392" s="28"/>
      <c r="D392" s="29"/>
      <c r="E392" s="30"/>
      <c r="F392" s="31"/>
      <c r="G392" s="28"/>
      <c r="H392" s="28"/>
      <c r="I392" s="31"/>
      <c r="J392" s="32"/>
    </row>
    <row r="393" spans="1:10" ht="28.35" customHeight="1" x14ac:dyDescent="0.25">
      <c r="A393" s="28"/>
      <c r="B393" s="28"/>
      <c r="C393" s="28"/>
      <c r="D393" s="29"/>
      <c r="E393" s="30"/>
      <c r="F393" s="31"/>
      <c r="G393" s="28"/>
      <c r="H393" s="28"/>
      <c r="I393" s="31"/>
      <c r="J393" s="32"/>
    </row>
    <row r="394" spans="1:10" ht="28.35" customHeight="1" x14ac:dyDescent="0.25">
      <c r="A394" s="28"/>
      <c r="B394" s="28"/>
      <c r="C394" s="28"/>
      <c r="D394" s="29"/>
      <c r="E394" s="30"/>
      <c r="F394" s="31"/>
      <c r="G394" s="28"/>
      <c r="H394" s="28"/>
      <c r="I394" s="31"/>
      <c r="J394" s="32"/>
    </row>
    <row r="395" spans="1:10" ht="28.35" customHeight="1" x14ac:dyDescent="0.25">
      <c r="A395" s="28"/>
      <c r="B395" s="28"/>
      <c r="C395" s="28"/>
      <c r="D395" s="29"/>
      <c r="E395" s="30"/>
      <c r="F395" s="31"/>
      <c r="G395" s="28"/>
      <c r="H395" s="28"/>
      <c r="I395" s="31"/>
      <c r="J395" s="32"/>
    </row>
    <row r="396" spans="1:10" ht="28.35" customHeight="1" x14ac:dyDescent="0.25">
      <c r="A396" s="28"/>
      <c r="B396" s="28"/>
      <c r="C396" s="28"/>
      <c r="D396" s="29"/>
      <c r="E396" s="30"/>
      <c r="F396" s="31"/>
      <c r="G396" s="28"/>
      <c r="H396" s="28"/>
      <c r="I396" s="31"/>
      <c r="J396" s="32"/>
    </row>
    <row r="397" spans="1:10" ht="28.35" customHeight="1" x14ac:dyDescent="0.25">
      <c r="A397" s="28"/>
      <c r="B397" s="28"/>
      <c r="C397" s="28"/>
      <c r="D397" s="29"/>
      <c r="E397" s="30"/>
      <c r="F397" s="31"/>
      <c r="G397" s="28"/>
      <c r="H397" s="28"/>
      <c r="I397" s="31"/>
      <c r="J397" s="32"/>
    </row>
    <row r="398" spans="1:10" ht="28.35" customHeight="1" x14ac:dyDescent="0.25">
      <c r="A398" s="28"/>
      <c r="B398" s="28"/>
      <c r="C398" s="28"/>
      <c r="D398" s="29"/>
      <c r="E398" s="30"/>
      <c r="F398" s="31"/>
      <c r="G398" s="28"/>
      <c r="H398" s="28"/>
      <c r="I398" s="31"/>
      <c r="J398" s="32"/>
    </row>
    <row r="399" spans="1:10" ht="28.35" customHeight="1" x14ac:dyDescent="0.25">
      <c r="A399" s="28"/>
      <c r="B399" s="28"/>
      <c r="C399" s="28"/>
      <c r="D399" s="29"/>
      <c r="E399" s="30"/>
      <c r="F399" s="31"/>
      <c r="G399" s="28"/>
      <c r="H399" s="28"/>
      <c r="I399" s="31"/>
      <c r="J399" s="32"/>
    </row>
    <row r="400" spans="1:10" ht="28.35" customHeight="1" x14ac:dyDescent="0.25">
      <c r="A400" s="28"/>
      <c r="B400" s="28"/>
      <c r="C400" s="28"/>
      <c r="D400" s="29"/>
      <c r="E400" s="30"/>
      <c r="F400" s="31"/>
      <c r="G400" s="28"/>
      <c r="H400" s="28"/>
      <c r="I400" s="31"/>
      <c r="J400" s="32"/>
    </row>
    <row r="401" spans="1:10" ht="28.35" customHeight="1" x14ac:dyDescent="0.25">
      <c r="A401" s="28"/>
      <c r="B401" s="28"/>
      <c r="C401" s="28"/>
      <c r="D401" s="29"/>
      <c r="E401" s="30"/>
      <c r="F401" s="31"/>
      <c r="G401" s="28"/>
      <c r="H401" s="28"/>
      <c r="I401" s="31"/>
      <c r="J401" s="32"/>
    </row>
    <row r="402" spans="1:10" ht="28.35" customHeight="1" x14ac:dyDescent="0.25">
      <c r="A402" s="28"/>
      <c r="B402" s="28"/>
      <c r="C402" s="28"/>
      <c r="D402" s="29"/>
      <c r="E402" s="30"/>
      <c r="F402" s="31"/>
      <c r="G402" s="28"/>
      <c r="H402" s="28"/>
      <c r="I402" s="31"/>
      <c r="J402" s="32"/>
    </row>
    <row r="403" spans="1:10" ht="28.35" customHeight="1" x14ac:dyDescent="0.25">
      <c r="A403" s="28"/>
      <c r="B403" s="28"/>
      <c r="C403" s="28"/>
      <c r="D403" s="29"/>
      <c r="E403" s="30"/>
      <c r="F403" s="31"/>
      <c r="G403" s="28"/>
      <c r="H403" s="28"/>
      <c r="I403" s="31"/>
      <c r="J403" s="32"/>
    </row>
    <row r="404" spans="1:10" ht="28.35" customHeight="1" x14ac:dyDescent="0.25">
      <c r="A404" s="28"/>
      <c r="B404" s="28"/>
      <c r="C404" s="28"/>
      <c r="D404" s="29"/>
      <c r="E404" s="30"/>
      <c r="F404" s="31"/>
      <c r="G404" s="28"/>
      <c r="H404" s="28"/>
      <c r="I404" s="31"/>
      <c r="J404" s="32"/>
    </row>
    <row r="405" spans="1:10" ht="28.35" customHeight="1" x14ac:dyDescent="0.25">
      <c r="A405" s="28"/>
      <c r="B405" s="28"/>
      <c r="C405" s="28"/>
      <c r="D405" s="29"/>
      <c r="E405" s="30"/>
      <c r="F405" s="31"/>
      <c r="G405" s="28"/>
      <c r="H405" s="28"/>
      <c r="I405" s="31"/>
      <c r="J405" s="32"/>
    </row>
    <row r="406" spans="1:10" ht="28.35" customHeight="1" x14ac:dyDescent="0.25">
      <c r="A406" s="28"/>
      <c r="B406" s="28"/>
      <c r="C406" s="28"/>
      <c r="D406" s="29"/>
      <c r="E406" s="30"/>
      <c r="F406" s="31"/>
      <c r="G406" s="28"/>
      <c r="H406" s="28"/>
      <c r="I406" s="31"/>
      <c r="J406" s="32"/>
    </row>
    <row r="407" spans="1:10" ht="28.35" customHeight="1" x14ac:dyDescent="0.25">
      <c r="A407" s="28"/>
      <c r="B407" s="28"/>
      <c r="C407" s="28"/>
      <c r="D407" s="29"/>
      <c r="E407" s="30"/>
      <c r="F407" s="31"/>
      <c r="G407" s="28"/>
      <c r="H407" s="28"/>
      <c r="I407" s="31"/>
      <c r="J407" s="32"/>
    </row>
    <row r="408" spans="1:10" ht="28.35" customHeight="1" x14ac:dyDescent="0.25">
      <c r="A408" s="28"/>
      <c r="B408" s="28"/>
      <c r="C408" s="28"/>
      <c r="D408" s="29"/>
      <c r="E408" s="30"/>
      <c r="F408" s="31"/>
      <c r="G408" s="28"/>
      <c r="H408" s="28"/>
      <c r="I408" s="31"/>
      <c r="J408" s="32"/>
    </row>
    <row r="409" spans="1:10" ht="28.35" customHeight="1" x14ac:dyDescent="0.25">
      <c r="A409" s="28"/>
      <c r="B409" s="28"/>
      <c r="C409" s="28"/>
      <c r="D409" s="29"/>
      <c r="E409" s="30"/>
      <c r="F409" s="31"/>
      <c r="G409" s="28"/>
      <c r="H409" s="28"/>
      <c r="I409" s="31"/>
      <c r="J409" s="32"/>
    </row>
    <row r="410" spans="1:10" ht="28.35" customHeight="1" x14ac:dyDescent="0.25">
      <c r="A410" s="28"/>
      <c r="B410" s="28"/>
      <c r="C410" s="28"/>
      <c r="D410" s="29"/>
      <c r="E410" s="30"/>
      <c r="F410" s="31"/>
      <c r="G410" s="28"/>
      <c r="H410" s="28"/>
      <c r="I410" s="31"/>
      <c r="J410" s="32"/>
    </row>
    <row r="411" spans="1:10" ht="28.35" customHeight="1" x14ac:dyDescent="0.25">
      <c r="A411" s="28"/>
      <c r="B411" s="28"/>
      <c r="C411" s="28"/>
      <c r="D411" s="29"/>
      <c r="E411" s="30"/>
      <c r="F411" s="31"/>
      <c r="G411" s="28"/>
      <c r="H411" s="28"/>
      <c r="I411" s="31"/>
      <c r="J411" s="32"/>
    </row>
    <row r="412" spans="1:10" ht="28.35" customHeight="1" x14ac:dyDescent="0.25">
      <c r="A412" s="28"/>
      <c r="B412" s="28"/>
      <c r="C412" s="28"/>
      <c r="D412" s="29"/>
      <c r="E412" s="30"/>
      <c r="F412" s="31"/>
      <c r="G412" s="28"/>
      <c r="H412" s="28"/>
      <c r="I412" s="31"/>
      <c r="J412" s="32"/>
    </row>
    <row r="413" spans="1:10" ht="28.35" customHeight="1" x14ac:dyDescent="0.25">
      <c r="A413" s="28"/>
      <c r="B413" s="28"/>
      <c r="C413" s="28"/>
      <c r="D413" s="29"/>
      <c r="E413" s="30"/>
      <c r="F413" s="31"/>
      <c r="G413" s="28"/>
      <c r="H413" s="28"/>
      <c r="I413" s="31"/>
      <c r="J413" s="32"/>
    </row>
    <row r="414" spans="1:10" ht="28.35" customHeight="1" x14ac:dyDescent="0.25">
      <c r="A414" s="28"/>
      <c r="B414" s="28"/>
      <c r="C414" s="28"/>
      <c r="D414" s="29"/>
      <c r="E414" s="30"/>
      <c r="F414" s="31"/>
      <c r="G414" s="28"/>
      <c r="H414" s="28"/>
      <c r="I414" s="31"/>
      <c r="J414" s="32"/>
    </row>
    <row r="415" spans="1:10" ht="28.35" customHeight="1" x14ac:dyDescent="0.25">
      <c r="A415" s="28"/>
      <c r="B415" s="28"/>
      <c r="C415" s="28"/>
      <c r="D415" s="29"/>
      <c r="E415" s="30"/>
      <c r="F415" s="31"/>
      <c r="G415" s="28"/>
      <c r="H415" s="28"/>
      <c r="I415" s="31"/>
      <c r="J415" s="32"/>
    </row>
    <row r="416" spans="1:10" ht="28.35" customHeight="1" x14ac:dyDescent="0.25">
      <c r="A416" s="28"/>
      <c r="B416" s="28"/>
      <c r="C416" s="28"/>
      <c r="D416" s="29"/>
      <c r="E416" s="30"/>
      <c r="F416" s="31"/>
      <c r="G416" s="28"/>
      <c r="H416" s="28"/>
      <c r="I416" s="31"/>
      <c r="J416" s="32"/>
    </row>
    <row r="417" spans="1:10" ht="28.35" customHeight="1" x14ac:dyDescent="0.25">
      <c r="A417" s="28"/>
      <c r="B417" s="28"/>
      <c r="C417" s="28"/>
      <c r="D417" s="29"/>
      <c r="E417" s="30"/>
      <c r="F417" s="31"/>
      <c r="G417" s="28"/>
      <c r="H417" s="28"/>
      <c r="I417" s="31"/>
      <c r="J417" s="32"/>
    </row>
    <row r="418" spans="1:10" ht="28.35" customHeight="1" x14ac:dyDescent="0.25">
      <c r="A418" s="28"/>
      <c r="B418" s="28"/>
      <c r="C418" s="28"/>
      <c r="D418" s="29"/>
      <c r="E418" s="30"/>
      <c r="F418" s="31"/>
      <c r="G418" s="28"/>
      <c r="H418" s="28"/>
      <c r="I418" s="31"/>
      <c r="J418" s="32"/>
    </row>
    <row r="419" spans="1:10" ht="28.35" customHeight="1" x14ac:dyDescent="0.25">
      <c r="A419" s="28"/>
      <c r="B419" s="28"/>
      <c r="C419" s="28"/>
      <c r="D419" s="29"/>
      <c r="E419" s="30"/>
      <c r="F419" s="31"/>
      <c r="G419" s="28"/>
      <c r="H419" s="28"/>
      <c r="I419" s="31"/>
      <c r="J419" s="32"/>
    </row>
    <row r="420" spans="1:10" ht="28.35" customHeight="1" x14ac:dyDescent="0.25">
      <c r="A420" s="28"/>
      <c r="B420" s="28"/>
      <c r="C420" s="28"/>
      <c r="D420" s="29"/>
      <c r="E420" s="30"/>
      <c r="F420" s="31"/>
      <c r="G420" s="28"/>
      <c r="H420" s="28"/>
      <c r="I420" s="31"/>
      <c r="J420" s="32"/>
    </row>
    <row r="421" spans="1:10" ht="28.35" customHeight="1" x14ac:dyDescent="0.25">
      <c r="A421" s="28"/>
      <c r="B421" s="28"/>
      <c r="C421" s="28"/>
      <c r="D421" s="29"/>
      <c r="E421" s="30"/>
      <c r="F421" s="31"/>
      <c r="G421" s="28"/>
      <c r="H421" s="28"/>
      <c r="I421" s="31"/>
      <c r="J421" s="32"/>
    </row>
    <row r="422" spans="1:10" ht="28.35" customHeight="1" x14ac:dyDescent="0.25">
      <c r="A422" s="28"/>
      <c r="B422" s="28"/>
      <c r="C422" s="28"/>
      <c r="D422" s="29"/>
      <c r="E422" s="30"/>
      <c r="F422" s="31"/>
      <c r="G422" s="28"/>
      <c r="H422" s="28"/>
      <c r="I422" s="31"/>
      <c r="J422" s="32"/>
    </row>
    <row r="423" spans="1:10" ht="28.35" customHeight="1" x14ac:dyDescent="0.25">
      <c r="A423" s="28"/>
      <c r="B423" s="28"/>
      <c r="C423" s="28"/>
      <c r="D423" s="29"/>
      <c r="E423" s="30"/>
      <c r="F423" s="31"/>
      <c r="G423" s="28"/>
      <c r="H423" s="28"/>
      <c r="I423" s="31"/>
      <c r="J423" s="32"/>
    </row>
    <row r="424" spans="1:10" ht="28.35" customHeight="1" x14ac:dyDescent="0.25">
      <c r="A424" s="28"/>
      <c r="B424" s="28"/>
      <c r="C424" s="28"/>
      <c r="D424" s="29"/>
      <c r="E424" s="30"/>
      <c r="F424" s="31"/>
      <c r="G424" s="28"/>
      <c r="H424" s="28"/>
      <c r="I424" s="31"/>
      <c r="J424" s="32"/>
    </row>
    <row r="425" spans="1:10" ht="28.35" customHeight="1" x14ac:dyDescent="0.25">
      <c r="A425" s="28"/>
      <c r="B425" s="28"/>
      <c r="C425" s="28"/>
      <c r="D425" s="29"/>
      <c r="E425" s="30"/>
      <c r="F425" s="31"/>
      <c r="G425" s="28"/>
      <c r="H425" s="28"/>
      <c r="I425" s="31"/>
      <c r="J425" s="32"/>
    </row>
    <row r="426" spans="1:10" ht="28.35" customHeight="1" x14ac:dyDescent="0.25">
      <c r="A426" s="28"/>
      <c r="B426" s="28"/>
      <c r="C426" s="28"/>
      <c r="D426" s="29"/>
      <c r="E426" s="30"/>
      <c r="F426" s="31"/>
      <c r="G426" s="28"/>
      <c r="H426" s="28"/>
      <c r="I426" s="31"/>
      <c r="J426" s="32"/>
    </row>
    <row r="427" spans="1:10" ht="28.35" customHeight="1" x14ac:dyDescent="0.25">
      <c r="A427" s="28"/>
      <c r="B427" s="28"/>
      <c r="C427" s="28"/>
      <c r="D427" s="29"/>
      <c r="E427" s="30"/>
      <c r="F427" s="31"/>
      <c r="G427" s="28"/>
      <c r="H427" s="28"/>
      <c r="I427" s="31"/>
      <c r="J427" s="32"/>
    </row>
    <row r="428" spans="1:10" ht="28.35" customHeight="1" x14ac:dyDescent="0.25">
      <c r="A428" s="28"/>
      <c r="B428" s="28"/>
      <c r="C428" s="28"/>
      <c r="D428" s="29"/>
      <c r="E428" s="30"/>
      <c r="F428" s="31"/>
      <c r="G428" s="28"/>
      <c r="H428" s="28"/>
      <c r="I428" s="31"/>
      <c r="J428" s="32"/>
    </row>
    <row r="429" spans="1:10" ht="28.35" customHeight="1" x14ac:dyDescent="0.25">
      <c r="A429" s="28"/>
      <c r="B429" s="28"/>
      <c r="C429" s="28"/>
      <c r="D429" s="29"/>
      <c r="E429" s="30"/>
      <c r="F429" s="31"/>
      <c r="G429" s="28"/>
      <c r="H429" s="28"/>
      <c r="I429" s="31"/>
      <c r="J429" s="32"/>
    </row>
    <row r="430" spans="1:10" ht="28.35" customHeight="1" x14ac:dyDescent="0.25">
      <c r="A430" s="28"/>
      <c r="B430" s="28"/>
      <c r="C430" s="28"/>
      <c r="D430" s="29"/>
      <c r="E430" s="30"/>
      <c r="F430" s="31"/>
      <c r="G430" s="28"/>
      <c r="H430" s="28"/>
      <c r="I430" s="31"/>
      <c r="J430" s="32"/>
    </row>
    <row r="431" spans="1:10" ht="28.35" customHeight="1" x14ac:dyDescent="0.25">
      <c r="A431" s="28"/>
      <c r="B431" s="28"/>
      <c r="C431" s="28"/>
      <c r="D431" s="29"/>
      <c r="E431" s="30"/>
      <c r="F431" s="31"/>
      <c r="G431" s="28"/>
      <c r="H431" s="28"/>
      <c r="I431" s="31"/>
      <c r="J431" s="32"/>
    </row>
    <row r="432" spans="1:10" ht="28.35" customHeight="1" x14ac:dyDescent="0.25">
      <c r="A432" s="28"/>
      <c r="B432" s="28"/>
      <c r="C432" s="28"/>
      <c r="D432" s="29"/>
      <c r="E432" s="30"/>
      <c r="F432" s="31"/>
      <c r="G432" s="28"/>
      <c r="H432" s="28"/>
      <c r="I432" s="31"/>
      <c r="J432" s="32"/>
    </row>
    <row r="433" spans="1:10" ht="28.35" customHeight="1" x14ac:dyDescent="0.25">
      <c r="A433" s="28"/>
      <c r="B433" s="28"/>
      <c r="C433" s="28"/>
      <c r="D433" s="29"/>
      <c r="E433" s="30"/>
      <c r="F433" s="31"/>
      <c r="G433" s="28"/>
      <c r="H433" s="28"/>
      <c r="I433" s="31"/>
      <c r="J433" s="32"/>
    </row>
    <row r="434" spans="1:10" ht="28.35" customHeight="1" x14ac:dyDescent="0.25">
      <c r="A434" s="28"/>
      <c r="B434" s="28"/>
      <c r="C434" s="28"/>
      <c r="D434" s="29"/>
      <c r="E434" s="30"/>
      <c r="F434" s="31"/>
      <c r="G434" s="28"/>
      <c r="H434" s="28"/>
      <c r="I434" s="31"/>
      <c r="J434" s="32"/>
    </row>
    <row r="435" spans="1:10" ht="28.35" customHeight="1" x14ac:dyDescent="0.25">
      <c r="A435" s="28"/>
      <c r="B435" s="28"/>
      <c r="C435" s="28"/>
      <c r="D435" s="29"/>
      <c r="E435" s="30"/>
      <c r="F435" s="31"/>
      <c r="G435" s="28"/>
      <c r="H435" s="28"/>
      <c r="I435" s="31"/>
      <c r="J435" s="32"/>
    </row>
    <row r="436" spans="1:10" ht="28.35" customHeight="1" x14ac:dyDescent="0.25">
      <c r="A436" s="28"/>
      <c r="B436" s="28"/>
      <c r="C436" s="28"/>
      <c r="D436" s="29"/>
      <c r="E436" s="30"/>
      <c r="F436" s="31"/>
      <c r="G436" s="28"/>
      <c r="H436" s="28"/>
      <c r="I436" s="31"/>
      <c r="J436" s="32"/>
    </row>
    <row r="437" spans="1:10" ht="28.35" customHeight="1" x14ac:dyDescent="0.25">
      <c r="A437" s="28"/>
      <c r="B437" s="28"/>
      <c r="C437" s="28"/>
      <c r="D437" s="29"/>
      <c r="E437" s="30"/>
      <c r="F437" s="31"/>
      <c r="G437" s="28"/>
      <c r="H437" s="28"/>
      <c r="I437" s="31"/>
      <c r="J437" s="32"/>
    </row>
    <row r="438" spans="1:10" ht="28.35" customHeight="1" x14ac:dyDescent="0.25">
      <c r="A438" s="28"/>
      <c r="B438" s="28"/>
      <c r="C438" s="28"/>
      <c r="D438" s="29"/>
      <c r="E438" s="30"/>
      <c r="F438" s="31"/>
      <c r="G438" s="28"/>
      <c r="H438" s="28"/>
      <c r="I438" s="31"/>
      <c r="J438" s="32"/>
    </row>
    <row r="439" spans="1:10" ht="28.35" customHeight="1" x14ac:dyDescent="0.25">
      <c r="A439" s="28"/>
      <c r="B439" s="28"/>
      <c r="C439" s="28"/>
      <c r="D439" s="29"/>
      <c r="E439" s="30"/>
      <c r="F439" s="31"/>
      <c r="G439" s="28"/>
      <c r="H439" s="28"/>
      <c r="I439" s="31"/>
      <c r="J439" s="32"/>
    </row>
    <row r="440" spans="1:10" ht="28.35" customHeight="1" x14ac:dyDescent="0.25">
      <c r="A440" s="28"/>
      <c r="B440" s="28"/>
      <c r="C440" s="28"/>
      <c r="D440" s="29"/>
      <c r="E440" s="30"/>
      <c r="F440" s="31"/>
      <c r="G440" s="28"/>
      <c r="H440" s="28"/>
      <c r="I440" s="31"/>
      <c r="J440" s="32"/>
    </row>
    <row r="441" spans="1:10" ht="28.35" customHeight="1" x14ac:dyDescent="0.25">
      <c r="A441" s="28"/>
      <c r="B441" s="28"/>
      <c r="C441" s="28"/>
      <c r="D441" s="29"/>
      <c r="E441" s="30"/>
      <c r="F441" s="31"/>
      <c r="G441" s="28"/>
      <c r="H441" s="28"/>
      <c r="I441" s="31"/>
      <c r="J441" s="32"/>
    </row>
    <row r="442" spans="1:10" ht="28.35" customHeight="1" x14ac:dyDescent="0.25">
      <c r="A442" s="28"/>
      <c r="B442" s="28"/>
      <c r="C442" s="28"/>
      <c r="D442" s="29"/>
      <c r="E442" s="30"/>
      <c r="F442" s="31"/>
      <c r="G442" s="28"/>
      <c r="H442" s="28"/>
      <c r="I442" s="31"/>
      <c r="J442" s="32"/>
    </row>
    <row r="443" spans="1:10" ht="28.35" customHeight="1" x14ac:dyDescent="0.25">
      <c r="A443" s="28"/>
      <c r="B443" s="28"/>
      <c r="C443" s="28"/>
      <c r="D443" s="29"/>
      <c r="E443" s="30"/>
      <c r="F443" s="31"/>
      <c r="G443" s="28"/>
      <c r="H443" s="28"/>
      <c r="I443" s="31"/>
      <c r="J443" s="32"/>
    </row>
    <row r="444" spans="1:10" ht="28.35" customHeight="1" x14ac:dyDescent="0.25">
      <c r="A444" s="28"/>
      <c r="B444" s="28"/>
      <c r="C444" s="28"/>
      <c r="D444" s="29"/>
      <c r="E444" s="30"/>
      <c r="F444" s="31"/>
      <c r="G444" s="28"/>
      <c r="H444" s="28"/>
      <c r="I444" s="31"/>
      <c r="J444" s="32"/>
    </row>
    <row r="445" spans="1:10" ht="28.35" customHeight="1" x14ac:dyDescent="0.25">
      <c r="A445" s="28"/>
      <c r="B445" s="28"/>
      <c r="C445" s="28"/>
      <c r="D445" s="29"/>
      <c r="E445" s="30"/>
      <c r="F445" s="31"/>
      <c r="G445" s="28"/>
      <c r="H445" s="28"/>
      <c r="I445" s="31"/>
      <c r="J445" s="32"/>
    </row>
    <row r="446" spans="1:10" ht="28.35" customHeight="1" x14ac:dyDescent="0.25">
      <c r="A446" s="28"/>
      <c r="B446" s="28"/>
      <c r="C446" s="28"/>
      <c r="D446" s="29"/>
      <c r="E446" s="30"/>
      <c r="F446" s="31"/>
      <c r="G446" s="28"/>
      <c r="H446" s="28"/>
      <c r="I446" s="31"/>
      <c r="J446" s="32"/>
    </row>
    <row r="447" spans="1:10" ht="28.35" customHeight="1" x14ac:dyDescent="0.25">
      <c r="A447" s="28"/>
      <c r="B447" s="28"/>
      <c r="C447" s="28"/>
      <c r="D447" s="29"/>
      <c r="E447" s="30"/>
      <c r="F447" s="31"/>
      <c r="G447" s="28"/>
      <c r="H447" s="28"/>
      <c r="I447" s="31"/>
      <c r="J447" s="32"/>
    </row>
    <row r="448" spans="1:10" ht="28.35" customHeight="1" x14ac:dyDescent="0.25">
      <c r="A448" s="28"/>
      <c r="B448" s="28"/>
      <c r="C448" s="28"/>
      <c r="D448" s="29"/>
      <c r="E448" s="30"/>
      <c r="F448" s="31"/>
      <c r="G448" s="28"/>
      <c r="H448" s="28"/>
      <c r="I448" s="31"/>
      <c r="J448" s="32"/>
    </row>
    <row r="449" spans="1:10" ht="28.35" customHeight="1" x14ac:dyDescent="0.25">
      <c r="A449" s="28"/>
      <c r="B449" s="28"/>
      <c r="C449" s="28"/>
      <c r="D449" s="29"/>
      <c r="E449" s="30"/>
      <c r="F449" s="31"/>
      <c r="G449" s="28"/>
      <c r="H449" s="28"/>
      <c r="I449" s="31"/>
      <c r="J449" s="32"/>
    </row>
    <row r="450" spans="1:10" ht="28.35" customHeight="1" x14ac:dyDescent="0.25">
      <c r="A450" s="28"/>
      <c r="B450" s="28"/>
      <c r="C450" s="28"/>
      <c r="D450" s="29"/>
      <c r="E450" s="30"/>
      <c r="F450" s="31"/>
      <c r="G450" s="28"/>
      <c r="H450" s="28"/>
      <c r="I450" s="31"/>
      <c r="J450" s="32"/>
    </row>
    <row r="451" spans="1:10" ht="28.35" customHeight="1" x14ac:dyDescent="0.25">
      <c r="A451" s="28"/>
      <c r="B451" s="28"/>
      <c r="C451" s="28"/>
      <c r="D451" s="29"/>
      <c r="E451" s="30"/>
      <c r="F451" s="31"/>
      <c r="G451" s="28"/>
      <c r="H451" s="28"/>
      <c r="I451" s="31"/>
      <c r="J451" s="32"/>
    </row>
    <row r="452" spans="1:10" ht="28.35" customHeight="1" x14ac:dyDescent="0.25">
      <c r="A452" s="28"/>
      <c r="B452" s="28"/>
      <c r="C452" s="28"/>
      <c r="D452" s="29"/>
      <c r="E452" s="30"/>
      <c r="F452" s="31"/>
      <c r="G452" s="28"/>
      <c r="H452" s="28"/>
      <c r="I452" s="31"/>
      <c r="J452" s="32"/>
    </row>
    <row r="453" spans="1:10" ht="28.35" customHeight="1" x14ac:dyDescent="0.25">
      <c r="A453" s="28"/>
      <c r="B453" s="28"/>
      <c r="C453" s="28"/>
      <c r="D453" s="29"/>
      <c r="E453" s="30"/>
      <c r="F453" s="31"/>
      <c r="G453" s="28"/>
      <c r="H453" s="28"/>
      <c r="I453" s="31"/>
      <c r="J453" s="32"/>
    </row>
    <row r="454" spans="1:10" ht="28.35" customHeight="1" x14ac:dyDescent="0.25">
      <c r="A454" s="28"/>
      <c r="B454" s="28"/>
      <c r="C454" s="28"/>
      <c r="D454" s="29"/>
      <c r="E454" s="30"/>
      <c r="F454" s="31"/>
      <c r="G454" s="28"/>
      <c r="H454" s="28"/>
      <c r="I454" s="31"/>
      <c r="J454" s="32"/>
    </row>
    <row r="455" spans="1:10" ht="28.35" customHeight="1" x14ac:dyDescent="0.25">
      <c r="A455" s="28"/>
      <c r="B455" s="28"/>
      <c r="C455" s="28"/>
      <c r="D455" s="29"/>
      <c r="E455" s="30"/>
      <c r="F455" s="31"/>
      <c r="G455" s="28"/>
      <c r="H455" s="28"/>
      <c r="I455" s="31"/>
      <c r="J455" s="32"/>
    </row>
    <row r="456" spans="1:10" ht="28.35" customHeight="1" x14ac:dyDescent="0.25">
      <c r="A456" s="28"/>
      <c r="B456" s="28"/>
      <c r="C456" s="28"/>
      <c r="D456" s="29"/>
      <c r="E456" s="30"/>
      <c r="F456" s="31"/>
      <c r="G456" s="28"/>
      <c r="H456" s="28"/>
      <c r="I456" s="31"/>
      <c r="J456" s="32"/>
    </row>
    <row r="457" spans="1:10" ht="28.35" customHeight="1" x14ac:dyDescent="0.25">
      <c r="A457" s="28"/>
      <c r="B457" s="28"/>
      <c r="C457" s="28"/>
      <c r="D457" s="29"/>
      <c r="E457" s="30"/>
      <c r="F457" s="31"/>
      <c r="G457" s="28"/>
      <c r="H457" s="28"/>
      <c r="I457" s="31"/>
      <c r="J457" s="32"/>
    </row>
    <row r="458" spans="1:10" ht="28.35" customHeight="1" x14ac:dyDescent="0.25">
      <c r="A458" s="28"/>
      <c r="B458" s="28"/>
      <c r="C458" s="28"/>
      <c r="D458" s="29"/>
      <c r="E458" s="30"/>
      <c r="F458" s="31"/>
      <c r="G458" s="28"/>
      <c r="H458" s="28"/>
      <c r="I458" s="31"/>
      <c r="J458" s="32"/>
    </row>
    <row r="459" spans="1:10" ht="28.35" customHeight="1" x14ac:dyDescent="0.25">
      <c r="A459" s="28"/>
      <c r="B459" s="28"/>
      <c r="C459" s="28"/>
      <c r="D459" s="29"/>
      <c r="E459" s="30"/>
      <c r="F459" s="31"/>
      <c r="G459" s="28"/>
      <c r="H459" s="28"/>
      <c r="I459" s="31"/>
      <c r="J459" s="32"/>
    </row>
    <row r="460" spans="1:10" ht="28.35" customHeight="1" x14ac:dyDescent="0.25">
      <c r="A460" s="28"/>
      <c r="B460" s="28"/>
      <c r="C460" s="28"/>
      <c r="D460" s="29"/>
      <c r="E460" s="30"/>
      <c r="F460" s="31"/>
      <c r="G460" s="28"/>
      <c r="H460" s="28"/>
      <c r="I460" s="31"/>
      <c r="J460" s="32"/>
    </row>
    <row r="461" spans="1:10" ht="28.35" customHeight="1" x14ac:dyDescent="0.25">
      <c r="A461" s="28"/>
      <c r="B461" s="28"/>
      <c r="C461" s="28"/>
      <c r="D461" s="29"/>
      <c r="E461" s="30"/>
      <c r="F461" s="31"/>
      <c r="G461" s="28"/>
      <c r="H461" s="28"/>
      <c r="I461" s="31"/>
      <c r="J461" s="32"/>
    </row>
    <row r="462" spans="1:10" ht="28.35" customHeight="1" x14ac:dyDescent="0.25">
      <c r="A462" s="28"/>
      <c r="B462" s="28"/>
      <c r="C462" s="28"/>
      <c r="D462" s="29"/>
      <c r="E462" s="30"/>
      <c r="F462" s="31"/>
      <c r="G462" s="28"/>
      <c r="H462" s="28"/>
      <c r="I462" s="31"/>
      <c r="J462" s="32"/>
    </row>
    <row r="463" spans="1:10" ht="28.35" customHeight="1" x14ac:dyDescent="0.25">
      <c r="A463" s="28"/>
      <c r="B463" s="28"/>
      <c r="C463" s="28"/>
      <c r="D463" s="29"/>
      <c r="E463" s="30"/>
      <c r="F463" s="31"/>
      <c r="G463" s="28"/>
      <c r="H463" s="28"/>
      <c r="I463" s="31"/>
      <c r="J463" s="32"/>
    </row>
    <row r="464" spans="1:10" ht="28.35" customHeight="1" x14ac:dyDescent="0.25">
      <c r="A464" s="28"/>
      <c r="B464" s="28"/>
      <c r="C464" s="28"/>
      <c r="D464" s="29"/>
      <c r="E464" s="30"/>
      <c r="F464" s="31"/>
      <c r="G464" s="28"/>
      <c r="H464" s="28"/>
      <c r="I464" s="31"/>
      <c r="J464" s="32"/>
    </row>
    <row r="465" spans="1:10" ht="28.35" customHeight="1" x14ac:dyDescent="0.25">
      <c r="A465" s="28"/>
      <c r="B465" s="28"/>
      <c r="C465" s="28"/>
      <c r="D465" s="29"/>
      <c r="E465" s="30"/>
      <c r="F465" s="31"/>
      <c r="G465" s="28"/>
      <c r="H465" s="28"/>
      <c r="I465" s="31"/>
      <c r="J465" s="32"/>
    </row>
    <row r="466" spans="1:10" ht="28.35" customHeight="1" x14ac:dyDescent="0.25">
      <c r="A466" s="28"/>
      <c r="B466" s="28"/>
      <c r="C466" s="28"/>
      <c r="D466" s="29"/>
      <c r="E466" s="30"/>
      <c r="F466" s="31"/>
      <c r="G466" s="28"/>
      <c r="H466" s="28"/>
      <c r="I466" s="31"/>
      <c r="J466" s="32"/>
    </row>
    <row r="467" spans="1:10" ht="28.35" customHeight="1" x14ac:dyDescent="0.25">
      <c r="A467" s="28"/>
      <c r="B467" s="28"/>
      <c r="C467" s="28"/>
      <c r="D467" s="29"/>
      <c r="E467" s="30"/>
      <c r="F467" s="31"/>
      <c r="G467" s="28"/>
      <c r="H467" s="28"/>
      <c r="I467" s="31"/>
      <c r="J467" s="32"/>
    </row>
    <row r="468" spans="1:10" ht="28.35" customHeight="1" x14ac:dyDescent="0.25">
      <c r="A468" s="28"/>
      <c r="B468" s="28"/>
      <c r="C468" s="28"/>
      <c r="D468" s="29"/>
      <c r="E468" s="30"/>
      <c r="F468" s="31"/>
      <c r="G468" s="28"/>
      <c r="H468" s="28"/>
      <c r="I468" s="31"/>
      <c r="J468" s="32"/>
    </row>
    <row r="469" spans="1:10" ht="28.35" customHeight="1" x14ac:dyDescent="0.25">
      <c r="A469" s="28"/>
      <c r="B469" s="28"/>
      <c r="C469" s="28"/>
      <c r="D469" s="29"/>
      <c r="E469" s="30"/>
      <c r="F469" s="31"/>
      <c r="G469" s="28"/>
      <c r="H469" s="28"/>
      <c r="I469" s="31"/>
      <c r="J469" s="32"/>
    </row>
    <row r="470" spans="1:10" ht="28.35" customHeight="1" x14ac:dyDescent="0.25">
      <c r="A470" s="28"/>
      <c r="B470" s="28"/>
      <c r="C470" s="28"/>
      <c r="D470" s="29"/>
      <c r="E470" s="30"/>
      <c r="F470" s="31"/>
      <c r="G470" s="28"/>
      <c r="H470" s="28"/>
      <c r="I470" s="31"/>
      <c r="J470" s="32"/>
    </row>
    <row r="471" spans="1:10" ht="28.35" customHeight="1" x14ac:dyDescent="0.25">
      <c r="A471" s="28"/>
      <c r="B471" s="28"/>
      <c r="C471" s="28"/>
      <c r="D471" s="29"/>
      <c r="E471" s="30"/>
      <c r="F471" s="31"/>
      <c r="G471" s="28"/>
      <c r="H471" s="28"/>
      <c r="I471" s="31"/>
      <c r="J471" s="32"/>
    </row>
    <row r="472" spans="1:10" ht="28.35" customHeight="1" x14ac:dyDescent="0.25">
      <c r="A472" s="28"/>
      <c r="B472" s="28"/>
      <c r="C472" s="28"/>
      <c r="D472" s="29"/>
      <c r="E472" s="30"/>
      <c r="F472" s="31"/>
      <c r="G472" s="28"/>
      <c r="H472" s="28"/>
      <c r="I472" s="31"/>
      <c r="J472" s="32"/>
    </row>
    <row r="473" spans="1:10" ht="28.35" customHeight="1" x14ac:dyDescent="0.25">
      <c r="A473" s="28"/>
      <c r="B473" s="28"/>
      <c r="C473" s="28"/>
      <c r="D473" s="29"/>
      <c r="E473" s="30"/>
      <c r="F473" s="31"/>
      <c r="G473" s="28"/>
      <c r="H473" s="28"/>
      <c r="I473" s="31"/>
      <c r="J473" s="32"/>
    </row>
    <row r="474" spans="1:10" ht="28.35" customHeight="1" x14ac:dyDescent="0.25">
      <c r="A474" s="28"/>
      <c r="B474" s="28"/>
      <c r="C474" s="28"/>
      <c r="D474" s="29"/>
      <c r="E474" s="30"/>
      <c r="F474" s="31"/>
      <c r="G474" s="28"/>
      <c r="H474" s="28"/>
      <c r="I474" s="31"/>
      <c r="J474" s="32"/>
    </row>
    <row r="475" spans="1:10" ht="28.35" customHeight="1" x14ac:dyDescent="0.25">
      <c r="A475" s="28"/>
      <c r="B475" s="28"/>
      <c r="C475" s="28"/>
      <c r="D475" s="29"/>
      <c r="E475" s="30"/>
      <c r="F475" s="31"/>
      <c r="G475" s="28"/>
      <c r="H475" s="28"/>
      <c r="I475" s="31"/>
      <c r="J475" s="32"/>
    </row>
    <row r="476" spans="1:10" ht="28.35" customHeight="1" x14ac:dyDescent="0.25">
      <c r="A476" s="28"/>
      <c r="B476" s="28"/>
      <c r="C476" s="28"/>
      <c r="D476" s="29"/>
      <c r="E476" s="30"/>
      <c r="F476" s="31"/>
      <c r="G476" s="28"/>
      <c r="H476" s="28"/>
      <c r="I476" s="31"/>
      <c r="J476" s="32"/>
    </row>
    <row r="477" spans="1:10" ht="28.35" customHeight="1" x14ac:dyDescent="0.25">
      <c r="A477" s="28"/>
      <c r="B477" s="28"/>
      <c r="C477" s="28"/>
      <c r="D477" s="29"/>
      <c r="E477" s="30"/>
      <c r="F477" s="31"/>
      <c r="G477" s="28"/>
      <c r="H477" s="28"/>
      <c r="I477" s="31"/>
      <c r="J477" s="32"/>
    </row>
    <row r="478" spans="1:10" ht="28.35" customHeight="1" x14ac:dyDescent="0.25">
      <c r="A478" s="28"/>
      <c r="B478" s="28"/>
      <c r="C478" s="28"/>
      <c r="D478" s="29"/>
      <c r="E478" s="30"/>
      <c r="F478" s="31"/>
      <c r="G478" s="28"/>
      <c r="H478" s="28"/>
      <c r="I478" s="31"/>
      <c r="J478" s="32"/>
    </row>
    <row r="479" spans="1:10" ht="28.35" customHeight="1" x14ac:dyDescent="0.25">
      <c r="A479" s="28"/>
      <c r="B479" s="28"/>
      <c r="C479" s="28"/>
      <c r="D479" s="29"/>
      <c r="E479" s="30"/>
      <c r="F479" s="31"/>
      <c r="G479" s="28"/>
      <c r="H479" s="28"/>
      <c r="I479" s="31"/>
      <c r="J479" s="32"/>
    </row>
    <row r="480" spans="1:10" ht="28.35" customHeight="1" x14ac:dyDescent="0.25">
      <c r="A480" s="28"/>
      <c r="B480" s="28"/>
      <c r="C480" s="28"/>
      <c r="D480" s="29"/>
      <c r="E480" s="30"/>
      <c r="F480" s="31"/>
      <c r="G480" s="28"/>
      <c r="H480" s="28"/>
      <c r="I480" s="31"/>
      <c r="J480" s="32"/>
    </row>
    <row r="481" spans="1:10" ht="28.35" customHeight="1" x14ac:dyDescent="0.25">
      <c r="A481" s="28"/>
      <c r="B481" s="28"/>
      <c r="C481" s="28"/>
      <c r="D481" s="29"/>
      <c r="E481" s="30"/>
      <c r="F481" s="31"/>
      <c r="G481" s="28"/>
      <c r="H481" s="28"/>
      <c r="I481" s="31"/>
      <c r="J481" s="32"/>
    </row>
    <row r="482" spans="1:10" ht="28.35" customHeight="1" x14ac:dyDescent="0.25">
      <c r="A482" s="28"/>
      <c r="B482" s="28"/>
      <c r="C482" s="28"/>
      <c r="D482" s="29"/>
      <c r="E482" s="30"/>
      <c r="F482" s="31"/>
      <c r="G482" s="28"/>
      <c r="H482" s="28"/>
      <c r="I482" s="31"/>
      <c r="J482" s="32"/>
    </row>
    <row r="483" spans="1:10" ht="28.35" customHeight="1" x14ac:dyDescent="0.25">
      <c r="A483" s="28"/>
      <c r="B483" s="28"/>
      <c r="C483" s="28"/>
      <c r="D483" s="29"/>
      <c r="E483" s="30"/>
      <c r="F483" s="31"/>
      <c r="G483" s="28"/>
      <c r="H483" s="28"/>
      <c r="I483" s="31"/>
      <c r="J483" s="32"/>
    </row>
    <row r="484" spans="1:10" ht="28.35" customHeight="1" x14ac:dyDescent="0.25">
      <c r="A484" s="28"/>
      <c r="B484" s="28"/>
      <c r="C484" s="28"/>
      <c r="D484" s="29"/>
      <c r="E484" s="30"/>
      <c r="F484" s="31"/>
      <c r="G484" s="28"/>
      <c r="H484" s="28"/>
      <c r="I484" s="31"/>
      <c r="J484" s="32"/>
    </row>
    <row r="485" spans="1:10" ht="28.35" customHeight="1" x14ac:dyDescent="0.25">
      <c r="A485" s="28"/>
      <c r="B485" s="28"/>
      <c r="C485" s="28"/>
      <c r="D485" s="29"/>
      <c r="E485" s="30"/>
      <c r="F485" s="31"/>
      <c r="G485" s="28"/>
      <c r="H485" s="28"/>
      <c r="I485" s="31"/>
      <c r="J485" s="32"/>
    </row>
    <row r="486" spans="1:10" ht="28.35" customHeight="1" x14ac:dyDescent="0.25">
      <c r="A486" s="28"/>
      <c r="B486" s="28"/>
      <c r="C486" s="28"/>
      <c r="D486" s="29"/>
      <c r="E486" s="30"/>
      <c r="F486" s="31"/>
      <c r="G486" s="28"/>
      <c r="H486" s="28"/>
      <c r="I486" s="31"/>
      <c r="J486" s="32"/>
    </row>
    <row r="487" spans="1:10" ht="28.35" customHeight="1" x14ac:dyDescent="0.25">
      <c r="A487" s="28"/>
      <c r="B487" s="28"/>
      <c r="C487" s="28"/>
      <c r="D487" s="29"/>
      <c r="E487" s="30"/>
      <c r="F487" s="31"/>
      <c r="G487" s="28"/>
      <c r="H487" s="28"/>
      <c r="I487" s="31"/>
      <c r="J487" s="32"/>
    </row>
    <row r="488" spans="1:10" ht="28.35" customHeight="1" x14ac:dyDescent="0.25">
      <c r="A488" s="28"/>
      <c r="B488" s="28"/>
      <c r="C488" s="28"/>
      <c r="D488" s="29"/>
      <c r="E488" s="30"/>
      <c r="F488" s="31"/>
      <c r="G488" s="28"/>
      <c r="H488" s="28"/>
      <c r="I488" s="31"/>
      <c r="J488" s="32"/>
    </row>
    <row r="489" spans="1:10" ht="28.35" customHeight="1" x14ac:dyDescent="0.25">
      <c r="A489" s="28"/>
      <c r="B489" s="28"/>
      <c r="C489" s="28"/>
      <c r="D489" s="29"/>
      <c r="E489" s="30"/>
      <c r="F489" s="31"/>
      <c r="G489" s="28"/>
      <c r="H489" s="28"/>
      <c r="I489" s="31"/>
      <c r="J489" s="32"/>
    </row>
    <row r="490" spans="1:10" ht="28.35" customHeight="1" x14ac:dyDescent="0.25">
      <c r="A490" s="28"/>
      <c r="B490" s="28"/>
      <c r="C490" s="28"/>
      <c r="D490" s="29"/>
      <c r="E490" s="30"/>
      <c r="F490" s="31"/>
      <c r="G490" s="28"/>
      <c r="H490" s="28"/>
      <c r="I490" s="31"/>
      <c r="J490" s="32"/>
    </row>
    <row r="491" spans="1:10" ht="28.35" customHeight="1" x14ac:dyDescent="0.25">
      <c r="A491" s="28"/>
      <c r="B491" s="28"/>
      <c r="C491" s="28"/>
      <c r="D491" s="29"/>
      <c r="E491" s="30"/>
      <c r="F491" s="31"/>
      <c r="G491" s="28"/>
      <c r="H491" s="28"/>
      <c r="I491" s="31"/>
      <c r="J491" s="32"/>
    </row>
    <row r="492" spans="1:10" ht="28.35" customHeight="1" x14ac:dyDescent="0.25">
      <c r="A492" s="28"/>
      <c r="B492" s="28"/>
      <c r="C492" s="28"/>
      <c r="D492" s="29"/>
      <c r="E492" s="30"/>
      <c r="F492" s="31"/>
      <c r="G492" s="28"/>
      <c r="H492" s="28"/>
      <c r="I492" s="31"/>
      <c r="J492" s="32"/>
    </row>
    <row r="493" spans="1:10" ht="28.35" customHeight="1" x14ac:dyDescent="0.25">
      <c r="A493" s="28"/>
      <c r="B493" s="28"/>
      <c r="C493" s="28"/>
      <c r="D493" s="29"/>
      <c r="E493" s="30"/>
      <c r="F493" s="31"/>
      <c r="G493" s="28"/>
      <c r="H493" s="28"/>
      <c r="I493" s="31"/>
      <c r="J493" s="32"/>
    </row>
    <row r="494" spans="1:10" ht="28.35" customHeight="1" x14ac:dyDescent="0.25">
      <c r="A494" s="28"/>
      <c r="B494" s="28"/>
      <c r="C494" s="28"/>
      <c r="D494" s="29"/>
      <c r="E494" s="30"/>
      <c r="F494" s="31"/>
      <c r="G494" s="28"/>
      <c r="H494" s="28"/>
      <c r="I494" s="31"/>
      <c r="J494" s="32"/>
    </row>
    <row r="495" spans="1:10" ht="28.35" customHeight="1" x14ac:dyDescent="0.25">
      <c r="A495" s="28"/>
      <c r="B495" s="28"/>
      <c r="C495" s="28"/>
      <c r="D495" s="29"/>
      <c r="E495" s="30"/>
      <c r="F495" s="31"/>
      <c r="G495" s="28"/>
      <c r="H495" s="28"/>
      <c r="I495" s="31"/>
      <c r="J495" s="32"/>
    </row>
    <row r="496" spans="1:10" ht="28.35" customHeight="1" x14ac:dyDescent="0.25">
      <c r="A496" s="28"/>
      <c r="B496" s="28"/>
      <c r="C496" s="28"/>
      <c r="D496" s="29"/>
      <c r="E496" s="30"/>
      <c r="F496" s="31"/>
      <c r="G496" s="28"/>
      <c r="H496" s="28"/>
      <c r="I496" s="31"/>
      <c r="J496" s="32"/>
    </row>
    <row r="497" spans="1:10" ht="28.35" customHeight="1" x14ac:dyDescent="0.25">
      <c r="A497" s="28"/>
      <c r="B497" s="28"/>
      <c r="C497" s="28"/>
      <c r="D497" s="29"/>
      <c r="E497" s="30"/>
      <c r="F497" s="31"/>
      <c r="G497" s="28"/>
      <c r="H497" s="28"/>
      <c r="I497" s="31"/>
      <c r="J497" s="32"/>
    </row>
    <row r="498" spans="1:10" ht="28.35" customHeight="1" x14ac:dyDescent="0.25">
      <c r="A498" s="28"/>
      <c r="B498" s="28"/>
      <c r="C498" s="28"/>
      <c r="D498" s="29"/>
      <c r="E498" s="30"/>
      <c r="F498" s="31"/>
      <c r="G498" s="28"/>
      <c r="H498" s="28"/>
      <c r="I498" s="31"/>
      <c r="J498" s="32"/>
    </row>
    <row r="499" spans="1:10" ht="28.35" customHeight="1" x14ac:dyDescent="0.25">
      <c r="A499" s="28"/>
      <c r="B499" s="28"/>
      <c r="C499" s="28"/>
      <c r="D499" s="29"/>
      <c r="E499" s="30"/>
      <c r="F499" s="31"/>
      <c r="G499" s="28"/>
      <c r="H499" s="28"/>
      <c r="I499" s="31"/>
      <c r="J499" s="32"/>
    </row>
    <row r="500" spans="1:10" ht="28.35" customHeight="1" x14ac:dyDescent="0.25">
      <c r="A500" s="28"/>
      <c r="B500" s="28"/>
      <c r="C500" s="28"/>
      <c r="D500" s="29"/>
      <c r="E500" s="30"/>
      <c r="F500" s="31"/>
      <c r="G500" s="28"/>
      <c r="H500" s="28"/>
      <c r="I500" s="31"/>
      <c r="J500" s="32"/>
    </row>
    <row r="501" spans="1:10" ht="28.35" customHeight="1" x14ac:dyDescent="0.25">
      <c r="A501" s="28"/>
      <c r="B501" s="28"/>
      <c r="C501" s="28"/>
      <c r="D501" s="29"/>
      <c r="E501" s="30"/>
      <c r="F501" s="31"/>
      <c r="G501" s="28"/>
      <c r="H501" s="28"/>
      <c r="I501" s="31"/>
      <c r="J501" s="32"/>
    </row>
    <row r="502" spans="1:10" ht="28.35" customHeight="1" x14ac:dyDescent="0.25">
      <c r="A502" s="28"/>
      <c r="B502" s="28"/>
      <c r="C502" s="28"/>
      <c r="D502" s="29"/>
      <c r="E502" s="30"/>
      <c r="F502" s="31"/>
      <c r="G502" s="28"/>
      <c r="H502" s="28"/>
      <c r="I502" s="31"/>
      <c r="J502" s="32"/>
    </row>
    <row r="503" spans="1:10" ht="28.35" customHeight="1" x14ac:dyDescent="0.25">
      <c r="A503" s="28"/>
      <c r="B503" s="28"/>
      <c r="C503" s="28"/>
      <c r="D503" s="29"/>
      <c r="E503" s="30"/>
      <c r="F503" s="31"/>
      <c r="G503" s="28"/>
      <c r="H503" s="28"/>
      <c r="I503" s="31"/>
      <c r="J503" s="32"/>
    </row>
    <row r="504" spans="1:10" ht="28.35" customHeight="1" x14ac:dyDescent="0.25">
      <c r="A504" s="28"/>
      <c r="B504" s="28"/>
      <c r="C504" s="28"/>
      <c r="D504" s="29"/>
      <c r="E504" s="30"/>
      <c r="F504" s="31"/>
      <c r="G504" s="28"/>
      <c r="H504" s="28"/>
      <c r="I504" s="31"/>
      <c r="J504" s="32"/>
    </row>
  </sheetData>
  <sheetProtection sheet="1" objects="1" scenarios="1"/>
  <mergeCells count="2">
    <mergeCell ref="A1:J1"/>
    <mergeCell ref="A2:J2"/>
  </mergeCells>
  <dataValidations count="3">
    <dataValidation operator="equal" allowBlank="1" showErrorMessage="1" sqref="A1:J4" xr:uid="{00000000-0002-0000-0100-000000000000}">
      <formula1>0</formula1>
      <formula2>0</formula2>
    </dataValidation>
    <dataValidation type="list" operator="equal" allowBlank="1" showErrorMessage="1" sqref="B5:B504" xr:uid="{00000000-0002-0000-0100-000002000000}">
      <formula1>INDIRECT(A5)</formula1>
      <formula2>0</formula2>
    </dataValidation>
    <dataValidation type="textLength" operator="equal" allowBlank="1" showErrorMessage="1" sqref="J5:J504" xr:uid="{00000000-0002-0000-0100-000006000000}">
      <formula1>2</formula1>
      <formula2>0</formula2>
    </dataValidation>
  </dataValidations>
  <printOptions horizontalCentered="1" verticalCentered="1"/>
  <pageMargins left="0.196527777777778" right="0.196527777777778" top="0.196527777777778" bottom="0.196527777777778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operator="equal" allowBlank="1" showErrorMessage="1" xr:uid="{00000000-0002-0000-0100-000001000000}">
          <x14:formula1>
            <xm:f>'Listes déroulantes'!$A$19:$E$19</xm:f>
          </x14:formula1>
          <x14:formula2>
            <xm:f>0</xm:f>
          </x14:formula2>
          <xm:sqref>A5:A504</xm:sqref>
        </x14:dataValidation>
        <x14:dataValidation type="list" operator="equal" allowBlank="1" showErrorMessage="1" xr:uid="{00000000-0002-0000-0100-000003000000}">
          <x14:formula1>
            <xm:f>'Listes déroulantes'!$B$31:$C$31</xm:f>
          </x14:formula1>
          <x14:formula2>
            <xm:f>0</xm:f>
          </x14:formula2>
          <xm:sqref>F5:F504 I5:I504</xm:sqref>
        </x14:dataValidation>
        <x14:dataValidation type="list" operator="equal" allowBlank="1" showErrorMessage="1" xr:uid="{00000000-0002-0000-0100-000004000000}">
          <x14:formula1>
            <xm:f>'Listes déroulantes'!$B$34:$L$34</xm:f>
          </x14:formula1>
          <x14:formula2>
            <xm:f>0</xm:f>
          </x14:formula2>
          <xm:sqref>G5:G504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EEEEE"/>
    <pageSetUpPr fitToPage="1"/>
  </sheetPr>
  <dimension ref="A1:K504"/>
  <sheetViews>
    <sheetView zoomScale="80" zoomScaleNormal="80" workbookViewId="0">
      <pane ySplit="4" topLeftCell="A5" activePane="bottomLeft" state="frozen"/>
      <selection activeCell="D1" sqref="D1"/>
      <selection pane="bottomLeft" activeCell="A5" sqref="A5:G7"/>
    </sheetView>
  </sheetViews>
  <sheetFormatPr baseColWidth="10" defaultColWidth="11.5546875" defaultRowHeight="13.2" x14ac:dyDescent="0.25"/>
  <cols>
    <col min="1" max="1" width="33.6640625" style="2" customWidth="1"/>
    <col min="2" max="2" width="40.88671875" style="2" customWidth="1"/>
    <col min="3" max="3" width="20.44140625" style="2" customWidth="1"/>
    <col min="4" max="4" width="25.5546875" style="2" customWidth="1"/>
    <col min="5" max="6" width="14" style="2" customWidth="1"/>
    <col min="7" max="7" width="19.88671875" style="2" customWidth="1"/>
    <col min="8" max="8" width="33.6640625" style="2" customWidth="1"/>
    <col min="9" max="9" width="20.44140625" style="2" customWidth="1"/>
    <col min="10" max="10" width="15.33203125" style="2" customWidth="1"/>
    <col min="11" max="11" width="29.21875" style="2" customWidth="1"/>
    <col min="12" max="16384" width="11.5546875" style="2"/>
  </cols>
  <sheetData>
    <row r="1" spans="1:11" ht="28.35" customHeight="1" x14ac:dyDescent="0.25">
      <c r="A1" s="12" t="s">
        <v>57</v>
      </c>
    </row>
    <row r="2" spans="1:11" ht="39.75" customHeight="1" x14ac:dyDescent="0.25">
      <c r="A2" s="148" t="s">
        <v>58</v>
      </c>
      <c r="B2" s="148"/>
      <c r="C2" s="148"/>
      <c r="D2" s="148"/>
      <c r="E2" s="148"/>
      <c r="F2" s="148"/>
      <c r="G2" s="148"/>
      <c r="H2" s="148"/>
      <c r="I2" s="148"/>
      <c r="J2" s="18"/>
      <c r="K2" s="34"/>
    </row>
    <row r="3" spans="1:11" ht="25.5" customHeight="1" x14ac:dyDescent="0.25">
      <c r="A3" s="13"/>
      <c r="B3" s="35"/>
      <c r="C3" s="36"/>
      <c r="D3" s="14"/>
      <c r="E3" s="37"/>
      <c r="F3" s="38"/>
      <c r="G3" s="39"/>
      <c r="H3" s="14"/>
      <c r="I3" s="36"/>
      <c r="J3" s="40"/>
      <c r="K3" s="34"/>
    </row>
    <row r="4" spans="1:11" ht="79.349999999999994" customHeight="1" x14ac:dyDescent="0.25">
      <c r="A4" s="20" t="s">
        <v>33</v>
      </c>
      <c r="B4" s="20" t="s">
        <v>34</v>
      </c>
      <c r="C4" s="23" t="s">
        <v>35</v>
      </c>
      <c r="D4" s="23" t="s">
        <v>59</v>
      </c>
      <c r="E4" s="22" t="s">
        <v>36</v>
      </c>
      <c r="F4" s="21" t="s">
        <v>37</v>
      </c>
      <c r="G4" s="41" t="s">
        <v>60</v>
      </c>
      <c r="H4" s="24" t="s">
        <v>61</v>
      </c>
      <c r="I4" s="42" t="s">
        <v>62</v>
      </c>
      <c r="J4" s="26" t="s">
        <v>63</v>
      </c>
      <c r="K4" s="43" t="s">
        <v>64</v>
      </c>
    </row>
    <row r="5" spans="1:11" ht="28.35" customHeight="1" x14ac:dyDescent="0.25">
      <c r="A5" s="28"/>
      <c r="B5" s="28"/>
      <c r="C5" s="44"/>
      <c r="D5" s="28"/>
      <c r="E5" s="29"/>
      <c r="F5" s="30"/>
      <c r="G5" s="45"/>
      <c r="H5" s="28"/>
      <c r="I5" s="28"/>
      <c r="J5" s="31"/>
      <c r="K5" s="32"/>
    </row>
    <row r="6" spans="1:11" ht="28.35" customHeight="1" x14ac:dyDescent="0.25">
      <c r="A6" s="28"/>
      <c r="B6" s="28"/>
      <c r="C6" s="28"/>
      <c r="D6" s="28"/>
      <c r="E6" s="29"/>
      <c r="F6" s="30"/>
      <c r="G6" s="45"/>
      <c r="H6" s="28"/>
      <c r="I6" s="28"/>
      <c r="J6" s="31"/>
      <c r="K6" s="32"/>
    </row>
    <row r="7" spans="1:11" ht="28.35" customHeight="1" x14ac:dyDescent="0.25">
      <c r="A7" s="28"/>
      <c r="B7" s="28"/>
      <c r="C7" s="28"/>
      <c r="D7" s="28"/>
      <c r="E7" s="29"/>
      <c r="F7" s="30"/>
      <c r="G7" s="45"/>
      <c r="H7" s="28"/>
      <c r="I7" s="28"/>
      <c r="J7" s="31"/>
      <c r="K7" s="32"/>
    </row>
    <row r="8" spans="1:11" ht="28.35" customHeight="1" x14ac:dyDescent="0.25">
      <c r="A8" s="28"/>
      <c r="B8" s="28"/>
      <c r="C8" s="28"/>
      <c r="D8" s="28"/>
      <c r="E8" s="29"/>
      <c r="F8" s="30"/>
      <c r="G8" s="45"/>
      <c r="H8" s="28"/>
      <c r="I8" s="28"/>
      <c r="J8" s="31"/>
      <c r="K8" s="32"/>
    </row>
    <row r="9" spans="1:11" ht="28.35" customHeight="1" x14ac:dyDescent="0.25">
      <c r="A9" s="28"/>
      <c r="B9" s="28"/>
      <c r="C9" s="28"/>
      <c r="D9" s="28"/>
      <c r="E9" s="29"/>
      <c r="F9" s="30"/>
      <c r="G9" s="45"/>
      <c r="H9" s="28"/>
      <c r="I9" s="28"/>
      <c r="J9" s="31"/>
      <c r="K9" s="32"/>
    </row>
    <row r="10" spans="1:11" ht="28.35" customHeight="1" x14ac:dyDescent="0.25">
      <c r="A10" s="28"/>
      <c r="B10" s="28"/>
      <c r="C10" s="28"/>
      <c r="D10" s="28"/>
      <c r="E10" s="29"/>
      <c r="F10" s="30"/>
      <c r="G10" s="45"/>
      <c r="H10" s="28"/>
      <c r="I10" s="28"/>
      <c r="J10" s="31"/>
      <c r="K10" s="32"/>
    </row>
    <row r="11" spans="1:11" ht="28.35" customHeight="1" x14ac:dyDescent="0.25">
      <c r="A11" s="28"/>
      <c r="B11" s="28"/>
      <c r="C11" s="28"/>
      <c r="D11" s="28"/>
      <c r="E11" s="29"/>
      <c r="F11" s="30"/>
      <c r="G11" s="45"/>
      <c r="H11" s="28"/>
      <c r="I11" s="28"/>
      <c r="J11" s="31"/>
      <c r="K11" s="32"/>
    </row>
    <row r="12" spans="1:11" ht="28.35" customHeight="1" x14ac:dyDescent="0.25">
      <c r="A12" s="28"/>
      <c r="B12" s="28"/>
      <c r="C12" s="28"/>
      <c r="D12" s="28"/>
      <c r="E12" s="29"/>
      <c r="F12" s="30"/>
      <c r="G12" s="45"/>
      <c r="H12" s="28"/>
      <c r="I12" s="28"/>
      <c r="J12" s="31"/>
      <c r="K12" s="32"/>
    </row>
    <row r="13" spans="1:11" ht="28.35" customHeight="1" x14ac:dyDescent="0.25">
      <c r="A13" s="28"/>
      <c r="B13" s="28"/>
      <c r="C13" s="28"/>
      <c r="D13" s="28"/>
      <c r="E13" s="29"/>
      <c r="F13" s="30"/>
      <c r="G13" s="45"/>
      <c r="H13" s="28"/>
      <c r="I13" s="28"/>
      <c r="J13" s="31"/>
      <c r="K13" s="32"/>
    </row>
    <row r="14" spans="1:11" ht="28.35" customHeight="1" x14ac:dyDescent="0.25">
      <c r="A14" s="28"/>
      <c r="B14" s="28"/>
      <c r="C14" s="28"/>
      <c r="D14" s="28"/>
      <c r="E14" s="29"/>
      <c r="F14" s="30"/>
      <c r="G14" s="45"/>
      <c r="H14" s="28"/>
      <c r="I14" s="28"/>
      <c r="J14" s="31"/>
      <c r="K14" s="32"/>
    </row>
    <row r="15" spans="1:11" ht="28.35" customHeight="1" x14ac:dyDescent="0.25">
      <c r="A15" s="28"/>
      <c r="B15" s="28"/>
      <c r="C15" s="28"/>
      <c r="D15" s="28"/>
      <c r="E15" s="29"/>
      <c r="F15" s="30"/>
      <c r="G15" s="45"/>
      <c r="H15" s="28"/>
      <c r="I15" s="28"/>
      <c r="J15" s="31"/>
      <c r="K15" s="32"/>
    </row>
    <row r="16" spans="1:11" ht="28.35" customHeight="1" x14ac:dyDescent="0.25">
      <c r="A16" s="28"/>
      <c r="B16" s="28"/>
      <c r="C16" s="28"/>
      <c r="D16" s="28"/>
      <c r="E16" s="29"/>
      <c r="F16" s="30"/>
      <c r="G16" s="45"/>
      <c r="H16" s="28"/>
      <c r="I16" s="28"/>
      <c r="J16" s="31"/>
      <c r="K16" s="32"/>
    </row>
    <row r="17" spans="1:11" ht="28.35" customHeight="1" x14ac:dyDescent="0.25">
      <c r="A17" s="28"/>
      <c r="B17" s="28"/>
      <c r="C17" s="28"/>
      <c r="D17" s="28"/>
      <c r="E17" s="29"/>
      <c r="F17" s="30"/>
      <c r="G17" s="45"/>
      <c r="H17" s="28"/>
      <c r="I17" s="28"/>
      <c r="J17" s="31"/>
      <c r="K17" s="32"/>
    </row>
    <row r="18" spans="1:11" ht="28.35" customHeight="1" x14ac:dyDescent="0.25">
      <c r="A18" s="28"/>
      <c r="B18" s="28"/>
      <c r="C18" s="28"/>
      <c r="D18" s="28"/>
      <c r="E18" s="29"/>
      <c r="F18" s="30"/>
      <c r="G18" s="45"/>
      <c r="H18" s="28"/>
      <c r="I18" s="28"/>
      <c r="J18" s="31"/>
      <c r="K18" s="32"/>
    </row>
    <row r="19" spans="1:11" ht="28.35" customHeight="1" x14ac:dyDescent="0.25">
      <c r="A19" s="28"/>
      <c r="B19" s="28"/>
      <c r="C19" s="28"/>
      <c r="D19" s="28"/>
      <c r="E19" s="29"/>
      <c r="F19" s="30"/>
      <c r="G19" s="45"/>
      <c r="H19" s="28"/>
      <c r="I19" s="28"/>
      <c r="J19" s="31"/>
      <c r="K19" s="32"/>
    </row>
    <row r="20" spans="1:11" ht="28.35" customHeight="1" x14ac:dyDescent="0.25">
      <c r="A20" s="28"/>
      <c r="B20" s="28"/>
      <c r="C20" s="28"/>
      <c r="D20" s="28"/>
      <c r="E20" s="29"/>
      <c r="F20" s="30"/>
      <c r="G20" s="45"/>
      <c r="H20" s="28"/>
      <c r="I20" s="28"/>
      <c r="J20" s="31"/>
      <c r="K20" s="32"/>
    </row>
    <row r="21" spans="1:11" ht="28.35" customHeight="1" x14ac:dyDescent="0.25">
      <c r="A21" s="28"/>
      <c r="B21" s="28"/>
      <c r="C21" s="28"/>
      <c r="D21" s="28"/>
      <c r="E21" s="29"/>
      <c r="F21" s="30"/>
      <c r="G21" s="45"/>
      <c r="H21" s="28"/>
      <c r="I21" s="28"/>
      <c r="J21" s="31"/>
      <c r="K21" s="32"/>
    </row>
    <row r="22" spans="1:11" ht="28.35" customHeight="1" x14ac:dyDescent="0.25">
      <c r="A22" s="28"/>
      <c r="B22" s="28"/>
      <c r="C22" s="28"/>
      <c r="D22" s="28"/>
      <c r="E22" s="29"/>
      <c r="F22" s="30"/>
      <c r="G22" s="45"/>
      <c r="H22" s="28"/>
      <c r="I22" s="28"/>
      <c r="J22" s="31"/>
      <c r="K22" s="32"/>
    </row>
    <row r="23" spans="1:11" ht="28.35" customHeight="1" x14ac:dyDescent="0.25">
      <c r="A23" s="28"/>
      <c r="B23" s="28"/>
      <c r="C23" s="28"/>
      <c r="D23" s="28"/>
      <c r="E23" s="29"/>
      <c r="F23" s="30"/>
      <c r="G23" s="45"/>
      <c r="H23" s="28"/>
      <c r="I23" s="28"/>
      <c r="J23" s="31"/>
      <c r="K23" s="32"/>
    </row>
    <row r="24" spans="1:11" ht="28.35" customHeight="1" x14ac:dyDescent="0.25">
      <c r="A24" s="28"/>
      <c r="B24" s="28"/>
      <c r="C24" s="28"/>
      <c r="D24" s="28"/>
      <c r="E24" s="29"/>
      <c r="F24" s="30"/>
      <c r="G24" s="45"/>
      <c r="H24" s="28"/>
      <c r="I24" s="28"/>
      <c r="J24" s="31"/>
      <c r="K24" s="32"/>
    </row>
    <row r="25" spans="1:11" ht="28.35" customHeight="1" x14ac:dyDescent="0.25">
      <c r="A25" s="28"/>
      <c r="B25" s="28"/>
      <c r="C25" s="28"/>
      <c r="D25" s="28"/>
      <c r="E25" s="29"/>
      <c r="F25" s="30"/>
      <c r="G25" s="45"/>
      <c r="H25" s="28"/>
      <c r="I25" s="28"/>
      <c r="J25" s="31"/>
      <c r="K25" s="32"/>
    </row>
    <row r="26" spans="1:11" ht="28.35" customHeight="1" x14ac:dyDescent="0.25">
      <c r="A26" s="28"/>
      <c r="B26" s="28"/>
      <c r="C26" s="28"/>
      <c r="D26" s="28"/>
      <c r="E26" s="29"/>
      <c r="F26" s="30"/>
      <c r="G26" s="45"/>
      <c r="H26" s="28"/>
      <c r="I26" s="28"/>
      <c r="J26" s="31"/>
      <c r="K26" s="32"/>
    </row>
    <row r="27" spans="1:11" ht="28.35" customHeight="1" x14ac:dyDescent="0.25">
      <c r="A27" s="28"/>
      <c r="B27" s="28"/>
      <c r="C27" s="28"/>
      <c r="D27" s="28"/>
      <c r="E27" s="29"/>
      <c r="F27" s="30"/>
      <c r="G27" s="45"/>
      <c r="H27" s="28"/>
      <c r="I27" s="28"/>
      <c r="J27" s="31"/>
      <c r="K27" s="32"/>
    </row>
    <row r="28" spans="1:11" ht="28.35" customHeight="1" x14ac:dyDescent="0.25">
      <c r="A28" s="28"/>
      <c r="B28" s="28"/>
      <c r="C28" s="28"/>
      <c r="D28" s="28"/>
      <c r="E28" s="29"/>
      <c r="F28" s="30"/>
      <c r="G28" s="45"/>
      <c r="H28" s="28"/>
      <c r="I28" s="28"/>
      <c r="J28" s="31"/>
      <c r="K28" s="32"/>
    </row>
    <row r="29" spans="1:11" ht="28.35" customHeight="1" x14ac:dyDescent="0.25">
      <c r="A29" s="28"/>
      <c r="B29" s="28"/>
      <c r="C29" s="28"/>
      <c r="D29" s="28"/>
      <c r="E29" s="29"/>
      <c r="F29" s="30"/>
      <c r="G29" s="45"/>
      <c r="H29" s="28"/>
      <c r="I29" s="28"/>
      <c r="J29" s="31"/>
      <c r="K29" s="32"/>
    </row>
    <row r="30" spans="1:11" ht="28.35" customHeight="1" x14ac:dyDescent="0.25">
      <c r="A30" s="28"/>
      <c r="B30" s="28"/>
      <c r="C30" s="28"/>
      <c r="D30" s="28"/>
      <c r="E30" s="29"/>
      <c r="F30" s="30"/>
      <c r="G30" s="45"/>
      <c r="H30" s="28"/>
      <c r="I30" s="28"/>
      <c r="J30" s="31"/>
      <c r="K30" s="32"/>
    </row>
    <row r="31" spans="1:11" ht="28.35" customHeight="1" x14ac:dyDescent="0.25">
      <c r="A31" s="28"/>
      <c r="B31" s="28"/>
      <c r="C31" s="28"/>
      <c r="D31" s="28"/>
      <c r="E31" s="29"/>
      <c r="F31" s="30"/>
      <c r="G31" s="45"/>
      <c r="H31" s="28"/>
      <c r="I31" s="28"/>
      <c r="J31" s="31"/>
      <c r="K31" s="32"/>
    </row>
    <row r="32" spans="1:11" ht="28.35" customHeight="1" x14ac:dyDescent="0.25">
      <c r="A32" s="28"/>
      <c r="B32" s="28"/>
      <c r="C32" s="28"/>
      <c r="D32" s="28"/>
      <c r="E32" s="29"/>
      <c r="F32" s="30"/>
      <c r="G32" s="45"/>
      <c r="H32" s="28"/>
      <c r="I32" s="28"/>
      <c r="J32" s="31"/>
      <c r="K32" s="32"/>
    </row>
    <row r="33" spans="1:11" ht="28.35" customHeight="1" x14ac:dyDescent="0.25">
      <c r="A33" s="28"/>
      <c r="B33" s="28"/>
      <c r="C33" s="28"/>
      <c r="D33" s="28"/>
      <c r="E33" s="29"/>
      <c r="F33" s="30"/>
      <c r="G33" s="45"/>
      <c r="H33" s="28"/>
      <c r="I33" s="28"/>
      <c r="J33" s="31"/>
      <c r="K33" s="32"/>
    </row>
    <row r="34" spans="1:11" ht="28.35" customHeight="1" x14ac:dyDescent="0.25">
      <c r="A34" s="28"/>
      <c r="B34" s="28"/>
      <c r="C34" s="28"/>
      <c r="D34" s="28"/>
      <c r="E34" s="29"/>
      <c r="F34" s="30"/>
      <c r="G34" s="45"/>
      <c r="H34" s="28"/>
      <c r="I34" s="28"/>
      <c r="J34" s="31"/>
      <c r="K34" s="32"/>
    </row>
    <row r="35" spans="1:11" ht="28.35" customHeight="1" x14ac:dyDescent="0.25">
      <c r="A35" s="28"/>
      <c r="B35" s="28"/>
      <c r="C35" s="28"/>
      <c r="D35" s="28"/>
      <c r="E35" s="29"/>
      <c r="F35" s="30"/>
      <c r="G35" s="45"/>
      <c r="H35" s="28"/>
      <c r="I35" s="28"/>
      <c r="J35" s="31"/>
      <c r="K35" s="32"/>
    </row>
    <row r="36" spans="1:11" ht="28.35" customHeight="1" x14ac:dyDescent="0.25">
      <c r="A36" s="28"/>
      <c r="B36" s="28"/>
      <c r="C36" s="28"/>
      <c r="D36" s="28"/>
      <c r="E36" s="29"/>
      <c r="F36" s="30"/>
      <c r="G36" s="45"/>
      <c r="H36" s="28"/>
      <c r="I36" s="28"/>
      <c r="J36" s="31"/>
      <c r="K36" s="32"/>
    </row>
    <row r="37" spans="1:11" ht="28.35" customHeight="1" x14ac:dyDescent="0.25">
      <c r="A37" s="28"/>
      <c r="B37" s="28"/>
      <c r="C37" s="28"/>
      <c r="D37" s="28"/>
      <c r="E37" s="29"/>
      <c r="F37" s="30"/>
      <c r="G37" s="45"/>
      <c r="H37" s="28"/>
      <c r="I37" s="28"/>
      <c r="J37" s="31"/>
      <c r="K37" s="32"/>
    </row>
    <row r="38" spans="1:11" ht="28.35" customHeight="1" x14ac:dyDescent="0.25">
      <c r="A38" s="28"/>
      <c r="B38" s="28"/>
      <c r="C38" s="28"/>
      <c r="D38" s="28"/>
      <c r="E38" s="29"/>
      <c r="F38" s="30"/>
      <c r="G38" s="45"/>
      <c r="H38" s="28"/>
      <c r="I38" s="28"/>
      <c r="J38" s="31"/>
      <c r="K38" s="32"/>
    </row>
    <row r="39" spans="1:11" ht="28.35" customHeight="1" x14ac:dyDescent="0.25">
      <c r="A39" s="28"/>
      <c r="B39" s="28"/>
      <c r="C39" s="28"/>
      <c r="D39" s="28"/>
      <c r="E39" s="29"/>
      <c r="F39" s="30"/>
      <c r="G39" s="45"/>
      <c r="H39" s="28"/>
      <c r="I39" s="28"/>
      <c r="J39" s="31"/>
      <c r="K39" s="32"/>
    </row>
    <row r="40" spans="1:11" ht="28.35" customHeight="1" x14ac:dyDescent="0.25">
      <c r="A40" s="28"/>
      <c r="B40" s="28"/>
      <c r="C40" s="28"/>
      <c r="D40" s="28"/>
      <c r="E40" s="29"/>
      <c r="F40" s="30"/>
      <c r="G40" s="45"/>
      <c r="H40" s="28"/>
      <c r="I40" s="28"/>
      <c r="J40" s="31"/>
      <c r="K40" s="32"/>
    </row>
    <row r="41" spans="1:11" ht="28.35" customHeight="1" x14ac:dyDescent="0.25">
      <c r="A41" s="28"/>
      <c r="B41" s="28"/>
      <c r="C41" s="28"/>
      <c r="D41" s="28"/>
      <c r="E41" s="29"/>
      <c r="F41" s="30"/>
      <c r="G41" s="45"/>
      <c r="H41" s="28"/>
      <c r="I41" s="28"/>
      <c r="J41" s="31"/>
      <c r="K41" s="32"/>
    </row>
    <row r="42" spans="1:11" ht="28.35" customHeight="1" x14ac:dyDescent="0.25">
      <c r="A42" s="28"/>
      <c r="B42" s="28"/>
      <c r="C42" s="28"/>
      <c r="D42" s="28"/>
      <c r="E42" s="29"/>
      <c r="F42" s="30"/>
      <c r="G42" s="45"/>
      <c r="H42" s="28"/>
      <c r="I42" s="28"/>
      <c r="J42" s="31"/>
      <c r="K42" s="32"/>
    </row>
    <row r="43" spans="1:11" ht="28.35" customHeight="1" x14ac:dyDescent="0.25">
      <c r="A43" s="28"/>
      <c r="B43" s="28"/>
      <c r="C43" s="28"/>
      <c r="D43" s="28"/>
      <c r="E43" s="29"/>
      <c r="F43" s="30"/>
      <c r="G43" s="45"/>
      <c r="H43" s="28"/>
      <c r="I43" s="28"/>
      <c r="J43" s="31"/>
      <c r="K43" s="32"/>
    </row>
    <row r="44" spans="1:11" ht="28.35" customHeight="1" x14ac:dyDescent="0.25">
      <c r="A44" s="28"/>
      <c r="B44" s="28"/>
      <c r="C44" s="28"/>
      <c r="D44" s="28"/>
      <c r="E44" s="29"/>
      <c r="F44" s="30"/>
      <c r="G44" s="45"/>
      <c r="H44" s="28"/>
      <c r="I44" s="28"/>
      <c r="J44" s="31"/>
      <c r="K44" s="32"/>
    </row>
    <row r="45" spans="1:11" ht="28.35" customHeight="1" x14ac:dyDescent="0.25">
      <c r="A45" s="28"/>
      <c r="B45" s="28"/>
      <c r="C45" s="28"/>
      <c r="D45" s="28"/>
      <c r="E45" s="29"/>
      <c r="F45" s="30"/>
      <c r="G45" s="45"/>
      <c r="H45" s="28"/>
      <c r="I45" s="28"/>
      <c r="J45" s="31"/>
      <c r="K45" s="32"/>
    </row>
    <row r="46" spans="1:11" ht="28.35" customHeight="1" x14ac:dyDescent="0.25">
      <c r="A46" s="28"/>
      <c r="B46" s="28"/>
      <c r="C46" s="28"/>
      <c r="D46" s="28"/>
      <c r="E46" s="29"/>
      <c r="F46" s="30"/>
      <c r="G46" s="45"/>
      <c r="H46" s="28"/>
      <c r="I46" s="28"/>
      <c r="J46" s="31"/>
      <c r="K46" s="32"/>
    </row>
    <row r="47" spans="1:11" ht="28.35" customHeight="1" x14ac:dyDescent="0.25">
      <c r="A47" s="28"/>
      <c r="B47" s="28"/>
      <c r="C47" s="28"/>
      <c r="D47" s="28"/>
      <c r="E47" s="29"/>
      <c r="F47" s="30"/>
      <c r="G47" s="45"/>
      <c r="H47" s="28"/>
      <c r="I47" s="28"/>
      <c r="J47" s="31"/>
      <c r="K47" s="32"/>
    </row>
    <row r="48" spans="1:11" ht="28.35" customHeight="1" x14ac:dyDescent="0.25">
      <c r="A48" s="28"/>
      <c r="B48" s="28"/>
      <c r="C48" s="28"/>
      <c r="D48" s="28"/>
      <c r="E48" s="29"/>
      <c r="F48" s="30"/>
      <c r="G48" s="45"/>
      <c r="H48" s="28"/>
      <c r="I48" s="28"/>
      <c r="J48" s="31"/>
      <c r="K48" s="32"/>
    </row>
    <row r="49" spans="1:11" ht="28.35" customHeight="1" x14ac:dyDescent="0.25">
      <c r="A49" s="28"/>
      <c r="B49" s="28"/>
      <c r="C49" s="28"/>
      <c r="D49" s="28"/>
      <c r="E49" s="29"/>
      <c r="F49" s="30"/>
      <c r="G49" s="45"/>
      <c r="H49" s="28"/>
      <c r="I49" s="28"/>
      <c r="J49" s="31"/>
      <c r="K49" s="32"/>
    </row>
    <row r="50" spans="1:11" ht="28.35" customHeight="1" x14ac:dyDescent="0.25">
      <c r="A50" s="28"/>
      <c r="B50" s="28"/>
      <c r="C50" s="28"/>
      <c r="D50" s="28"/>
      <c r="E50" s="29"/>
      <c r="F50" s="30"/>
      <c r="G50" s="45"/>
      <c r="H50" s="28"/>
      <c r="I50" s="28"/>
      <c r="J50" s="31"/>
      <c r="K50" s="32"/>
    </row>
    <row r="51" spans="1:11" ht="28.35" customHeight="1" x14ac:dyDescent="0.25">
      <c r="A51" s="28"/>
      <c r="B51" s="28"/>
      <c r="C51" s="28"/>
      <c r="D51" s="28"/>
      <c r="E51" s="29"/>
      <c r="F51" s="30"/>
      <c r="G51" s="45"/>
      <c r="H51" s="28"/>
      <c r="I51" s="28"/>
      <c r="J51" s="31"/>
      <c r="K51" s="32"/>
    </row>
    <row r="52" spans="1:11" ht="28.35" customHeight="1" x14ac:dyDescent="0.25">
      <c r="A52" s="28"/>
      <c r="B52" s="28"/>
      <c r="C52" s="28"/>
      <c r="D52" s="28"/>
      <c r="E52" s="29"/>
      <c r="F52" s="30"/>
      <c r="G52" s="45"/>
      <c r="H52" s="28"/>
      <c r="I52" s="28"/>
      <c r="J52" s="31"/>
      <c r="K52" s="32"/>
    </row>
    <row r="53" spans="1:11" ht="28.35" customHeight="1" x14ac:dyDescent="0.25">
      <c r="A53" s="28"/>
      <c r="B53" s="28"/>
      <c r="C53" s="28"/>
      <c r="D53" s="28"/>
      <c r="E53" s="29"/>
      <c r="F53" s="30"/>
      <c r="G53" s="45"/>
      <c r="H53" s="28"/>
      <c r="I53" s="28"/>
      <c r="J53" s="31"/>
      <c r="K53" s="32"/>
    </row>
    <row r="54" spans="1:11" ht="28.35" customHeight="1" x14ac:dyDescent="0.25">
      <c r="A54" s="28"/>
      <c r="B54" s="28"/>
      <c r="C54" s="28"/>
      <c r="D54" s="28"/>
      <c r="E54" s="29"/>
      <c r="F54" s="30"/>
      <c r="G54" s="45"/>
      <c r="H54" s="28"/>
      <c r="I54" s="28"/>
      <c r="J54" s="31"/>
      <c r="K54" s="32"/>
    </row>
    <row r="55" spans="1:11" ht="28.35" customHeight="1" x14ac:dyDescent="0.25">
      <c r="A55" s="28"/>
      <c r="B55" s="28"/>
      <c r="C55" s="28"/>
      <c r="D55" s="28"/>
      <c r="E55" s="29"/>
      <c r="F55" s="30"/>
      <c r="G55" s="45"/>
      <c r="H55" s="28"/>
      <c r="I55" s="28"/>
      <c r="J55" s="31"/>
      <c r="K55" s="32"/>
    </row>
    <row r="56" spans="1:11" ht="28.35" customHeight="1" x14ac:dyDescent="0.25">
      <c r="A56" s="28"/>
      <c r="B56" s="28"/>
      <c r="C56" s="28"/>
      <c r="D56" s="28"/>
      <c r="E56" s="29"/>
      <c r="F56" s="30"/>
      <c r="G56" s="45"/>
      <c r="H56" s="28"/>
      <c r="I56" s="28"/>
      <c r="J56" s="31"/>
      <c r="K56" s="32"/>
    </row>
    <row r="57" spans="1:11" ht="28.35" customHeight="1" x14ac:dyDescent="0.25">
      <c r="A57" s="28"/>
      <c r="B57" s="28"/>
      <c r="C57" s="28"/>
      <c r="D57" s="28"/>
      <c r="E57" s="29"/>
      <c r="F57" s="30"/>
      <c r="G57" s="45"/>
      <c r="H57" s="28"/>
      <c r="I57" s="28"/>
      <c r="J57" s="31"/>
      <c r="K57" s="32"/>
    </row>
    <row r="58" spans="1:11" ht="28.35" customHeight="1" x14ac:dyDescent="0.25">
      <c r="A58" s="28"/>
      <c r="B58" s="28"/>
      <c r="C58" s="28"/>
      <c r="D58" s="28"/>
      <c r="E58" s="29"/>
      <c r="F58" s="30"/>
      <c r="G58" s="45"/>
      <c r="H58" s="28"/>
      <c r="I58" s="28"/>
      <c r="J58" s="31"/>
      <c r="K58" s="32"/>
    </row>
    <row r="59" spans="1:11" ht="28.35" customHeight="1" x14ac:dyDescent="0.25">
      <c r="A59" s="28"/>
      <c r="B59" s="28"/>
      <c r="C59" s="28"/>
      <c r="D59" s="28"/>
      <c r="E59" s="29"/>
      <c r="F59" s="30"/>
      <c r="G59" s="45"/>
      <c r="H59" s="28"/>
      <c r="I59" s="28"/>
      <c r="J59" s="31"/>
      <c r="K59" s="32"/>
    </row>
    <row r="60" spans="1:11" ht="28.35" customHeight="1" x14ac:dyDescent="0.25">
      <c r="A60" s="28"/>
      <c r="B60" s="28"/>
      <c r="C60" s="28"/>
      <c r="D60" s="28"/>
      <c r="E60" s="29"/>
      <c r="F60" s="30"/>
      <c r="G60" s="45"/>
      <c r="H60" s="28"/>
      <c r="I60" s="28"/>
      <c r="J60" s="31"/>
      <c r="K60" s="32"/>
    </row>
    <row r="61" spans="1:11" ht="28.35" customHeight="1" x14ac:dyDescent="0.25">
      <c r="A61" s="28"/>
      <c r="B61" s="28"/>
      <c r="C61" s="28"/>
      <c r="D61" s="28"/>
      <c r="E61" s="29"/>
      <c r="F61" s="30"/>
      <c r="G61" s="45"/>
      <c r="H61" s="28"/>
      <c r="I61" s="28"/>
      <c r="J61" s="31"/>
      <c r="K61" s="32"/>
    </row>
    <row r="62" spans="1:11" ht="28.35" customHeight="1" x14ac:dyDescent="0.25">
      <c r="A62" s="28"/>
      <c r="B62" s="28"/>
      <c r="C62" s="28"/>
      <c r="D62" s="28"/>
      <c r="E62" s="29"/>
      <c r="F62" s="30"/>
      <c r="G62" s="45"/>
      <c r="H62" s="28"/>
      <c r="I62" s="28"/>
      <c r="J62" s="31"/>
      <c r="K62" s="32"/>
    </row>
    <row r="63" spans="1:11" ht="28.35" customHeight="1" x14ac:dyDescent="0.25">
      <c r="A63" s="28"/>
      <c r="B63" s="28"/>
      <c r="C63" s="28"/>
      <c r="D63" s="28"/>
      <c r="E63" s="29"/>
      <c r="F63" s="30"/>
      <c r="G63" s="45"/>
      <c r="H63" s="28"/>
      <c r="I63" s="28"/>
      <c r="J63" s="31"/>
      <c r="K63" s="32"/>
    </row>
    <row r="64" spans="1:11" ht="28.35" customHeight="1" x14ac:dyDescent="0.25">
      <c r="A64" s="28"/>
      <c r="B64" s="28"/>
      <c r="C64" s="28"/>
      <c r="D64" s="28"/>
      <c r="E64" s="29"/>
      <c r="F64" s="30"/>
      <c r="G64" s="45"/>
      <c r="H64" s="28"/>
      <c r="I64" s="28"/>
      <c r="J64" s="31"/>
      <c r="K64" s="32"/>
    </row>
    <row r="65" spans="1:11" ht="28.35" customHeight="1" x14ac:dyDescent="0.25">
      <c r="A65" s="28"/>
      <c r="B65" s="28"/>
      <c r="C65" s="28"/>
      <c r="D65" s="28"/>
      <c r="E65" s="29"/>
      <c r="F65" s="30"/>
      <c r="G65" s="45"/>
      <c r="H65" s="28"/>
      <c r="I65" s="28"/>
      <c r="J65" s="31"/>
      <c r="K65" s="32"/>
    </row>
    <row r="66" spans="1:11" ht="28.35" customHeight="1" x14ac:dyDescent="0.25">
      <c r="A66" s="28"/>
      <c r="B66" s="28"/>
      <c r="C66" s="28"/>
      <c r="D66" s="28"/>
      <c r="E66" s="29"/>
      <c r="F66" s="30"/>
      <c r="G66" s="45"/>
      <c r="H66" s="28"/>
      <c r="I66" s="28"/>
      <c r="J66" s="31"/>
      <c r="K66" s="32"/>
    </row>
    <row r="67" spans="1:11" ht="28.35" customHeight="1" x14ac:dyDescent="0.25">
      <c r="A67" s="28"/>
      <c r="B67" s="28"/>
      <c r="C67" s="28"/>
      <c r="D67" s="28"/>
      <c r="E67" s="29"/>
      <c r="F67" s="30"/>
      <c r="G67" s="45"/>
      <c r="H67" s="28"/>
      <c r="I67" s="28"/>
      <c r="J67" s="31"/>
      <c r="K67" s="32"/>
    </row>
    <row r="68" spans="1:11" ht="28.35" customHeight="1" x14ac:dyDescent="0.25">
      <c r="A68" s="28"/>
      <c r="B68" s="28"/>
      <c r="C68" s="28"/>
      <c r="D68" s="28"/>
      <c r="E68" s="29"/>
      <c r="F68" s="30"/>
      <c r="G68" s="45"/>
      <c r="H68" s="28"/>
      <c r="I68" s="28"/>
      <c r="J68" s="31"/>
      <c r="K68" s="32"/>
    </row>
    <row r="69" spans="1:11" ht="28.35" customHeight="1" x14ac:dyDescent="0.25">
      <c r="A69" s="28"/>
      <c r="B69" s="28"/>
      <c r="C69" s="28"/>
      <c r="D69" s="28"/>
      <c r="E69" s="29"/>
      <c r="F69" s="30"/>
      <c r="G69" s="45"/>
      <c r="H69" s="28"/>
      <c r="I69" s="28"/>
      <c r="J69" s="31"/>
      <c r="K69" s="32"/>
    </row>
    <row r="70" spans="1:11" ht="28.35" customHeight="1" x14ac:dyDescent="0.25">
      <c r="A70" s="28"/>
      <c r="B70" s="28"/>
      <c r="C70" s="28"/>
      <c r="D70" s="28"/>
      <c r="E70" s="29"/>
      <c r="F70" s="30"/>
      <c r="G70" s="45"/>
      <c r="H70" s="28"/>
      <c r="I70" s="28"/>
      <c r="J70" s="31"/>
      <c r="K70" s="32"/>
    </row>
    <row r="71" spans="1:11" ht="28.35" customHeight="1" x14ac:dyDescent="0.25">
      <c r="A71" s="28"/>
      <c r="B71" s="28"/>
      <c r="C71" s="28"/>
      <c r="D71" s="28"/>
      <c r="E71" s="29"/>
      <c r="F71" s="30"/>
      <c r="G71" s="45"/>
      <c r="H71" s="28"/>
      <c r="I71" s="28"/>
      <c r="J71" s="31"/>
      <c r="K71" s="32"/>
    </row>
    <row r="72" spans="1:11" ht="28.35" customHeight="1" x14ac:dyDescent="0.25">
      <c r="A72" s="28"/>
      <c r="B72" s="28"/>
      <c r="C72" s="28"/>
      <c r="D72" s="28"/>
      <c r="E72" s="29"/>
      <c r="F72" s="30"/>
      <c r="G72" s="45"/>
      <c r="H72" s="28"/>
      <c r="I72" s="28"/>
      <c r="J72" s="31"/>
      <c r="K72" s="32"/>
    </row>
    <row r="73" spans="1:11" ht="28.35" customHeight="1" x14ac:dyDescent="0.25">
      <c r="A73" s="28"/>
      <c r="B73" s="28"/>
      <c r="C73" s="28"/>
      <c r="D73" s="28"/>
      <c r="E73" s="29"/>
      <c r="F73" s="30"/>
      <c r="G73" s="45"/>
      <c r="H73" s="28"/>
      <c r="I73" s="28"/>
      <c r="J73" s="31"/>
      <c r="K73" s="32"/>
    </row>
    <row r="74" spans="1:11" ht="28.35" customHeight="1" x14ac:dyDescent="0.25">
      <c r="A74" s="28"/>
      <c r="B74" s="28"/>
      <c r="C74" s="28"/>
      <c r="D74" s="28"/>
      <c r="E74" s="29"/>
      <c r="F74" s="30"/>
      <c r="G74" s="45"/>
      <c r="H74" s="28"/>
      <c r="I74" s="28"/>
      <c r="J74" s="31"/>
      <c r="K74" s="32"/>
    </row>
    <row r="75" spans="1:11" ht="28.35" customHeight="1" x14ac:dyDescent="0.25">
      <c r="A75" s="28"/>
      <c r="B75" s="28"/>
      <c r="C75" s="28"/>
      <c r="D75" s="28"/>
      <c r="E75" s="29"/>
      <c r="F75" s="30"/>
      <c r="G75" s="45"/>
      <c r="H75" s="28"/>
      <c r="I75" s="28"/>
      <c r="J75" s="31"/>
      <c r="K75" s="32"/>
    </row>
    <row r="76" spans="1:11" ht="28.35" customHeight="1" x14ac:dyDescent="0.25">
      <c r="A76" s="28"/>
      <c r="B76" s="28"/>
      <c r="C76" s="28"/>
      <c r="D76" s="28"/>
      <c r="E76" s="29"/>
      <c r="F76" s="30"/>
      <c r="G76" s="45"/>
      <c r="H76" s="28"/>
      <c r="I76" s="28"/>
      <c r="J76" s="31"/>
      <c r="K76" s="32"/>
    </row>
    <row r="77" spans="1:11" ht="28.35" customHeight="1" x14ac:dyDescent="0.25">
      <c r="A77" s="28"/>
      <c r="B77" s="28"/>
      <c r="C77" s="28"/>
      <c r="D77" s="28"/>
      <c r="E77" s="29"/>
      <c r="F77" s="30"/>
      <c r="G77" s="45"/>
      <c r="H77" s="28"/>
      <c r="I77" s="28"/>
      <c r="J77" s="31"/>
      <c r="K77" s="32"/>
    </row>
    <row r="78" spans="1:11" ht="28.35" customHeight="1" x14ac:dyDescent="0.25">
      <c r="A78" s="28"/>
      <c r="B78" s="28"/>
      <c r="C78" s="28"/>
      <c r="D78" s="28"/>
      <c r="E78" s="29"/>
      <c r="F78" s="30"/>
      <c r="G78" s="45"/>
      <c r="H78" s="28"/>
      <c r="I78" s="28"/>
      <c r="J78" s="31"/>
      <c r="K78" s="32"/>
    </row>
    <row r="79" spans="1:11" ht="28.35" customHeight="1" x14ac:dyDescent="0.25">
      <c r="A79" s="28"/>
      <c r="B79" s="28"/>
      <c r="C79" s="28"/>
      <c r="D79" s="28"/>
      <c r="E79" s="29"/>
      <c r="F79" s="30"/>
      <c r="G79" s="45"/>
      <c r="H79" s="28"/>
      <c r="I79" s="28"/>
      <c r="J79" s="31"/>
      <c r="K79" s="32"/>
    </row>
    <row r="80" spans="1:11" ht="28.35" customHeight="1" x14ac:dyDescent="0.25">
      <c r="A80" s="28"/>
      <c r="B80" s="28"/>
      <c r="C80" s="28"/>
      <c r="D80" s="28"/>
      <c r="E80" s="29"/>
      <c r="F80" s="30"/>
      <c r="G80" s="45"/>
      <c r="H80" s="28"/>
      <c r="I80" s="28"/>
      <c r="J80" s="31"/>
      <c r="K80" s="32"/>
    </row>
    <row r="81" spans="1:11" ht="28.35" customHeight="1" x14ac:dyDescent="0.25">
      <c r="A81" s="28"/>
      <c r="B81" s="28"/>
      <c r="C81" s="28"/>
      <c r="D81" s="28"/>
      <c r="E81" s="29"/>
      <c r="F81" s="30"/>
      <c r="G81" s="45"/>
      <c r="H81" s="28"/>
      <c r="I81" s="28"/>
      <c r="J81" s="31"/>
      <c r="K81" s="32"/>
    </row>
    <row r="82" spans="1:11" ht="28.35" customHeight="1" x14ac:dyDescent="0.25">
      <c r="A82" s="28"/>
      <c r="B82" s="28"/>
      <c r="C82" s="28"/>
      <c r="D82" s="28"/>
      <c r="E82" s="29"/>
      <c r="F82" s="30"/>
      <c r="G82" s="45"/>
      <c r="H82" s="28"/>
      <c r="I82" s="28"/>
      <c r="J82" s="31"/>
      <c r="K82" s="32"/>
    </row>
    <row r="83" spans="1:11" ht="28.35" customHeight="1" x14ac:dyDescent="0.25">
      <c r="A83" s="28"/>
      <c r="B83" s="28"/>
      <c r="C83" s="28"/>
      <c r="D83" s="28"/>
      <c r="E83" s="29"/>
      <c r="F83" s="30"/>
      <c r="G83" s="45"/>
      <c r="H83" s="28"/>
      <c r="I83" s="28"/>
      <c r="J83" s="31"/>
      <c r="K83" s="32"/>
    </row>
    <row r="84" spans="1:11" ht="28.35" customHeight="1" x14ac:dyDescent="0.25">
      <c r="A84" s="28"/>
      <c r="B84" s="28"/>
      <c r="C84" s="28"/>
      <c r="D84" s="28"/>
      <c r="E84" s="29"/>
      <c r="F84" s="30"/>
      <c r="G84" s="45"/>
      <c r="H84" s="28"/>
      <c r="I84" s="28"/>
      <c r="J84" s="31"/>
      <c r="K84" s="32"/>
    </row>
    <row r="85" spans="1:11" ht="28.35" customHeight="1" x14ac:dyDescent="0.25">
      <c r="A85" s="28"/>
      <c r="B85" s="28"/>
      <c r="C85" s="28"/>
      <c r="D85" s="28"/>
      <c r="E85" s="29"/>
      <c r="F85" s="30"/>
      <c r="G85" s="45"/>
      <c r="H85" s="28"/>
      <c r="I85" s="28"/>
      <c r="J85" s="31"/>
      <c r="K85" s="32"/>
    </row>
    <row r="86" spans="1:11" ht="28.35" customHeight="1" x14ac:dyDescent="0.25">
      <c r="A86" s="28"/>
      <c r="B86" s="28"/>
      <c r="C86" s="28"/>
      <c r="D86" s="28"/>
      <c r="E86" s="29"/>
      <c r="F86" s="30"/>
      <c r="G86" s="45"/>
      <c r="H86" s="28"/>
      <c r="I86" s="28"/>
      <c r="J86" s="31"/>
      <c r="K86" s="32"/>
    </row>
    <row r="87" spans="1:11" ht="28.35" customHeight="1" x14ac:dyDescent="0.25">
      <c r="A87" s="28"/>
      <c r="B87" s="28"/>
      <c r="C87" s="28"/>
      <c r="D87" s="28"/>
      <c r="E87" s="29"/>
      <c r="F87" s="30"/>
      <c r="G87" s="45"/>
      <c r="H87" s="28"/>
      <c r="I87" s="28"/>
      <c r="J87" s="31"/>
      <c r="K87" s="32"/>
    </row>
    <row r="88" spans="1:11" ht="28.35" customHeight="1" x14ac:dyDescent="0.25">
      <c r="A88" s="28"/>
      <c r="B88" s="28"/>
      <c r="C88" s="28"/>
      <c r="D88" s="28"/>
      <c r="E88" s="29"/>
      <c r="F88" s="30"/>
      <c r="G88" s="45"/>
      <c r="H88" s="28"/>
      <c r="I88" s="28"/>
      <c r="J88" s="31"/>
      <c r="K88" s="32"/>
    </row>
    <row r="89" spans="1:11" ht="28.35" customHeight="1" x14ac:dyDescent="0.25">
      <c r="A89" s="28"/>
      <c r="B89" s="28"/>
      <c r="C89" s="28"/>
      <c r="D89" s="28"/>
      <c r="E89" s="29"/>
      <c r="F89" s="30"/>
      <c r="G89" s="45"/>
      <c r="H89" s="28"/>
      <c r="I89" s="28"/>
      <c r="J89" s="31"/>
      <c r="K89" s="32"/>
    </row>
    <row r="90" spans="1:11" ht="28.35" customHeight="1" x14ac:dyDescent="0.25">
      <c r="A90" s="28"/>
      <c r="B90" s="28"/>
      <c r="C90" s="28"/>
      <c r="D90" s="28"/>
      <c r="E90" s="29"/>
      <c r="F90" s="30"/>
      <c r="G90" s="45"/>
      <c r="H90" s="28"/>
      <c r="I90" s="28"/>
      <c r="J90" s="31"/>
      <c r="K90" s="32"/>
    </row>
    <row r="91" spans="1:11" ht="28.35" customHeight="1" x14ac:dyDescent="0.25">
      <c r="A91" s="28"/>
      <c r="B91" s="28"/>
      <c r="C91" s="28"/>
      <c r="D91" s="28"/>
      <c r="E91" s="29"/>
      <c r="F91" s="30"/>
      <c r="G91" s="45"/>
      <c r="H91" s="28"/>
      <c r="I91" s="28"/>
      <c r="J91" s="31"/>
      <c r="K91" s="32"/>
    </row>
    <row r="92" spans="1:11" ht="28.35" customHeight="1" x14ac:dyDescent="0.25">
      <c r="A92" s="28"/>
      <c r="B92" s="28"/>
      <c r="C92" s="28"/>
      <c r="D92" s="28"/>
      <c r="E92" s="29"/>
      <c r="F92" s="30"/>
      <c r="G92" s="45"/>
      <c r="H92" s="28"/>
      <c r="I92" s="28"/>
      <c r="J92" s="31"/>
      <c r="K92" s="32"/>
    </row>
    <row r="93" spans="1:11" ht="28.35" customHeight="1" x14ac:dyDescent="0.25">
      <c r="A93" s="28"/>
      <c r="B93" s="28"/>
      <c r="C93" s="28"/>
      <c r="D93" s="28"/>
      <c r="E93" s="29"/>
      <c r="F93" s="30"/>
      <c r="G93" s="45"/>
      <c r="H93" s="28"/>
      <c r="I93" s="28"/>
      <c r="J93" s="31"/>
      <c r="K93" s="32"/>
    </row>
    <row r="94" spans="1:11" ht="28.35" customHeight="1" x14ac:dyDescent="0.25">
      <c r="A94" s="28"/>
      <c r="B94" s="28"/>
      <c r="C94" s="28"/>
      <c r="D94" s="28"/>
      <c r="E94" s="29"/>
      <c r="F94" s="30"/>
      <c r="G94" s="45"/>
      <c r="H94" s="28"/>
      <c r="I94" s="28"/>
      <c r="J94" s="31"/>
      <c r="K94" s="32"/>
    </row>
    <row r="95" spans="1:11" ht="28.35" customHeight="1" x14ac:dyDescent="0.25">
      <c r="A95" s="28"/>
      <c r="B95" s="28"/>
      <c r="C95" s="28"/>
      <c r="D95" s="28"/>
      <c r="E95" s="29"/>
      <c r="F95" s="30"/>
      <c r="G95" s="45"/>
      <c r="H95" s="28"/>
      <c r="I95" s="28"/>
      <c r="J95" s="31"/>
      <c r="K95" s="32"/>
    </row>
    <row r="96" spans="1:11" ht="28.35" customHeight="1" x14ac:dyDescent="0.25">
      <c r="A96" s="28"/>
      <c r="B96" s="28"/>
      <c r="C96" s="28"/>
      <c r="D96" s="28"/>
      <c r="E96" s="29"/>
      <c r="F96" s="30"/>
      <c r="G96" s="45"/>
      <c r="H96" s="28"/>
      <c r="I96" s="28"/>
      <c r="J96" s="31"/>
      <c r="K96" s="32"/>
    </row>
    <row r="97" spans="1:11" ht="28.35" customHeight="1" x14ac:dyDescent="0.25">
      <c r="A97" s="28"/>
      <c r="B97" s="28"/>
      <c r="C97" s="28"/>
      <c r="D97" s="28"/>
      <c r="E97" s="29"/>
      <c r="F97" s="30"/>
      <c r="G97" s="45"/>
      <c r="H97" s="28"/>
      <c r="I97" s="28"/>
      <c r="J97" s="31"/>
      <c r="K97" s="32"/>
    </row>
    <row r="98" spans="1:11" ht="28.35" customHeight="1" x14ac:dyDescent="0.25">
      <c r="A98" s="28"/>
      <c r="B98" s="28"/>
      <c r="C98" s="28"/>
      <c r="D98" s="28"/>
      <c r="E98" s="29"/>
      <c r="F98" s="30"/>
      <c r="G98" s="45"/>
      <c r="H98" s="28"/>
      <c r="I98" s="28"/>
      <c r="J98" s="31"/>
      <c r="K98" s="32"/>
    </row>
    <row r="99" spans="1:11" ht="28.35" customHeight="1" x14ac:dyDescent="0.25">
      <c r="A99" s="28"/>
      <c r="B99" s="28"/>
      <c r="C99" s="28"/>
      <c r="D99" s="28"/>
      <c r="E99" s="29"/>
      <c r="F99" s="30"/>
      <c r="G99" s="45"/>
      <c r="H99" s="28"/>
      <c r="I99" s="28"/>
      <c r="J99" s="31"/>
      <c r="K99" s="32"/>
    </row>
    <row r="100" spans="1:11" ht="28.35" customHeight="1" x14ac:dyDescent="0.25">
      <c r="A100" s="28"/>
      <c r="B100" s="28"/>
      <c r="C100" s="28"/>
      <c r="D100" s="28"/>
      <c r="E100" s="29"/>
      <c r="F100" s="30"/>
      <c r="G100" s="45"/>
      <c r="H100" s="28"/>
      <c r="I100" s="28"/>
      <c r="J100" s="31"/>
      <c r="K100" s="32"/>
    </row>
    <row r="101" spans="1:11" ht="28.35" customHeight="1" x14ac:dyDescent="0.25">
      <c r="A101" s="28"/>
      <c r="B101" s="28"/>
      <c r="C101" s="28"/>
      <c r="D101" s="28"/>
      <c r="E101" s="29"/>
      <c r="F101" s="30"/>
      <c r="G101" s="45"/>
      <c r="H101" s="28"/>
      <c r="I101" s="28"/>
      <c r="J101" s="31"/>
      <c r="K101" s="32"/>
    </row>
    <row r="102" spans="1:11" ht="28.35" customHeight="1" x14ac:dyDescent="0.25">
      <c r="A102" s="28"/>
      <c r="B102" s="28"/>
      <c r="C102" s="28"/>
      <c r="D102" s="28"/>
      <c r="E102" s="29"/>
      <c r="F102" s="30"/>
      <c r="G102" s="45"/>
      <c r="H102" s="28"/>
      <c r="I102" s="28"/>
      <c r="J102" s="31"/>
      <c r="K102" s="32"/>
    </row>
    <row r="103" spans="1:11" ht="28.35" customHeight="1" x14ac:dyDescent="0.25">
      <c r="A103" s="28"/>
      <c r="B103" s="28"/>
      <c r="C103" s="28"/>
      <c r="D103" s="28"/>
      <c r="E103" s="29"/>
      <c r="F103" s="30"/>
      <c r="G103" s="45"/>
      <c r="H103" s="28"/>
      <c r="I103" s="28"/>
      <c r="J103" s="31"/>
      <c r="K103" s="32"/>
    </row>
    <row r="104" spans="1:11" ht="28.35" customHeight="1" x14ac:dyDescent="0.25">
      <c r="A104" s="28"/>
      <c r="B104" s="28"/>
      <c r="C104" s="28"/>
      <c r="D104" s="28"/>
      <c r="E104" s="29"/>
      <c r="F104" s="30"/>
      <c r="G104" s="45"/>
      <c r="H104" s="28"/>
      <c r="I104" s="28"/>
      <c r="J104" s="31"/>
      <c r="K104" s="32"/>
    </row>
    <row r="105" spans="1:11" ht="28.35" customHeight="1" x14ac:dyDescent="0.25">
      <c r="A105" s="28"/>
      <c r="B105" s="28"/>
      <c r="C105" s="28"/>
      <c r="D105" s="28"/>
      <c r="E105" s="29"/>
      <c r="F105" s="30"/>
      <c r="G105" s="45"/>
      <c r="H105" s="28"/>
      <c r="I105" s="28"/>
      <c r="J105" s="31"/>
      <c r="K105" s="32"/>
    </row>
    <row r="106" spans="1:11" ht="28.35" customHeight="1" x14ac:dyDescent="0.25">
      <c r="A106" s="28"/>
      <c r="B106" s="28"/>
      <c r="C106" s="28"/>
      <c r="D106" s="28"/>
      <c r="E106" s="29"/>
      <c r="F106" s="30"/>
      <c r="G106" s="45"/>
      <c r="H106" s="28"/>
      <c r="I106" s="28"/>
      <c r="J106" s="31"/>
      <c r="K106" s="32"/>
    </row>
    <row r="107" spans="1:11" ht="28.35" customHeight="1" x14ac:dyDescent="0.25">
      <c r="A107" s="28"/>
      <c r="B107" s="28"/>
      <c r="C107" s="28"/>
      <c r="D107" s="28"/>
      <c r="E107" s="29"/>
      <c r="F107" s="30"/>
      <c r="G107" s="45"/>
      <c r="H107" s="28"/>
      <c r="I107" s="28"/>
      <c r="J107" s="31"/>
      <c r="K107" s="32"/>
    </row>
    <row r="108" spans="1:11" ht="28.35" customHeight="1" x14ac:dyDescent="0.25">
      <c r="A108" s="28"/>
      <c r="B108" s="28"/>
      <c r="C108" s="28"/>
      <c r="D108" s="28"/>
      <c r="E108" s="29"/>
      <c r="F108" s="30"/>
      <c r="G108" s="45"/>
      <c r="H108" s="28"/>
      <c r="I108" s="28"/>
      <c r="J108" s="31"/>
      <c r="K108" s="32"/>
    </row>
    <row r="109" spans="1:11" ht="28.35" customHeight="1" x14ac:dyDescent="0.25">
      <c r="A109" s="28"/>
      <c r="B109" s="28"/>
      <c r="C109" s="28"/>
      <c r="D109" s="28"/>
      <c r="E109" s="29"/>
      <c r="F109" s="30"/>
      <c r="G109" s="45"/>
      <c r="H109" s="28"/>
      <c r="I109" s="28"/>
      <c r="J109" s="31"/>
      <c r="K109" s="32"/>
    </row>
    <row r="110" spans="1:11" ht="28.35" customHeight="1" x14ac:dyDescent="0.25">
      <c r="A110" s="28"/>
      <c r="B110" s="28"/>
      <c r="C110" s="28"/>
      <c r="D110" s="28"/>
      <c r="E110" s="29"/>
      <c r="F110" s="30"/>
      <c r="G110" s="45"/>
      <c r="H110" s="28"/>
      <c r="I110" s="28"/>
      <c r="J110" s="31"/>
      <c r="K110" s="32"/>
    </row>
    <row r="111" spans="1:11" ht="28.35" customHeight="1" x14ac:dyDescent="0.25">
      <c r="A111" s="28"/>
      <c r="B111" s="28"/>
      <c r="C111" s="28"/>
      <c r="D111" s="28"/>
      <c r="E111" s="29"/>
      <c r="F111" s="30"/>
      <c r="G111" s="45"/>
      <c r="H111" s="28"/>
      <c r="I111" s="28"/>
      <c r="J111" s="31"/>
      <c r="K111" s="32"/>
    </row>
    <row r="112" spans="1:11" ht="28.35" customHeight="1" x14ac:dyDescent="0.25">
      <c r="A112" s="28"/>
      <c r="B112" s="28"/>
      <c r="C112" s="28"/>
      <c r="D112" s="28"/>
      <c r="E112" s="29"/>
      <c r="F112" s="30"/>
      <c r="G112" s="45"/>
      <c r="H112" s="28"/>
      <c r="I112" s="28"/>
      <c r="J112" s="31"/>
      <c r="K112" s="32"/>
    </row>
    <row r="113" spans="1:11" ht="28.35" customHeight="1" x14ac:dyDescent="0.25">
      <c r="A113" s="28"/>
      <c r="B113" s="28"/>
      <c r="C113" s="28"/>
      <c r="D113" s="28"/>
      <c r="E113" s="29"/>
      <c r="F113" s="30"/>
      <c r="G113" s="45"/>
      <c r="H113" s="28"/>
      <c r="I113" s="28"/>
      <c r="J113" s="31"/>
      <c r="K113" s="32"/>
    </row>
    <row r="114" spans="1:11" ht="28.35" customHeight="1" x14ac:dyDescent="0.25">
      <c r="A114" s="28"/>
      <c r="B114" s="28"/>
      <c r="C114" s="28"/>
      <c r="D114" s="28"/>
      <c r="E114" s="29"/>
      <c r="F114" s="30"/>
      <c r="G114" s="45"/>
      <c r="H114" s="28"/>
      <c r="I114" s="28"/>
      <c r="J114" s="31"/>
      <c r="K114" s="32"/>
    </row>
    <row r="115" spans="1:11" ht="28.35" customHeight="1" x14ac:dyDescent="0.25">
      <c r="A115" s="28"/>
      <c r="B115" s="28"/>
      <c r="C115" s="28"/>
      <c r="D115" s="28"/>
      <c r="E115" s="29"/>
      <c r="F115" s="30"/>
      <c r="G115" s="45"/>
      <c r="H115" s="28"/>
      <c r="I115" s="28"/>
      <c r="J115" s="31"/>
      <c r="K115" s="32"/>
    </row>
    <row r="116" spans="1:11" ht="28.35" customHeight="1" x14ac:dyDescent="0.25">
      <c r="A116" s="28"/>
      <c r="B116" s="28"/>
      <c r="C116" s="28"/>
      <c r="D116" s="28"/>
      <c r="E116" s="29"/>
      <c r="F116" s="30"/>
      <c r="G116" s="45"/>
      <c r="H116" s="28"/>
      <c r="I116" s="28"/>
      <c r="J116" s="31"/>
      <c r="K116" s="32"/>
    </row>
    <row r="117" spans="1:11" ht="28.35" customHeight="1" x14ac:dyDescent="0.25">
      <c r="A117" s="28"/>
      <c r="B117" s="28"/>
      <c r="C117" s="28"/>
      <c r="D117" s="28"/>
      <c r="E117" s="29"/>
      <c r="F117" s="30"/>
      <c r="G117" s="45"/>
      <c r="H117" s="28"/>
      <c r="I117" s="28"/>
      <c r="J117" s="31"/>
      <c r="K117" s="32"/>
    </row>
    <row r="118" spans="1:11" ht="28.35" customHeight="1" x14ac:dyDescent="0.25">
      <c r="A118" s="28"/>
      <c r="B118" s="28"/>
      <c r="C118" s="28"/>
      <c r="D118" s="28"/>
      <c r="E118" s="29"/>
      <c r="F118" s="30"/>
      <c r="G118" s="45"/>
      <c r="H118" s="28"/>
      <c r="I118" s="28"/>
      <c r="J118" s="31"/>
      <c r="K118" s="32"/>
    </row>
    <row r="119" spans="1:11" ht="28.35" customHeight="1" x14ac:dyDescent="0.25">
      <c r="A119" s="28"/>
      <c r="B119" s="28"/>
      <c r="C119" s="28"/>
      <c r="D119" s="28"/>
      <c r="E119" s="29"/>
      <c r="F119" s="30"/>
      <c r="G119" s="45"/>
      <c r="H119" s="28"/>
      <c r="I119" s="28"/>
      <c r="J119" s="31"/>
      <c r="K119" s="32"/>
    </row>
    <row r="120" spans="1:11" ht="28.35" customHeight="1" x14ac:dyDescent="0.25">
      <c r="A120" s="28"/>
      <c r="B120" s="28"/>
      <c r="C120" s="28"/>
      <c r="D120" s="28"/>
      <c r="E120" s="29"/>
      <c r="F120" s="30"/>
      <c r="G120" s="45"/>
      <c r="H120" s="28"/>
      <c r="I120" s="28"/>
      <c r="J120" s="31"/>
      <c r="K120" s="32"/>
    </row>
    <row r="121" spans="1:11" ht="28.35" customHeight="1" x14ac:dyDescent="0.25">
      <c r="A121" s="28"/>
      <c r="B121" s="28"/>
      <c r="C121" s="28"/>
      <c r="D121" s="28"/>
      <c r="E121" s="29"/>
      <c r="F121" s="30"/>
      <c r="G121" s="45"/>
      <c r="H121" s="28"/>
      <c r="I121" s="28"/>
      <c r="J121" s="31"/>
      <c r="K121" s="32"/>
    </row>
    <row r="122" spans="1:11" ht="28.35" customHeight="1" x14ac:dyDescent="0.25">
      <c r="A122" s="28"/>
      <c r="B122" s="28"/>
      <c r="C122" s="28"/>
      <c r="D122" s="28"/>
      <c r="E122" s="29"/>
      <c r="F122" s="30"/>
      <c r="G122" s="45"/>
      <c r="H122" s="28"/>
      <c r="I122" s="28"/>
      <c r="J122" s="31"/>
      <c r="K122" s="32"/>
    </row>
    <row r="123" spans="1:11" ht="28.35" customHeight="1" x14ac:dyDescent="0.25">
      <c r="A123" s="28"/>
      <c r="B123" s="28"/>
      <c r="C123" s="28"/>
      <c r="D123" s="28"/>
      <c r="E123" s="29"/>
      <c r="F123" s="30"/>
      <c r="G123" s="45"/>
      <c r="H123" s="28"/>
      <c r="I123" s="28"/>
      <c r="J123" s="31"/>
      <c r="K123" s="32"/>
    </row>
    <row r="124" spans="1:11" ht="28.35" customHeight="1" x14ac:dyDescent="0.25">
      <c r="A124" s="28"/>
      <c r="B124" s="28"/>
      <c r="C124" s="28"/>
      <c r="D124" s="28"/>
      <c r="E124" s="29"/>
      <c r="F124" s="30"/>
      <c r="G124" s="45"/>
      <c r="H124" s="28"/>
      <c r="I124" s="28"/>
      <c r="J124" s="31"/>
      <c r="K124" s="32"/>
    </row>
    <row r="125" spans="1:11" ht="28.35" customHeight="1" x14ac:dyDescent="0.25">
      <c r="A125" s="28"/>
      <c r="B125" s="28"/>
      <c r="C125" s="28"/>
      <c r="D125" s="28"/>
      <c r="E125" s="29"/>
      <c r="F125" s="30"/>
      <c r="G125" s="45"/>
      <c r="H125" s="28"/>
      <c r="I125" s="28"/>
      <c r="J125" s="31"/>
      <c r="K125" s="32"/>
    </row>
    <row r="126" spans="1:11" ht="28.35" customHeight="1" x14ac:dyDescent="0.25">
      <c r="A126" s="28"/>
      <c r="B126" s="28"/>
      <c r="C126" s="28"/>
      <c r="D126" s="28"/>
      <c r="E126" s="29"/>
      <c r="F126" s="30"/>
      <c r="G126" s="45"/>
      <c r="H126" s="28"/>
      <c r="I126" s="28"/>
      <c r="J126" s="31"/>
      <c r="K126" s="32"/>
    </row>
    <row r="127" spans="1:11" ht="28.35" customHeight="1" x14ac:dyDescent="0.25">
      <c r="A127" s="28"/>
      <c r="B127" s="28"/>
      <c r="C127" s="28"/>
      <c r="D127" s="28"/>
      <c r="E127" s="29"/>
      <c r="F127" s="30"/>
      <c r="G127" s="45"/>
      <c r="H127" s="28"/>
      <c r="I127" s="28"/>
      <c r="J127" s="31"/>
      <c r="K127" s="32"/>
    </row>
    <row r="128" spans="1:11" ht="28.35" customHeight="1" x14ac:dyDescent="0.25">
      <c r="A128" s="28"/>
      <c r="B128" s="28"/>
      <c r="C128" s="28"/>
      <c r="D128" s="28"/>
      <c r="E128" s="29"/>
      <c r="F128" s="30"/>
      <c r="G128" s="45"/>
      <c r="H128" s="28"/>
      <c r="I128" s="28"/>
      <c r="J128" s="31"/>
      <c r="K128" s="32"/>
    </row>
    <row r="129" spans="1:11" ht="28.35" customHeight="1" x14ac:dyDescent="0.25">
      <c r="A129" s="28"/>
      <c r="B129" s="28"/>
      <c r="C129" s="28"/>
      <c r="D129" s="28"/>
      <c r="E129" s="29"/>
      <c r="F129" s="30"/>
      <c r="G129" s="45"/>
      <c r="H129" s="28"/>
      <c r="I129" s="28"/>
      <c r="J129" s="31"/>
      <c r="K129" s="32"/>
    </row>
    <row r="130" spans="1:11" ht="28.35" customHeight="1" x14ac:dyDescent="0.25">
      <c r="A130" s="28"/>
      <c r="B130" s="28"/>
      <c r="C130" s="28"/>
      <c r="D130" s="28"/>
      <c r="E130" s="29"/>
      <c r="F130" s="30"/>
      <c r="G130" s="45"/>
      <c r="H130" s="28"/>
      <c r="I130" s="28"/>
      <c r="J130" s="31"/>
      <c r="K130" s="32"/>
    </row>
    <row r="131" spans="1:11" ht="28.35" customHeight="1" x14ac:dyDescent="0.25">
      <c r="A131" s="28"/>
      <c r="B131" s="28"/>
      <c r="C131" s="28"/>
      <c r="D131" s="28"/>
      <c r="E131" s="29"/>
      <c r="F131" s="30"/>
      <c r="G131" s="45"/>
      <c r="H131" s="28"/>
      <c r="I131" s="28"/>
      <c r="J131" s="31"/>
      <c r="K131" s="32"/>
    </row>
    <row r="132" spans="1:11" ht="28.35" customHeight="1" x14ac:dyDescent="0.25">
      <c r="A132" s="28"/>
      <c r="B132" s="28"/>
      <c r="C132" s="28"/>
      <c r="D132" s="28"/>
      <c r="E132" s="29"/>
      <c r="F132" s="30"/>
      <c r="G132" s="45"/>
      <c r="H132" s="28"/>
      <c r="I132" s="28"/>
      <c r="J132" s="31"/>
      <c r="K132" s="32"/>
    </row>
    <row r="133" spans="1:11" ht="28.35" customHeight="1" x14ac:dyDescent="0.25">
      <c r="A133" s="28"/>
      <c r="B133" s="28"/>
      <c r="C133" s="28"/>
      <c r="D133" s="28"/>
      <c r="E133" s="29"/>
      <c r="F133" s="30"/>
      <c r="G133" s="45"/>
      <c r="H133" s="28"/>
      <c r="I133" s="28"/>
      <c r="J133" s="31"/>
      <c r="K133" s="32"/>
    </row>
    <row r="134" spans="1:11" ht="28.35" customHeight="1" x14ac:dyDescent="0.25">
      <c r="A134" s="28"/>
      <c r="B134" s="28"/>
      <c r="C134" s="28"/>
      <c r="D134" s="28"/>
      <c r="E134" s="29"/>
      <c r="F134" s="30"/>
      <c r="G134" s="45"/>
      <c r="H134" s="28"/>
      <c r="I134" s="28"/>
      <c r="J134" s="31"/>
      <c r="K134" s="32"/>
    </row>
    <row r="135" spans="1:11" ht="28.35" customHeight="1" x14ac:dyDescent="0.25">
      <c r="A135" s="28"/>
      <c r="B135" s="28"/>
      <c r="C135" s="28"/>
      <c r="D135" s="28"/>
      <c r="E135" s="29"/>
      <c r="F135" s="30"/>
      <c r="G135" s="45"/>
      <c r="H135" s="28"/>
      <c r="I135" s="28"/>
      <c r="J135" s="31"/>
      <c r="K135" s="32"/>
    </row>
    <row r="136" spans="1:11" ht="28.35" customHeight="1" x14ac:dyDescent="0.25">
      <c r="A136" s="28"/>
      <c r="B136" s="28"/>
      <c r="C136" s="28"/>
      <c r="D136" s="28"/>
      <c r="E136" s="29"/>
      <c r="F136" s="30"/>
      <c r="G136" s="45"/>
      <c r="H136" s="28"/>
      <c r="I136" s="28"/>
      <c r="J136" s="31"/>
      <c r="K136" s="32"/>
    </row>
    <row r="137" spans="1:11" ht="28.35" customHeight="1" x14ac:dyDescent="0.25">
      <c r="A137" s="28"/>
      <c r="B137" s="28"/>
      <c r="C137" s="28"/>
      <c r="D137" s="28"/>
      <c r="E137" s="29"/>
      <c r="F137" s="30"/>
      <c r="G137" s="45"/>
      <c r="H137" s="28"/>
      <c r="I137" s="28"/>
      <c r="J137" s="31"/>
      <c r="K137" s="32"/>
    </row>
    <row r="138" spans="1:11" ht="28.35" customHeight="1" x14ac:dyDescent="0.25">
      <c r="A138" s="28"/>
      <c r="B138" s="28"/>
      <c r="C138" s="28"/>
      <c r="D138" s="28"/>
      <c r="E138" s="29"/>
      <c r="F138" s="30"/>
      <c r="G138" s="45"/>
      <c r="H138" s="28"/>
      <c r="I138" s="28"/>
      <c r="J138" s="31"/>
      <c r="K138" s="32"/>
    </row>
    <row r="139" spans="1:11" ht="28.35" customHeight="1" x14ac:dyDescent="0.25">
      <c r="A139" s="28"/>
      <c r="B139" s="28"/>
      <c r="C139" s="28"/>
      <c r="D139" s="28"/>
      <c r="E139" s="29"/>
      <c r="F139" s="30"/>
      <c r="G139" s="45"/>
      <c r="H139" s="28"/>
      <c r="I139" s="28"/>
      <c r="J139" s="31"/>
      <c r="K139" s="32"/>
    </row>
    <row r="140" spans="1:11" ht="28.35" customHeight="1" x14ac:dyDescent="0.25">
      <c r="A140" s="28"/>
      <c r="B140" s="28"/>
      <c r="C140" s="28"/>
      <c r="D140" s="28"/>
      <c r="E140" s="29"/>
      <c r="F140" s="30"/>
      <c r="G140" s="45"/>
      <c r="H140" s="28"/>
      <c r="I140" s="28"/>
      <c r="J140" s="31"/>
      <c r="K140" s="32"/>
    </row>
    <row r="141" spans="1:11" ht="28.35" customHeight="1" x14ac:dyDescent="0.25">
      <c r="A141" s="28"/>
      <c r="B141" s="28"/>
      <c r="C141" s="28"/>
      <c r="D141" s="28"/>
      <c r="E141" s="29"/>
      <c r="F141" s="30"/>
      <c r="G141" s="45"/>
      <c r="H141" s="28"/>
      <c r="I141" s="28"/>
      <c r="J141" s="31"/>
      <c r="K141" s="32"/>
    </row>
    <row r="142" spans="1:11" ht="28.35" customHeight="1" x14ac:dyDescent="0.25">
      <c r="A142" s="28"/>
      <c r="B142" s="28"/>
      <c r="C142" s="28"/>
      <c r="D142" s="28"/>
      <c r="E142" s="29"/>
      <c r="F142" s="30"/>
      <c r="G142" s="45"/>
      <c r="H142" s="28"/>
      <c r="I142" s="28"/>
      <c r="J142" s="31"/>
      <c r="K142" s="32"/>
    </row>
    <row r="143" spans="1:11" ht="28.35" customHeight="1" x14ac:dyDescent="0.25">
      <c r="A143" s="28"/>
      <c r="B143" s="28"/>
      <c r="C143" s="28"/>
      <c r="D143" s="28"/>
      <c r="E143" s="29"/>
      <c r="F143" s="30"/>
      <c r="G143" s="45"/>
      <c r="H143" s="28"/>
      <c r="I143" s="28"/>
      <c r="J143" s="31"/>
      <c r="K143" s="32"/>
    </row>
    <row r="144" spans="1:11" ht="28.35" customHeight="1" x14ac:dyDescent="0.25">
      <c r="A144" s="28"/>
      <c r="B144" s="28"/>
      <c r="C144" s="28"/>
      <c r="D144" s="28"/>
      <c r="E144" s="29"/>
      <c r="F144" s="30"/>
      <c r="G144" s="45"/>
      <c r="H144" s="28"/>
      <c r="I144" s="28"/>
      <c r="J144" s="31"/>
      <c r="K144" s="32"/>
    </row>
    <row r="145" spans="1:11" ht="28.35" customHeight="1" x14ac:dyDescent="0.25">
      <c r="A145" s="28"/>
      <c r="B145" s="28"/>
      <c r="C145" s="28"/>
      <c r="D145" s="28"/>
      <c r="E145" s="29"/>
      <c r="F145" s="30"/>
      <c r="G145" s="45"/>
      <c r="H145" s="28"/>
      <c r="I145" s="28"/>
      <c r="J145" s="31"/>
      <c r="K145" s="32"/>
    </row>
    <row r="146" spans="1:11" ht="28.35" customHeight="1" x14ac:dyDescent="0.25">
      <c r="A146" s="28"/>
      <c r="B146" s="28"/>
      <c r="C146" s="28"/>
      <c r="D146" s="28"/>
      <c r="E146" s="29"/>
      <c r="F146" s="30"/>
      <c r="G146" s="45"/>
      <c r="H146" s="28"/>
      <c r="I146" s="28"/>
      <c r="J146" s="31"/>
      <c r="K146" s="32"/>
    </row>
    <row r="147" spans="1:11" ht="28.35" customHeight="1" x14ac:dyDescent="0.25">
      <c r="A147" s="28"/>
      <c r="B147" s="28"/>
      <c r="C147" s="28"/>
      <c r="D147" s="28"/>
      <c r="E147" s="29"/>
      <c r="F147" s="30"/>
      <c r="G147" s="45"/>
      <c r="H147" s="28"/>
      <c r="I147" s="28"/>
      <c r="J147" s="31"/>
      <c r="K147" s="32"/>
    </row>
    <row r="148" spans="1:11" ht="28.35" customHeight="1" x14ac:dyDescent="0.25">
      <c r="A148" s="28"/>
      <c r="B148" s="28"/>
      <c r="C148" s="28"/>
      <c r="D148" s="28"/>
      <c r="E148" s="29"/>
      <c r="F148" s="30"/>
      <c r="G148" s="45"/>
      <c r="H148" s="28"/>
      <c r="I148" s="28"/>
      <c r="J148" s="31"/>
      <c r="K148" s="32"/>
    </row>
    <row r="149" spans="1:11" ht="28.35" customHeight="1" x14ac:dyDescent="0.25">
      <c r="A149" s="28"/>
      <c r="B149" s="28"/>
      <c r="C149" s="28"/>
      <c r="D149" s="28"/>
      <c r="E149" s="29"/>
      <c r="F149" s="30"/>
      <c r="G149" s="45"/>
      <c r="H149" s="28"/>
      <c r="I149" s="28"/>
      <c r="J149" s="31"/>
      <c r="K149" s="32"/>
    </row>
    <row r="150" spans="1:11" ht="28.35" customHeight="1" x14ac:dyDescent="0.25">
      <c r="A150" s="28"/>
      <c r="B150" s="28"/>
      <c r="C150" s="28"/>
      <c r="D150" s="28"/>
      <c r="E150" s="29"/>
      <c r="F150" s="30"/>
      <c r="G150" s="45"/>
      <c r="H150" s="28"/>
      <c r="I150" s="28"/>
      <c r="J150" s="31"/>
      <c r="K150" s="32"/>
    </row>
    <row r="151" spans="1:11" ht="28.35" customHeight="1" x14ac:dyDescent="0.25">
      <c r="A151" s="28"/>
      <c r="B151" s="28"/>
      <c r="C151" s="28"/>
      <c r="D151" s="28"/>
      <c r="E151" s="29"/>
      <c r="F151" s="30"/>
      <c r="G151" s="45"/>
      <c r="H151" s="28"/>
      <c r="I151" s="28"/>
      <c r="J151" s="31"/>
      <c r="K151" s="32"/>
    </row>
    <row r="152" spans="1:11" ht="28.35" customHeight="1" x14ac:dyDescent="0.25">
      <c r="A152" s="28"/>
      <c r="B152" s="28"/>
      <c r="C152" s="28"/>
      <c r="D152" s="28"/>
      <c r="E152" s="29"/>
      <c r="F152" s="30"/>
      <c r="G152" s="45"/>
      <c r="H152" s="28"/>
      <c r="I152" s="28"/>
      <c r="J152" s="31"/>
      <c r="K152" s="32"/>
    </row>
    <row r="153" spans="1:11" ht="28.35" customHeight="1" x14ac:dyDescent="0.25">
      <c r="A153" s="28"/>
      <c r="B153" s="28"/>
      <c r="C153" s="28"/>
      <c r="D153" s="28"/>
      <c r="E153" s="29"/>
      <c r="F153" s="30"/>
      <c r="G153" s="45"/>
      <c r="H153" s="28"/>
      <c r="I153" s="28"/>
      <c r="J153" s="31"/>
      <c r="K153" s="32"/>
    </row>
    <row r="154" spans="1:11" ht="28.35" customHeight="1" x14ac:dyDescent="0.25">
      <c r="A154" s="28"/>
      <c r="B154" s="28"/>
      <c r="C154" s="28"/>
      <c r="D154" s="28"/>
      <c r="E154" s="29"/>
      <c r="F154" s="30"/>
      <c r="G154" s="45"/>
      <c r="H154" s="28"/>
      <c r="I154" s="28"/>
      <c r="J154" s="31"/>
      <c r="K154" s="32"/>
    </row>
    <row r="155" spans="1:11" ht="28.35" customHeight="1" x14ac:dyDescent="0.25">
      <c r="A155" s="28"/>
      <c r="B155" s="28"/>
      <c r="C155" s="28"/>
      <c r="D155" s="28"/>
      <c r="E155" s="29"/>
      <c r="F155" s="30"/>
      <c r="G155" s="45"/>
      <c r="H155" s="28"/>
      <c r="I155" s="28"/>
      <c r="J155" s="31"/>
      <c r="K155" s="32"/>
    </row>
    <row r="156" spans="1:11" ht="28.35" customHeight="1" x14ac:dyDescent="0.25">
      <c r="A156" s="28"/>
      <c r="B156" s="28"/>
      <c r="C156" s="28"/>
      <c r="D156" s="28"/>
      <c r="E156" s="29"/>
      <c r="F156" s="30"/>
      <c r="G156" s="45"/>
      <c r="H156" s="28"/>
      <c r="I156" s="28"/>
      <c r="J156" s="31"/>
      <c r="K156" s="32"/>
    </row>
    <row r="157" spans="1:11" ht="28.35" customHeight="1" x14ac:dyDescent="0.25">
      <c r="A157" s="28"/>
      <c r="B157" s="28"/>
      <c r="C157" s="28"/>
      <c r="D157" s="28"/>
      <c r="E157" s="29"/>
      <c r="F157" s="30"/>
      <c r="G157" s="45"/>
      <c r="H157" s="28"/>
      <c r="I157" s="28"/>
      <c r="J157" s="31"/>
      <c r="K157" s="32"/>
    </row>
    <row r="158" spans="1:11" ht="28.35" customHeight="1" x14ac:dyDescent="0.25">
      <c r="A158" s="28"/>
      <c r="B158" s="28"/>
      <c r="C158" s="28"/>
      <c r="D158" s="28"/>
      <c r="E158" s="29"/>
      <c r="F158" s="30"/>
      <c r="G158" s="45"/>
      <c r="H158" s="28"/>
      <c r="I158" s="28"/>
      <c r="J158" s="31"/>
      <c r="K158" s="32"/>
    </row>
    <row r="159" spans="1:11" ht="28.35" customHeight="1" x14ac:dyDescent="0.25">
      <c r="A159" s="28"/>
      <c r="B159" s="28"/>
      <c r="C159" s="28"/>
      <c r="D159" s="28"/>
      <c r="E159" s="29"/>
      <c r="F159" s="30"/>
      <c r="G159" s="45"/>
      <c r="H159" s="28"/>
      <c r="I159" s="28"/>
      <c r="J159" s="31"/>
      <c r="K159" s="32"/>
    </row>
    <row r="160" spans="1:11" ht="28.35" customHeight="1" x14ac:dyDescent="0.25">
      <c r="A160" s="28"/>
      <c r="B160" s="28"/>
      <c r="C160" s="28"/>
      <c r="D160" s="28"/>
      <c r="E160" s="29"/>
      <c r="F160" s="30"/>
      <c r="G160" s="45"/>
      <c r="H160" s="28"/>
      <c r="I160" s="28"/>
      <c r="J160" s="31"/>
      <c r="K160" s="32"/>
    </row>
    <row r="161" spans="1:11" ht="28.35" customHeight="1" x14ac:dyDescent="0.25">
      <c r="A161" s="28"/>
      <c r="B161" s="28"/>
      <c r="C161" s="28"/>
      <c r="D161" s="28"/>
      <c r="E161" s="29"/>
      <c r="F161" s="30"/>
      <c r="G161" s="45"/>
      <c r="H161" s="28"/>
      <c r="I161" s="28"/>
      <c r="J161" s="31"/>
      <c r="K161" s="32"/>
    </row>
    <row r="162" spans="1:11" ht="28.35" customHeight="1" x14ac:dyDescent="0.25">
      <c r="A162" s="28"/>
      <c r="B162" s="28"/>
      <c r="C162" s="28"/>
      <c r="D162" s="28"/>
      <c r="E162" s="29"/>
      <c r="F162" s="30"/>
      <c r="G162" s="45"/>
      <c r="H162" s="28"/>
      <c r="I162" s="28"/>
      <c r="J162" s="31"/>
      <c r="K162" s="32"/>
    </row>
    <row r="163" spans="1:11" ht="28.35" customHeight="1" x14ac:dyDescent="0.25">
      <c r="A163" s="28"/>
      <c r="B163" s="28"/>
      <c r="C163" s="28"/>
      <c r="D163" s="28"/>
      <c r="E163" s="29"/>
      <c r="F163" s="30"/>
      <c r="G163" s="45"/>
      <c r="H163" s="28"/>
      <c r="I163" s="28"/>
      <c r="J163" s="31"/>
      <c r="K163" s="32"/>
    </row>
    <row r="164" spans="1:11" ht="28.35" customHeight="1" x14ac:dyDescent="0.25">
      <c r="A164" s="28"/>
      <c r="B164" s="28"/>
      <c r="C164" s="28"/>
      <c r="D164" s="28"/>
      <c r="E164" s="29"/>
      <c r="F164" s="30"/>
      <c r="G164" s="45"/>
      <c r="H164" s="28"/>
      <c r="I164" s="28"/>
      <c r="J164" s="31"/>
      <c r="K164" s="32"/>
    </row>
    <row r="165" spans="1:11" ht="28.35" customHeight="1" x14ac:dyDescent="0.25">
      <c r="A165" s="28"/>
      <c r="B165" s="28"/>
      <c r="C165" s="28"/>
      <c r="D165" s="28"/>
      <c r="E165" s="29"/>
      <c r="F165" s="30"/>
      <c r="G165" s="45"/>
      <c r="H165" s="28"/>
      <c r="I165" s="28"/>
      <c r="J165" s="31"/>
      <c r="K165" s="32"/>
    </row>
    <row r="166" spans="1:11" ht="28.35" customHeight="1" x14ac:dyDescent="0.25">
      <c r="A166" s="28"/>
      <c r="B166" s="28"/>
      <c r="C166" s="28"/>
      <c r="D166" s="28"/>
      <c r="E166" s="29"/>
      <c r="F166" s="30"/>
      <c r="G166" s="45"/>
      <c r="H166" s="28"/>
      <c r="I166" s="28"/>
      <c r="J166" s="31"/>
      <c r="K166" s="32"/>
    </row>
    <row r="167" spans="1:11" ht="28.35" customHeight="1" x14ac:dyDescent="0.25">
      <c r="A167" s="28"/>
      <c r="B167" s="28"/>
      <c r="C167" s="28"/>
      <c r="D167" s="28"/>
      <c r="E167" s="29"/>
      <c r="F167" s="30"/>
      <c r="G167" s="45"/>
      <c r="H167" s="28"/>
      <c r="I167" s="28"/>
      <c r="J167" s="31"/>
      <c r="K167" s="32"/>
    </row>
    <row r="168" spans="1:11" ht="28.35" customHeight="1" x14ac:dyDescent="0.25">
      <c r="A168" s="28"/>
      <c r="B168" s="28"/>
      <c r="C168" s="28"/>
      <c r="D168" s="28"/>
      <c r="E168" s="29"/>
      <c r="F168" s="30"/>
      <c r="G168" s="45"/>
      <c r="H168" s="28"/>
      <c r="I168" s="28"/>
      <c r="J168" s="31"/>
      <c r="K168" s="32"/>
    </row>
    <row r="169" spans="1:11" ht="28.35" customHeight="1" x14ac:dyDescent="0.25">
      <c r="A169" s="28"/>
      <c r="B169" s="28"/>
      <c r="C169" s="28"/>
      <c r="D169" s="28"/>
      <c r="E169" s="29"/>
      <c r="F169" s="30"/>
      <c r="G169" s="45"/>
      <c r="H169" s="28"/>
      <c r="I169" s="28"/>
      <c r="J169" s="31"/>
      <c r="K169" s="32"/>
    </row>
    <row r="170" spans="1:11" ht="28.35" customHeight="1" x14ac:dyDescent="0.25">
      <c r="A170" s="28"/>
      <c r="B170" s="28"/>
      <c r="C170" s="28"/>
      <c r="D170" s="28"/>
      <c r="E170" s="29"/>
      <c r="F170" s="30"/>
      <c r="G170" s="45"/>
      <c r="H170" s="28"/>
      <c r="I170" s="28"/>
      <c r="J170" s="31"/>
      <c r="K170" s="32"/>
    </row>
    <row r="171" spans="1:11" ht="28.35" customHeight="1" x14ac:dyDescent="0.25">
      <c r="A171" s="28"/>
      <c r="B171" s="28"/>
      <c r="C171" s="28"/>
      <c r="D171" s="28"/>
      <c r="E171" s="29"/>
      <c r="F171" s="30"/>
      <c r="G171" s="45"/>
      <c r="H171" s="28"/>
      <c r="I171" s="28"/>
      <c r="J171" s="31"/>
      <c r="K171" s="32"/>
    </row>
    <row r="172" spans="1:11" ht="28.35" customHeight="1" x14ac:dyDescent="0.25">
      <c r="A172" s="28"/>
      <c r="B172" s="28"/>
      <c r="C172" s="28"/>
      <c r="D172" s="28"/>
      <c r="E172" s="29"/>
      <c r="F172" s="30"/>
      <c r="G172" s="45"/>
      <c r="H172" s="28"/>
      <c r="I172" s="28"/>
      <c r="J172" s="31"/>
      <c r="K172" s="32"/>
    </row>
    <row r="173" spans="1:11" ht="28.35" customHeight="1" x14ac:dyDescent="0.25">
      <c r="A173" s="28"/>
      <c r="B173" s="28"/>
      <c r="C173" s="28"/>
      <c r="D173" s="28"/>
      <c r="E173" s="29"/>
      <c r="F173" s="30"/>
      <c r="G173" s="45"/>
      <c r="H173" s="28"/>
      <c r="I173" s="28"/>
      <c r="J173" s="31"/>
      <c r="K173" s="32"/>
    </row>
    <row r="174" spans="1:11" ht="28.35" customHeight="1" x14ac:dyDescent="0.25">
      <c r="A174" s="28"/>
      <c r="B174" s="28"/>
      <c r="C174" s="28"/>
      <c r="D174" s="28"/>
      <c r="E174" s="29"/>
      <c r="F174" s="30"/>
      <c r="G174" s="45"/>
      <c r="H174" s="28"/>
      <c r="I174" s="28"/>
      <c r="J174" s="31"/>
      <c r="K174" s="32"/>
    </row>
    <row r="175" spans="1:11" ht="28.35" customHeight="1" x14ac:dyDescent="0.25">
      <c r="A175" s="28"/>
      <c r="B175" s="28"/>
      <c r="C175" s="28"/>
      <c r="D175" s="28"/>
      <c r="E175" s="29"/>
      <c r="F175" s="30"/>
      <c r="G175" s="45"/>
      <c r="H175" s="28"/>
      <c r="I175" s="28"/>
      <c r="J175" s="31"/>
      <c r="K175" s="32"/>
    </row>
    <row r="176" spans="1:11" ht="28.35" customHeight="1" x14ac:dyDescent="0.25">
      <c r="A176" s="28"/>
      <c r="B176" s="28"/>
      <c r="C176" s="28"/>
      <c r="D176" s="28"/>
      <c r="E176" s="29"/>
      <c r="F176" s="30"/>
      <c r="G176" s="45"/>
      <c r="H176" s="28"/>
      <c r="I176" s="28"/>
      <c r="J176" s="31"/>
      <c r="K176" s="32"/>
    </row>
    <row r="177" spans="1:11" ht="28.35" customHeight="1" x14ac:dyDescent="0.25">
      <c r="A177" s="28"/>
      <c r="B177" s="28"/>
      <c r="C177" s="28"/>
      <c r="D177" s="28"/>
      <c r="E177" s="29"/>
      <c r="F177" s="30"/>
      <c r="G177" s="45"/>
      <c r="H177" s="28"/>
      <c r="I177" s="28"/>
      <c r="J177" s="31"/>
      <c r="K177" s="32"/>
    </row>
    <row r="178" spans="1:11" ht="28.35" customHeight="1" x14ac:dyDescent="0.25">
      <c r="A178" s="28"/>
      <c r="B178" s="28"/>
      <c r="C178" s="28"/>
      <c r="D178" s="28"/>
      <c r="E178" s="29"/>
      <c r="F178" s="30"/>
      <c r="G178" s="45"/>
      <c r="H178" s="28"/>
      <c r="I178" s="28"/>
      <c r="J178" s="31"/>
      <c r="K178" s="32"/>
    </row>
    <row r="179" spans="1:11" ht="28.35" customHeight="1" x14ac:dyDescent="0.25">
      <c r="A179" s="28"/>
      <c r="B179" s="28"/>
      <c r="C179" s="28"/>
      <c r="D179" s="28"/>
      <c r="E179" s="29"/>
      <c r="F179" s="30"/>
      <c r="G179" s="45"/>
      <c r="H179" s="28"/>
      <c r="I179" s="28"/>
      <c r="J179" s="31"/>
      <c r="K179" s="32"/>
    </row>
    <row r="180" spans="1:11" ht="28.35" customHeight="1" x14ac:dyDescent="0.25">
      <c r="A180" s="28"/>
      <c r="B180" s="28"/>
      <c r="C180" s="28"/>
      <c r="D180" s="28"/>
      <c r="E180" s="29"/>
      <c r="F180" s="30"/>
      <c r="G180" s="45"/>
      <c r="H180" s="28"/>
      <c r="I180" s="28"/>
      <c r="J180" s="31"/>
      <c r="K180" s="32"/>
    </row>
    <row r="181" spans="1:11" ht="28.35" customHeight="1" x14ac:dyDescent="0.25">
      <c r="A181" s="28"/>
      <c r="B181" s="28"/>
      <c r="C181" s="28"/>
      <c r="D181" s="28"/>
      <c r="E181" s="29"/>
      <c r="F181" s="30"/>
      <c r="G181" s="45"/>
      <c r="H181" s="28"/>
      <c r="I181" s="28"/>
      <c r="J181" s="31"/>
      <c r="K181" s="32"/>
    </row>
    <row r="182" spans="1:11" ht="28.35" customHeight="1" x14ac:dyDescent="0.25">
      <c r="A182" s="28"/>
      <c r="B182" s="28"/>
      <c r="C182" s="28"/>
      <c r="D182" s="28"/>
      <c r="E182" s="29"/>
      <c r="F182" s="30"/>
      <c r="G182" s="45"/>
      <c r="H182" s="28"/>
      <c r="I182" s="28"/>
      <c r="J182" s="31"/>
      <c r="K182" s="32"/>
    </row>
    <row r="183" spans="1:11" ht="28.35" customHeight="1" x14ac:dyDescent="0.25">
      <c r="A183" s="28"/>
      <c r="B183" s="28"/>
      <c r="C183" s="28"/>
      <c r="D183" s="28"/>
      <c r="E183" s="29"/>
      <c r="F183" s="30"/>
      <c r="G183" s="45"/>
      <c r="H183" s="28"/>
      <c r="I183" s="28"/>
      <c r="J183" s="31"/>
      <c r="K183" s="32"/>
    </row>
    <row r="184" spans="1:11" ht="28.35" customHeight="1" x14ac:dyDescent="0.25">
      <c r="A184" s="28"/>
      <c r="B184" s="28"/>
      <c r="C184" s="28"/>
      <c r="D184" s="28"/>
      <c r="E184" s="29"/>
      <c r="F184" s="30"/>
      <c r="G184" s="45"/>
      <c r="H184" s="28"/>
      <c r="I184" s="28"/>
      <c r="J184" s="31"/>
      <c r="K184" s="32"/>
    </row>
    <row r="185" spans="1:11" ht="28.35" customHeight="1" x14ac:dyDescent="0.25">
      <c r="A185" s="28"/>
      <c r="B185" s="28"/>
      <c r="C185" s="28"/>
      <c r="D185" s="28"/>
      <c r="E185" s="29"/>
      <c r="F185" s="30"/>
      <c r="G185" s="45"/>
      <c r="H185" s="28"/>
      <c r="I185" s="28"/>
      <c r="J185" s="31"/>
      <c r="K185" s="32"/>
    </row>
    <row r="186" spans="1:11" ht="28.35" customHeight="1" x14ac:dyDescent="0.25">
      <c r="A186" s="28"/>
      <c r="B186" s="28"/>
      <c r="C186" s="28"/>
      <c r="D186" s="28"/>
      <c r="E186" s="29"/>
      <c r="F186" s="30"/>
      <c r="G186" s="45"/>
      <c r="H186" s="28"/>
      <c r="I186" s="28"/>
      <c r="J186" s="31"/>
      <c r="K186" s="32"/>
    </row>
    <row r="187" spans="1:11" ht="28.35" customHeight="1" x14ac:dyDescent="0.25">
      <c r="A187" s="28"/>
      <c r="B187" s="28"/>
      <c r="C187" s="28"/>
      <c r="D187" s="28"/>
      <c r="E187" s="29"/>
      <c r="F187" s="30"/>
      <c r="G187" s="45"/>
      <c r="H187" s="28"/>
      <c r="I187" s="28"/>
      <c r="J187" s="31"/>
      <c r="K187" s="32"/>
    </row>
    <row r="188" spans="1:11" ht="28.35" customHeight="1" x14ac:dyDescent="0.25">
      <c r="A188" s="28"/>
      <c r="B188" s="28"/>
      <c r="C188" s="28"/>
      <c r="D188" s="28"/>
      <c r="E188" s="29"/>
      <c r="F188" s="30"/>
      <c r="G188" s="45"/>
      <c r="H188" s="28"/>
      <c r="I188" s="28"/>
      <c r="J188" s="31"/>
      <c r="K188" s="32"/>
    </row>
    <row r="189" spans="1:11" ht="28.35" customHeight="1" x14ac:dyDescent="0.25">
      <c r="A189" s="28"/>
      <c r="B189" s="28"/>
      <c r="C189" s="28"/>
      <c r="D189" s="28"/>
      <c r="E189" s="29"/>
      <c r="F189" s="30"/>
      <c r="G189" s="45"/>
      <c r="H189" s="28"/>
      <c r="I189" s="28"/>
      <c r="J189" s="31"/>
      <c r="K189" s="32"/>
    </row>
    <row r="190" spans="1:11" ht="28.35" customHeight="1" x14ac:dyDescent="0.25">
      <c r="A190" s="28"/>
      <c r="B190" s="28"/>
      <c r="C190" s="28"/>
      <c r="D190" s="28"/>
      <c r="E190" s="29"/>
      <c r="F190" s="30"/>
      <c r="G190" s="45"/>
      <c r="H190" s="28"/>
      <c r="I190" s="28"/>
      <c r="J190" s="31"/>
      <c r="K190" s="32"/>
    </row>
    <row r="191" spans="1:11" ht="28.35" customHeight="1" x14ac:dyDescent="0.25">
      <c r="A191" s="28"/>
      <c r="B191" s="28"/>
      <c r="C191" s="28"/>
      <c r="D191" s="28"/>
      <c r="E191" s="29"/>
      <c r="F191" s="30"/>
      <c r="G191" s="45"/>
      <c r="H191" s="28"/>
      <c r="I191" s="28"/>
      <c r="J191" s="31"/>
      <c r="K191" s="32"/>
    </row>
    <row r="192" spans="1:11" ht="28.35" customHeight="1" x14ac:dyDescent="0.25">
      <c r="A192" s="28"/>
      <c r="B192" s="28"/>
      <c r="C192" s="28"/>
      <c r="D192" s="28"/>
      <c r="E192" s="29"/>
      <c r="F192" s="30"/>
      <c r="G192" s="45"/>
      <c r="H192" s="28"/>
      <c r="I192" s="28"/>
      <c r="J192" s="31"/>
      <c r="K192" s="32"/>
    </row>
    <row r="193" spans="1:11" ht="28.35" customHeight="1" x14ac:dyDescent="0.25">
      <c r="A193" s="28"/>
      <c r="B193" s="28"/>
      <c r="C193" s="28"/>
      <c r="D193" s="28"/>
      <c r="E193" s="29"/>
      <c r="F193" s="30"/>
      <c r="G193" s="45"/>
      <c r="H193" s="28"/>
      <c r="I193" s="28"/>
      <c r="J193" s="31"/>
      <c r="K193" s="32"/>
    </row>
    <row r="194" spans="1:11" ht="28.35" customHeight="1" x14ac:dyDescent="0.25">
      <c r="A194" s="28"/>
      <c r="B194" s="28"/>
      <c r="C194" s="28"/>
      <c r="D194" s="28"/>
      <c r="E194" s="29"/>
      <c r="F194" s="30"/>
      <c r="G194" s="45"/>
      <c r="H194" s="28"/>
      <c r="I194" s="28"/>
      <c r="J194" s="31"/>
      <c r="K194" s="32"/>
    </row>
    <row r="195" spans="1:11" ht="28.35" customHeight="1" x14ac:dyDescent="0.25">
      <c r="A195" s="28"/>
      <c r="B195" s="28"/>
      <c r="C195" s="28"/>
      <c r="D195" s="28"/>
      <c r="E195" s="29"/>
      <c r="F195" s="30"/>
      <c r="G195" s="45"/>
      <c r="H195" s="28"/>
      <c r="I195" s="28"/>
      <c r="J195" s="31"/>
      <c r="K195" s="32"/>
    </row>
    <row r="196" spans="1:11" ht="28.35" customHeight="1" x14ac:dyDescent="0.25">
      <c r="A196" s="28"/>
      <c r="B196" s="28"/>
      <c r="C196" s="28"/>
      <c r="D196" s="28"/>
      <c r="E196" s="29"/>
      <c r="F196" s="30"/>
      <c r="G196" s="45"/>
      <c r="H196" s="28"/>
      <c r="I196" s="28"/>
      <c r="J196" s="31"/>
      <c r="K196" s="32"/>
    </row>
    <row r="197" spans="1:11" ht="28.35" customHeight="1" x14ac:dyDescent="0.25">
      <c r="A197" s="28"/>
      <c r="B197" s="28"/>
      <c r="C197" s="28"/>
      <c r="D197" s="28"/>
      <c r="E197" s="29"/>
      <c r="F197" s="30"/>
      <c r="G197" s="45"/>
      <c r="H197" s="28"/>
      <c r="I197" s="28"/>
      <c r="J197" s="31"/>
      <c r="K197" s="32"/>
    </row>
    <row r="198" spans="1:11" ht="28.35" customHeight="1" x14ac:dyDescent="0.25">
      <c r="A198" s="28"/>
      <c r="B198" s="28"/>
      <c r="C198" s="28"/>
      <c r="D198" s="28"/>
      <c r="E198" s="29"/>
      <c r="F198" s="30"/>
      <c r="G198" s="45"/>
      <c r="H198" s="28"/>
      <c r="I198" s="28"/>
      <c r="J198" s="31"/>
      <c r="K198" s="32"/>
    </row>
    <row r="199" spans="1:11" ht="28.35" customHeight="1" x14ac:dyDescent="0.25">
      <c r="A199" s="28"/>
      <c r="B199" s="28"/>
      <c r="C199" s="28"/>
      <c r="D199" s="28"/>
      <c r="E199" s="29"/>
      <c r="F199" s="30"/>
      <c r="G199" s="45"/>
      <c r="H199" s="28"/>
      <c r="I199" s="28"/>
      <c r="J199" s="31"/>
      <c r="K199" s="32"/>
    </row>
    <row r="200" spans="1:11" ht="28.35" customHeight="1" x14ac:dyDescent="0.25">
      <c r="A200" s="28"/>
      <c r="B200" s="28"/>
      <c r="C200" s="28"/>
      <c r="D200" s="28"/>
      <c r="E200" s="29"/>
      <c r="F200" s="30"/>
      <c r="G200" s="45"/>
      <c r="H200" s="28"/>
      <c r="I200" s="28"/>
      <c r="J200" s="31"/>
      <c r="K200" s="32"/>
    </row>
    <row r="201" spans="1:11" ht="28.35" customHeight="1" x14ac:dyDescent="0.25">
      <c r="A201" s="28"/>
      <c r="B201" s="28"/>
      <c r="C201" s="28"/>
      <c r="D201" s="28"/>
      <c r="E201" s="29"/>
      <c r="F201" s="30"/>
      <c r="G201" s="45"/>
      <c r="H201" s="28"/>
      <c r="I201" s="28"/>
      <c r="J201" s="31"/>
      <c r="K201" s="32"/>
    </row>
    <row r="202" spans="1:11" ht="28.35" customHeight="1" x14ac:dyDescent="0.25">
      <c r="A202" s="28"/>
      <c r="B202" s="28"/>
      <c r="C202" s="28"/>
      <c r="D202" s="28"/>
      <c r="E202" s="29"/>
      <c r="F202" s="30"/>
      <c r="G202" s="45"/>
      <c r="H202" s="28"/>
      <c r="I202" s="28"/>
      <c r="J202" s="31"/>
      <c r="K202" s="32"/>
    </row>
    <row r="203" spans="1:11" ht="28.35" customHeight="1" x14ac:dyDescent="0.25">
      <c r="A203" s="28"/>
      <c r="B203" s="28"/>
      <c r="C203" s="28"/>
      <c r="D203" s="28"/>
      <c r="E203" s="29"/>
      <c r="F203" s="30"/>
      <c r="G203" s="45"/>
      <c r="H203" s="28"/>
      <c r="I203" s="28"/>
      <c r="J203" s="31"/>
      <c r="K203" s="32"/>
    </row>
    <row r="204" spans="1:11" ht="28.35" customHeight="1" x14ac:dyDescent="0.25">
      <c r="A204" s="28"/>
      <c r="B204" s="28"/>
      <c r="C204" s="28"/>
      <c r="D204" s="28"/>
      <c r="E204" s="29"/>
      <c r="F204" s="30"/>
      <c r="G204" s="45"/>
      <c r="H204" s="28"/>
      <c r="I204" s="28"/>
      <c r="J204" s="31"/>
      <c r="K204" s="32"/>
    </row>
    <row r="205" spans="1:11" ht="28.35" customHeight="1" x14ac:dyDescent="0.25">
      <c r="A205" s="28"/>
      <c r="B205" s="28"/>
      <c r="C205" s="28"/>
      <c r="D205" s="28"/>
      <c r="E205" s="29"/>
      <c r="F205" s="30"/>
      <c r="G205" s="45"/>
      <c r="H205" s="28"/>
      <c r="I205" s="28"/>
      <c r="J205" s="31"/>
      <c r="K205" s="32"/>
    </row>
    <row r="206" spans="1:11" ht="28.35" customHeight="1" x14ac:dyDescent="0.25">
      <c r="A206" s="28"/>
      <c r="B206" s="28"/>
      <c r="C206" s="28"/>
      <c r="D206" s="28"/>
      <c r="E206" s="29"/>
      <c r="F206" s="30"/>
      <c r="G206" s="45"/>
      <c r="H206" s="28"/>
      <c r="I206" s="28"/>
      <c r="J206" s="31"/>
      <c r="K206" s="32"/>
    </row>
    <row r="207" spans="1:11" ht="28.35" customHeight="1" x14ac:dyDescent="0.25">
      <c r="A207" s="28"/>
      <c r="B207" s="28"/>
      <c r="C207" s="28"/>
      <c r="D207" s="28"/>
      <c r="E207" s="29"/>
      <c r="F207" s="30"/>
      <c r="G207" s="45"/>
      <c r="H207" s="28"/>
      <c r="I207" s="28"/>
      <c r="J207" s="31"/>
      <c r="K207" s="32"/>
    </row>
    <row r="208" spans="1:11" ht="28.35" customHeight="1" x14ac:dyDescent="0.25">
      <c r="A208" s="28"/>
      <c r="B208" s="28"/>
      <c r="C208" s="28"/>
      <c r="D208" s="28"/>
      <c r="E208" s="29"/>
      <c r="F208" s="30"/>
      <c r="G208" s="45"/>
      <c r="H208" s="28"/>
      <c r="I208" s="28"/>
      <c r="J208" s="31"/>
      <c r="K208" s="32"/>
    </row>
    <row r="209" spans="1:11" ht="28.35" customHeight="1" x14ac:dyDescent="0.25">
      <c r="A209" s="28"/>
      <c r="B209" s="28"/>
      <c r="C209" s="28"/>
      <c r="D209" s="28"/>
      <c r="E209" s="29"/>
      <c r="F209" s="30"/>
      <c r="G209" s="45"/>
      <c r="H209" s="28"/>
      <c r="I209" s="28"/>
      <c r="J209" s="31"/>
      <c r="K209" s="32"/>
    </row>
    <row r="210" spans="1:11" ht="28.35" customHeight="1" x14ac:dyDescent="0.25">
      <c r="A210" s="28"/>
      <c r="B210" s="28"/>
      <c r="C210" s="28"/>
      <c r="D210" s="28"/>
      <c r="E210" s="29"/>
      <c r="F210" s="30"/>
      <c r="G210" s="45"/>
      <c r="H210" s="28"/>
      <c r="I210" s="28"/>
      <c r="J210" s="31"/>
      <c r="K210" s="32"/>
    </row>
    <row r="211" spans="1:11" ht="28.35" customHeight="1" x14ac:dyDescent="0.25">
      <c r="A211" s="28"/>
      <c r="B211" s="28"/>
      <c r="C211" s="28"/>
      <c r="D211" s="28"/>
      <c r="E211" s="29"/>
      <c r="F211" s="30"/>
      <c r="G211" s="45"/>
      <c r="H211" s="28"/>
      <c r="I211" s="28"/>
      <c r="J211" s="31"/>
      <c r="K211" s="32"/>
    </row>
    <row r="212" spans="1:11" ht="28.35" customHeight="1" x14ac:dyDescent="0.25">
      <c r="A212" s="28"/>
      <c r="B212" s="28"/>
      <c r="C212" s="28"/>
      <c r="D212" s="28"/>
      <c r="E212" s="29"/>
      <c r="F212" s="30"/>
      <c r="G212" s="45"/>
      <c r="H212" s="28"/>
      <c r="I212" s="28"/>
      <c r="J212" s="31"/>
      <c r="K212" s="32"/>
    </row>
    <row r="213" spans="1:11" ht="28.35" customHeight="1" x14ac:dyDescent="0.25">
      <c r="A213" s="28"/>
      <c r="B213" s="28"/>
      <c r="C213" s="28"/>
      <c r="D213" s="28"/>
      <c r="E213" s="29"/>
      <c r="F213" s="30"/>
      <c r="G213" s="45"/>
      <c r="H213" s="28"/>
      <c r="I213" s="28"/>
      <c r="J213" s="31"/>
      <c r="K213" s="32"/>
    </row>
    <row r="214" spans="1:11" ht="28.35" customHeight="1" x14ac:dyDescent="0.25">
      <c r="A214" s="28"/>
      <c r="B214" s="28"/>
      <c r="C214" s="28"/>
      <c r="D214" s="28"/>
      <c r="E214" s="29"/>
      <c r="F214" s="30"/>
      <c r="G214" s="45"/>
      <c r="H214" s="28"/>
      <c r="I214" s="28"/>
      <c r="J214" s="31"/>
      <c r="K214" s="32"/>
    </row>
    <row r="215" spans="1:11" ht="28.35" customHeight="1" x14ac:dyDescent="0.25">
      <c r="A215" s="28"/>
      <c r="B215" s="28"/>
      <c r="C215" s="28"/>
      <c r="D215" s="28"/>
      <c r="E215" s="29"/>
      <c r="F215" s="30"/>
      <c r="G215" s="45"/>
      <c r="H215" s="28"/>
      <c r="I215" s="28"/>
      <c r="J215" s="31"/>
      <c r="K215" s="32"/>
    </row>
    <row r="216" spans="1:11" ht="28.35" customHeight="1" x14ac:dyDescent="0.25">
      <c r="A216" s="28"/>
      <c r="B216" s="28"/>
      <c r="C216" s="28"/>
      <c r="D216" s="28"/>
      <c r="E216" s="29"/>
      <c r="F216" s="30"/>
      <c r="G216" s="45"/>
      <c r="H216" s="28"/>
      <c r="I216" s="28"/>
      <c r="J216" s="31"/>
      <c r="K216" s="32"/>
    </row>
    <row r="217" spans="1:11" ht="28.35" customHeight="1" x14ac:dyDescent="0.25">
      <c r="A217" s="28"/>
      <c r="B217" s="28"/>
      <c r="C217" s="28"/>
      <c r="D217" s="28"/>
      <c r="E217" s="29"/>
      <c r="F217" s="30"/>
      <c r="G217" s="45"/>
      <c r="H217" s="28"/>
      <c r="I217" s="28"/>
      <c r="J217" s="31"/>
      <c r="K217" s="32"/>
    </row>
    <row r="218" spans="1:11" ht="28.35" customHeight="1" x14ac:dyDescent="0.25">
      <c r="A218" s="28"/>
      <c r="B218" s="28"/>
      <c r="C218" s="28"/>
      <c r="D218" s="28"/>
      <c r="E218" s="29"/>
      <c r="F218" s="30"/>
      <c r="G218" s="45"/>
      <c r="H218" s="28"/>
      <c r="I218" s="28"/>
      <c r="J218" s="31"/>
      <c r="K218" s="32"/>
    </row>
    <row r="219" spans="1:11" ht="28.35" customHeight="1" x14ac:dyDescent="0.25">
      <c r="A219" s="28"/>
      <c r="B219" s="28"/>
      <c r="C219" s="28"/>
      <c r="D219" s="28"/>
      <c r="E219" s="29"/>
      <c r="F219" s="30"/>
      <c r="G219" s="45"/>
      <c r="H219" s="28"/>
      <c r="I219" s="28"/>
      <c r="J219" s="31"/>
      <c r="K219" s="32"/>
    </row>
    <row r="220" spans="1:11" ht="28.35" customHeight="1" x14ac:dyDescent="0.25">
      <c r="A220" s="28"/>
      <c r="B220" s="28"/>
      <c r="C220" s="28"/>
      <c r="D220" s="28"/>
      <c r="E220" s="29"/>
      <c r="F220" s="30"/>
      <c r="G220" s="45"/>
      <c r="H220" s="28"/>
      <c r="I220" s="28"/>
      <c r="J220" s="31"/>
      <c r="K220" s="32"/>
    </row>
    <row r="221" spans="1:11" ht="28.35" customHeight="1" x14ac:dyDescent="0.25">
      <c r="A221" s="28"/>
      <c r="B221" s="28"/>
      <c r="C221" s="28"/>
      <c r="D221" s="28"/>
      <c r="E221" s="29"/>
      <c r="F221" s="30"/>
      <c r="G221" s="45"/>
      <c r="H221" s="28"/>
      <c r="I221" s="28"/>
      <c r="J221" s="31"/>
      <c r="K221" s="32"/>
    </row>
    <row r="222" spans="1:11" ht="28.35" customHeight="1" x14ac:dyDescent="0.25">
      <c r="A222" s="28"/>
      <c r="B222" s="28"/>
      <c r="C222" s="28"/>
      <c r="D222" s="28"/>
      <c r="E222" s="29"/>
      <c r="F222" s="30"/>
      <c r="G222" s="45"/>
      <c r="H222" s="28"/>
      <c r="I222" s="28"/>
      <c r="J222" s="31"/>
      <c r="K222" s="32"/>
    </row>
    <row r="223" spans="1:11" ht="28.35" customHeight="1" x14ac:dyDescent="0.25">
      <c r="A223" s="28"/>
      <c r="B223" s="28"/>
      <c r="C223" s="28"/>
      <c r="D223" s="28"/>
      <c r="E223" s="29"/>
      <c r="F223" s="30"/>
      <c r="G223" s="45"/>
      <c r="H223" s="28"/>
      <c r="I223" s="28"/>
      <c r="J223" s="31"/>
      <c r="K223" s="32"/>
    </row>
    <row r="224" spans="1:11" ht="28.35" customHeight="1" x14ac:dyDescent="0.25">
      <c r="A224" s="28"/>
      <c r="B224" s="28"/>
      <c r="C224" s="28"/>
      <c r="D224" s="28"/>
      <c r="E224" s="29"/>
      <c r="F224" s="30"/>
      <c r="G224" s="45"/>
      <c r="H224" s="28"/>
      <c r="I224" s="28"/>
      <c r="J224" s="31"/>
      <c r="K224" s="32"/>
    </row>
    <row r="225" spans="1:11" ht="28.35" customHeight="1" x14ac:dyDescent="0.25">
      <c r="A225" s="28"/>
      <c r="B225" s="28"/>
      <c r="C225" s="28"/>
      <c r="D225" s="28"/>
      <c r="E225" s="29"/>
      <c r="F225" s="30"/>
      <c r="G225" s="45"/>
      <c r="H225" s="28"/>
      <c r="I225" s="28"/>
      <c r="J225" s="31"/>
      <c r="K225" s="32"/>
    </row>
    <row r="226" spans="1:11" ht="28.35" customHeight="1" x14ac:dyDescent="0.25">
      <c r="A226" s="28"/>
      <c r="B226" s="28"/>
      <c r="C226" s="28"/>
      <c r="D226" s="28"/>
      <c r="E226" s="29"/>
      <c r="F226" s="30"/>
      <c r="G226" s="45"/>
      <c r="H226" s="28"/>
      <c r="I226" s="28"/>
      <c r="J226" s="31"/>
      <c r="K226" s="32"/>
    </row>
    <row r="227" spans="1:11" ht="28.35" customHeight="1" x14ac:dyDescent="0.25">
      <c r="A227" s="28"/>
      <c r="B227" s="28"/>
      <c r="C227" s="28"/>
      <c r="D227" s="28"/>
      <c r="E227" s="29"/>
      <c r="F227" s="30"/>
      <c r="G227" s="45"/>
      <c r="H227" s="28"/>
      <c r="I227" s="28"/>
      <c r="J227" s="31"/>
      <c r="K227" s="32"/>
    </row>
    <row r="228" spans="1:11" ht="28.35" customHeight="1" x14ac:dyDescent="0.25">
      <c r="A228" s="28"/>
      <c r="B228" s="28"/>
      <c r="C228" s="28"/>
      <c r="D228" s="28"/>
      <c r="E228" s="29"/>
      <c r="F228" s="30"/>
      <c r="G228" s="45"/>
      <c r="H228" s="28"/>
      <c r="I228" s="28"/>
      <c r="J228" s="31"/>
      <c r="K228" s="32"/>
    </row>
    <row r="229" spans="1:11" ht="28.35" customHeight="1" x14ac:dyDescent="0.25">
      <c r="A229" s="28"/>
      <c r="B229" s="28"/>
      <c r="C229" s="28"/>
      <c r="D229" s="28"/>
      <c r="E229" s="29"/>
      <c r="F229" s="30"/>
      <c r="G229" s="45"/>
      <c r="H229" s="28"/>
      <c r="I229" s="28"/>
      <c r="J229" s="31"/>
      <c r="K229" s="32"/>
    </row>
    <row r="230" spans="1:11" ht="28.35" customHeight="1" x14ac:dyDescent="0.25">
      <c r="A230" s="28"/>
      <c r="B230" s="28"/>
      <c r="C230" s="28"/>
      <c r="D230" s="28"/>
      <c r="E230" s="29"/>
      <c r="F230" s="30"/>
      <c r="G230" s="45"/>
      <c r="H230" s="28"/>
      <c r="I230" s="28"/>
      <c r="J230" s="31"/>
      <c r="K230" s="32"/>
    </row>
    <row r="231" spans="1:11" ht="28.35" customHeight="1" x14ac:dyDescent="0.25">
      <c r="A231" s="28"/>
      <c r="B231" s="28"/>
      <c r="C231" s="28"/>
      <c r="D231" s="28"/>
      <c r="E231" s="29"/>
      <c r="F231" s="30"/>
      <c r="G231" s="45"/>
      <c r="H231" s="28"/>
      <c r="I231" s="28"/>
      <c r="J231" s="31"/>
      <c r="K231" s="32"/>
    </row>
    <row r="232" spans="1:11" ht="28.35" customHeight="1" x14ac:dyDescent="0.25">
      <c r="A232" s="28"/>
      <c r="B232" s="28"/>
      <c r="C232" s="28"/>
      <c r="D232" s="28"/>
      <c r="E232" s="29"/>
      <c r="F232" s="30"/>
      <c r="G232" s="45"/>
      <c r="H232" s="28"/>
      <c r="I232" s="28"/>
      <c r="J232" s="31"/>
      <c r="K232" s="32"/>
    </row>
    <row r="233" spans="1:11" ht="28.35" customHeight="1" x14ac:dyDescent="0.25">
      <c r="A233" s="28"/>
      <c r="B233" s="28"/>
      <c r="C233" s="28"/>
      <c r="D233" s="28"/>
      <c r="E233" s="29"/>
      <c r="F233" s="30"/>
      <c r="G233" s="45"/>
      <c r="H233" s="28"/>
      <c r="I233" s="28"/>
      <c r="J233" s="31"/>
      <c r="K233" s="32"/>
    </row>
    <row r="234" spans="1:11" ht="28.35" customHeight="1" x14ac:dyDescent="0.25">
      <c r="A234" s="28"/>
      <c r="B234" s="28"/>
      <c r="C234" s="28"/>
      <c r="D234" s="28"/>
      <c r="E234" s="29"/>
      <c r="F234" s="30"/>
      <c r="G234" s="45"/>
      <c r="H234" s="28"/>
      <c r="I234" s="28"/>
      <c r="J234" s="31"/>
      <c r="K234" s="32"/>
    </row>
    <row r="235" spans="1:11" ht="28.35" customHeight="1" x14ac:dyDescent="0.25">
      <c r="A235" s="28"/>
      <c r="B235" s="28"/>
      <c r="C235" s="28"/>
      <c r="D235" s="28"/>
      <c r="E235" s="29"/>
      <c r="F235" s="30"/>
      <c r="G235" s="45"/>
      <c r="H235" s="28"/>
      <c r="I235" s="28"/>
      <c r="J235" s="31"/>
      <c r="K235" s="32"/>
    </row>
    <row r="236" spans="1:11" ht="28.35" customHeight="1" x14ac:dyDescent="0.25">
      <c r="A236" s="28"/>
      <c r="B236" s="28"/>
      <c r="C236" s="28"/>
      <c r="D236" s="28"/>
      <c r="E236" s="29"/>
      <c r="F236" s="30"/>
      <c r="G236" s="45"/>
      <c r="H236" s="28"/>
      <c r="I236" s="28"/>
      <c r="J236" s="31"/>
      <c r="K236" s="32"/>
    </row>
    <row r="237" spans="1:11" ht="28.35" customHeight="1" x14ac:dyDescent="0.25">
      <c r="A237" s="28"/>
      <c r="B237" s="28"/>
      <c r="C237" s="28"/>
      <c r="D237" s="28"/>
      <c r="E237" s="29"/>
      <c r="F237" s="30"/>
      <c r="G237" s="45"/>
      <c r="H237" s="28"/>
      <c r="I237" s="28"/>
      <c r="J237" s="31"/>
      <c r="K237" s="32"/>
    </row>
    <row r="238" spans="1:11" ht="28.35" customHeight="1" x14ac:dyDescent="0.25">
      <c r="A238" s="28"/>
      <c r="B238" s="28"/>
      <c r="C238" s="28"/>
      <c r="D238" s="28"/>
      <c r="E238" s="29"/>
      <c r="F238" s="30"/>
      <c r="G238" s="45"/>
      <c r="H238" s="28"/>
      <c r="I238" s="28"/>
      <c r="J238" s="31"/>
      <c r="K238" s="32"/>
    </row>
    <row r="239" spans="1:11" ht="28.35" customHeight="1" x14ac:dyDescent="0.25">
      <c r="A239" s="28"/>
      <c r="B239" s="28"/>
      <c r="C239" s="28"/>
      <c r="D239" s="28"/>
      <c r="E239" s="29"/>
      <c r="F239" s="30"/>
      <c r="G239" s="45"/>
      <c r="H239" s="28"/>
      <c r="I239" s="28"/>
      <c r="J239" s="31"/>
      <c r="K239" s="32"/>
    </row>
    <row r="240" spans="1:11" ht="28.35" customHeight="1" x14ac:dyDescent="0.25">
      <c r="A240" s="28"/>
      <c r="B240" s="28"/>
      <c r="C240" s="28"/>
      <c r="D240" s="28"/>
      <c r="E240" s="29"/>
      <c r="F240" s="30"/>
      <c r="G240" s="45"/>
      <c r="H240" s="28"/>
      <c r="I240" s="28"/>
      <c r="J240" s="31"/>
      <c r="K240" s="32"/>
    </row>
    <row r="241" spans="1:11" ht="28.35" customHeight="1" x14ac:dyDescent="0.25">
      <c r="A241" s="28"/>
      <c r="B241" s="28"/>
      <c r="C241" s="28"/>
      <c r="D241" s="28"/>
      <c r="E241" s="29"/>
      <c r="F241" s="30"/>
      <c r="G241" s="45"/>
      <c r="H241" s="28"/>
      <c r="I241" s="28"/>
      <c r="J241" s="31"/>
      <c r="K241" s="32"/>
    </row>
    <row r="242" spans="1:11" ht="28.35" customHeight="1" x14ac:dyDescent="0.25">
      <c r="A242" s="28"/>
      <c r="B242" s="28"/>
      <c r="C242" s="28"/>
      <c r="D242" s="28"/>
      <c r="E242" s="29"/>
      <c r="F242" s="30"/>
      <c r="G242" s="45"/>
      <c r="H242" s="28"/>
      <c r="I242" s="28"/>
      <c r="J242" s="31"/>
      <c r="K242" s="32"/>
    </row>
    <row r="243" spans="1:11" ht="28.35" customHeight="1" x14ac:dyDescent="0.25">
      <c r="A243" s="28"/>
      <c r="B243" s="28"/>
      <c r="C243" s="28"/>
      <c r="D243" s="28"/>
      <c r="E243" s="29"/>
      <c r="F243" s="30"/>
      <c r="G243" s="45"/>
      <c r="H243" s="28"/>
      <c r="I243" s="28"/>
      <c r="J243" s="31"/>
      <c r="K243" s="32"/>
    </row>
    <row r="244" spans="1:11" ht="28.35" customHeight="1" x14ac:dyDescent="0.25">
      <c r="A244" s="28"/>
      <c r="B244" s="28"/>
      <c r="C244" s="28"/>
      <c r="D244" s="28"/>
      <c r="E244" s="29"/>
      <c r="F244" s="30"/>
      <c r="G244" s="45"/>
      <c r="H244" s="28"/>
      <c r="I244" s="28"/>
      <c r="J244" s="31"/>
      <c r="K244" s="32"/>
    </row>
    <row r="245" spans="1:11" ht="28.35" customHeight="1" x14ac:dyDescent="0.25">
      <c r="A245" s="28"/>
      <c r="B245" s="28"/>
      <c r="C245" s="28"/>
      <c r="D245" s="28"/>
      <c r="E245" s="29"/>
      <c r="F245" s="30"/>
      <c r="G245" s="45"/>
      <c r="H245" s="28"/>
      <c r="I245" s="28"/>
      <c r="J245" s="31"/>
      <c r="K245" s="32"/>
    </row>
    <row r="246" spans="1:11" ht="28.35" customHeight="1" x14ac:dyDescent="0.25">
      <c r="A246" s="28"/>
      <c r="B246" s="28"/>
      <c r="C246" s="28"/>
      <c r="D246" s="28"/>
      <c r="E246" s="29"/>
      <c r="F246" s="30"/>
      <c r="G246" s="45"/>
      <c r="H246" s="28"/>
      <c r="I246" s="28"/>
      <c r="J246" s="31"/>
      <c r="K246" s="32"/>
    </row>
    <row r="247" spans="1:11" ht="28.35" customHeight="1" x14ac:dyDescent="0.25">
      <c r="A247" s="28"/>
      <c r="B247" s="28"/>
      <c r="C247" s="28"/>
      <c r="D247" s="28"/>
      <c r="E247" s="29"/>
      <c r="F247" s="30"/>
      <c r="G247" s="45"/>
      <c r="H247" s="28"/>
      <c r="I247" s="28"/>
      <c r="J247" s="31"/>
      <c r="K247" s="32"/>
    </row>
    <row r="248" spans="1:11" ht="28.35" customHeight="1" x14ac:dyDescent="0.25">
      <c r="A248" s="28"/>
      <c r="B248" s="28"/>
      <c r="C248" s="28"/>
      <c r="D248" s="28"/>
      <c r="E248" s="29"/>
      <c r="F248" s="30"/>
      <c r="G248" s="45"/>
      <c r="H248" s="28"/>
      <c r="I248" s="28"/>
      <c r="J248" s="31"/>
      <c r="K248" s="32"/>
    </row>
    <row r="249" spans="1:11" ht="28.35" customHeight="1" x14ac:dyDescent="0.25">
      <c r="A249" s="28"/>
      <c r="B249" s="28"/>
      <c r="C249" s="28"/>
      <c r="D249" s="28"/>
      <c r="E249" s="29"/>
      <c r="F249" s="30"/>
      <c r="G249" s="45"/>
      <c r="H249" s="28"/>
      <c r="I249" s="28"/>
      <c r="J249" s="31"/>
      <c r="K249" s="32"/>
    </row>
    <row r="250" spans="1:11" ht="28.35" customHeight="1" x14ac:dyDescent="0.25">
      <c r="A250" s="28"/>
      <c r="B250" s="28"/>
      <c r="C250" s="28"/>
      <c r="D250" s="28"/>
      <c r="E250" s="29"/>
      <c r="F250" s="30"/>
      <c r="G250" s="45"/>
      <c r="H250" s="28"/>
      <c r="I250" s="28"/>
      <c r="J250" s="31"/>
      <c r="K250" s="32"/>
    </row>
    <row r="251" spans="1:11" ht="28.35" customHeight="1" x14ac:dyDescent="0.25">
      <c r="A251" s="28"/>
      <c r="B251" s="28"/>
      <c r="C251" s="28"/>
      <c r="D251" s="28"/>
      <c r="E251" s="29"/>
      <c r="F251" s="30"/>
      <c r="G251" s="45"/>
      <c r="H251" s="28"/>
      <c r="I251" s="28"/>
      <c r="J251" s="31"/>
      <c r="K251" s="32"/>
    </row>
    <row r="252" spans="1:11" ht="28.35" customHeight="1" x14ac:dyDescent="0.25">
      <c r="A252" s="28"/>
      <c r="B252" s="28"/>
      <c r="C252" s="28"/>
      <c r="D252" s="28"/>
      <c r="E252" s="29"/>
      <c r="F252" s="30"/>
      <c r="G252" s="45"/>
      <c r="H252" s="28"/>
      <c r="I252" s="28"/>
      <c r="J252" s="31"/>
      <c r="K252" s="32"/>
    </row>
    <row r="253" spans="1:11" ht="28.35" customHeight="1" x14ac:dyDescent="0.25">
      <c r="A253" s="28"/>
      <c r="B253" s="28"/>
      <c r="C253" s="28"/>
      <c r="D253" s="28"/>
      <c r="E253" s="29"/>
      <c r="F253" s="30"/>
      <c r="G253" s="45"/>
      <c r="H253" s="28"/>
      <c r="I253" s="28"/>
      <c r="J253" s="31"/>
      <c r="K253" s="32"/>
    </row>
    <row r="254" spans="1:11" ht="28.35" customHeight="1" x14ac:dyDescent="0.25">
      <c r="A254" s="28"/>
      <c r="B254" s="28"/>
      <c r="C254" s="28"/>
      <c r="D254" s="28"/>
      <c r="E254" s="29"/>
      <c r="F254" s="30"/>
      <c r="G254" s="45"/>
      <c r="H254" s="28"/>
      <c r="I254" s="28"/>
      <c r="J254" s="31"/>
      <c r="K254" s="32"/>
    </row>
    <row r="255" spans="1:11" ht="28.35" customHeight="1" x14ac:dyDescent="0.25">
      <c r="A255" s="28"/>
      <c r="B255" s="28"/>
      <c r="C255" s="28"/>
      <c r="D255" s="28"/>
      <c r="E255" s="29"/>
      <c r="F255" s="30"/>
      <c r="G255" s="45"/>
      <c r="H255" s="28"/>
      <c r="I255" s="28"/>
      <c r="J255" s="31"/>
      <c r="K255" s="32"/>
    </row>
    <row r="256" spans="1:11" ht="28.35" customHeight="1" x14ac:dyDescent="0.25">
      <c r="A256" s="28"/>
      <c r="B256" s="28"/>
      <c r="C256" s="28"/>
      <c r="D256" s="28"/>
      <c r="E256" s="29"/>
      <c r="F256" s="30"/>
      <c r="G256" s="45"/>
      <c r="H256" s="28"/>
      <c r="I256" s="28"/>
      <c r="J256" s="31"/>
      <c r="K256" s="32"/>
    </row>
    <row r="257" spans="1:11" ht="28.35" customHeight="1" x14ac:dyDescent="0.25">
      <c r="A257" s="28"/>
      <c r="B257" s="28"/>
      <c r="C257" s="28"/>
      <c r="D257" s="28"/>
      <c r="E257" s="29"/>
      <c r="F257" s="30"/>
      <c r="G257" s="45"/>
      <c r="H257" s="28"/>
      <c r="I257" s="28"/>
      <c r="J257" s="31"/>
      <c r="K257" s="32"/>
    </row>
    <row r="258" spans="1:11" ht="28.35" customHeight="1" x14ac:dyDescent="0.25">
      <c r="A258" s="28"/>
      <c r="B258" s="28"/>
      <c r="C258" s="28"/>
      <c r="D258" s="28"/>
      <c r="E258" s="29"/>
      <c r="F258" s="30"/>
      <c r="G258" s="45"/>
      <c r="H258" s="28"/>
      <c r="I258" s="28"/>
      <c r="J258" s="31"/>
      <c r="K258" s="32"/>
    </row>
    <row r="259" spans="1:11" ht="28.35" customHeight="1" x14ac:dyDescent="0.25">
      <c r="A259" s="28"/>
      <c r="B259" s="28"/>
      <c r="C259" s="28"/>
      <c r="D259" s="28"/>
      <c r="E259" s="29"/>
      <c r="F259" s="30"/>
      <c r="G259" s="45"/>
      <c r="H259" s="28"/>
      <c r="I259" s="28"/>
      <c r="J259" s="31"/>
      <c r="K259" s="32"/>
    </row>
    <row r="260" spans="1:11" ht="28.35" customHeight="1" x14ac:dyDescent="0.25">
      <c r="A260" s="28"/>
      <c r="B260" s="28"/>
      <c r="C260" s="28"/>
      <c r="D260" s="28"/>
      <c r="E260" s="29"/>
      <c r="F260" s="30"/>
      <c r="G260" s="45"/>
      <c r="H260" s="28"/>
      <c r="I260" s="28"/>
      <c r="J260" s="31"/>
      <c r="K260" s="32"/>
    </row>
    <row r="261" spans="1:11" ht="28.35" customHeight="1" x14ac:dyDescent="0.25">
      <c r="A261" s="28"/>
      <c r="B261" s="28"/>
      <c r="C261" s="28"/>
      <c r="D261" s="28"/>
      <c r="E261" s="29"/>
      <c r="F261" s="30"/>
      <c r="G261" s="45"/>
      <c r="H261" s="28"/>
      <c r="I261" s="28"/>
      <c r="J261" s="31"/>
      <c r="K261" s="32"/>
    </row>
    <row r="262" spans="1:11" ht="28.35" customHeight="1" x14ac:dyDescent="0.25">
      <c r="A262" s="28"/>
      <c r="B262" s="28"/>
      <c r="C262" s="28"/>
      <c r="D262" s="28"/>
      <c r="E262" s="29"/>
      <c r="F262" s="30"/>
      <c r="G262" s="45"/>
      <c r="H262" s="28"/>
      <c r="I262" s="28"/>
      <c r="J262" s="31"/>
      <c r="K262" s="32"/>
    </row>
    <row r="263" spans="1:11" ht="28.35" customHeight="1" x14ac:dyDescent="0.25">
      <c r="A263" s="28"/>
      <c r="B263" s="28"/>
      <c r="C263" s="28"/>
      <c r="D263" s="28"/>
      <c r="E263" s="29"/>
      <c r="F263" s="30"/>
      <c r="G263" s="45"/>
      <c r="H263" s="28"/>
      <c r="I263" s="28"/>
      <c r="J263" s="31"/>
      <c r="K263" s="32"/>
    </row>
    <row r="264" spans="1:11" ht="28.35" customHeight="1" x14ac:dyDescent="0.25">
      <c r="A264" s="28"/>
      <c r="B264" s="28"/>
      <c r="C264" s="28"/>
      <c r="D264" s="28"/>
      <c r="E264" s="29"/>
      <c r="F264" s="30"/>
      <c r="G264" s="45"/>
      <c r="H264" s="28"/>
      <c r="I264" s="28"/>
      <c r="J264" s="31"/>
      <c r="K264" s="32"/>
    </row>
    <row r="265" spans="1:11" ht="28.35" customHeight="1" x14ac:dyDescent="0.25">
      <c r="A265" s="28"/>
      <c r="B265" s="28"/>
      <c r="C265" s="28"/>
      <c r="D265" s="28"/>
      <c r="E265" s="29"/>
      <c r="F265" s="30"/>
      <c r="G265" s="45"/>
      <c r="H265" s="28"/>
      <c r="I265" s="28"/>
      <c r="J265" s="31"/>
      <c r="K265" s="32"/>
    </row>
    <row r="266" spans="1:11" ht="28.35" customHeight="1" x14ac:dyDescent="0.25">
      <c r="A266" s="28"/>
      <c r="B266" s="28"/>
      <c r="C266" s="28"/>
      <c r="D266" s="28"/>
      <c r="E266" s="29"/>
      <c r="F266" s="30"/>
      <c r="G266" s="45"/>
      <c r="H266" s="28"/>
      <c r="I266" s="28"/>
      <c r="J266" s="31"/>
      <c r="K266" s="32"/>
    </row>
    <row r="267" spans="1:11" ht="28.35" customHeight="1" x14ac:dyDescent="0.25">
      <c r="A267" s="28"/>
      <c r="B267" s="28"/>
      <c r="C267" s="28"/>
      <c r="D267" s="28"/>
      <c r="E267" s="29"/>
      <c r="F267" s="30"/>
      <c r="G267" s="45"/>
      <c r="H267" s="28"/>
      <c r="I267" s="28"/>
      <c r="J267" s="31"/>
      <c r="K267" s="32"/>
    </row>
    <row r="268" spans="1:11" ht="28.35" customHeight="1" x14ac:dyDescent="0.25">
      <c r="A268" s="28"/>
      <c r="B268" s="28"/>
      <c r="C268" s="28"/>
      <c r="D268" s="28"/>
      <c r="E268" s="29"/>
      <c r="F268" s="30"/>
      <c r="G268" s="45"/>
      <c r="H268" s="28"/>
      <c r="I268" s="28"/>
      <c r="J268" s="31"/>
      <c r="K268" s="32"/>
    </row>
    <row r="269" spans="1:11" ht="28.35" customHeight="1" x14ac:dyDescent="0.25">
      <c r="A269" s="28"/>
      <c r="B269" s="28"/>
      <c r="C269" s="28"/>
      <c r="D269" s="28"/>
      <c r="E269" s="29"/>
      <c r="F269" s="30"/>
      <c r="G269" s="45"/>
      <c r="H269" s="28"/>
      <c r="I269" s="28"/>
      <c r="J269" s="31"/>
      <c r="K269" s="32"/>
    </row>
    <row r="270" spans="1:11" ht="28.35" customHeight="1" x14ac:dyDescent="0.25">
      <c r="A270" s="28"/>
      <c r="B270" s="28"/>
      <c r="C270" s="28"/>
      <c r="D270" s="28"/>
      <c r="E270" s="29"/>
      <c r="F270" s="30"/>
      <c r="G270" s="45"/>
      <c r="H270" s="28"/>
      <c r="I270" s="28"/>
      <c r="J270" s="31"/>
      <c r="K270" s="32"/>
    </row>
    <row r="271" spans="1:11" ht="28.35" customHeight="1" x14ac:dyDescent="0.25">
      <c r="A271" s="28"/>
      <c r="B271" s="28"/>
      <c r="C271" s="28"/>
      <c r="D271" s="28"/>
      <c r="E271" s="29"/>
      <c r="F271" s="30"/>
      <c r="G271" s="45"/>
      <c r="H271" s="28"/>
      <c r="I271" s="28"/>
      <c r="J271" s="31"/>
      <c r="K271" s="32"/>
    </row>
    <row r="272" spans="1:11" ht="28.35" customHeight="1" x14ac:dyDescent="0.25">
      <c r="A272" s="28"/>
      <c r="B272" s="28"/>
      <c r="C272" s="28"/>
      <c r="D272" s="28"/>
      <c r="E272" s="29"/>
      <c r="F272" s="30"/>
      <c r="G272" s="45"/>
      <c r="H272" s="28"/>
      <c r="I272" s="28"/>
      <c r="J272" s="31"/>
      <c r="K272" s="32"/>
    </row>
    <row r="273" spans="1:11" ht="28.35" customHeight="1" x14ac:dyDescent="0.25">
      <c r="A273" s="28"/>
      <c r="B273" s="28"/>
      <c r="C273" s="28"/>
      <c r="D273" s="28"/>
      <c r="E273" s="29"/>
      <c r="F273" s="30"/>
      <c r="G273" s="45"/>
      <c r="H273" s="28"/>
      <c r="I273" s="28"/>
      <c r="J273" s="31"/>
      <c r="K273" s="32"/>
    </row>
    <row r="274" spans="1:11" ht="28.35" customHeight="1" x14ac:dyDescent="0.25">
      <c r="A274" s="28"/>
      <c r="B274" s="28"/>
      <c r="C274" s="28"/>
      <c r="D274" s="28"/>
      <c r="E274" s="29"/>
      <c r="F274" s="30"/>
      <c r="G274" s="45"/>
      <c r="H274" s="28"/>
      <c r="I274" s="28"/>
      <c r="J274" s="31"/>
      <c r="K274" s="32"/>
    </row>
    <row r="275" spans="1:11" ht="28.35" customHeight="1" x14ac:dyDescent="0.25">
      <c r="A275" s="28"/>
      <c r="B275" s="28"/>
      <c r="C275" s="28"/>
      <c r="D275" s="28"/>
      <c r="E275" s="29"/>
      <c r="F275" s="30"/>
      <c r="G275" s="45"/>
      <c r="H275" s="28"/>
      <c r="I275" s="28"/>
      <c r="J275" s="31"/>
      <c r="K275" s="32"/>
    </row>
    <row r="276" spans="1:11" ht="28.35" customHeight="1" x14ac:dyDescent="0.25">
      <c r="A276" s="28"/>
      <c r="B276" s="28"/>
      <c r="C276" s="28"/>
      <c r="D276" s="28"/>
      <c r="E276" s="29"/>
      <c r="F276" s="30"/>
      <c r="G276" s="45"/>
      <c r="H276" s="28"/>
      <c r="I276" s="28"/>
      <c r="J276" s="31"/>
      <c r="K276" s="32"/>
    </row>
    <row r="277" spans="1:11" ht="28.35" customHeight="1" x14ac:dyDescent="0.25">
      <c r="A277" s="28"/>
      <c r="B277" s="28"/>
      <c r="C277" s="28"/>
      <c r="D277" s="28"/>
      <c r="E277" s="29"/>
      <c r="F277" s="30"/>
      <c r="G277" s="45"/>
      <c r="H277" s="28"/>
      <c r="I277" s="28"/>
      <c r="J277" s="31"/>
      <c r="K277" s="32"/>
    </row>
    <row r="278" spans="1:11" ht="28.35" customHeight="1" x14ac:dyDescent="0.25">
      <c r="A278" s="28"/>
      <c r="B278" s="28"/>
      <c r="C278" s="28"/>
      <c r="D278" s="28"/>
      <c r="E278" s="29"/>
      <c r="F278" s="30"/>
      <c r="G278" s="45"/>
      <c r="H278" s="28"/>
      <c r="I278" s="28"/>
      <c r="J278" s="31"/>
      <c r="K278" s="32"/>
    </row>
    <row r="279" spans="1:11" ht="28.35" customHeight="1" x14ac:dyDescent="0.25">
      <c r="A279" s="28"/>
      <c r="B279" s="28"/>
      <c r="C279" s="28"/>
      <c r="D279" s="28"/>
      <c r="E279" s="29"/>
      <c r="F279" s="30"/>
      <c r="G279" s="45"/>
      <c r="H279" s="28"/>
      <c r="I279" s="28"/>
      <c r="J279" s="31"/>
      <c r="K279" s="32"/>
    </row>
    <row r="280" spans="1:11" ht="28.35" customHeight="1" x14ac:dyDescent="0.25">
      <c r="A280" s="28"/>
      <c r="B280" s="28"/>
      <c r="C280" s="28"/>
      <c r="D280" s="28"/>
      <c r="E280" s="29"/>
      <c r="F280" s="30"/>
      <c r="G280" s="45"/>
      <c r="H280" s="28"/>
      <c r="I280" s="28"/>
      <c r="J280" s="31"/>
      <c r="K280" s="32"/>
    </row>
    <row r="281" spans="1:11" ht="28.35" customHeight="1" x14ac:dyDescent="0.25">
      <c r="A281" s="28"/>
      <c r="B281" s="28"/>
      <c r="C281" s="28"/>
      <c r="D281" s="28"/>
      <c r="E281" s="29"/>
      <c r="F281" s="30"/>
      <c r="G281" s="45"/>
      <c r="H281" s="28"/>
      <c r="I281" s="28"/>
      <c r="J281" s="31"/>
      <c r="K281" s="32"/>
    </row>
    <row r="282" spans="1:11" ht="28.35" customHeight="1" x14ac:dyDescent="0.25">
      <c r="A282" s="28"/>
      <c r="B282" s="28"/>
      <c r="C282" s="28"/>
      <c r="D282" s="28"/>
      <c r="E282" s="29"/>
      <c r="F282" s="30"/>
      <c r="G282" s="45"/>
      <c r="H282" s="28"/>
      <c r="I282" s="28"/>
      <c r="J282" s="31"/>
      <c r="K282" s="32"/>
    </row>
    <row r="283" spans="1:11" ht="28.35" customHeight="1" x14ac:dyDescent="0.25">
      <c r="A283" s="28"/>
      <c r="B283" s="28"/>
      <c r="C283" s="28"/>
      <c r="D283" s="28"/>
      <c r="E283" s="29"/>
      <c r="F283" s="30"/>
      <c r="G283" s="45"/>
      <c r="H283" s="28"/>
      <c r="I283" s="28"/>
      <c r="J283" s="31"/>
      <c r="K283" s="32"/>
    </row>
    <row r="284" spans="1:11" ht="28.35" customHeight="1" x14ac:dyDescent="0.25">
      <c r="A284" s="28"/>
      <c r="B284" s="28"/>
      <c r="C284" s="28"/>
      <c r="D284" s="28"/>
      <c r="E284" s="29"/>
      <c r="F284" s="30"/>
      <c r="G284" s="45"/>
      <c r="H284" s="28"/>
      <c r="I284" s="28"/>
      <c r="J284" s="31"/>
      <c r="K284" s="32"/>
    </row>
    <row r="285" spans="1:11" ht="28.35" customHeight="1" x14ac:dyDescent="0.25">
      <c r="A285" s="28"/>
      <c r="B285" s="28"/>
      <c r="C285" s="28"/>
      <c r="D285" s="28"/>
      <c r="E285" s="29"/>
      <c r="F285" s="30"/>
      <c r="G285" s="45"/>
      <c r="H285" s="28"/>
      <c r="I285" s="28"/>
      <c r="J285" s="31"/>
      <c r="K285" s="32"/>
    </row>
    <row r="286" spans="1:11" ht="28.35" customHeight="1" x14ac:dyDescent="0.25">
      <c r="A286" s="28"/>
      <c r="B286" s="28"/>
      <c r="C286" s="28"/>
      <c r="D286" s="28"/>
      <c r="E286" s="29"/>
      <c r="F286" s="30"/>
      <c r="G286" s="45"/>
      <c r="H286" s="28"/>
      <c r="I286" s="28"/>
      <c r="J286" s="31"/>
      <c r="K286" s="32"/>
    </row>
    <row r="287" spans="1:11" ht="28.35" customHeight="1" x14ac:dyDescent="0.25">
      <c r="A287" s="28"/>
      <c r="B287" s="28"/>
      <c r="C287" s="28"/>
      <c r="D287" s="28"/>
      <c r="E287" s="29"/>
      <c r="F287" s="30"/>
      <c r="G287" s="45"/>
      <c r="H287" s="28"/>
      <c r="I287" s="28"/>
      <c r="J287" s="31"/>
      <c r="K287" s="32"/>
    </row>
    <row r="288" spans="1:11" ht="28.35" customHeight="1" x14ac:dyDescent="0.25">
      <c r="A288" s="28"/>
      <c r="B288" s="28"/>
      <c r="C288" s="28"/>
      <c r="D288" s="28"/>
      <c r="E288" s="29"/>
      <c r="F288" s="30"/>
      <c r="G288" s="45"/>
      <c r="H288" s="28"/>
      <c r="I288" s="28"/>
      <c r="J288" s="31"/>
      <c r="K288" s="32"/>
    </row>
    <row r="289" spans="1:11" ht="28.35" customHeight="1" x14ac:dyDescent="0.25">
      <c r="A289" s="28"/>
      <c r="B289" s="28"/>
      <c r="C289" s="28"/>
      <c r="D289" s="28"/>
      <c r="E289" s="29"/>
      <c r="F289" s="30"/>
      <c r="G289" s="45"/>
      <c r="H289" s="28"/>
      <c r="I289" s="28"/>
      <c r="J289" s="31"/>
      <c r="K289" s="32"/>
    </row>
    <row r="290" spans="1:11" ht="28.35" customHeight="1" x14ac:dyDescent="0.25">
      <c r="A290" s="28"/>
      <c r="B290" s="28"/>
      <c r="C290" s="28"/>
      <c r="D290" s="28"/>
      <c r="E290" s="29"/>
      <c r="F290" s="30"/>
      <c r="G290" s="45"/>
      <c r="H290" s="28"/>
      <c r="I290" s="28"/>
      <c r="J290" s="31"/>
      <c r="K290" s="32"/>
    </row>
    <row r="291" spans="1:11" ht="28.35" customHeight="1" x14ac:dyDescent="0.25">
      <c r="A291" s="28"/>
      <c r="B291" s="28"/>
      <c r="C291" s="28"/>
      <c r="D291" s="28"/>
      <c r="E291" s="29"/>
      <c r="F291" s="30"/>
      <c r="G291" s="45"/>
      <c r="H291" s="28"/>
      <c r="I291" s="28"/>
      <c r="J291" s="31"/>
      <c r="K291" s="32"/>
    </row>
    <row r="292" spans="1:11" ht="28.35" customHeight="1" x14ac:dyDescent="0.25">
      <c r="A292" s="28"/>
      <c r="B292" s="28"/>
      <c r="C292" s="28"/>
      <c r="D292" s="28"/>
      <c r="E292" s="29"/>
      <c r="F292" s="30"/>
      <c r="G292" s="45"/>
      <c r="H292" s="28"/>
      <c r="I292" s="28"/>
      <c r="J292" s="31"/>
      <c r="K292" s="32"/>
    </row>
    <row r="293" spans="1:11" ht="28.35" customHeight="1" x14ac:dyDescent="0.25">
      <c r="A293" s="28"/>
      <c r="B293" s="28"/>
      <c r="C293" s="28"/>
      <c r="D293" s="28"/>
      <c r="E293" s="29"/>
      <c r="F293" s="30"/>
      <c r="G293" s="45"/>
      <c r="H293" s="28"/>
      <c r="I293" s="28"/>
      <c r="J293" s="31"/>
      <c r="K293" s="32"/>
    </row>
    <row r="294" spans="1:11" ht="28.35" customHeight="1" x14ac:dyDescent="0.25">
      <c r="A294" s="28"/>
      <c r="B294" s="28"/>
      <c r="C294" s="28"/>
      <c r="D294" s="28"/>
      <c r="E294" s="29"/>
      <c r="F294" s="30"/>
      <c r="G294" s="45"/>
      <c r="H294" s="28"/>
      <c r="I294" s="28"/>
      <c r="J294" s="31"/>
      <c r="K294" s="32"/>
    </row>
    <row r="295" spans="1:11" ht="28.35" customHeight="1" x14ac:dyDescent="0.25">
      <c r="A295" s="28"/>
      <c r="B295" s="28"/>
      <c r="C295" s="28"/>
      <c r="D295" s="28"/>
      <c r="E295" s="29"/>
      <c r="F295" s="30"/>
      <c r="G295" s="45"/>
      <c r="H295" s="28"/>
      <c r="I295" s="28"/>
      <c r="J295" s="31"/>
      <c r="K295" s="32"/>
    </row>
    <row r="296" spans="1:11" ht="28.35" customHeight="1" x14ac:dyDescent="0.25">
      <c r="A296" s="28"/>
      <c r="B296" s="28"/>
      <c r="C296" s="28"/>
      <c r="D296" s="28"/>
      <c r="E296" s="29"/>
      <c r="F296" s="30"/>
      <c r="G296" s="45"/>
      <c r="H296" s="28"/>
      <c r="I296" s="28"/>
      <c r="J296" s="31"/>
      <c r="K296" s="32"/>
    </row>
    <row r="297" spans="1:11" ht="28.35" customHeight="1" x14ac:dyDescent="0.25">
      <c r="A297" s="28"/>
      <c r="B297" s="28"/>
      <c r="C297" s="28"/>
      <c r="D297" s="28"/>
      <c r="E297" s="29"/>
      <c r="F297" s="30"/>
      <c r="G297" s="45"/>
      <c r="H297" s="28"/>
      <c r="I297" s="28"/>
      <c r="J297" s="31"/>
      <c r="K297" s="32"/>
    </row>
    <row r="298" spans="1:11" ht="28.35" customHeight="1" x14ac:dyDescent="0.25">
      <c r="A298" s="28"/>
      <c r="B298" s="28"/>
      <c r="C298" s="28"/>
      <c r="D298" s="28"/>
      <c r="E298" s="29"/>
      <c r="F298" s="30"/>
      <c r="G298" s="45"/>
      <c r="H298" s="28"/>
      <c r="I298" s="28"/>
      <c r="J298" s="31"/>
      <c r="K298" s="32"/>
    </row>
    <row r="299" spans="1:11" ht="28.35" customHeight="1" x14ac:dyDescent="0.25">
      <c r="A299" s="28"/>
      <c r="B299" s="28"/>
      <c r="C299" s="28"/>
      <c r="D299" s="28"/>
      <c r="E299" s="29"/>
      <c r="F299" s="30"/>
      <c r="G299" s="45"/>
      <c r="H299" s="28"/>
      <c r="I299" s="28"/>
      <c r="J299" s="31"/>
      <c r="K299" s="32"/>
    </row>
    <row r="300" spans="1:11" ht="28.35" customHeight="1" x14ac:dyDescent="0.25">
      <c r="A300" s="28"/>
      <c r="B300" s="28"/>
      <c r="C300" s="28"/>
      <c r="D300" s="28"/>
      <c r="E300" s="29"/>
      <c r="F300" s="30"/>
      <c r="G300" s="45"/>
      <c r="H300" s="28"/>
      <c r="I300" s="28"/>
      <c r="J300" s="31"/>
      <c r="K300" s="32"/>
    </row>
    <row r="301" spans="1:11" ht="28.35" customHeight="1" x14ac:dyDescent="0.25">
      <c r="A301" s="28"/>
      <c r="B301" s="28"/>
      <c r="C301" s="28"/>
      <c r="D301" s="28"/>
      <c r="E301" s="29"/>
      <c r="F301" s="30"/>
      <c r="G301" s="45"/>
      <c r="H301" s="28"/>
      <c r="I301" s="28"/>
      <c r="J301" s="31"/>
      <c r="K301" s="32"/>
    </row>
    <row r="302" spans="1:11" ht="28.35" customHeight="1" x14ac:dyDescent="0.25">
      <c r="A302" s="28"/>
      <c r="B302" s="28"/>
      <c r="C302" s="28"/>
      <c r="D302" s="28"/>
      <c r="E302" s="29"/>
      <c r="F302" s="30"/>
      <c r="G302" s="45"/>
      <c r="H302" s="28"/>
      <c r="I302" s="28"/>
      <c r="J302" s="31"/>
      <c r="K302" s="32"/>
    </row>
    <row r="303" spans="1:11" ht="28.35" customHeight="1" x14ac:dyDescent="0.25">
      <c r="A303" s="28"/>
      <c r="B303" s="28"/>
      <c r="C303" s="28"/>
      <c r="D303" s="28"/>
      <c r="E303" s="29"/>
      <c r="F303" s="30"/>
      <c r="G303" s="45"/>
      <c r="H303" s="28"/>
      <c r="I303" s="28"/>
      <c r="J303" s="31"/>
      <c r="K303" s="32"/>
    </row>
    <row r="304" spans="1:11" ht="28.35" customHeight="1" x14ac:dyDescent="0.25">
      <c r="A304" s="28"/>
      <c r="B304" s="28"/>
      <c r="C304" s="28"/>
      <c r="D304" s="28"/>
      <c r="E304" s="29"/>
      <c r="F304" s="30"/>
      <c r="G304" s="45"/>
      <c r="H304" s="28"/>
      <c r="I304" s="28"/>
      <c r="J304" s="31"/>
      <c r="K304" s="32"/>
    </row>
    <row r="305" spans="1:11" ht="28.35" customHeight="1" x14ac:dyDescent="0.25">
      <c r="A305" s="28"/>
      <c r="B305" s="28"/>
      <c r="C305" s="28"/>
      <c r="D305" s="28"/>
      <c r="E305" s="29"/>
      <c r="F305" s="30"/>
      <c r="G305" s="45"/>
      <c r="H305" s="28"/>
      <c r="I305" s="28"/>
      <c r="J305" s="31"/>
      <c r="K305" s="32"/>
    </row>
    <row r="306" spans="1:11" ht="28.35" customHeight="1" x14ac:dyDescent="0.25">
      <c r="A306" s="28"/>
      <c r="B306" s="28"/>
      <c r="C306" s="28"/>
      <c r="D306" s="28"/>
      <c r="E306" s="29"/>
      <c r="F306" s="30"/>
      <c r="G306" s="45"/>
      <c r="H306" s="28"/>
      <c r="I306" s="28"/>
      <c r="J306" s="31"/>
      <c r="K306" s="32"/>
    </row>
    <row r="307" spans="1:11" ht="28.35" customHeight="1" x14ac:dyDescent="0.25">
      <c r="A307" s="28"/>
      <c r="B307" s="28"/>
      <c r="C307" s="28"/>
      <c r="D307" s="28"/>
      <c r="E307" s="29"/>
      <c r="F307" s="30"/>
      <c r="G307" s="45"/>
      <c r="H307" s="28"/>
      <c r="I307" s="28"/>
      <c r="J307" s="31"/>
      <c r="K307" s="32"/>
    </row>
    <row r="308" spans="1:11" ht="28.35" customHeight="1" x14ac:dyDescent="0.25">
      <c r="A308" s="28"/>
      <c r="B308" s="28"/>
      <c r="C308" s="28"/>
      <c r="D308" s="28"/>
      <c r="E308" s="29"/>
      <c r="F308" s="30"/>
      <c r="G308" s="45"/>
      <c r="H308" s="28"/>
      <c r="I308" s="28"/>
      <c r="J308" s="31"/>
      <c r="K308" s="32"/>
    </row>
    <row r="309" spans="1:11" ht="28.35" customHeight="1" x14ac:dyDescent="0.25">
      <c r="A309" s="28"/>
      <c r="B309" s="28"/>
      <c r="C309" s="28"/>
      <c r="D309" s="28"/>
      <c r="E309" s="29"/>
      <c r="F309" s="30"/>
      <c r="G309" s="45"/>
      <c r="H309" s="28"/>
      <c r="I309" s="28"/>
      <c r="J309" s="31"/>
      <c r="K309" s="32"/>
    </row>
    <row r="310" spans="1:11" ht="28.35" customHeight="1" x14ac:dyDescent="0.25">
      <c r="A310" s="28"/>
      <c r="B310" s="28"/>
      <c r="C310" s="28"/>
      <c r="D310" s="28"/>
      <c r="E310" s="29"/>
      <c r="F310" s="30"/>
      <c r="G310" s="45"/>
      <c r="H310" s="28"/>
      <c r="I310" s="28"/>
      <c r="J310" s="31"/>
      <c r="K310" s="32"/>
    </row>
    <row r="311" spans="1:11" ht="28.35" customHeight="1" x14ac:dyDescent="0.25">
      <c r="A311" s="28"/>
      <c r="B311" s="28"/>
      <c r="C311" s="28"/>
      <c r="D311" s="28"/>
      <c r="E311" s="29"/>
      <c r="F311" s="30"/>
      <c r="G311" s="45"/>
      <c r="H311" s="28"/>
      <c r="I311" s="28"/>
      <c r="J311" s="31"/>
      <c r="K311" s="32"/>
    </row>
    <row r="312" spans="1:11" ht="28.35" customHeight="1" x14ac:dyDescent="0.25">
      <c r="A312" s="28"/>
      <c r="B312" s="28"/>
      <c r="C312" s="28"/>
      <c r="D312" s="28"/>
      <c r="E312" s="29"/>
      <c r="F312" s="30"/>
      <c r="G312" s="45"/>
      <c r="H312" s="28"/>
      <c r="I312" s="28"/>
      <c r="J312" s="31"/>
      <c r="K312" s="32"/>
    </row>
    <row r="313" spans="1:11" ht="28.35" customHeight="1" x14ac:dyDescent="0.25">
      <c r="A313" s="28"/>
      <c r="B313" s="28"/>
      <c r="C313" s="28"/>
      <c r="D313" s="28"/>
      <c r="E313" s="29"/>
      <c r="F313" s="30"/>
      <c r="G313" s="45"/>
      <c r="H313" s="28"/>
      <c r="I313" s="28"/>
      <c r="J313" s="31"/>
      <c r="K313" s="32"/>
    </row>
    <row r="314" spans="1:11" ht="28.35" customHeight="1" x14ac:dyDescent="0.25">
      <c r="A314" s="28"/>
      <c r="B314" s="28"/>
      <c r="C314" s="28"/>
      <c r="D314" s="28"/>
      <c r="E314" s="29"/>
      <c r="F314" s="30"/>
      <c r="G314" s="45"/>
      <c r="H314" s="28"/>
      <c r="I314" s="28"/>
      <c r="J314" s="31"/>
      <c r="K314" s="32"/>
    </row>
    <row r="315" spans="1:11" ht="28.35" customHeight="1" x14ac:dyDescent="0.25">
      <c r="A315" s="28"/>
      <c r="B315" s="28"/>
      <c r="C315" s="28"/>
      <c r="D315" s="28"/>
      <c r="E315" s="29"/>
      <c r="F315" s="30"/>
      <c r="G315" s="45"/>
      <c r="H315" s="28"/>
      <c r="I315" s="28"/>
      <c r="J315" s="31"/>
      <c r="K315" s="32"/>
    </row>
    <row r="316" spans="1:11" ht="28.35" customHeight="1" x14ac:dyDescent="0.25">
      <c r="A316" s="28"/>
      <c r="B316" s="28"/>
      <c r="C316" s="28"/>
      <c r="D316" s="28"/>
      <c r="E316" s="29"/>
      <c r="F316" s="30"/>
      <c r="G316" s="45"/>
      <c r="H316" s="28"/>
      <c r="I316" s="28"/>
      <c r="J316" s="31"/>
      <c r="K316" s="32"/>
    </row>
    <row r="317" spans="1:11" ht="28.35" customHeight="1" x14ac:dyDescent="0.25">
      <c r="A317" s="28"/>
      <c r="B317" s="28"/>
      <c r="C317" s="28"/>
      <c r="D317" s="28"/>
      <c r="E317" s="29"/>
      <c r="F317" s="30"/>
      <c r="G317" s="45"/>
      <c r="H317" s="28"/>
      <c r="I317" s="28"/>
      <c r="J317" s="31"/>
      <c r="K317" s="32"/>
    </row>
    <row r="318" spans="1:11" ht="28.35" customHeight="1" x14ac:dyDescent="0.25">
      <c r="A318" s="28"/>
      <c r="B318" s="28"/>
      <c r="C318" s="28"/>
      <c r="D318" s="28"/>
      <c r="E318" s="29"/>
      <c r="F318" s="30"/>
      <c r="G318" s="45"/>
      <c r="H318" s="28"/>
      <c r="I318" s="28"/>
      <c r="J318" s="31"/>
      <c r="K318" s="32"/>
    </row>
    <row r="319" spans="1:11" ht="28.35" customHeight="1" x14ac:dyDescent="0.25">
      <c r="A319" s="28"/>
      <c r="B319" s="28"/>
      <c r="C319" s="28"/>
      <c r="D319" s="28"/>
      <c r="E319" s="29"/>
      <c r="F319" s="30"/>
      <c r="G319" s="45"/>
      <c r="H319" s="28"/>
      <c r="I319" s="28"/>
      <c r="J319" s="31"/>
      <c r="K319" s="32"/>
    </row>
    <row r="320" spans="1:11" ht="28.35" customHeight="1" x14ac:dyDescent="0.25">
      <c r="A320" s="28"/>
      <c r="B320" s="28"/>
      <c r="C320" s="28"/>
      <c r="D320" s="28"/>
      <c r="E320" s="29"/>
      <c r="F320" s="30"/>
      <c r="G320" s="45"/>
      <c r="H320" s="28"/>
      <c r="I320" s="28"/>
      <c r="J320" s="31"/>
      <c r="K320" s="32"/>
    </row>
    <row r="321" spans="1:11" ht="28.35" customHeight="1" x14ac:dyDescent="0.25">
      <c r="A321" s="28"/>
      <c r="B321" s="28"/>
      <c r="C321" s="28"/>
      <c r="D321" s="28"/>
      <c r="E321" s="29"/>
      <c r="F321" s="30"/>
      <c r="G321" s="45"/>
      <c r="H321" s="28"/>
      <c r="I321" s="28"/>
      <c r="J321" s="31"/>
      <c r="K321" s="32"/>
    </row>
    <row r="322" spans="1:11" ht="28.35" customHeight="1" x14ac:dyDescent="0.25">
      <c r="A322" s="28"/>
      <c r="B322" s="28"/>
      <c r="C322" s="28"/>
      <c r="D322" s="28"/>
      <c r="E322" s="29"/>
      <c r="F322" s="30"/>
      <c r="G322" s="45"/>
      <c r="H322" s="28"/>
      <c r="I322" s="28"/>
      <c r="J322" s="31"/>
      <c r="K322" s="32"/>
    </row>
    <row r="323" spans="1:11" ht="28.35" customHeight="1" x14ac:dyDescent="0.25">
      <c r="A323" s="28"/>
      <c r="B323" s="28"/>
      <c r="C323" s="28"/>
      <c r="D323" s="28"/>
      <c r="E323" s="29"/>
      <c r="F323" s="30"/>
      <c r="G323" s="45"/>
      <c r="H323" s="28"/>
      <c r="I323" s="28"/>
      <c r="J323" s="31"/>
      <c r="K323" s="32"/>
    </row>
    <row r="324" spans="1:11" ht="28.35" customHeight="1" x14ac:dyDescent="0.25">
      <c r="A324" s="28"/>
      <c r="B324" s="28"/>
      <c r="C324" s="28"/>
      <c r="D324" s="28"/>
      <c r="E324" s="29"/>
      <c r="F324" s="30"/>
      <c r="G324" s="45"/>
      <c r="H324" s="28"/>
      <c r="I324" s="28"/>
      <c r="J324" s="31"/>
      <c r="K324" s="32"/>
    </row>
    <row r="325" spans="1:11" ht="28.35" customHeight="1" x14ac:dyDescent="0.25">
      <c r="A325" s="28"/>
      <c r="B325" s="28"/>
      <c r="C325" s="28"/>
      <c r="D325" s="28"/>
      <c r="E325" s="29"/>
      <c r="F325" s="30"/>
      <c r="G325" s="45"/>
      <c r="H325" s="28"/>
      <c r="I325" s="28"/>
      <c r="J325" s="31"/>
      <c r="K325" s="32"/>
    </row>
    <row r="326" spans="1:11" ht="28.35" customHeight="1" x14ac:dyDescent="0.25">
      <c r="A326" s="28"/>
      <c r="B326" s="28"/>
      <c r="C326" s="28"/>
      <c r="D326" s="28"/>
      <c r="E326" s="29"/>
      <c r="F326" s="30"/>
      <c r="G326" s="45"/>
      <c r="H326" s="28"/>
      <c r="I326" s="28"/>
      <c r="J326" s="31"/>
      <c r="K326" s="32"/>
    </row>
    <row r="327" spans="1:11" ht="28.35" customHeight="1" x14ac:dyDescent="0.25">
      <c r="A327" s="28"/>
      <c r="B327" s="28"/>
      <c r="C327" s="28"/>
      <c r="D327" s="28"/>
      <c r="E327" s="29"/>
      <c r="F327" s="30"/>
      <c r="G327" s="45"/>
      <c r="H327" s="28"/>
      <c r="I327" s="28"/>
      <c r="J327" s="31"/>
      <c r="K327" s="32"/>
    </row>
    <row r="328" spans="1:11" ht="28.35" customHeight="1" x14ac:dyDescent="0.25">
      <c r="A328" s="28"/>
      <c r="B328" s="28"/>
      <c r="C328" s="28"/>
      <c r="D328" s="28"/>
      <c r="E328" s="29"/>
      <c r="F328" s="30"/>
      <c r="G328" s="45"/>
      <c r="H328" s="28"/>
      <c r="I328" s="28"/>
      <c r="J328" s="31"/>
      <c r="K328" s="32"/>
    </row>
    <row r="329" spans="1:11" ht="28.35" customHeight="1" x14ac:dyDescent="0.25">
      <c r="A329" s="28"/>
      <c r="B329" s="28"/>
      <c r="C329" s="28"/>
      <c r="D329" s="28"/>
      <c r="E329" s="29"/>
      <c r="F329" s="30"/>
      <c r="G329" s="45"/>
      <c r="H329" s="28"/>
      <c r="I329" s="28"/>
      <c r="J329" s="31"/>
      <c r="K329" s="32"/>
    </row>
    <row r="330" spans="1:11" ht="28.35" customHeight="1" x14ac:dyDescent="0.25">
      <c r="A330" s="28"/>
      <c r="B330" s="28"/>
      <c r="C330" s="28"/>
      <c r="D330" s="28"/>
      <c r="E330" s="29"/>
      <c r="F330" s="30"/>
      <c r="G330" s="45"/>
      <c r="H330" s="28"/>
      <c r="I330" s="28"/>
      <c r="J330" s="31"/>
      <c r="K330" s="32"/>
    </row>
    <row r="331" spans="1:11" ht="28.35" customHeight="1" x14ac:dyDescent="0.25">
      <c r="A331" s="28"/>
      <c r="B331" s="28"/>
      <c r="C331" s="28"/>
      <c r="D331" s="28"/>
      <c r="E331" s="29"/>
      <c r="F331" s="30"/>
      <c r="G331" s="45"/>
      <c r="H331" s="28"/>
      <c r="I331" s="28"/>
      <c r="J331" s="31"/>
      <c r="K331" s="32"/>
    </row>
    <row r="332" spans="1:11" ht="28.35" customHeight="1" x14ac:dyDescent="0.25">
      <c r="A332" s="28"/>
      <c r="B332" s="28"/>
      <c r="C332" s="28"/>
      <c r="D332" s="28"/>
      <c r="E332" s="29"/>
      <c r="F332" s="30"/>
      <c r="G332" s="45"/>
      <c r="H332" s="28"/>
      <c r="I332" s="28"/>
      <c r="J332" s="31"/>
      <c r="K332" s="32"/>
    </row>
    <row r="333" spans="1:11" ht="28.35" customHeight="1" x14ac:dyDescent="0.25">
      <c r="A333" s="28"/>
      <c r="B333" s="28"/>
      <c r="C333" s="28"/>
      <c r="D333" s="28"/>
      <c r="E333" s="29"/>
      <c r="F333" s="30"/>
      <c r="G333" s="45"/>
      <c r="H333" s="28"/>
      <c r="I333" s="28"/>
      <c r="J333" s="31"/>
      <c r="K333" s="32"/>
    </row>
    <row r="334" spans="1:11" ht="28.35" customHeight="1" x14ac:dyDescent="0.25">
      <c r="A334" s="28"/>
      <c r="B334" s="28"/>
      <c r="C334" s="28"/>
      <c r="D334" s="28"/>
      <c r="E334" s="29"/>
      <c r="F334" s="30"/>
      <c r="G334" s="45"/>
      <c r="H334" s="28"/>
      <c r="I334" s="28"/>
      <c r="J334" s="31"/>
      <c r="K334" s="32"/>
    </row>
    <row r="335" spans="1:11" ht="28.35" customHeight="1" x14ac:dyDescent="0.25">
      <c r="A335" s="28"/>
      <c r="B335" s="28"/>
      <c r="C335" s="28"/>
      <c r="D335" s="28"/>
      <c r="E335" s="29"/>
      <c r="F335" s="30"/>
      <c r="G335" s="45"/>
      <c r="H335" s="28"/>
      <c r="I335" s="28"/>
      <c r="J335" s="31"/>
      <c r="K335" s="32"/>
    </row>
    <row r="336" spans="1:11" ht="28.35" customHeight="1" x14ac:dyDescent="0.25">
      <c r="A336" s="28"/>
      <c r="B336" s="28"/>
      <c r="C336" s="28"/>
      <c r="D336" s="28"/>
      <c r="E336" s="29"/>
      <c r="F336" s="30"/>
      <c r="G336" s="45"/>
      <c r="H336" s="28"/>
      <c r="I336" s="28"/>
      <c r="J336" s="31"/>
      <c r="K336" s="32"/>
    </row>
    <row r="337" spans="1:11" ht="28.35" customHeight="1" x14ac:dyDescent="0.25">
      <c r="A337" s="28"/>
      <c r="B337" s="28"/>
      <c r="C337" s="28"/>
      <c r="D337" s="28"/>
      <c r="E337" s="29"/>
      <c r="F337" s="30"/>
      <c r="G337" s="45"/>
      <c r="H337" s="28"/>
      <c r="I337" s="28"/>
      <c r="J337" s="31"/>
      <c r="K337" s="32"/>
    </row>
    <row r="338" spans="1:11" ht="28.35" customHeight="1" x14ac:dyDescent="0.25">
      <c r="A338" s="28"/>
      <c r="B338" s="28"/>
      <c r="C338" s="28"/>
      <c r="D338" s="28"/>
      <c r="E338" s="29"/>
      <c r="F338" s="30"/>
      <c r="G338" s="45"/>
      <c r="H338" s="28"/>
      <c r="I338" s="28"/>
      <c r="J338" s="31"/>
      <c r="K338" s="32"/>
    </row>
    <row r="339" spans="1:11" ht="28.35" customHeight="1" x14ac:dyDescent="0.25">
      <c r="A339" s="28"/>
      <c r="B339" s="28"/>
      <c r="C339" s="28"/>
      <c r="D339" s="28"/>
      <c r="E339" s="29"/>
      <c r="F339" s="30"/>
      <c r="G339" s="45"/>
      <c r="H339" s="28"/>
      <c r="I339" s="28"/>
      <c r="J339" s="31"/>
      <c r="K339" s="32"/>
    </row>
    <row r="340" spans="1:11" ht="28.35" customHeight="1" x14ac:dyDescent="0.25">
      <c r="A340" s="28"/>
      <c r="B340" s="28"/>
      <c r="C340" s="28"/>
      <c r="D340" s="28"/>
      <c r="E340" s="29"/>
      <c r="F340" s="30"/>
      <c r="G340" s="45"/>
      <c r="H340" s="28"/>
      <c r="I340" s="28"/>
      <c r="J340" s="31"/>
      <c r="K340" s="32"/>
    </row>
    <row r="341" spans="1:11" ht="28.35" customHeight="1" x14ac:dyDescent="0.25">
      <c r="A341" s="28"/>
      <c r="B341" s="28"/>
      <c r="C341" s="28"/>
      <c r="D341" s="28"/>
      <c r="E341" s="29"/>
      <c r="F341" s="30"/>
      <c r="G341" s="45"/>
      <c r="H341" s="28"/>
      <c r="I341" s="28"/>
      <c r="J341" s="31"/>
      <c r="K341" s="32"/>
    </row>
    <row r="342" spans="1:11" ht="28.35" customHeight="1" x14ac:dyDescent="0.25">
      <c r="A342" s="28"/>
      <c r="B342" s="28"/>
      <c r="C342" s="28"/>
      <c r="D342" s="28"/>
      <c r="E342" s="29"/>
      <c r="F342" s="30"/>
      <c r="G342" s="45"/>
      <c r="H342" s="28"/>
      <c r="I342" s="28"/>
      <c r="J342" s="31"/>
      <c r="K342" s="32"/>
    </row>
    <row r="343" spans="1:11" ht="28.35" customHeight="1" x14ac:dyDescent="0.25">
      <c r="A343" s="28"/>
      <c r="B343" s="28"/>
      <c r="C343" s="28"/>
      <c r="D343" s="28"/>
      <c r="E343" s="29"/>
      <c r="F343" s="30"/>
      <c r="G343" s="45"/>
      <c r="H343" s="28"/>
      <c r="I343" s="28"/>
      <c r="J343" s="31"/>
      <c r="K343" s="32"/>
    </row>
    <row r="344" spans="1:11" ht="28.35" customHeight="1" x14ac:dyDescent="0.25">
      <c r="A344" s="28"/>
      <c r="B344" s="28"/>
      <c r="C344" s="28"/>
      <c r="D344" s="28"/>
      <c r="E344" s="29"/>
      <c r="F344" s="30"/>
      <c r="G344" s="45"/>
      <c r="H344" s="28"/>
      <c r="I344" s="28"/>
      <c r="J344" s="31"/>
      <c r="K344" s="32"/>
    </row>
    <row r="345" spans="1:11" ht="28.35" customHeight="1" x14ac:dyDescent="0.25">
      <c r="A345" s="28"/>
      <c r="B345" s="28"/>
      <c r="C345" s="28"/>
      <c r="D345" s="28"/>
      <c r="E345" s="29"/>
      <c r="F345" s="30"/>
      <c r="G345" s="45"/>
      <c r="H345" s="28"/>
      <c r="I345" s="28"/>
      <c r="J345" s="31"/>
      <c r="K345" s="32"/>
    </row>
    <row r="346" spans="1:11" ht="28.35" customHeight="1" x14ac:dyDescent="0.25">
      <c r="A346" s="28"/>
      <c r="B346" s="28"/>
      <c r="C346" s="28"/>
      <c r="D346" s="28"/>
      <c r="E346" s="29"/>
      <c r="F346" s="30"/>
      <c r="G346" s="45"/>
      <c r="H346" s="28"/>
      <c r="I346" s="28"/>
      <c r="J346" s="31"/>
      <c r="K346" s="32"/>
    </row>
    <row r="347" spans="1:11" ht="28.35" customHeight="1" x14ac:dyDescent="0.25">
      <c r="A347" s="28"/>
      <c r="B347" s="28"/>
      <c r="C347" s="28"/>
      <c r="D347" s="28"/>
      <c r="E347" s="29"/>
      <c r="F347" s="30"/>
      <c r="G347" s="45"/>
      <c r="H347" s="28"/>
      <c r="I347" s="28"/>
      <c r="J347" s="31"/>
      <c r="K347" s="32"/>
    </row>
    <row r="348" spans="1:11" ht="28.35" customHeight="1" x14ac:dyDescent="0.25">
      <c r="A348" s="28"/>
      <c r="B348" s="28"/>
      <c r="C348" s="28"/>
      <c r="D348" s="28"/>
      <c r="E348" s="29"/>
      <c r="F348" s="30"/>
      <c r="G348" s="45"/>
      <c r="H348" s="28"/>
      <c r="I348" s="28"/>
      <c r="J348" s="31"/>
      <c r="K348" s="32"/>
    </row>
    <row r="349" spans="1:11" ht="28.35" customHeight="1" x14ac:dyDescent="0.25">
      <c r="A349" s="28"/>
      <c r="B349" s="28"/>
      <c r="C349" s="28"/>
      <c r="D349" s="28"/>
      <c r="E349" s="29"/>
      <c r="F349" s="30"/>
      <c r="G349" s="45"/>
      <c r="H349" s="28"/>
      <c r="I349" s="28"/>
      <c r="J349" s="31"/>
      <c r="K349" s="32"/>
    </row>
    <row r="350" spans="1:11" ht="28.35" customHeight="1" x14ac:dyDescent="0.25">
      <c r="A350" s="28"/>
      <c r="B350" s="28"/>
      <c r="C350" s="28"/>
      <c r="D350" s="28"/>
      <c r="E350" s="29"/>
      <c r="F350" s="30"/>
      <c r="G350" s="45"/>
      <c r="H350" s="28"/>
      <c r="I350" s="28"/>
      <c r="J350" s="31"/>
      <c r="K350" s="32"/>
    </row>
    <row r="351" spans="1:11" ht="28.35" customHeight="1" x14ac:dyDescent="0.25">
      <c r="A351" s="28"/>
      <c r="B351" s="28"/>
      <c r="C351" s="28"/>
      <c r="D351" s="28"/>
      <c r="E351" s="29"/>
      <c r="F351" s="30"/>
      <c r="G351" s="45"/>
      <c r="H351" s="28"/>
      <c r="I351" s="28"/>
      <c r="J351" s="31"/>
      <c r="K351" s="32"/>
    </row>
    <row r="352" spans="1:11" ht="28.35" customHeight="1" x14ac:dyDescent="0.25">
      <c r="A352" s="28"/>
      <c r="B352" s="28"/>
      <c r="C352" s="28"/>
      <c r="D352" s="28"/>
      <c r="E352" s="29"/>
      <c r="F352" s="30"/>
      <c r="G352" s="45"/>
      <c r="H352" s="28"/>
      <c r="I352" s="28"/>
      <c r="J352" s="31"/>
      <c r="K352" s="32"/>
    </row>
    <row r="353" spans="1:11" ht="28.35" customHeight="1" x14ac:dyDescent="0.25">
      <c r="A353" s="28"/>
      <c r="B353" s="28"/>
      <c r="C353" s="28"/>
      <c r="D353" s="28"/>
      <c r="E353" s="29"/>
      <c r="F353" s="30"/>
      <c r="G353" s="45"/>
      <c r="H353" s="28"/>
      <c r="I353" s="28"/>
      <c r="J353" s="31"/>
      <c r="K353" s="32"/>
    </row>
    <row r="354" spans="1:11" ht="28.35" customHeight="1" x14ac:dyDescent="0.25">
      <c r="A354" s="28"/>
      <c r="B354" s="28"/>
      <c r="C354" s="28"/>
      <c r="D354" s="28"/>
      <c r="E354" s="29"/>
      <c r="F354" s="30"/>
      <c r="G354" s="45"/>
      <c r="H354" s="28"/>
      <c r="I354" s="28"/>
      <c r="J354" s="31"/>
      <c r="K354" s="32"/>
    </row>
    <row r="355" spans="1:11" ht="28.35" customHeight="1" x14ac:dyDescent="0.25">
      <c r="A355" s="28"/>
      <c r="B355" s="28"/>
      <c r="C355" s="28"/>
      <c r="D355" s="28"/>
      <c r="E355" s="29"/>
      <c r="F355" s="30"/>
      <c r="G355" s="45"/>
      <c r="H355" s="28"/>
      <c r="I355" s="28"/>
      <c r="J355" s="31"/>
      <c r="K355" s="32"/>
    </row>
    <row r="356" spans="1:11" ht="28.35" customHeight="1" x14ac:dyDescent="0.25">
      <c r="A356" s="28"/>
      <c r="B356" s="28"/>
      <c r="C356" s="28"/>
      <c r="D356" s="28"/>
      <c r="E356" s="29"/>
      <c r="F356" s="30"/>
      <c r="G356" s="45"/>
      <c r="H356" s="28"/>
      <c r="I356" s="28"/>
      <c r="J356" s="31"/>
      <c r="K356" s="32"/>
    </row>
    <row r="357" spans="1:11" ht="28.35" customHeight="1" x14ac:dyDescent="0.25">
      <c r="A357" s="28"/>
      <c r="B357" s="28"/>
      <c r="C357" s="28"/>
      <c r="D357" s="28"/>
      <c r="E357" s="29"/>
      <c r="F357" s="30"/>
      <c r="G357" s="45"/>
      <c r="H357" s="28"/>
      <c r="I357" s="28"/>
      <c r="J357" s="31"/>
      <c r="K357" s="32"/>
    </row>
    <row r="358" spans="1:11" ht="28.35" customHeight="1" x14ac:dyDescent="0.25">
      <c r="A358" s="28"/>
      <c r="B358" s="28"/>
      <c r="C358" s="28"/>
      <c r="D358" s="28"/>
      <c r="E358" s="29"/>
      <c r="F358" s="30"/>
      <c r="G358" s="45"/>
      <c r="H358" s="28"/>
      <c r="I358" s="28"/>
      <c r="J358" s="31"/>
      <c r="K358" s="32"/>
    </row>
    <row r="359" spans="1:11" ht="28.35" customHeight="1" x14ac:dyDescent="0.25">
      <c r="A359" s="28"/>
      <c r="B359" s="28"/>
      <c r="C359" s="28"/>
      <c r="D359" s="28"/>
      <c r="E359" s="29"/>
      <c r="F359" s="30"/>
      <c r="G359" s="45"/>
      <c r="H359" s="28"/>
      <c r="I359" s="28"/>
      <c r="J359" s="31"/>
      <c r="K359" s="32"/>
    </row>
    <row r="360" spans="1:11" ht="28.35" customHeight="1" x14ac:dyDescent="0.25">
      <c r="A360" s="28"/>
      <c r="B360" s="28"/>
      <c r="C360" s="28"/>
      <c r="D360" s="28"/>
      <c r="E360" s="29"/>
      <c r="F360" s="30"/>
      <c r="G360" s="45"/>
      <c r="H360" s="28"/>
      <c r="I360" s="28"/>
      <c r="J360" s="31"/>
      <c r="K360" s="32"/>
    </row>
    <row r="361" spans="1:11" ht="28.35" customHeight="1" x14ac:dyDescent="0.25">
      <c r="A361" s="28"/>
      <c r="B361" s="28"/>
      <c r="C361" s="28"/>
      <c r="D361" s="28"/>
      <c r="E361" s="29"/>
      <c r="F361" s="30"/>
      <c r="G361" s="45"/>
      <c r="H361" s="28"/>
      <c r="I361" s="28"/>
      <c r="J361" s="31"/>
      <c r="K361" s="32"/>
    </row>
    <row r="362" spans="1:11" ht="28.35" customHeight="1" x14ac:dyDescent="0.25">
      <c r="A362" s="28"/>
      <c r="B362" s="28"/>
      <c r="C362" s="28"/>
      <c r="D362" s="28"/>
      <c r="E362" s="29"/>
      <c r="F362" s="30"/>
      <c r="G362" s="45"/>
      <c r="H362" s="28"/>
      <c r="I362" s="28"/>
      <c r="J362" s="31"/>
      <c r="K362" s="32"/>
    </row>
    <row r="363" spans="1:11" ht="28.35" customHeight="1" x14ac:dyDescent="0.25">
      <c r="A363" s="28"/>
      <c r="B363" s="28"/>
      <c r="C363" s="28"/>
      <c r="D363" s="28"/>
      <c r="E363" s="29"/>
      <c r="F363" s="30"/>
      <c r="G363" s="45"/>
      <c r="H363" s="28"/>
      <c r="I363" s="28"/>
      <c r="J363" s="31"/>
      <c r="K363" s="32"/>
    </row>
    <row r="364" spans="1:11" ht="28.35" customHeight="1" x14ac:dyDescent="0.25">
      <c r="A364" s="28"/>
      <c r="B364" s="28"/>
      <c r="C364" s="28"/>
      <c r="D364" s="28"/>
      <c r="E364" s="29"/>
      <c r="F364" s="30"/>
      <c r="G364" s="45"/>
      <c r="H364" s="28"/>
      <c r="I364" s="28"/>
      <c r="J364" s="31"/>
      <c r="K364" s="32"/>
    </row>
    <row r="365" spans="1:11" ht="28.35" customHeight="1" x14ac:dyDescent="0.25">
      <c r="A365" s="28"/>
      <c r="B365" s="28"/>
      <c r="C365" s="28"/>
      <c r="D365" s="28"/>
      <c r="E365" s="29"/>
      <c r="F365" s="30"/>
      <c r="G365" s="45"/>
      <c r="H365" s="28"/>
      <c r="I365" s="28"/>
      <c r="J365" s="31"/>
      <c r="K365" s="32"/>
    </row>
    <row r="366" spans="1:11" ht="28.35" customHeight="1" x14ac:dyDescent="0.25">
      <c r="A366" s="28"/>
      <c r="B366" s="28"/>
      <c r="C366" s="28"/>
      <c r="D366" s="28"/>
      <c r="E366" s="29"/>
      <c r="F366" s="30"/>
      <c r="G366" s="45"/>
      <c r="H366" s="28"/>
      <c r="I366" s="28"/>
      <c r="J366" s="31"/>
      <c r="K366" s="32"/>
    </row>
    <row r="367" spans="1:11" ht="28.35" customHeight="1" x14ac:dyDescent="0.25">
      <c r="A367" s="28"/>
      <c r="B367" s="28"/>
      <c r="C367" s="28"/>
      <c r="D367" s="28"/>
      <c r="E367" s="29"/>
      <c r="F367" s="30"/>
      <c r="G367" s="45"/>
      <c r="H367" s="28"/>
      <c r="I367" s="28"/>
      <c r="J367" s="31"/>
      <c r="K367" s="32"/>
    </row>
    <row r="368" spans="1:11" ht="28.35" customHeight="1" x14ac:dyDescent="0.25">
      <c r="A368" s="28"/>
      <c r="B368" s="28"/>
      <c r="C368" s="28"/>
      <c r="D368" s="28"/>
      <c r="E368" s="29"/>
      <c r="F368" s="30"/>
      <c r="G368" s="45"/>
      <c r="H368" s="28"/>
      <c r="I368" s="28"/>
      <c r="J368" s="31"/>
      <c r="K368" s="32"/>
    </row>
    <row r="369" spans="1:11" ht="28.35" customHeight="1" x14ac:dyDescent="0.25">
      <c r="A369" s="28"/>
      <c r="B369" s="28"/>
      <c r="C369" s="28"/>
      <c r="D369" s="28"/>
      <c r="E369" s="29"/>
      <c r="F369" s="30"/>
      <c r="G369" s="45"/>
      <c r="H369" s="28"/>
      <c r="I369" s="28"/>
      <c r="J369" s="31"/>
      <c r="K369" s="32"/>
    </row>
    <row r="370" spans="1:11" ht="28.35" customHeight="1" x14ac:dyDescent="0.25">
      <c r="A370" s="28"/>
      <c r="B370" s="28"/>
      <c r="C370" s="28"/>
      <c r="D370" s="28"/>
      <c r="E370" s="29"/>
      <c r="F370" s="30"/>
      <c r="G370" s="45"/>
      <c r="H370" s="28"/>
      <c r="I370" s="28"/>
      <c r="J370" s="31"/>
      <c r="K370" s="32"/>
    </row>
    <row r="371" spans="1:11" ht="28.35" customHeight="1" x14ac:dyDescent="0.25">
      <c r="A371" s="28"/>
      <c r="B371" s="28"/>
      <c r="C371" s="28"/>
      <c r="D371" s="28"/>
      <c r="E371" s="29"/>
      <c r="F371" s="30"/>
      <c r="G371" s="45"/>
      <c r="H371" s="28"/>
      <c r="I371" s="28"/>
      <c r="J371" s="31"/>
      <c r="K371" s="32"/>
    </row>
    <row r="372" spans="1:11" ht="28.35" customHeight="1" x14ac:dyDescent="0.25">
      <c r="A372" s="28"/>
      <c r="B372" s="28"/>
      <c r="C372" s="28"/>
      <c r="D372" s="28"/>
      <c r="E372" s="29"/>
      <c r="F372" s="30"/>
      <c r="G372" s="45"/>
      <c r="H372" s="28"/>
      <c r="I372" s="28"/>
      <c r="J372" s="31"/>
      <c r="K372" s="32"/>
    </row>
    <row r="373" spans="1:11" ht="28.35" customHeight="1" x14ac:dyDescent="0.25">
      <c r="A373" s="28"/>
      <c r="B373" s="28"/>
      <c r="C373" s="28"/>
      <c r="D373" s="28"/>
      <c r="E373" s="29"/>
      <c r="F373" s="30"/>
      <c r="G373" s="45"/>
      <c r="H373" s="28"/>
      <c r="I373" s="28"/>
      <c r="J373" s="31"/>
      <c r="K373" s="32"/>
    </row>
    <row r="374" spans="1:11" ht="28.35" customHeight="1" x14ac:dyDescent="0.25">
      <c r="A374" s="28"/>
      <c r="B374" s="28"/>
      <c r="C374" s="28"/>
      <c r="D374" s="28"/>
      <c r="E374" s="29"/>
      <c r="F374" s="30"/>
      <c r="G374" s="45"/>
      <c r="H374" s="28"/>
      <c r="I374" s="28"/>
      <c r="J374" s="31"/>
      <c r="K374" s="32"/>
    </row>
    <row r="375" spans="1:11" ht="28.35" customHeight="1" x14ac:dyDescent="0.25">
      <c r="A375" s="28"/>
      <c r="B375" s="28"/>
      <c r="C375" s="28"/>
      <c r="D375" s="28"/>
      <c r="E375" s="29"/>
      <c r="F375" s="30"/>
      <c r="G375" s="45"/>
      <c r="H375" s="28"/>
      <c r="I375" s="28"/>
      <c r="J375" s="31"/>
      <c r="K375" s="32"/>
    </row>
    <row r="376" spans="1:11" ht="28.35" customHeight="1" x14ac:dyDescent="0.25">
      <c r="A376" s="28"/>
      <c r="B376" s="28"/>
      <c r="C376" s="28"/>
      <c r="D376" s="28"/>
      <c r="E376" s="29"/>
      <c r="F376" s="30"/>
      <c r="G376" s="45"/>
      <c r="H376" s="28"/>
      <c r="I376" s="28"/>
      <c r="J376" s="31"/>
      <c r="K376" s="32"/>
    </row>
    <row r="377" spans="1:11" ht="28.35" customHeight="1" x14ac:dyDescent="0.25">
      <c r="A377" s="28"/>
      <c r="B377" s="28"/>
      <c r="C377" s="28"/>
      <c r="D377" s="28"/>
      <c r="E377" s="29"/>
      <c r="F377" s="30"/>
      <c r="G377" s="45"/>
      <c r="H377" s="28"/>
      <c r="I377" s="28"/>
      <c r="J377" s="31"/>
      <c r="K377" s="32"/>
    </row>
    <row r="378" spans="1:11" ht="28.35" customHeight="1" x14ac:dyDescent="0.25">
      <c r="A378" s="28"/>
      <c r="B378" s="28"/>
      <c r="C378" s="28"/>
      <c r="D378" s="28"/>
      <c r="E378" s="29"/>
      <c r="F378" s="30"/>
      <c r="G378" s="45"/>
      <c r="H378" s="28"/>
      <c r="I378" s="28"/>
      <c r="J378" s="31"/>
      <c r="K378" s="32"/>
    </row>
    <row r="379" spans="1:11" ht="28.35" customHeight="1" x14ac:dyDescent="0.25">
      <c r="A379" s="28"/>
      <c r="B379" s="28"/>
      <c r="C379" s="28"/>
      <c r="D379" s="28"/>
      <c r="E379" s="29"/>
      <c r="F379" s="30"/>
      <c r="G379" s="45"/>
      <c r="H379" s="28"/>
      <c r="I379" s="28"/>
      <c r="J379" s="31"/>
      <c r="K379" s="32"/>
    </row>
    <row r="380" spans="1:11" ht="28.35" customHeight="1" x14ac:dyDescent="0.25">
      <c r="A380" s="28"/>
      <c r="B380" s="28"/>
      <c r="C380" s="28"/>
      <c r="D380" s="28"/>
      <c r="E380" s="29"/>
      <c r="F380" s="30"/>
      <c r="G380" s="45"/>
      <c r="H380" s="28"/>
      <c r="I380" s="28"/>
      <c r="J380" s="31"/>
      <c r="K380" s="32"/>
    </row>
    <row r="381" spans="1:11" ht="28.35" customHeight="1" x14ac:dyDescent="0.25">
      <c r="A381" s="28"/>
      <c r="B381" s="28"/>
      <c r="C381" s="28"/>
      <c r="D381" s="28"/>
      <c r="E381" s="29"/>
      <c r="F381" s="30"/>
      <c r="G381" s="45"/>
      <c r="H381" s="28"/>
      <c r="I381" s="28"/>
      <c r="J381" s="31"/>
      <c r="K381" s="32"/>
    </row>
    <row r="382" spans="1:11" ht="28.35" customHeight="1" x14ac:dyDescent="0.25">
      <c r="A382" s="28"/>
      <c r="B382" s="28"/>
      <c r="C382" s="28"/>
      <c r="D382" s="28"/>
      <c r="E382" s="29"/>
      <c r="F382" s="30"/>
      <c r="G382" s="45"/>
      <c r="H382" s="28"/>
      <c r="I382" s="28"/>
      <c r="J382" s="31"/>
      <c r="K382" s="32"/>
    </row>
    <row r="383" spans="1:11" ht="28.35" customHeight="1" x14ac:dyDescent="0.25">
      <c r="A383" s="28"/>
      <c r="B383" s="28"/>
      <c r="C383" s="28"/>
      <c r="D383" s="28"/>
      <c r="E383" s="29"/>
      <c r="F383" s="30"/>
      <c r="G383" s="45"/>
      <c r="H383" s="28"/>
      <c r="I383" s="28"/>
      <c r="J383" s="31"/>
      <c r="K383" s="32"/>
    </row>
    <row r="384" spans="1:11" ht="28.35" customHeight="1" x14ac:dyDescent="0.25">
      <c r="A384" s="28"/>
      <c r="B384" s="28"/>
      <c r="C384" s="28"/>
      <c r="D384" s="28"/>
      <c r="E384" s="29"/>
      <c r="F384" s="30"/>
      <c r="G384" s="45"/>
      <c r="H384" s="28"/>
      <c r="I384" s="28"/>
      <c r="J384" s="31"/>
      <c r="K384" s="32"/>
    </row>
    <row r="385" spans="1:11" ht="28.35" customHeight="1" x14ac:dyDescent="0.25">
      <c r="A385" s="28"/>
      <c r="B385" s="28"/>
      <c r="C385" s="28"/>
      <c r="D385" s="28"/>
      <c r="E385" s="29"/>
      <c r="F385" s="30"/>
      <c r="G385" s="45"/>
      <c r="H385" s="28"/>
      <c r="I385" s="28"/>
      <c r="J385" s="31"/>
      <c r="K385" s="32"/>
    </row>
    <row r="386" spans="1:11" ht="28.35" customHeight="1" x14ac:dyDescent="0.25">
      <c r="A386" s="28"/>
      <c r="B386" s="28"/>
      <c r="C386" s="28"/>
      <c r="D386" s="28"/>
      <c r="E386" s="29"/>
      <c r="F386" s="30"/>
      <c r="G386" s="45"/>
      <c r="H386" s="28"/>
      <c r="I386" s="28"/>
      <c r="J386" s="31"/>
      <c r="K386" s="32"/>
    </row>
    <row r="387" spans="1:11" ht="28.35" customHeight="1" x14ac:dyDescent="0.25">
      <c r="A387" s="28"/>
      <c r="B387" s="28"/>
      <c r="C387" s="28"/>
      <c r="D387" s="28"/>
      <c r="E387" s="29"/>
      <c r="F387" s="30"/>
      <c r="G387" s="45"/>
      <c r="H387" s="28"/>
      <c r="I387" s="28"/>
      <c r="J387" s="31"/>
      <c r="K387" s="32"/>
    </row>
    <row r="388" spans="1:11" ht="28.35" customHeight="1" x14ac:dyDescent="0.25">
      <c r="A388" s="28"/>
      <c r="B388" s="28"/>
      <c r="C388" s="28"/>
      <c r="D388" s="28"/>
      <c r="E388" s="29"/>
      <c r="F388" s="30"/>
      <c r="G388" s="45"/>
      <c r="H388" s="28"/>
      <c r="I388" s="28"/>
      <c r="J388" s="31"/>
      <c r="K388" s="32"/>
    </row>
    <row r="389" spans="1:11" ht="28.35" customHeight="1" x14ac:dyDescent="0.25">
      <c r="A389" s="28"/>
      <c r="B389" s="28"/>
      <c r="C389" s="28"/>
      <c r="D389" s="28"/>
      <c r="E389" s="29"/>
      <c r="F389" s="30"/>
      <c r="G389" s="45"/>
      <c r="H389" s="28"/>
      <c r="I389" s="28"/>
      <c r="J389" s="31"/>
      <c r="K389" s="32"/>
    </row>
    <row r="390" spans="1:11" ht="28.35" customHeight="1" x14ac:dyDescent="0.25">
      <c r="A390" s="28"/>
      <c r="B390" s="28"/>
      <c r="C390" s="28"/>
      <c r="D390" s="28"/>
      <c r="E390" s="29"/>
      <c r="F390" s="30"/>
      <c r="G390" s="45"/>
      <c r="H390" s="28"/>
      <c r="I390" s="28"/>
      <c r="J390" s="31"/>
      <c r="K390" s="32"/>
    </row>
    <row r="391" spans="1:11" ht="28.35" customHeight="1" x14ac:dyDescent="0.25">
      <c r="A391" s="28"/>
      <c r="B391" s="28"/>
      <c r="C391" s="28"/>
      <c r="D391" s="28"/>
      <c r="E391" s="29"/>
      <c r="F391" s="30"/>
      <c r="G391" s="45"/>
      <c r="H391" s="28"/>
      <c r="I391" s="28"/>
      <c r="J391" s="31"/>
      <c r="K391" s="32"/>
    </row>
    <row r="392" spans="1:11" ht="28.35" customHeight="1" x14ac:dyDescent="0.25">
      <c r="A392" s="28"/>
      <c r="B392" s="28"/>
      <c r="C392" s="28"/>
      <c r="D392" s="28"/>
      <c r="E392" s="29"/>
      <c r="F392" s="30"/>
      <c r="G392" s="45"/>
      <c r="H392" s="28"/>
      <c r="I392" s="28"/>
      <c r="J392" s="31"/>
      <c r="K392" s="32"/>
    </row>
    <row r="393" spans="1:11" ht="28.35" customHeight="1" x14ac:dyDescent="0.25">
      <c r="A393" s="28"/>
      <c r="B393" s="28"/>
      <c r="C393" s="28"/>
      <c r="D393" s="28"/>
      <c r="E393" s="29"/>
      <c r="F393" s="30"/>
      <c r="G393" s="45"/>
      <c r="H393" s="28"/>
      <c r="I393" s="28"/>
      <c r="J393" s="31"/>
      <c r="K393" s="32"/>
    </row>
    <row r="394" spans="1:11" ht="28.35" customHeight="1" x14ac:dyDescent="0.25">
      <c r="A394" s="28"/>
      <c r="B394" s="28"/>
      <c r="C394" s="28"/>
      <c r="D394" s="28"/>
      <c r="E394" s="29"/>
      <c r="F394" s="30"/>
      <c r="G394" s="45"/>
      <c r="H394" s="28"/>
      <c r="I394" s="28"/>
      <c r="J394" s="31"/>
      <c r="K394" s="32"/>
    </row>
    <row r="395" spans="1:11" ht="28.35" customHeight="1" x14ac:dyDescent="0.25">
      <c r="A395" s="28"/>
      <c r="B395" s="28"/>
      <c r="C395" s="28"/>
      <c r="D395" s="28"/>
      <c r="E395" s="29"/>
      <c r="F395" s="30"/>
      <c r="G395" s="45"/>
      <c r="H395" s="28"/>
      <c r="I395" s="28"/>
      <c r="J395" s="31"/>
      <c r="K395" s="32"/>
    </row>
    <row r="396" spans="1:11" ht="28.35" customHeight="1" x14ac:dyDescent="0.25">
      <c r="A396" s="28"/>
      <c r="B396" s="28"/>
      <c r="C396" s="28"/>
      <c r="D396" s="28"/>
      <c r="E396" s="29"/>
      <c r="F396" s="30"/>
      <c r="G396" s="45"/>
      <c r="H396" s="28"/>
      <c r="I396" s="28"/>
      <c r="J396" s="31"/>
      <c r="K396" s="32"/>
    </row>
    <row r="397" spans="1:11" ht="28.35" customHeight="1" x14ac:dyDescent="0.25">
      <c r="A397" s="28"/>
      <c r="B397" s="28"/>
      <c r="C397" s="28"/>
      <c r="D397" s="28"/>
      <c r="E397" s="29"/>
      <c r="F397" s="30"/>
      <c r="G397" s="45"/>
      <c r="H397" s="28"/>
      <c r="I397" s="28"/>
      <c r="J397" s="31"/>
      <c r="K397" s="32"/>
    </row>
    <row r="398" spans="1:11" ht="28.35" customHeight="1" x14ac:dyDescent="0.25">
      <c r="A398" s="28"/>
      <c r="B398" s="28"/>
      <c r="C398" s="28"/>
      <c r="D398" s="28"/>
      <c r="E398" s="29"/>
      <c r="F398" s="30"/>
      <c r="G398" s="45"/>
      <c r="H398" s="28"/>
      <c r="I398" s="28"/>
      <c r="J398" s="31"/>
      <c r="K398" s="32"/>
    </row>
    <row r="399" spans="1:11" ht="28.35" customHeight="1" x14ac:dyDescent="0.25">
      <c r="A399" s="28"/>
      <c r="B399" s="28"/>
      <c r="C399" s="28"/>
      <c r="D399" s="28"/>
      <c r="E399" s="29"/>
      <c r="F399" s="30"/>
      <c r="G399" s="45"/>
      <c r="H399" s="28"/>
      <c r="I399" s="28"/>
      <c r="J399" s="31"/>
      <c r="K399" s="32"/>
    </row>
    <row r="400" spans="1:11" ht="28.35" customHeight="1" x14ac:dyDescent="0.25">
      <c r="A400" s="28"/>
      <c r="B400" s="28"/>
      <c r="C400" s="28"/>
      <c r="D400" s="28"/>
      <c r="E400" s="29"/>
      <c r="F400" s="30"/>
      <c r="G400" s="45"/>
      <c r="H400" s="28"/>
      <c r="I400" s="28"/>
      <c r="J400" s="31"/>
      <c r="K400" s="32"/>
    </row>
    <row r="401" spans="1:11" ht="28.35" customHeight="1" x14ac:dyDescent="0.25">
      <c r="A401" s="28"/>
      <c r="B401" s="28"/>
      <c r="C401" s="28"/>
      <c r="D401" s="28"/>
      <c r="E401" s="29"/>
      <c r="F401" s="30"/>
      <c r="G401" s="45"/>
      <c r="H401" s="28"/>
      <c r="I401" s="28"/>
      <c r="J401" s="31"/>
      <c r="K401" s="32"/>
    </row>
    <row r="402" spans="1:11" ht="28.35" customHeight="1" x14ac:dyDescent="0.25">
      <c r="A402" s="28"/>
      <c r="B402" s="28"/>
      <c r="C402" s="28"/>
      <c r="D402" s="28"/>
      <c r="E402" s="29"/>
      <c r="F402" s="30"/>
      <c r="G402" s="45"/>
      <c r="H402" s="28"/>
      <c r="I402" s="28"/>
      <c r="J402" s="31"/>
      <c r="K402" s="32"/>
    </row>
    <row r="403" spans="1:11" ht="28.35" customHeight="1" x14ac:dyDescent="0.25">
      <c r="A403" s="28"/>
      <c r="B403" s="28"/>
      <c r="C403" s="28"/>
      <c r="D403" s="28"/>
      <c r="E403" s="29"/>
      <c r="F403" s="30"/>
      <c r="G403" s="45"/>
      <c r="H403" s="28"/>
      <c r="I403" s="28"/>
      <c r="J403" s="31"/>
      <c r="K403" s="32"/>
    </row>
    <row r="404" spans="1:11" ht="28.35" customHeight="1" x14ac:dyDescent="0.25">
      <c r="A404" s="28"/>
      <c r="B404" s="28"/>
      <c r="C404" s="28"/>
      <c r="D404" s="28"/>
      <c r="E404" s="29"/>
      <c r="F404" s="30"/>
      <c r="G404" s="45"/>
      <c r="H404" s="28"/>
      <c r="I404" s="28"/>
      <c r="J404" s="31"/>
      <c r="K404" s="32"/>
    </row>
    <row r="405" spans="1:11" ht="28.35" customHeight="1" x14ac:dyDescent="0.25">
      <c r="A405" s="28"/>
      <c r="B405" s="28"/>
      <c r="C405" s="28"/>
      <c r="D405" s="28"/>
      <c r="E405" s="29"/>
      <c r="F405" s="30"/>
      <c r="G405" s="45"/>
      <c r="H405" s="28"/>
      <c r="I405" s="28"/>
      <c r="J405" s="31"/>
      <c r="K405" s="32"/>
    </row>
    <row r="406" spans="1:11" ht="28.35" customHeight="1" x14ac:dyDescent="0.25">
      <c r="A406" s="28"/>
      <c r="B406" s="28"/>
      <c r="C406" s="28"/>
      <c r="D406" s="28"/>
      <c r="E406" s="29"/>
      <c r="F406" s="30"/>
      <c r="G406" s="45"/>
      <c r="H406" s="28"/>
      <c r="I406" s="28"/>
      <c r="J406" s="31"/>
      <c r="K406" s="32"/>
    </row>
    <row r="407" spans="1:11" ht="28.35" customHeight="1" x14ac:dyDescent="0.25">
      <c r="A407" s="28"/>
      <c r="B407" s="28"/>
      <c r="C407" s="28"/>
      <c r="D407" s="28"/>
      <c r="E407" s="29"/>
      <c r="F407" s="30"/>
      <c r="G407" s="45"/>
      <c r="H407" s="28"/>
      <c r="I407" s="28"/>
      <c r="J407" s="31"/>
      <c r="K407" s="32"/>
    </row>
    <row r="408" spans="1:11" ht="28.35" customHeight="1" x14ac:dyDescent="0.25">
      <c r="A408" s="28"/>
      <c r="B408" s="28"/>
      <c r="C408" s="28"/>
      <c r="D408" s="28"/>
      <c r="E408" s="29"/>
      <c r="F408" s="30"/>
      <c r="G408" s="45"/>
      <c r="H408" s="28"/>
      <c r="I408" s="28"/>
      <c r="J408" s="31"/>
      <c r="K408" s="32"/>
    </row>
    <row r="409" spans="1:11" ht="28.35" customHeight="1" x14ac:dyDescent="0.25">
      <c r="A409" s="28"/>
      <c r="B409" s="28"/>
      <c r="C409" s="28"/>
      <c r="D409" s="28"/>
      <c r="E409" s="29"/>
      <c r="F409" s="30"/>
      <c r="G409" s="45"/>
      <c r="H409" s="28"/>
      <c r="I409" s="28"/>
      <c r="J409" s="31"/>
      <c r="K409" s="32"/>
    </row>
    <row r="410" spans="1:11" ht="28.35" customHeight="1" x14ac:dyDescent="0.25">
      <c r="A410" s="28"/>
      <c r="B410" s="28"/>
      <c r="C410" s="28"/>
      <c r="D410" s="28"/>
      <c r="E410" s="29"/>
      <c r="F410" s="30"/>
      <c r="G410" s="45"/>
      <c r="H410" s="28"/>
      <c r="I410" s="28"/>
      <c r="J410" s="31"/>
      <c r="K410" s="32"/>
    </row>
    <row r="411" spans="1:11" ht="28.35" customHeight="1" x14ac:dyDescent="0.25">
      <c r="A411" s="28"/>
      <c r="B411" s="28"/>
      <c r="C411" s="28"/>
      <c r="D411" s="28"/>
      <c r="E411" s="29"/>
      <c r="F411" s="30"/>
      <c r="G411" s="45"/>
      <c r="H411" s="28"/>
      <c r="I411" s="28"/>
      <c r="J411" s="31"/>
      <c r="K411" s="32"/>
    </row>
    <row r="412" spans="1:11" ht="28.35" customHeight="1" x14ac:dyDescent="0.25">
      <c r="A412" s="28"/>
      <c r="B412" s="28"/>
      <c r="C412" s="28"/>
      <c r="D412" s="28"/>
      <c r="E412" s="29"/>
      <c r="F412" s="30"/>
      <c r="G412" s="45"/>
      <c r="H412" s="28"/>
      <c r="I412" s="28"/>
      <c r="J412" s="31"/>
      <c r="K412" s="32"/>
    </row>
    <row r="413" spans="1:11" ht="28.35" customHeight="1" x14ac:dyDescent="0.25">
      <c r="A413" s="28"/>
      <c r="B413" s="28"/>
      <c r="C413" s="28"/>
      <c r="D413" s="28"/>
      <c r="E413" s="29"/>
      <c r="F413" s="30"/>
      <c r="G413" s="45"/>
      <c r="H413" s="28"/>
      <c r="I413" s="28"/>
      <c r="J413" s="31"/>
      <c r="K413" s="32"/>
    </row>
    <row r="414" spans="1:11" ht="28.35" customHeight="1" x14ac:dyDescent="0.25">
      <c r="A414" s="28"/>
      <c r="B414" s="28"/>
      <c r="C414" s="28"/>
      <c r="D414" s="28"/>
      <c r="E414" s="29"/>
      <c r="F414" s="30"/>
      <c r="G414" s="45"/>
      <c r="H414" s="28"/>
      <c r="I414" s="28"/>
      <c r="J414" s="31"/>
      <c r="K414" s="32"/>
    </row>
    <row r="415" spans="1:11" ht="28.35" customHeight="1" x14ac:dyDescent="0.25">
      <c r="A415" s="28"/>
      <c r="B415" s="28"/>
      <c r="C415" s="28"/>
      <c r="D415" s="28"/>
      <c r="E415" s="29"/>
      <c r="F415" s="30"/>
      <c r="G415" s="45"/>
      <c r="H415" s="28"/>
      <c r="I415" s="28"/>
      <c r="J415" s="31"/>
      <c r="K415" s="32"/>
    </row>
    <row r="416" spans="1:11" ht="28.35" customHeight="1" x14ac:dyDescent="0.25">
      <c r="A416" s="28"/>
      <c r="B416" s="28"/>
      <c r="C416" s="28"/>
      <c r="D416" s="28"/>
      <c r="E416" s="29"/>
      <c r="F416" s="30"/>
      <c r="G416" s="45"/>
      <c r="H416" s="28"/>
      <c r="I416" s="28"/>
      <c r="J416" s="31"/>
      <c r="K416" s="32"/>
    </row>
    <row r="417" spans="1:11" ht="28.35" customHeight="1" x14ac:dyDescent="0.25">
      <c r="A417" s="28"/>
      <c r="B417" s="28"/>
      <c r="C417" s="28"/>
      <c r="D417" s="28"/>
      <c r="E417" s="29"/>
      <c r="F417" s="30"/>
      <c r="G417" s="45"/>
      <c r="H417" s="28"/>
      <c r="I417" s="28"/>
      <c r="J417" s="31"/>
      <c r="K417" s="32"/>
    </row>
    <row r="418" spans="1:11" ht="28.35" customHeight="1" x14ac:dyDescent="0.25">
      <c r="A418" s="28"/>
      <c r="B418" s="28"/>
      <c r="C418" s="28"/>
      <c r="D418" s="28"/>
      <c r="E418" s="29"/>
      <c r="F418" s="30"/>
      <c r="G418" s="45"/>
      <c r="H418" s="28"/>
      <c r="I418" s="28"/>
      <c r="J418" s="31"/>
      <c r="K418" s="32"/>
    </row>
    <row r="419" spans="1:11" ht="28.35" customHeight="1" x14ac:dyDescent="0.25">
      <c r="A419" s="28"/>
      <c r="B419" s="28"/>
      <c r="C419" s="28"/>
      <c r="D419" s="28"/>
      <c r="E419" s="29"/>
      <c r="F419" s="30"/>
      <c r="G419" s="45"/>
      <c r="H419" s="28"/>
      <c r="I419" s="28"/>
      <c r="J419" s="31"/>
      <c r="K419" s="32"/>
    </row>
    <row r="420" spans="1:11" ht="28.35" customHeight="1" x14ac:dyDescent="0.25">
      <c r="A420" s="28"/>
      <c r="B420" s="28"/>
      <c r="C420" s="28"/>
      <c r="D420" s="28"/>
      <c r="E420" s="29"/>
      <c r="F420" s="30"/>
      <c r="G420" s="45"/>
      <c r="H420" s="28"/>
      <c r="I420" s="28"/>
      <c r="J420" s="31"/>
      <c r="K420" s="32"/>
    </row>
    <row r="421" spans="1:11" ht="28.35" customHeight="1" x14ac:dyDescent="0.25">
      <c r="A421" s="28"/>
      <c r="B421" s="28"/>
      <c r="C421" s="28"/>
      <c r="D421" s="28"/>
      <c r="E421" s="29"/>
      <c r="F421" s="30"/>
      <c r="G421" s="45"/>
      <c r="H421" s="28"/>
      <c r="I421" s="28"/>
      <c r="J421" s="31"/>
      <c r="K421" s="32"/>
    </row>
    <row r="422" spans="1:11" ht="28.35" customHeight="1" x14ac:dyDescent="0.25">
      <c r="A422" s="28"/>
      <c r="B422" s="28"/>
      <c r="C422" s="28"/>
      <c r="D422" s="28"/>
      <c r="E422" s="29"/>
      <c r="F422" s="30"/>
      <c r="G422" s="45"/>
      <c r="H422" s="28"/>
      <c r="I422" s="28"/>
      <c r="J422" s="31"/>
      <c r="K422" s="32"/>
    </row>
    <row r="423" spans="1:11" ht="28.35" customHeight="1" x14ac:dyDescent="0.25">
      <c r="A423" s="28"/>
      <c r="B423" s="28"/>
      <c r="C423" s="28"/>
      <c r="D423" s="28"/>
      <c r="E423" s="29"/>
      <c r="F423" s="30"/>
      <c r="G423" s="45"/>
      <c r="H423" s="28"/>
      <c r="I423" s="28"/>
      <c r="J423" s="31"/>
      <c r="K423" s="32"/>
    </row>
    <row r="424" spans="1:11" ht="28.35" customHeight="1" x14ac:dyDescent="0.25">
      <c r="A424" s="28"/>
      <c r="B424" s="28"/>
      <c r="C424" s="28"/>
      <c r="D424" s="28"/>
      <c r="E424" s="29"/>
      <c r="F424" s="30"/>
      <c r="G424" s="45"/>
      <c r="H424" s="28"/>
      <c r="I424" s="28"/>
      <c r="J424" s="31"/>
      <c r="K424" s="32"/>
    </row>
    <row r="425" spans="1:11" ht="28.35" customHeight="1" x14ac:dyDescent="0.25">
      <c r="A425" s="28"/>
      <c r="B425" s="28"/>
      <c r="C425" s="28"/>
      <c r="D425" s="28"/>
      <c r="E425" s="29"/>
      <c r="F425" s="30"/>
      <c r="G425" s="45"/>
      <c r="H425" s="28"/>
      <c r="I425" s="28"/>
      <c r="J425" s="31"/>
      <c r="K425" s="32"/>
    </row>
    <row r="426" spans="1:11" ht="28.35" customHeight="1" x14ac:dyDescent="0.25">
      <c r="A426" s="28"/>
      <c r="B426" s="28"/>
      <c r="C426" s="28"/>
      <c r="D426" s="28"/>
      <c r="E426" s="29"/>
      <c r="F426" s="30"/>
      <c r="G426" s="45"/>
      <c r="H426" s="28"/>
      <c r="I426" s="28"/>
      <c r="J426" s="31"/>
      <c r="K426" s="32"/>
    </row>
    <row r="427" spans="1:11" ht="28.35" customHeight="1" x14ac:dyDescent="0.25">
      <c r="A427" s="28"/>
      <c r="B427" s="28"/>
      <c r="C427" s="28"/>
      <c r="D427" s="28"/>
      <c r="E427" s="29"/>
      <c r="F427" s="30"/>
      <c r="G427" s="45"/>
      <c r="H427" s="28"/>
      <c r="I427" s="28"/>
      <c r="J427" s="31"/>
      <c r="K427" s="32"/>
    </row>
    <row r="428" spans="1:11" ht="28.35" customHeight="1" x14ac:dyDescent="0.25">
      <c r="A428" s="28"/>
      <c r="B428" s="28"/>
      <c r="C428" s="28"/>
      <c r="D428" s="28"/>
      <c r="E428" s="29"/>
      <c r="F428" s="30"/>
      <c r="G428" s="45"/>
      <c r="H428" s="28"/>
      <c r="I428" s="28"/>
      <c r="J428" s="31"/>
      <c r="K428" s="32"/>
    </row>
    <row r="429" spans="1:11" ht="28.35" customHeight="1" x14ac:dyDescent="0.25">
      <c r="A429" s="28"/>
      <c r="B429" s="28"/>
      <c r="C429" s="28"/>
      <c r="D429" s="28"/>
      <c r="E429" s="29"/>
      <c r="F429" s="30"/>
      <c r="G429" s="45"/>
      <c r="H429" s="28"/>
      <c r="I429" s="28"/>
      <c r="J429" s="31"/>
      <c r="K429" s="32"/>
    </row>
    <row r="430" spans="1:11" ht="28.35" customHeight="1" x14ac:dyDescent="0.25">
      <c r="A430" s="28"/>
      <c r="B430" s="28"/>
      <c r="C430" s="28"/>
      <c r="D430" s="28"/>
      <c r="E430" s="29"/>
      <c r="F430" s="30"/>
      <c r="G430" s="45"/>
      <c r="H430" s="28"/>
      <c r="I430" s="28"/>
      <c r="J430" s="31"/>
      <c r="K430" s="32"/>
    </row>
    <row r="431" spans="1:11" ht="28.35" customHeight="1" x14ac:dyDescent="0.25">
      <c r="A431" s="28"/>
      <c r="B431" s="28"/>
      <c r="C431" s="28"/>
      <c r="D431" s="28"/>
      <c r="E431" s="29"/>
      <c r="F431" s="30"/>
      <c r="G431" s="45"/>
      <c r="H431" s="28"/>
      <c r="I431" s="28"/>
      <c r="J431" s="31"/>
      <c r="K431" s="32"/>
    </row>
    <row r="432" spans="1:11" ht="28.35" customHeight="1" x14ac:dyDescent="0.25">
      <c r="A432" s="28"/>
      <c r="B432" s="28"/>
      <c r="C432" s="28"/>
      <c r="D432" s="28"/>
      <c r="E432" s="29"/>
      <c r="F432" s="30"/>
      <c r="G432" s="45"/>
      <c r="H432" s="28"/>
      <c r="I432" s="28"/>
      <c r="J432" s="31"/>
      <c r="K432" s="32"/>
    </row>
    <row r="433" spans="1:11" ht="28.35" customHeight="1" x14ac:dyDescent="0.25">
      <c r="A433" s="28"/>
      <c r="B433" s="28"/>
      <c r="C433" s="28"/>
      <c r="D433" s="28"/>
      <c r="E433" s="29"/>
      <c r="F433" s="30"/>
      <c r="G433" s="45"/>
      <c r="H433" s="28"/>
      <c r="I433" s="28"/>
      <c r="J433" s="31"/>
      <c r="K433" s="32"/>
    </row>
    <row r="434" spans="1:11" ht="28.35" customHeight="1" x14ac:dyDescent="0.25">
      <c r="A434" s="28"/>
      <c r="B434" s="28"/>
      <c r="C434" s="28"/>
      <c r="D434" s="28"/>
      <c r="E434" s="29"/>
      <c r="F434" s="30"/>
      <c r="G434" s="45"/>
      <c r="H434" s="28"/>
      <c r="I434" s="28"/>
      <c r="J434" s="31"/>
      <c r="K434" s="32"/>
    </row>
    <row r="435" spans="1:11" ht="28.35" customHeight="1" x14ac:dyDescent="0.25">
      <c r="A435" s="28"/>
      <c r="B435" s="28"/>
      <c r="C435" s="28"/>
      <c r="D435" s="28"/>
      <c r="E435" s="29"/>
      <c r="F435" s="30"/>
      <c r="G435" s="45"/>
      <c r="H435" s="28"/>
      <c r="I435" s="28"/>
      <c r="J435" s="31"/>
      <c r="K435" s="32"/>
    </row>
    <row r="436" spans="1:11" ht="28.35" customHeight="1" x14ac:dyDescent="0.25">
      <c r="A436" s="28"/>
      <c r="B436" s="28"/>
      <c r="C436" s="28"/>
      <c r="D436" s="28"/>
      <c r="E436" s="29"/>
      <c r="F436" s="30"/>
      <c r="G436" s="45"/>
      <c r="H436" s="28"/>
      <c r="I436" s="28"/>
      <c r="J436" s="31"/>
      <c r="K436" s="32"/>
    </row>
    <row r="437" spans="1:11" ht="28.35" customHeight="1" x14ac:dyDescent="0.25">
      <c r="A437" s="28"/>
      <c r="B437" s="28"/>
      <c r="C437" s="28"/>
      <c r="D437" s="28"/>
      <c r="E437" s="29"/>
      <c r="F437" s="30"/>
      <c r="G437" s="45"/>
      <c r="H437" s="28"/>
      <c r="I437" s="28"/>
      <c r="J437" s="31"/>
      <c r="K437" s="32"/>
    </row>
    <row r="438" spans="1:11" ht="28.35" customHeight="1" x14ac:dyDescent="0.25">
      <c r="A438" s="28"/>
      <c r="B438" s="28"/>
      <c r="C438" s="28"/>
      <c r="D438" s="28"/>
      <c r="E438" s="29"/>
      <c r="F438" s="30"/>
      <c r="G438" s="45"/>
      <c r="H438" s="28"/>
      <c r="I438" s="28"/>
      <c r="J438" s="31"/>
      <c r="K438" s="32"/>
    </row>
    <row r="439" spans="1:11" ht="28.35" customHeight="1" x14ac:dyDescent="0.25">
      <c r="A439" s="28"/>
      <c r="B439" s="28"/>
      <c r="C439" s="28"/>
      <c r="D439" s="28"/>
      <c r="E439" s="29"/>
      <c r="F439" s="30"/>
      <c r="G439" s="45"/>
      <c r="H439" s="28"/>
      <c r="I439" s="28"/>
      <c r="J439" s="31"/>
      <c r="K439" s="32"/>
    </row>
    <row r="440" spans="1:11" ht="28.35" customHeight="1" x14ac:dyDescent="0.25">
      <c r="A440" s="28"/>
      <c r="B440" s="28"/>
      <c r="C440" s="28"/>
      <c r="D440" s="28"/>
      <c r="E440" s="29"/>
      <c r="F440" s="30"/>
      <c r="G440" s="45"/>
      <c r="H440" s="28"/>
      <c r="I440" s="28"/>
      <c r="J440" s="31"/>
      <c r="K440" s="32"/>
    </row>
    <row r="441" spans="1:11" ht="28.35" customHeight="1" x14ac:dyDescent="0.25">
      <c r="A441" s="28"/>
      <c r="B441" s="28"/>
      <c r="C441" s="28"/>
      <c r="D441" s="28"/>
      <c r="E441" s="29"/>
      <c r="F441" s="30"/>
      <c r="G441" s="45"/>
      <c r="H441" s="28"/>
      <c r="I441" s="28"/>
      <c r="J441" s="31"/>
      <c r="K441" s="32"/>
    </row>
    <row r="442" spans="1:11" ht="28.35" customHeight="1" x14ac:dyDescent="0.25">
      <c r="A442" s="28"/>
      <c r="B442" s="28"/>
      <c r="C442" s="28"/>
      <c r="D442" s="28"/>
      <c r="E442" s="29"/>
      <c r="F442" s="30"/>
      <c r="G442" s="45"/>
      <c r="H442" s="28"/>
      <c r="I442" s="28"/>
      <c r="J442" s="31"/>
      <c r="K442" s="32"/>
    </row>
    <row r="443" spans="1:11" ht="28.35" customHeight="1" x14ac:dyDescent="0.25">
      <c r="A443" s="28"/>
      <c r="B443" s="28"/>
      <c r="C443" s="28"/>
      <c r="D443" s="28"/>
      <c r="E443" s="29"/>
      <c r="F443" s="30"/>
      <c r="G443" s="45"/>
      <c r="H443" s="28"/>
      <c r="I443" s="28"/>
      <c r="J443" s="31"/>
      <c r="K443" s="32"/>
    </row>
    <row r="444" spans="1:11" ht="28.35" customHeight="1" x14ac:dyDescent="0.25">
      <c r="A444" s="28"/>
      <c r="B444" s="28"/>
      <c r="C444" s="28"/>
      <c r="D444" s="28"/>
      <c r="E444" s="29"/>
      <c r="F444" s="30"/>
      <c r="G444" s="45"/>
      <c r="H444" s="28"/>
      <c r="I444" s="28"/>
      <c r="J444" s="31"/>
      <c r="K444" s="32"/>
    </row>
    <row r="445" spans="1:11" ht="28.35" customHeight="1" x14ac:dyDescent="0.25">
      <c r="A445" s="28"/>
      <c r="B445" s="28"/>
      <c r="C445" s="28"/>
      <c r="D445" s="28"/>
      <c r="E445" s="29"/>
      <c r="F445" s="30"/>
      <c r="G445" s="45"/>
      <c r="H445" s="28"/>
      <c r="I445" s="28"/>
      <c r="J445" s="31"/>
      <c r="K445" s="32"/>
    </row>
    <row r="446" spans="1:11" ht="28.35" customHeight="1" x14ac:dyDescent="0.25">
      <c r="A446" s="28"/>
      <c r="B446" s="28"/>
      <c r="C446" s="28"/>
      <c r="D446" s="28"/>
      <c r="E446" s="29"/>
      <c r="F446" s="30"/>
      <c r="G446" s="45"/>
      <c r="H446" s="28"/>
      <c r="I446" s="28"/>
      <c r="J446" s="31"/>
      <c r="K446" s="32"/>
    </row>
    <row r="447" spans="1:11" ht="28.35" customHeight="1" x14ac:dyDescent="0.25">
      <c r="A447" s="28"/>
      <c r="B447" s="28"/>
      <c r="C447" s="28"/>
      <c r="D447" s="28"/>
      <c r="E447" s="29"/>
      <c r="F447" s="30"/>
      <c r="G447" s="45"/>
      <c r="H447" s="28"/>
      <c r="I447" s="28"/>
      <c r="J447" s="31"/>
      <c r="K447" s="32"/>
    </row>
    <row r="448" spans="1:11" ht="28.35" customHeight="1" x14ac:dyDescent="0.25">
      <c r="A448" s="28"/>
      <c r="B448" s="28"/>
      <c r="C448" s="28"/>
      <c r="D448" s="28"/>
      <c r="E448" s="29"/>
      <c r="F448" s="30"/>
      <c r="G448" s="45"/>
      <c r="H448" s="28"/>
      <c r="I448" s="28"/>
      <c r="J448" s="31"/>
      <c r="K448" s="32"/>
    </row>
    <row r="449" spans="1:11" ht="28.35" customHeight="1" x14ac:dyDescent="0.25">
      <c r="A449" s="28"/>
      <c r="B449" s="28"/>
      <c r="C449" s="28"/>
      <c r="D449" s="28"/>
      <c r="E449" s="29"/>
      <c r="F449" s="30"/>
      <c r="G449" s="45"/>
      <c r="H449" s="28"/>
      <c r="I449" s="28"/>
      <c r="J449" s="31"/>
      <c r="K449" s="32"/>
    </row>
    <row r="450" spans="1:11" ht="28.35" customHeight="1" x14ac:dyDescent="0.25">
      <c r="A450" s="28"/>
      <c r="B450" s="28"/>
      <c r="C450" s="28"/>
      <c r="D450" s="28"/>
      <c r="E450" s="29"/>
      <c r="F450" s="30"/>
      <c r="G450" s="45"/>
      <c r="H450" s="28"/>
      <c r="I450" s="28"/>
      <c r="J450" s="31"/>
      <c r="K450" s="32"/>
    </row>
    <row r="451" spans="1:11" ht="28.35" customHeight="1" x14ac:dyDescent="0.25">
      <c r="A451" s="28"/>
      <c r="B451" s="28"/>
      <c r="C451" s="28"/>
      <c r="D451" s="28"/>
      <c r="E451" s="29"/>
      <c r="F451" s="30"/>
      <c r="G451" s="45"/>
      <c r="H451" s="28"/>
      <c r="I451" s="28"/>
      <c r="J451" s="31"/>
      <c r="K451" s="32"/>
    </row>
    <row r="452" spans="1:11" ht="28.35" customHeight="1" x14ac:dyDescent="0.25">
      <c r="A452" s="28"/>
      <c r="B452" s="28"/>
      <c r="C452" s="28"/>
      <c r="D452" s="28"/>
      <c r="E452" s="29"/>
      <c r="F452" s="30"/>
      <c r="G452" s="45"/>
      <c r="H452" s="28"/>
      <c r="I452" s="28"/>
      <c r="J452" s="31"/>
      <c r="K452" s="32"/>
    </row>
    <row r="453" spans="1:11" ht="28.35" customHeight="1" x14ac:dyDescent="0.25">
      <c r="A453" s="28"/>
      <c r="B453" s="28"/>
      <c r="C453" s="28"/>
      <c r="D453" s="28"/>
      <c r="E453" s="29"/>
      <c r="F453" s="30"/>
      <c r="G453" s="45"/>
      <c r="H453" s="28"/>
      <c r="I453" s="28"/>
      <c r="J453" s="31"/>
      <c r="K453" s="32"/>
    </row>
    <row r="454" spans="1:11" ht="28.35" customHeight="1" x14ac:dyDescent="0.25">
      <c r="A454" s="28"/>
      <c r="B454" s="28"/>
      <c r="C454" s="28"/>
      <c r="D454" s="28"/>
      <c r="E454" s="29"/>
      <c r="F454" s="30"/>
      <c r="G454" s="45"/>
      <c r="H454" s="28"/>
      <c r="I454" s="28"/>
      <c r="J454" s="31"/>
      <c r="K454" s="32"/>
    </row>
    <row r="455" spans="1:11" ht="28.35" customHeight="1" x14ac:dyDescent="0.25">
      <c r="A455" s="28"/>
      <c r="B455" s="28"/>
      <c r="C455" s="28"/>
      <c r="D455" s="28"/>
      <c r="E455" s="29"/>
      <c r="F455" s="30"/>
      <c r="G455" s="45"/>
      <c r="H455" s="28"/>
      <c r="I455" s="28"/>
      <c r="J455" s="31"/>
      <c r="K455" s="32"/>
    </row>
    <row r="456" spans="1:11" ht="28.35" customHeight="1" x14ac:dyDescent="0.25">
      <c r="A456" s="28"/>
      <c r="B456" s="28"/>
      <c r="C456" s="28"/>
      <c r="D456" s="28"/>
      <c r="E456" s="29"/>
      <c r="F456" s="30"/>
      <c r="G456" s="45"/>
      <c r="H456" s="28"/>
      <c r="I456" s="28"/>
      <c r="J456" s="31"/>
      <c r="K456" s="32"/>
    </row>
    <row r="457" spans="1:11" ht="28.35" customHeight="1" x14ac:dyDescent="0.25">
      <c r="A457" s="28"/>
      <c r="B457" s="28"/>
      <c r="C457" s="28"/>
      <c r="D457" s="28"/>
      <c r="E457" s="29"/>
      <c r="F457" s="30"/>
      <c r="G457" s="45"/>
      <c r="H457" s="28"/>
      <c r="I457" s="28"/>
      <c r="J457" s="31"/>
      <c r="K457" s="32"/>
    </row>
    <row r="458" spans="1:11" ht="28.35" customHeight="1" x14ac:dyDescent="0.25">
      <c r="A458" s="28"/>
      <c r="B458" s="28"/>
      <c r="C458" s="28"/>
      <c r="D458" s="28"/>
      <c r="E458" s="29"/>
      <c r="F458" s="30"/>
      <c r="G458" s="45"/>
      <c r="H458" s="28"/>
      <c r="I458" s="28"/>
      <c r="J458" s="31"/>
      <c r="K458" s="32"/>
    </row>
    <row r="459" spans="1:11" ht="28.35" customHeight="1" x14ac:dyDescent="0.25">
      <c r="A459" s="28"/>
      <c r="B459" s="28"/>
      <c r="C459" s="28"/>
      <c r="D459" s="28"/>
      <c r="E459" s="29"/>
      <c r="F459" s="30"/>
      <c r="G459" s="45"/>
      <c r="H459" s="28"/>
      <c r="I459" s="28"/>
      <c r="J459" s="31"/>
      <c r="K459" s="32"/>
    </row>
    <row r="460" spans="1:11" ht="28.35" customHeight="1" x14ac:dyDescent="0.25">
      <c r="A460" s="28"/>
      <c r="B460" s="28"/>
      <c r="C460" s="28"/>
      <c r="D460" s="28"/>
      <c r="E460" s="29"/>
      <c r="F460" s="30"/>
      <c r="G460" s="45"/>
      <c r="H460" s="28"/>
      <c r="I460" s="28"/>
      <c r="J460" s="31"/>
      <c r="K460" s="32"/>
    </row>
    <row r="461" spans="1:11" ht="28.35" customHeight="1" x14ac:dyDescent="0.25">
      <c r="A461" s="28"/>
      <c r="B461" s="28"/>
      <c r="C461" s="28"/>
      <c r="D461" s="28"/>
      <c r="E461" s="29"/>
      <c r="F461" s="30"/>
      <c r="G461" s="45"/>
      <c r="H461" s="28"/>
      <c r="I461" s="28"/>
      <c r="J461" s="31"/>
      <c r="K461" s="32"/>
    </row>
    <row r="462" spans="1:11" ht="28.35" customHeight="1" x14ac:dyDescent="0.25">
      <c r="A462" s="28"/>
      <c r="B462" s="28"/>
      <c r="C462" s="28"/>
      <c r="D462" s="28"/>
      <c r="E462" s="29"/>
      <c r="F462" s="30"/>
      <c r="G462" s="45"/>
      <c r="H462" s="28"/>
      <c r="I462" s="28"/>
      <c r="J462" s="31"/>
      <c r="K462" s="32"/>
    </row>
    <row r="463" spans="1:11" ht="28.35" customHeight="1" x14ac:dyDescent="0.25">
      <c r="A463" s="28"/>
      <c r="B463" s="28"/>
      <c r="C463" s="28"/>
      <c r="D463" s="28"/>
      <c r="E463" s="29"/>
      <c r="F463" s="30"/>
      <c r="G463" s="45"/>
      <c r="H463" s="28"/>
      <c r="I463" s="28"/>
      <c r="J463" s="31"/>
      <c r="K463" s="32"/>
    </row>
    <row r="464" spans="1:11" ht="28.35" customHeight="1" x14ac:dyDescent="0.25">
      <c r="A464" s="28"/>
      <c r="B464" s="28"/>
      <c r="C464" s="28"/>
      <c r="D464" s="28"/>
      <c r="E464" s="29"/>
      <c r="F464" s="30"/>
      <c r="G464" s="45"/>
      <c r="H464" s="28"/>
      <c r="I464" s="28"/>
      <c r="J464" s="31"/>
      <c r="K464" s="32"/>
    </row>
    <row r="465" spans="1:11" ht="28.35" customHeight="1" x14ac:dyDescent="0.25">
      <c r="A465" s="28"/>
      <c r="B465" s="28"/>
      <c r="C465" s="28"/>
      <c r="D465" s="28"/>
      <c r="E465" s="29"/>
      <c r="F465" s="30"/>
      <c r="G465" s="45"/>
      <c r="H465" s="28"/>
      <c r="I465" s="28"/>
      <c r="J465" s="31"/>
      <c r="K465" s="32"/>
    </row>
    <row r="466" spans="1:11" ht="28.35" customHeight="1" x14ac:dyDescent="0.25">
      <c r="A466" s="28"/>
      <c r="B466" s="28"/>
      <c r="C466" s="28"/>
      <c r="D466" s="28"/>
      <c r="E466" s="29"/>
      <c r="F466" s="30"/>
      <c r="G466" s="45"/>
      <c r="H466" s="28"/>
      <c r="I466" s="28"/>
      <c r="J466" s="31"/>
      <c r="K466" s="32"/>
    </row>
    <row r="467" spans="1:11" ht="28.35" customHeight="1" x14ac:dyDescent="0.25">
      <c r="A467" s="28"/>
      <c r="B467" s="28"/>
      <c r="C467" s="28"/>
      <c r="D467" s="28"/>
      <c r="E467" s="29"/>
      <c r="F467" s="30"/>
      <c r="G467" s="45"/>
      <c r="H467" s="28"/>
      <c r="I467" s="28"/>
      <c r="J467" s="31"/>
      <c r="K467" s="32"/>
    </row>
    <row r="468" spans="1:11" ht="28.35" customHeight="1" x14ac:dyDescent="0.25">
      <c r="A468" s="28"/>
      <c r="B468" s="28"/>
      <c r="C468" s="28"/>
      <c r="D468" s="28"/>
      <c r="E468" s="29"/>
      <c r="F468" s="30"/>
      <c r="G468" s="45"/>
      <c r="H468" s="28"/>
      <c r="I468" s="28"/>
      <c r="J468" s="31"/>
      <c r="K468" s="32"/>
    </row>
    <row r="469" spans="1:11" ht="28.35" customHeight="1" x14ac:dyDescent="0.25">
      <c r="A469" s="28"/>
      <c r="B469" s="28"/>
      <c r="C469" s="28"/>
      <c r="D469" s="28"/>
      <c r="E469" s="29"/>
      <c r="F469" s="30"/>
      <c r="G469" s="45"/>
      <c r="H469" s="28"/>
      <c r="I469" s="28"/>
      <c r="J469" s="31"/>
      <c r="K469" s="32"/>
    </row>
    <row r="470" spans="1:11" ht="28.35" customHeight="1" x14ac:dyDescent="0.25">
      <c r="A470" s="28"/>
      <c r="B470" s="28"/>
      <c r="C470" s="28"/>
      <c r="D470" s="28"/>
      <c r="E470" s="29"/>
      <c r="F470" s="30"/>
      <c r="G470" s="45"/>
      <c r="H470" s="28"/>
      <c r="I470" s="28"/>
      <c r="J470" s="31"/>
      <c r="K470" s="32"/>
    </row>
    <row r="471" spans="1:11" ht="28.35" customHeight="1" x14ac:dyDescent="0.25">
      <c r="A471" s="28"/>
      <c r="B471" s="28"/>
      <c r="C471" s="28"/>
      <c r="D471" s="28"/>
      <c r="E471" s="29"/>
      <c r="F471" s="30"/>
      <c r="G471" s="45"/>
      <c r="H471" s="28"/>
      <c r="I471" s="28"/>
      <c r="J471" s="31"/>
      <c r="K471" s="32"/>
    </row>
    <row r="472" spans="1:11" ht="28.35" customHeight="1" x14ac:dyDescent="0.25">
      <c r="A472" s="28"/>
      <c r="B472" s="28"/>
      <c r="C472" s="28"/>
      <c r="D472" s="28"/>
      <c r="E472" s="29"/>
      <c r="F472" s="30"/>
      <c r="G472" s="45"/>
      <c r="H472" s="28"/>
      <c r="I472" s="28"/>
      <c r="J472" s="31"/>
      <c r="K472" s="32"/>
    </row>
    <row r="473" spans="1:11" ht="28.35" customHeight="1" x14ac:dyDescent="0.25">
      <c r="A473" s="28"/>
      <c r="B473" s="28"/>
      <c r="C473" s="28"/>
      <c r="D473" s="28"/>
      <c r="E473" s="29"/>
      <c r="F473" s="30"/>
      <c r="G473" s="45"/>
      <c r="H473" s="28"/>
      <c r="I473" s="28"/>
      <c r="J473" s="31"/>
      <c r="K473" s="32"/>
    </row>
    <row r="474" spans="1:11" ht="28.35" customHeight="1" x14ac:dyDescent="0.25">
      <c r="A474" s="28"/>
      <c r="B474" s="28"/>
      <c r="C474" s="28"/>
      <c r="D474" s="28"/>
      <c r="E474" s="29"/>
      <c r="F474" s="30"/>
      <c r="G474" s="45"/>
      <c r="H474" s="28"/>
      <c r="I474" s="28"/>
      <c r="J474" s="31"/>
      <c r="K474" s="32"/>
    </row>
    <row r="475" spans="1:11" ht="28.35" customHeight="1" x14ac:dyDescent="0.25">
      <c r="A475" s="28"/>
      <c r="B475" s="28"/>
      <c r="C475" s="28"/>
      <c r="D475" s="28"/>
      <c r="E475" s="29"/>
      <c r="F475" s="30"/>
      <c r="G475" s="45"/>
      <c r="H475" s="28"/>
      <c r="I475" s="28"/>
      <c r="J475" s="31"/>
      <c r="K475" s="32"/>
    </row>
    <row r="476" spans="1:11" ht="28.35" customHeight="1" x14ac:dyDescent="0.25">
      <c r="A476" s="28"/>
      <c r="B476" s="28"/>
      <c r="C476" s="28"/>
      <c r="D476" s="28"/>
      <c r="E476" s="29"/>
      <c r="F476" s="30"/>
      <c r="G476" s="45"/>
      <c r="H476" s="28"/>
      <c r="I476" s="28"/>
      <c r="J476" s="31"/>
      <c r="K476" s="32"/>
    </row>
    <row r="477" spans="1:11" ht="28.35" customHeight="1" x14ac:dyDescent="0.25">
      <c r="A477" s="28"/>
      <c r="B477" s="28"/>
      <c r="C477" s="28"/>
      <c r="D477" s="28"/>
      <c r="E477" s="29"/>
      <c r="F477" s="30"/>
      <c r="G477" s="45"/>
      <c r="H477" s="28"/>
      <c r="I477" s="28"/>
      <c r="J477" s="31"/>
      <c r="K477" s="32"/>
    </row>
    <row r="478" spans="1:11" ht="28.35" customHeight="1" x14ac:dyDescent="0.25">
      <c r="A478" s="28"/>
      <c r="B478" s="28"/>
      <c r="C478" s="28"/>
      <c r="D478" s="28"/>
      <c r="E478" s="29"/>
      <c r="F478" s="30"/>
      <c r="G478" s="45"/>
      <c r="H478" s="28"/>
      <c r="I478" s="28"/>
      <c r="J478" s="31"/>
      <c r="K478" s="32"/>
    </row>
    <row r="479" spans="1:11" ht="28.35" customHeight="1" x14ac:dyDescent="0.25">
      <c r="A479" s="28"/>
      <c r="B479" s="28"/>
      <c r="C479" s="28"/>
      <c r="D479" s="28"/>
      <c r="E479" s="29"/>
      <c r="F479" s="30"/>
      <c r="G479" s="45"/>
      <c r="H479" s="28"/>
      <c r="I479" s="28"/>
      <c r="J479" s="31"/>
      <c r="K479" s="32"/>
    </row>
    <row r="480" spans="1:11" ht="28.35" customHeight="1" x14ac:dyDescent="0.25">
      <c r="A480" s="28"/>
      <c r="B480" s="28"/>
      <c r="C480" s="28"/>
      <c r="D480" s="28"/>
      <c r="E480" s="29"/>
      <c r="F480" s="30"/>
      <c r="G480" s="45"/>
      <c r="H480" s="28"/>
      <c r="I480" s="28"/>
      <c r="J480" s="31"/>
      <c r="K480" s="32"/>
    </row>
    <row r="481" spans="1:11" ht="28.35" customHeight="1" x14ac:dyDescent="0.25">
      <c r="A481" s="28"/>
      <c r="B481" s="28"/>
      <c r="C481" s="28"/>
      <c r="D481" s="28"/>
      <c r="E481" s="29"/>
      <c r="F481" s="30"/>
      <c r="G481" s="45"/>
      <c r="H481" s="28"/>
      <c r="I481" s="28"/>
      <c r="J481" s="31"/>
      <c r="K481" s="32"/>
    </row>
    <row r="482" spans="1:11" ht="28.35" customHeight="1" x14ac:dyDescent="0.25">
      <c r="A482" s="28"/>
      <c r="B482" s="28"/>
      <c r="C482" s="28"/>
      <c r="D482" s="28"/>
      <c r="E482" s="29"/>
      <c r="F482" s="30"/>
      <c r="G482" s="45"/>
      <c r="H482" s="28"/>
      <c r="I482" s="28"/>
      <c r="J482" s="31"/>
      <c r="K482" s="32"/>
    </row>
    <row r="483" spans="1:11" ht="28.35" customHeight="1" x14ac:dyDescent="0.25">
      <c r="A483" s="28"/>
      <c r="B483" s="28"/>
      <c r="C483" s="28"/>
      <c r="D483" s="28"/>
      <c r="E483" s="29"/>
      <c r="F483" s="30"/>
      <c r="G483" s="45"/>
      <c r="H483" s="28"/>
      <c r="I483" s="28"/>
      <c r="J483" s="31"/>
      <c r="K483" s="32"/>
    </row>
    <row r="484" spans="1:11" ht="28.35" customHeight="1" x14ac:dyDescent="0.25">
      <c r="A484" s="28"/>
      <c r="B484" s="28"/>
      <c r="C484" s="28"/>
      <c r="D484" s="28"/>
      <c r="E484" s="29"/>
      <c r="F484" s="30"/>
      <c r="G484" s="45"/>
      <c r="H484" s="28"/>
      <c r="I484" s="28"/>
      <c r="J484" s="31"/>
      <c r="K484" s="32"/>
    </row>
    <row r="485" spans="1:11" ht="28.35" customHeight="1" x14ac:dyDescent="0.25">
      <c r="A485" s="28"/>
      <c r="B485" s="28"/>
      <c r="C485" s="28"/>
      <c r="D485" s="28"/>
      <c r="E485" s="29"/>
      <c r="F485" s="30"/>
      <c r="G485" s="45"/>
      <c r="H485" s="28"/>
      <c r="I485" s="28"/>
      <c r="J485" s="31"/>
      <c r="K485" s="32"/>
    </row>
    <row r="486" spans="1:11" ht="28.35" customHeight="1" x14ac:dyDescent="0.25">
      <c r="A486" s="28"/>
      <c r="B486" s="28"/>
      <c r="C486" s="28"/>
      <c r="D486" s="28"/>
      <c r="E486" s="29"/>
      <c r="F486" s="30"/>
      <c r="G486" s="45"/>
      <c r="H486" s="28"/>
      <c r="I486" s="28"/>
      <c r="J486" s="31"/>
      <c r="K486" s="32"/>
    </row>
    <row r="487" spans="1:11" ht="28.35" customHeight="1" x14ac:dyDescent="0.25">
      <c r="A487" s="28"/>
      <c r="B487" s="28"/>
      <c r="C487" s="28"/>
      <c r="D487" s="28"/>
      <c r="E487" s="29"/>
      <c r="F487" s="30"/>
      <c r="G487" s="45"/>
      <c r="H487" s="28"/>
      <c r="I487" s="28"/>
      <c r="J487" s="31"/>
      <c r="K487" s="32"/>
    </row>
    <row r="488" spans="1:11" ht="28.35" customHeight="1" x14ac:dyDescent="0.25">
      <c r="A488" s="28"/>
      <c r="B488" s="28"/>
      <c r="C488" s="28"/>
      <c r="D488" s="28"/>
      <c r="E488" s="29"/>
      <c r="F488" s="30"/>
      <c r="G488" s="45"/>
      <c r="H488" s="28"/>
      <c r="I488" s="28"/>
      <c r="J488" s="31"/>
      <c r="K488" s="32"/>
    </row>
    <row r="489" spans="1:11" ht="28.35" customHeight="1" x14ac:dyDescent="0.25">
      <c r="A489" s="28"/>
      <c r="B489" s="28"/>
      <c r="C489" s="28"/>
      <c r="D489" s="28"/>
      <c r="E489" s="29"/>
      <c r="F489" s="30"/>
      <c r="G489" s="45"/>
      <c r="H489" s="28"/>
      <c r="I489" s="28"/>
      <c r="J489" s="31"/>
      <c r="K489" s="32"/>
    </row>
    <row r="490" spans="1:11" ht="28.35" customHeight="1" x14ac:dyDescent="0.25">
      <c r="A490" s="28"/>
      <c r="B490" s="28"/>
      <c r="C490" s="28"/>
      <c r="D490" s="28"/>
      <c r="E490" s="29"/>
      <c r="F490" s="30"/>
      <c r="G490" s="45"/>
      <c r="H490" s="28"/>
      <c r="I490" s="28"/>
      <c r="J490" s="31"/>
      <c r="K490" s="32"/>
    </row>
    <row r="491" spans="1:11" ht="28.35" customHeight="1" x14ac:dyDescent="0.25">
      <c r="A491" s="28"/>
      <c r="B491" s="28"/>
      <c r="C491" s="28"/>
      <c r="D491" s="28"/>
      <c r="E491" s="29"/>
      <c r="F491" s="30"/>
      <c r="G491" s="45"/>
      <c r="H491" s="28"/>
      <c r="I491" s="28"/>
      <c r="J491" s="31"/>
      <c r="K491" s="32"/>
    </row>
    <row r="492" spans="1:11" ht="28.35" customHeight="1" x14ac:dyDescent="0.25">
      <c r="A492" s="28"/>
      <c r="B492" s="28"/>
      <c r="C492" s="28"/>
      <c r="D492" s="28"/>
      <c r="E492" s="29"/>
      <c r="F492" s="30"/>
      <c r="G492" s="45"/>
      <c r="H492" s="28"/>
      <c r="I492" s="28"/>
      <c r="J492" s="31"/>
      <c r="K492" s="32"/>
    </row>
    <row r="493" spans="1:11" ht="28.35" customHeight="1" x14ac:dyDescent="0.25">
      <c r="A493" s="28"/>
      <c r="B493" s="28"/>
      <c r="C493" s="28"/>
      <c r="D493" s="28"/>
      <c r="E493" s="29"/>
      <c r="F493" s="30"/>
      <c r="G493" s="45"/>
      <c r="H493" s="28"/>
      <c r="I493" s="28"/>
      <c r="J493" s="31"/>
      <c r="K493" s="32"/>
    </row>
    <row r="494" spans="1:11" ht="28.35" customHeight="1" x14ac:dyDescent="0.25">
      <c r="A494" s="28"/>
      <c r="B494" s="28"/>
      <c r="C494" s="28"/>
      <c r="D494" s="28"/>
      <c r="E494" s="29"/>
      <c r="F494" s="30"/>
      <c r="G494" s="45"/>
      <c r="H494" s="28"/>
      <c r="I494" s="28"/>
      <c r="J494" s="31"/>
      <c r="K494" s="32"/>
    </row>
    <row r="495" spans="1:11" ht="28.35" customHeight="1" x14ac:dyDescent="0.25">
      <c r="A495" s="28"/>
      <c r="B495" s="28"/>
      <c r="C495" s="28"/>
      <c r="D495" s="28"/>
      <c r="E495" s="29"/>
      <c r="F495" s="30"/>
      <c r="G495" s="45"/>
      <c r="H495" s="28"/>
      <c r="I495" s="28"/>
      <c r="J495" s="31"/>
      <c r="K495" s="32"/>
    </row>
    <row r="496" spans="1:11" ht="28.35" customHeight="1" x14ac:dyDescent="0.25">
      <c r="A496" s="28"/>
      <c r="B496" s="28"/>
      <c r="C496" s="28"/>
      <c r="D496" s="28"/>
      <c r="E496" s="29"/>
      <c r="F496" s="30"/>
      <c r="G496" s="45"/>
      <c r="H496" s="28"/>
      <c r="I496" s="28"/>
      <c r="J496" s="31"/>
      <c r="K496" s="32"/>
    </row>
    <row r="497" spans="1:11" ht="28.35" customHeight="1" x14ac:dyDescent="0.25">
      <c r="A497" s="28"/>
      <c r="B497" s="28"/>
      <c r="C497" s="28"/>
      <c r="D497" s="28"/>
      <c r="E497" s="29"/>
      <c r="F497" s="30"/>
      <c r="G497" s="45"/>
      <c r="H497" s="28"/>
      <c r="I497" s="28"/>
      <c r="J497" s="31"/>
      <c r="K497" s="32"/>
    </row>
    <row r="498" spans="1:11" ht="28.35" customHeight="1" x14ac:dyDescent="0.25">
      <c r="A498" s="28"/>
      <c r="B498" s="28"/>
      <c r="C498" s="28"/>
      <c r="D498" s="28"/>
      <c r="E498" s="29"/>
      <c r="F498" s="30"/>
      <c r="G498" s="45"/>
      <c r="H498" s="28"/>
      <c r="I498" s="28"/>
      <c r="J498" s="31"/>
      <c r="K498" s="32"/>
    </row>
    <row r="499" spans="1:11" ht="28.35" customHeight="1" x14ac:dyDescent="0.25">
      <c r="A499" s="28"/>
      <c r="B499" s="28"/>
      <c r="C499" s="28"/>
      <c r="D499" s="28"/>
      <c r="E499" s="29"/>
      <c r="F499" s="30"/>
      <c r="G499" s="45"/>
      <c r="H499" s="28"/>
      <c r="I499" s="28"/>
      <c r="J499" s="31"/>
      <c r="K499" s="32"/>
    </row>
    <row r="500" spans="1:11" ht="28.35" customHeight="1" x14ac:dyDescent="0.25">
      <c r="A500" s="28"/>
      <c r="B500" s="28"/>
      <c r="C500" s="28"/>
      <c r="D500" s="28"/>
      <c r="E500" s="29"/>
      <c r="F500" s="30"/>
      <c r="G500" s="45"/>
      <c r="H500" s="28"/>
      <c r="I500" s="28"/>
      <c r="J500" s="31"/>
      <c r="K500" s="32"/>
    </row>
    <row r="501" spans="1:11" ht="28.35" customHeight="1" x14ac:dyDescent="0.25">
      <c r="A501" s="28"/>
      <c r="B501" s="28"/>
      <c r="C501" s="28"/>
      <c r="D501" s="28"/>
      <c r="E501" s="29"/>
      <c r="F501" s="30"/>
      <c r="G501" s="45"/>
      <c r="H501" s="28"/>
      <c r="I501" s="28"/>
      <c r="J501" s="31"/>
      <c r="K501" s="32"/>
    </row>
    <row r="502" spans="1:11" ht="28.35" customHeight="1" x14ac:dyDescent="0.25">
      <c r="A502" s="28"/>
      <c r="B502" s="28"/>
      <c r="C502" s="28"/>
      <c r="D502" s="28"/>
      <c r="E502" s="29"/>
      <c r="F502" s="30"/>
      <c r="G502" s="45"/>
      <c r="H502" s="28"/>
      <c r="I502" s="28"/>
      <c r="J502" s="31"/>
      <c r="K502" s="32"/>
    </row>
    <row r="503" spans="1:11" ht="28.35" customHeight="1" x14ac:dyDescent="0.25">
      <c r="A503" s="28"/>
      <c r="B503" s="28"/>
      <c r="C503" s="28"/>
      <c r="D503" s="28"/>
      <c r="E503" s="29"/>
      <c r="F503" s="30"/>
      <c r="G503" s="45"/>
      <c r="H503" s="28"/>
      <c r="I503" s="28"/>
      <c r="J503" s="31"/>
      <c r="K503" s="32"/>
    </row>
    <row r="504" spans="1:11" ht="28.35" customHeight="1" x14ac:dyDescent="0.25">
      <c r="A504" s="28"/>
      <c r="B504" s="28"/>
      <c r="C504" s="28"/>
      <c r="D504" s="28"/>
      <c r="E504" s="29"/>
      <c r="F504" s="30"/>
      <c r="G504" s="45"/>
      <c r="H504" s="28"/>
      <c r="I504" s="28"/>
      <c r="J504" s="31"/>
      <c r="K504" s="32"/>
    </row>
  </sheetData>
  <mergeCells count="1">
    <mergeCell ref="A2:I2"/>
  </mergeCells>
  <dataValidations count="1">
    <dataValidation type="list" allowBlank="1" showInputMessage="1" showErrorMessage="1" sqref="B5:B100" xr:uid="{2D8631F1-74D9-4BF8-85A6-65A3245C6B63}">
      <formula1>INDIRECT($A5)</formula1>
    </dataValidation>
  </dataValidations>
  <printOptions horizontalCentered="1" verticalCentered="1"/>
  <pageMargins left="0.196527777777778" right="0.196527777777778" top="0.196527777777778" bottom="0.196527777777778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B4F78F2-0B4C-4790-B503-D76E2972EA90}">
          <x14:formula1>
            <xm:f>'Listes déroulantes'!$A$40:$C$40</xm:f>
          </x14:formula1>
          <xm:sqref>A5:A100</xm:sqref>
        </x14:dataValidation>
        <x14:dataValidation type="list" allowBlank="1" showInputMessage="1" showErrorMessage="1" xr:uid="{9349B9DC-A800-4B0E-B45A-D96BEB7BBF7C}">
          <x14:formula1>
            <xm:f>IF($A5="Remblais_et_structures",'Listes déroulantes'!$A$60:$A$65,'Listes déroulantes'!$B$60)</xm:f>
          </x14:formula1>
          <xm:sqref>D5:D7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EEEEE"/>
    <pageSetUpPr fitToPage="1"/>
  </sheetPr>
  <dimension ref="A1:N505"/>
  <sheetViews>
    <sheetView zoomScale="80" zoomScaleNormal="80" workbookViewId="0">
      <selection activeCell="A6" sqref="A6"/>
    </sheetView>
  </sheetViews>
  <sheetFormatPr baseColWidth="10" defaultColWidth="11.5546875" defaultRowHeight="13.2" x14ac:dyDescent="0.25"/>
  <cols>
    <col min="1" max="1" width="16.5546875" style="2" customWidth="1"/>
    <col min="2" max="2" width="29.88671875" style="2" customWidth="1"/>
    <col min="3" max="4" width="11.44140625" style="2"/>
    <col min="5" max="5" width="20.44140625" style="2" customWidth="1"/>
    <col min="6" max="6" width="19.109375" style="2" customWidth="1"/>
    <col min="7" max="7" width="34.77734375" style="2" customWidth="1"/>
    <col min="8" max="8" width="16.5546875" style="2" customWidth="1"/>
    <col min="9" max="9" width="30.109375" style="2" customWidth="1"/>
    <col min="10" max="11" width="11" style="2" customWidth="1"/>
    <col min="12" max="12" width="20.44140625" style="2" customWidth="1"/>
    <col min="13" max="13" width="19.44140625" style="2" customWidth="1"/>
    <col min="14" max="14" width="34.77734375" style="2" customWidth="1"/>
    <col min="15" max="16384" width="11.5546875" style="2"/>
  </cols>
  <sheetData>
    <row r="1" spans="1:14" ht="25.5" customHeight="1" x14ac:dyDescent="0.25">
      <c r="A1" s="12" t="s">
        <v>72</v>
      </c>
    </row>
    <row r="2" spans="1:14" ht="25.5" customHeight="1" x14ac:dyDescent="0.25">
      <c r="A2" s="46" t="s">
        <v>73</v>
      </c>
    </row>
    <row r="3" spans="1:14" ht="25.5" customHeight="1" x14ac:dyDescent="0.25"/>
    <row r="4" spans="1:14" ht="41.1" customHeight="1" x14ac:dyDescent="0.25">
      <c r="A4" s="149" t="s">
        <v>74</v>
      </c>
      <c r="B4" s="149"/>
      <c r="C4" s="149"/>
      <c r="D4" s="149"/>
      <c r="E4" s="149"/>
      <c r="F4" s="149"/>
      <c r="G4" s="149"/>
      <c r="H4" s="150" t="s">
        <v>75</v>
      </c>
      <c r="I4" s="150"/>
      <c r="J4" s="150"/>
      <c r="K4" s="150"/>
      <c r="L4" s="150"/>
      <c r="M4" s="150"/>
      <c r="N4" s="150"/>
    </row>
    <row r="5" spans="1:14" ht="70.8" customHeight="1" x14ac:dyDescent="0.25">
      <c r="A5" s="23" t="s">
        <v>76</v>
      </c>
      <c r="B5" s="20" t="s">
        <v>77</v>
      </c>
      <c r="C5" s="47" t="s">
        <v>78</v>
      </c>
      <c r="D5" s="23" t="s">
        <v>79</v>
      </c>
      <c r="E5" s="23" t="s">
        <v>80</v>
      </c>
      <c r="F5" s="23" t="s">
        <v>81</v>
      </c>
      <c r="G5" s="48" t="s">
        <v>39</v>
      </c>
      <c r="H5" s="49" t="s">
        <v>76</v>
      </c>
      <c r="I5" s="50" t="s">
        <v>77</v>
      </c>
      <c r="J5" s="51" t="s">
        <v>78</v>
      </c>
      <c r="K5" s="49" t="s">
        <v>79</v>
      </c>
      <c r="L5" s="49" t="s">
        <v>80</v>
      </c>
      <c r="M5" s="49" t="s">
        <v>81</v>
      </c>
      <c r="N5" s="49" t="s">
        <v>61</v>
      </c>
    </row>
    <row r="6" spans="1:14" ht="28.35" customHeight="1" x14ac:dyDescent="0.25">
      <c r="A6" s="52"/>
      <c r="B6" s="52"/>
      <c r="C6" s="53"/>
      <c r="D6" s="54"/>
      <c r="E6" s="52"/>
      <c r="F6" s="52"/>
      <c r="G6" s="55"/>
      <c r="H6" s="56"/>
      <c r="I6" s="56"/>
      <c r="J6" s="53"/>
      <c r="K6" s="54"/>
      <c r="L6" s="56"/>
      <c r="M6" s="56"/>
      <c r="N6" s="56"/>
    </row>
    <row r="7" spans="1:14" ht="28.35" customHeight="1" x14ac:dyDescent="0.25">
      <c r="A7" s="52"/>
      <c r="B7" s="52"/>
      <c r="C7" s="53"/>
      <c r="D7" s="54"/>
      <c r="E7" s="52"/>
      <c r="F7" s="52"/>
      <c r="G7" s="55"/>
      <c r="H7" s="56"/>
      <c r="I7" s="56"/>
      <c r="J7" s="53"/>
      <c r="K7" s="54"/>
      <c r="L7" s="56"/>
      <c r="M7" s="56"/>
      <c r="N7" s="56"/>
    </row>
    <row r="8" spans="1:14" ht="28.35" customHeight="1" x14ac:dyDescent="0.25">
      <c r="A8" s="52"/>
      <c r="B8" s="52"/>
      <c r="C8" s="53"/>
      <c r="D8" s="54"/>
      <c r="E8" s="52"/>
      <c r="F8" s="52"/>
      <c r="G8" s="55"/>
      <c r="H8" s="56"/>
      <c r="I8" s="56"/>
      <c r="J8" s="53"/>
      <c r="K8" s="54"/>
      <c r="L8" s="56"/>
      <c r="M8" s="56"/>
      <c r="N8" s="56"/>
    </row>
    <row r="9" spans="1:14" ht="28.35" customHeight="1" x14ac:dyDescent="0.25">
      <c r="A9" s="52"/>
      <c r="B9" s="52"/>
      <c r="C9" s="53"/>
      <c r="D9" s="54"/>
      <c r="E9" s="52"/>
      <c r="F9" s="52"/>
      <c r="G9" s="55"/>
      <c r="H9" s="56"/>
      <c r="I9" s="56"/>
      <c r="J9" s="53"/>
      <c r="K9" s="54"/>
      <c r="L9" s="56"/>
      <c r="M9" s="56"/>
      <c r="N9" s="56"/>
    </row>
    <row r="10" spans="1:14" ht="28.35" customHeight="1" x14ac:dyDescent="0.25">
      <c r="A10" s="52"/>
      <c r="B10" s="52"/>
      <c r="C10" s="53"/>
      <c r="D10" s="54"/>
      <c r="E10" s="52"/>
      <c r="F10" s="52"/>
      <c r="G10" s="55"/>
      <c r="H10" s="56"/>
      <c r="I10" s="56"/>
      <c r="J10" s="53"/>
      <c r="K10" s="54"/>
      <c r="L10" s="56"/>
      <c r="M10" s="56"/>
      <c r="N10" s="56"/>
    </row>
    <row r="11" spans="1:14" ht="28.35" customHeight="1" x14ac:dyDescent="0.25">
      <c r="A11" s="52"/>
      <c r="B11" s="52"/>
      <c r="C11" s="53"/>
      <c r="D11" s="54"/>
      <c r="E11" s="52"/>
      <c r="F11" s="52"/>
      <c r="G11" s="55"/>
      <c r="H11" s="56"/>
      <c r="I11" s="56"/>
      <c r="J11" s="53"/>
      <c r="K11" s="54"/>
      <c r="L11" s="56"/>
      <c r="M11" s="56"/>
      <c r="N11" s="56"/>
    </row>
    <row r="12" spans="1:14" ht="28.35" customHeight="1" x14ac:dyDescent="0.25">
      <c r="A12" s="52"/>
      <c r="B12" s="52"/>
      <c r="C12" s="53"/>
      <c r="D12" s="54"/>
      <c r="E12" s="52"/>
      <c r="F12" s="52"/>
      <c r="G12" s="55"/>
      <c r="H12" s="56"/>
      <c r="I12" s="56"/>
      <c r="J12" s="53"/>
      <c r="K12" s="54"/>
      <c r="L12" s="56"/>
      <c r="M12" s="56"/>
      <c r="N12" s="56"/>
    </row>
    <row r="13" spans="1:14" ht="28.35" customHeight="1" x14ac:dyDescent="0.25">
      <c r="A13" s="52"/>
      <c r="B13" s="52"/>
      <c r="C13" s="53"/>
      <c r="D13" s="54"/>
      <c r="E13" s="52"/>
      <c r="F13" s="52"/>
      <c r="G13" s="55"/>
      <c r="H13" s="56"/>
      <c r="I13" s="56"/>
      <c r="J13" s="53"/>
      <c r="K13" s="54"/>
      <c r="L13" s="56"/>
      <c r="M13" s="56"/>
      <c r="N13" s="56"/>
    </row>
    <row r="14" spans="1:14" ht="28.35" customHeight="1" x14ac:dyDescent="0.25">
      <c r="A14" s="52"/>
      <c r="B14" s="52"/>
      <c r="C14" s="53"/>
      <c r="D14" s="54"/>
      <c r="E14" s="52"/>
      <c r="F14" s="52"/>
      <c r="G14" s="55"/>
      <c r="H14" s="56"/>
      <c r="I14" s="56"/>
      <c r="J14" s="53"/>
      <c r="K14" s="54"/>
      <c r="L14" s="56"/>
      <c r="M14" s="56"/>
      <c r="N14" s="56"/>
    </row>
    <row r="15" spans="1:14" ht="28.35" customHeight="1" x14ac:dyDescent="0.25">
      <c r="A15" s="52"/>
      <c r="B15" s="52"/>
      <c r="C15" s="53"/>
      <c r="D15" s="54"/>
      <c r="E15" s="52"/>
      <c r="F15" s="52"/>
      <c r="G15" s="55"/>
      <c r="H15" s="56"/>
      <c r="I15" s="56"/>
      <c r="J15" s="53"/>
      <c r="K15" s="54"/>
      <c r="L15" s="56"/>
      <c r="M15" s="56"/>
      <c r="N15" s="56"/>
    </row>
    <row r="16" spans="1:14" ht="28.35" customHeight="1" x14ac:dyDescent="0.25">
      <c r="A16" s="52"/>
      <c r="B16" s="52"/>
      <c r="C16" s="53"/>
      <c r="D16" s="54"/>
      <c r="E16" s="52"/>
      <c r="F16" s="52"/>
      <c r="G16" s="55"/>
      <c r="H16" s="56"/>
      <c r="I16" s="56"/>
      <c r="J16" s="53"/>
      <c r="K16" s="54"/>
      <c r="L16" s="56"/>
      <c r="M16" s="56"/>
      <c r="N16" s="56"/>
    </row>
    <row r="17" spans="1:14" ht="28.35" customHeight="1" x14ac:dyDescent="0.25">
      <c r="A17" s="52"/>
      <c r="B17" s="52"/>
      <c r="C17" s="53"/>
      <c r="D17" s="54"/>
      <c r="E17" s="52"/>
      <c r="F17" s="52"/>
      <c r="G17" s="55"/>
      <c r="H17" s="56"/>
      <c r="I17" s="56"/>
      <c r="J17" s="53"/>
      <c r="K17" s="54"/>
      <c r="L17" s="56"/>
      <c r="M17" s="56"/>
      <c r="N17" s="56"/>
    </row>
    <row r="18" spans="1:14" ht="28.35" customHeight="1" x14ac:dyDescent="0.25">
      <c r="A18" s="52"/>
      <c r="B18" s="52"/>
      <c r="C18" s="53"/>
      <c r="D18" s="54"/>
      <c r="E18" s="52"/>
      <c r="F18" s="52"/>
      <c r="G18" s="55"/>
      <c r="H18" s="56"/>
      <c r="I18" s="56"/>
      <c r="J18" s="53"/>
      <c r="K18" s="54"/>
      <c r="L18" s="56"/>
      <c r="M18" s="56"/>
      <c r="N18" s="56"/>
    </row>
    <row r="19" spans="1:14" ht="28.35" customHeight="1" x14ac:dyDescent="0.25">
      <c r="A19" s="52"/>
      <c r="B19" s="52"/>
      <c r="C19" s="53"/>
      <c r="D19" s="54"/>
      <c r="E19" s="52"/>
      <c r="F19" s="52"/>
      <c r="G19" s="55"/>
      <c r="H19" s="56"/>
      <c r="I19" s="56"/>
      <c r="J19" s="53"/>
      <c r="K19" s="54"/>
      <c r="L19" s="56"/>
      <c r="M19" s="56"/>
      <c r="N19" s="56"/>
    </row>
    <row r="20" spans="1:14" ht="28.35" customHeight="1" x14ac:dyDescent="0.25">
      <c r="A20" s="52"/>
      <c r="B20" s="52"/>
      <c r="C20" s="53"/>
      <c r="D20" s="54"/>
      <c r="E20" s="52"/>
      <c r="F20" s="52"/>
      <c r="G20" s="55"/>
      <c r="H20" s="56"/>
      <c r="I20" s="56"/>
      <c r="J20" s="53"/>
      <c r="K20" s="54"/>
      <c r="L20" s="56"/>
      <c r="M20" s="56"/>
      <c r="N20" s="56"/>
    </row>
    <row r="21" spans="1:14" ht="28.35" customHeight="1" x14ac:dyDescent="0.25">
      <c r="A21" s="52"/>
      <c r="B21" s="52"/>
      <c r="C21" s="53"/>
      <c r="D21" s="54"/>
      <c r="E21" s="52"/>
      <c r="F21" s="52"/>
      <c r="G21" s="55"/>
      <c r="H21" s="56"/>
      <c r="I21" s="56"/>
      <c r="J21" s="53"/>
      <c r="K21" s="54"/>
      <c r="L21" s="56"/>
      <c r="M21" s="56"/>
      <c r="N21" s="56"/>
    </row>
    <row r="22" spans="1:14" ht="28.35" customHeight="1" x14ac:dyDescent="0.25">
      <c r="A22" s="52"/>
      <c r="B22" s="52"/>
      <c r="C22" s="53"/>
      <c r="D22" s="54"/>
      <c r="E22" s="52"/>
      <c r="F22" s="52"/>
      <c r="G22" s="55"/>
      <c r="H22" s="56"/>
      <c r="I22" s="56"/>
      <c r="J22" s="53"/>
      <c r="K22" s="54"/>
      <c r="L22" s="56"/>
      <c r="M22" s="56"/>
      <c r="N22" s="56"/>
    </row>
    <row r="23" spans="1:14" ht="28.35" customHeight="1" x14ac:dyDescent="0.25">
      <c r="A23" s="52"/>
      <c r="B23" s="52"/>
      <c r="C23" s="53"/>
      <c r="D23" s="54"/>
      <c r="E23" s="52"/>
      <c r="F23" s="52"/>
      <c r="G23" s="55"/>
      <c r="H23" s="56"/>
      <c r="I23" s="56"/>
      <c r="J23" s="53"/>
      <c r="K23" s="54"/>
      <c r="L23" s="56"/>
      <c r="M23" s="56"/>
      <c r="N23" s="56"/>
    </row>
    <row r="24" spans="1:14" ht="28.35" customHeight="1" x14ac:dyDescent="0.25">
      <c r="A24" s="52"/>
      <c r="B24" s="52"/>
      <c r="C24" s="53"/>
      <c r="D24" s="54"/>
      <c r="E24" s="52"/>
      <c r="F24" s="52"/>
      <c r="G24" s="55"/>
      <c r="H24" s="56"/>
      <c r="I24" s="56"/>
      <c r="J24" s="53"/>
      <c r="K24" s="54"/>
      <c r="L24" s="56"/>
      <c r="M24" s="56"/>
      <c r="N24" s="56"/>
    </row>
    <row r="25" spans="1:14" ht="28.35" customHeight="1" x14ac:dyDescent="0.25">
      <c r="A25" s="52"/>
      <c r="B25" s="52"/>
      <c r="C25" s="53"/>
      <c r="D25" s="54"/>
      <c r="E25" s="52"/>
      <c r="F25" s="52"/>
      <c r="G25" s="55"/>
      <c r="H25" s="56"/>
      <c r="I25" s="56"/>
      <c r="J25" s="53"/>
      <c r="K25" s="54"/>
      <c r="L25" s="56"/>
      <c r="M25" s="56"/>
      <c r="N25" s="56"/>
    </row>
    <row r="26" spans="1:14" ht="28.35" customHeight="1" x14ac:dyDescent="0.25">
      <c r="A26" s="52"/>
      <c r="B26" s="52"/>
      <c r="C26" s="53"/>
      <c r="D26" s="54"/>
      <c r="E26" s="52"/>
      <c r="F26" s="52"/>
      <c r="G26" s="55"/>
      <c r="H26" s="56"/>
      <c r="I26" s="56"/>
      <c r="J26" s="53"/>
      <c r="K26" s="54"/>
      <c r="L26" s="56"/>
      <c r="M26" s="56"/>
      <c r="N26" s="56"/>
    </row>
    <row r="27" spans="1:14" ht="28.35" customHeight="1" x14ac:dyDescent="0.25">
      <c r="A27" s="52"/>
      <c r="B27" s="52"/>
      <c r="C27" s="53"/>
      <c r="D27" s="54"/>
      <c r="E27" s="52"/>
      <c r="F27" s="52"/>
      <c r="G27" s="55"/>
      <c r="H27" s="56"/>
      <c r="I27" s="56"/>
      <c r="J27" s="53"/>
      <c r="K27" s="54"/>
      <c r="L27" s="56"/>
      <c r="M27" s="56"/>
      <c r="N27" s="56"/>
    </row>
    <row r="28" spans="1:14" ht="28.35" customHeight="1" x14ac:dyDescent="0.25">
      <c r="A28" s="52"/>
      <c r="B28" s="52"/>
      <c r="C28" s="53"/>
      <c r="D28" s="54"/>
      <c r="E28" s="52"/>
      <c r="F28" s="52"/>
      <c r="G28" s="55"/>
      <c r="H28" s="56"/>
      <c r="I28" s="56"/>
      <c r="J28" s="53"/>
      <c r="K28" s="54"/>
      <c r="L28" s="56"/>
      <c r="M28" s="56"/>
      <c r="N28" s="56"/>
    </row>
    <row r="29" spans="1:14" ht="28.35" customHeight="1" x14ac:dyDescent="0.25">
      <c r="A29" s="52"/>
      <c r="B29" s="52"/>
      <c r="C29" s="53"/>
      <c r="D29" s="54"/>
      <c r="E29" s="52"/>
      <c r="F29" s="52"/>
      <c r="G29" s="55"/>
      <c r="H29" s="56"/>
      <c r="I29" s="56"/>
      <c r="J29" s="53"/>
      <c r="K29" s="54"/>
      <c r="L29" s="56"/>
      <c r="M29" s="56"/>
      <c r="N29" s="56"/>
    </row>
    <row r="30" spans="1:14" ht="28.35" customHeight="1" x14ac:dyDescent="0.25">
      <c r="A30" s="52"/>
      <c r="B30" s="52"/>
      <c r="C30" s="53"/>
      <c r="D30" s="54"/>
      <c r="E30" s="52"/>
      <c r="F30" s="52"/>
      <c r="G30" s="55"/>
      <c r="H30" s="56"/>
      <c r="I30" s="56"/>
      <c r="J30" s="53"/>
      <c r="K30" s="54"/>
      <c r="L30" s="56"/>
      <c r="M30" s="56"/>
      <c r="N30" s="56"/>
    </row>
    <row r="31" spans="1:14" ht="28.35" customHeight="1" x14ac:dyDescent="0.25">
      <c r="A31" s="52"/>
      <c r="B31" s="52"/>
      <c r="C31" s="53"/>
      <c r="D31" s="54"/>
      <c r="E31" s="52"/>
      <c r="F31" s="52"/>
      <c r="G31" s="55"/>
      <c r="H31" s="56"/>
      <c r="I31" s="56"/>
      <c r="J31" s="53"/>
      <c r="K31" s="54"/>
      <c r="L31" s="56"/>
      <c r="M31" s="56"/>
      <c r="N31" s="56"/>
    </row>
    <row r="32" spans="1:14" ht="28.35" customHeight="1" x14ac:dyDescent="0.25">
      <c r="A32" s="52"/>
      <c r="B32" s="52"/>
      <c r="C32" s="53"/>
      <c r="D32" s="54"/>
      <c r="E32" s="52"/>
      <c r="F32" s="52"/>
      <c r="G32" s="55"/>
      <c r="H32" s="56"/>
      <c r="I32" s="56"/>
      <c r="J32" s="53"/>
      <c r="K32" s="54"/>
      <c r="L32" s="56"/>
      <c r="M32" s="56"/>
      <c r="N32" s="56"/>
    </row>
    <row r="33" spans="1:14" ht="28.35" customHeight="1" x14ac:dyDescent="0.25">
      <c r="A33" s="52"/>
      <c r="B33" s="52"/>
      <c r="C33" s="53"/>
      <c r="D33" s="54"/>
      <c r="E33" s="52"/>
      <c r="F33" s="52"/>
      <c r="G33" s="55"/>
      <c r="H33" s="56"/>
      <c r="I33" s="56"/>
      <c r="J33" s="53"/>
      <c r="K33" s="54"/>
      <c r="L33" s="56"/>
      <c r="M33" s="56"/>
      <c r="N33" s="56"/>
    </row>
    <row r="34" spans="1:14" ht="28.35" customHeight="1" x14ac:dyDescent="0.25">
      <c r="A34" s="52"/>
      <c r="B34" s="52"/>
      <c r="C34" s="53"/>
      <c r="D34" s="54"/>
      <c r="E34" s="52"/>
      <c r="F34" s="52"/>
      <c r="G34" s="55"/>
      <c r="H34" s="56"/>
      <c r="I34" s="56"/>
      <c r="J34" s="53"/>
      <c r="K34" s="54"/>
      <c r="L34" s="56"/>
      <c r="M34" s="56"/>
      <c r="N34" s="56"/>
    </row>
    <row r="35" spans="1:14" ht="28.35" customHeight="1" x14ac:dyDescent="0.25">
      <c r="A35" s="52"/>
      <c r="B35" s="52"/>
      <c r="C35" s="53"/>
      <c r="D35" s="54"/>
      <c r="E35" s="52"/>
      <c r="F35" s="52"/>
      <c r="G35" s="55"/>
      <c r="H35" s="56"/>
      <c r="I35" s="56"/>
      <c r="J35" s="53"/>
      <c r="K35" s="54"/>
      <c r="L35" s="56"/>
      <c r="M35" s="56"/>
      <c r="N35" s="56"/>
    </row>
    <row r="36" spans="1:14" ht="28.35" customHeight="1" x14ac:dyDescent="0.25">
      <c r="A36" s="52"/>
      <c r="B36" s="52"/>
      <c r="C36" s="53"/>
      <c r="D36" s="54"/>
      <c r="E36" s="52"/>
      <c r="F36" s="52"/>
      <c r="G36" s="55"/>
      <c r="H36" s="56"/>
      <c r="I36" s="56"/>
      <c r="J36" s="53"/>
      <c r="K36" s="54"/>
      <c r="L36" s="56"/>
      <c r="M36" s="56"/>
      <c r="N36" s="56"/>
    </row>
    <row r="37" spans="1:14" ht="28.35" customHeight="1" x14ac:dyDescent="0.25">
      <c r="A37" s="52"/>
      <c r="B37" s="52"/>
      <c r="C37" s="53"/>
      <c r="D37" s="54"/>
      <c r="E37" s="52"/>
      <c r="F37" s="52"/>
      <c r="G37" s="55"/>
      <c r="H37" s="56"/>
      <c r="I37" s="56"/>
      <c r="J37" s="53"/>
      <c r="K37" s="54"/>
      <c r="L37" s="56"/>
      <c r="M37" s="56"/>
      <c r="N37" s="56"/>
    </row>
    <row r="38" spans="1:14" ht="28.35" customHeight="1" x14ac:dyDescent="0.25">
      <c r="A38" s="52"/>
      <c r="B38" s="52"/>
      <c r="C38" s="53"/>
      <c r="D38" s="54"/>
      <c r="E38" s="52"/>
      <c r="F38" s="52"/>
      <c r="G38" s="55"/>
      <c r="H38" s="56"/>
      <c r="I38" s="56"/>
      <c r="J38" s="53"/>
      <c r="K38" s="54"/>
      <c r="L38" s="56"/>
      <c r="M38" s="56"/>
      <c r="N38" s="56"/>
    </row>
    <row r="39" spans="1:14" ht="28.35" customHeight="1" x14ac:dyDescent="0.25">
      <c r="A39" s="52"/>
      <c r="B39" s="52"/>
      <c r="C39" s="53"/>
      <c r="D39" s="54"/>
      <c r="E39" s="52"/>
      <c r="F39" s="52"/>
      <c r="G39" s="55"/>
      <c r="H39" s="56"/>
      <c r="I39" s="56"/>
      <c r="J39" s="53"/>
      <c r="K39" s="54"/>
      <c r="L39" s="56"/>
      <c r="M39" s="56"/>
      <c r="N39" s="56"/>
    </row>
    <row r="40" spans="1:14" ht="28.35" customHeight="1" x14ac:dyDescent="0.25">
      <c r="A40" s="52"/>
      <c r="B40" s="52"/>
      <c r="C40" s="53"/>
      <c r="D40" s="54"/>
      <c r="E40" s="52"/>
      <c r="F40" s="52"/>
      <c r="G40" s="55"/>
      <c r="H40" s="56"/>
      <c r="I40" s="56"/>
      <c r="J40" s="53"/>
      <c r="K40" s="54"/>
      <c r="L40" s="56"/>
      <c r="M40" s="56"/>
      <c r="N40" s="56"/>
    </row>
    <row r="41" spans="1:14" ht="28.35" customHeight="1" x14ac:dyDescent="0.25">
      <c r="A41" s="52"/>
      <c r="B41" s="52"/>
      <c r="C41" s="53"/>
      <c r="D41" s="54"/>
      <c r="E41" s="52"/>
      <c r="F41" s="52"/>
      <c r="G41" s="55"/>
      <c r="H41" s="56"/>
      <c r="I41" s="56"/>
      <c r="J41" s="53"/>
      <c r="K41" s="54"/>
      <c r="L41" s="56"/>
      <c r="M41" s="56"/>
      <c r="N41" s="56"/>
    </row>
    <row r="42" spans="1:14" ht="28.35" customHeight="1" x14ac:dyDescent="0.25">
      <c r="A42" s="52"/>
      <c r="B42" s="52"/>
      <c r="C42" s="53"/>
      <c r="D42" s="54"/>
      <c r="E42" s="52"/>
      <c r="F42" s="52"/>
      <c r="G42" s="55"/>
      <c r="H42" s="56"/>
      <c r="I42" s="56"/>
      <c r="J42" s="53"/>
      <c r="K42" s="54"/>
      <c r="L42" s="56"/>
      <c r="M42" s="56"/>
      <c r="N42" s="56"/>
    </row>
    <row r="43" spans="1:14" ht="28.35" customHeight="1" x14ac:dyDescent="0.25">
      <c r="A43" s="52"/>
      <c r="B43" s="52"/>
      <c r="C43" s="53"/>
      <c r="D43" s="54"/>
      <c r="E43" s="52"/>
      <c r="F43" s="52"/>
      <c r="G43" s="55"/>
      <c r="H43" s="56"/>
      <c r="I43" s="56"/>
      <c r="J43" s="53"/>
      <c r="K43" s="54"/>
      <c r="L43" s="56"/>
      <c r="M43" s="56"/>
      <c r="N43" s="56"/>
    </row>
    <row r="44" spans="1:14" ht="28.35" customHeight="1" x14ac:dyDescent="0.25">
      <c r="A44" s="52"/>
      <c r="B44" s="52"/>
      <c r="C44" s="53"/>
      <c r="D44" s="54"/>
      <c r="E44" s="52"/>
      <c r="F44" s="52"/>
      <c r="G44" s="55"/>
      <c r="H44" s="56"/>
      <c r="I44" s="56"/>
      <c r="J44" s="53"/>
      <c r="K44" s="54"/>
      <c r="L44" s="56"/>
      <c r="M44" s="56"/>
      <c r="N44" s="56"/>
    </row>
    <row r="45" spans="1:14" ht="28.35" customHeight="1" x14ac:dyDescent="0.25">
      <c r="A45" s="52"/>
      <c r="B45" s="52"/>
      <c r="C45" s="53"/>
      <c r="D45" s="54"/>
      <c r="E45" s="52"/>
      <c r="F45" s="52"/>
      <c r="G45" s="55"/>
      <c r="H45" s="56"/>
      <c r="I45" s="56"/>
      <c r="J45" s="53"/>
      <c r="K45" s="54"/>
      <c r="L45" s="56"/>
      <c r="M45" s="56"/>
      <c r="N45" s="56"/>
    </row>
    <row r="46" spans="1:14" ht="28.35" customHeight="1" x14ac:dyDescent="0.25">
      <c r="A46" s="52"/>
      <c r="B46" s="52"/>
      <c r="C46" s="53"/>
      <c r="D46" s="54"/>
      <c r="E46" s="52"/>
      <c r="F46" s="52"/>
      <c r="G46" s="55"/>
      <c r="H46" s="56"/>
      <c r="I46" s="56"/>
      <c r="J46" s="53"/>
      <c r="K46" s="54"/>
      <c r="L46" s="56"/>
      <c r="M46" s="56"/>
      <c r="N46" s="56"/>
    </row>
    <row r="47" spans="1:14" ht="28.35" customHeight="1" x14ac:dyDescent="0.25">
      <c r="A47" s="52"/>
      <c r="B47" s="52"/>
      <c r="C47" s="53"/>
      <c r="D47" s="54"/>
      <c r="E47" s="52"/>
      <c r="F47" s="52"/>
      <c r="G47" s="55"/>
      <c r="H47" s="56"/>
      <c r="I47" s="56"/>
      <c r="J47" s="53"/>
      <c r="K47" s="54"/>
      <c r="L47" s="56"/>
      <c r="M47" s="56"/>
      <c r="N47" s="56"/>
    </row>
    <row r="48" spans="1:14" ht="28.35" customHeight="1" x14ac:dyDescent="0.25">
      <c r="A48" s="52"/>
      <c r="B48" s="52"/>
      <c r="C48" s="53"/>
      <c r="D48" s="54"/>
      <c r="E48" s="52"/>
      <c r="F48" s="52"/>
      <c r="G48" s="55"/>
      <c r="H48" s="56"/>
      <c r="I48" s="56"/>
      <c r="J48" s="53"/>
      <c r="K48" s="54"/>
      <c r="L48" s="56"/>
      <c r="M48" s="56"/>
      <c r="N48" s="56"/>
    </row>
    <row r="49" spans="1:14" ht="28.35" customHeight="1" x14ac:dyDescent="0.25">
      <c r="A49" s="52"/>
      <c r="B49" s="52"/>
      <c r="C49" s="53"/>
      <c r="D49" s="54"/>
      <c r="E49" s="52"/>
      <c r="F49" s="52"/>
      <c r="G49" s="55"/>
      <c r="H49" s="56"/>
      <c r="I49" s="56"/>
      <c r="J49" s="53"/>
      <c r="K49" s="54"/>
      <c r="L49" s="56"/>
      <c r="M49" s="56"/>
      <c r="N49" s="56"/>
    </row>
    <row r="50" spans="1:14" ht="28.35" customHeight="1" x14ac:dyDescent="0.25">
      <c r="A50" s="52"/>
      <c r="B50" s="52"/>
      <c r="C50" s="53"/>
      <c r="D50" s="54"/>
      <c r="E50" s="52"/>
      <c r="F50" s="52"/>
      <c r="G50" s="55"/>
      <c r="H50" s="56"/>
      <c r="I50" s="56"/>
      <c r="J50" s="53"/>
      <c r="K50" s="54"/>
      <c r="L50" s="56"/>
      <c r="M50" s="56"/>
      <c r="N50" s="56"/>
    </row>
    <row r="51" spans="1:14" ht="28.35" customHeight="1" x14ac:dyDescent="0.25">
      <c r="A51" s="52"/>
      <c r="B51" s="52"/>
      <c r="C51" s="53"/>
      <c r="D51" s="54"/>
      <c r="E51" s="52"/>
      <c r="F51" s="52"/>
      <c r="G51" s="55"/>
      <c r="H51" s="56"/>
      <c r="I51" s="56"/>
      <c r="J51" s="53"/>
      <c r="K51" s="54"/>
      <c r="L51" s="56"/>
      <c r="M51" s="56"/>
      <c r="N51" s="56"/>
    </row>
    <row r="52" spans="1:14" ht="28.35" customHeight="1" x14ac:dyDescent="0.25">
      <c r="A52" s="52"/>
      <c r="B52" s="52"/>
      <c r="C52" s="53"/>
      <c r="D52" s="54"/>
      <c r="E52" s="52"/>
      <c r="F52" s="52"/>
      <c r="G52" s="55"/>
      <c r="H52" s="56"/>
      <c r="I52" s="56"/>
      <c r="J52" s="53"/>
      <c r="K52" s="54"/>
      <c r="L52" s="56"/>
      <c r="M52" s="56"/>
      <c r="N52" s="56"/>
    </row>
    <row r="53" spans="1:14" ht="28.35" customHeight="1" x14ac:dyDescent="0.25">
      <c r="A53" s="52"/>
      <c r="B53" s="52"/>
      <c r="C53" s="53"/>
      <c r="D53" s="54"/>
      <c r="E53" s="52"/>
      <c r="F53" s="52"/>
      <c r="G53" s="55"/>
      <c r="H53" s="56"/>
      <c r="I53" s="56"/>
      <c r="J53" s="53"/>
      <c r="K53" s="54"/>
      <c r="L53" s="56"/>
      <c r="M53" s="56"/>
      <c r="N53" s="56"/>
    </row>
    <row r="54" spans="1:14" ht="28.35" customHeight="1" x14ac:dyDescent="0.25">
      <c r="A54" s="52"/>
      <c r="B54" s="52"/>
      <c r="C54" s="53"/>
      <c r="D54" s="54"/>
      <c r="E54" s="52"/>
      <c r="F54" s="52"/>
      <c r="G54" s="55"/>
      <c r="H54" s="56"/>
      <c r="I54" s="56"/>
      <c r="J54" s="53"/>
      <c r="K54" s="54"/>
      <c r="L54" s="56"/>
      <c r="M54" s="56"/>
      <c r="N54" s="56"/>
    </row>
    <row r="55" spans="1:14" ht="28.35" customHeight="1" x14ac:dyDescent="0.25">
      <c r="A55" s="52"/>
      <c r="B55" s="52"/>
      <c r="C55" s="53"/>
      <c r="D55" s="54"/>
      <c r="E55" s="52"/>
      <c r="F55" s="52"/>
      <c r="G55" s="55"/>
      <c r="H55" s="56"/>
      <c r="I55" s="56"/>
      <c r="J55" s="53"/>
      <c r="K55" s="54"/>
      <c r="L55" s="56"/>
      <c r="M55" s="56"/>
      <c r="N55" s="56"/>
    </row>
    <row r="56" spans="1:14" ht="28.35" customHeight="1" x14ac:dyDescent="0.25">
      <c r="A56" s="52"/>
      <c r="B56" s="52"/>
      <c r="C56" s="53"/>
      <c r="D56" s="54"/>
      <c r="E56" s="52"/>
      <c r="F56" s="52"/>
      <c r="G56" s="55"/>
      <c r="H56" s="56"/>
      <c r="I56" s="56"/>
      <c r="J56" s="53"/>
      <c r="K56" s="54"/>
      <c r="L56" s="56"/>
      <c r="M56" s="56"/>
      <c r="N56" s="56"/>
    </row>
    <row r="57" spans="1:14" ht="28.35" customHeight="1" x14ac:dyDescent="0.25">
      <c r="A57" s="52"/>
      <c r="B57" s="52"/>
      <c r="C57" s="53"/>
      <c r="D57" s="54"/>
      <c r="E57" s="52"/>
      <c r="F57" s="52"/>
      <c r="G57" s="55"/>
      <c r="H57" s="56"/>
      <c r="I57" s="56"/>
      <c r="J57" s="53"/>
      <c r="K57" s="54"/>
      <c r="L57" s="56"/>
      <c r="M57" s="56"/>
      <c r="N57" s="56"/>
    </row>
    <row r="58" spans="1:14" ht="28.35" customHeight="1" x14ac:dyDescent="0.25">
      <c r="A58" s="52"/>
      <c r="B58" s="52"/>
      <c r="C58" s="53"/>
      <c r="D58" s="54"/>
      <c r="E58" s="52"/>
      <c r="F58" s="52"/>
      <c r="G58" s="55"/>
      <c r="H58" s="56"/>
      <c r="I58" s="56"/>
      <c r="J58" s="53"/>
      <c r="K58" s="54"/>
      <c r="L58" s="56"/>
      <c r="M58" s="56"/>
      <c r="N58" s="56"/>
    </row>
    <row r="59" spans="1:14" ht="28.35" customHeight="1" x14ac:dyDescent="0.25">
      <c r="A59" s="52"/>
      <c r="B59" s="52"/>
      <c r="C59" s="53"/>
      <c r="D59" s="54"/>
      <c r="E59" s="52"/>
      <c r="F59" s="52"/>
      <c r="G59" s="55"/>
      <c r="H59" s="56"/>
      <c r="I59" s="56"/>
      <c r="J59" s="53"/>
      <c r="K59" s="54"/>
      <c r="L59" s="56"/>
      <c r="M59" s="56"/>
      <c r="N59" s="56"/>
    </row>
    <row r="60" spans="1:14" ht="28.35" customHeight="1" x14ac:dyDescent="0.25">
      <c r="A60" s="52"/>
      <c r="B60" s="52"/>
      <c r="C60" s="53"/>
      <c r="D60" s="54"/>
      <c r="E60" s="52"/>
      <c r="F60" s="52"/>
      <c r="G60" s="55"/>
      <c r="H60" s="56"/>
      <c r="I60" s="56"/>
      <c r="J60" s="53"/>
      <c r="K60" s="54"/>
      <c r="L60" s="56"/>
      <c r="M60" s="56"/>
      <c r="N60" s="56"/>
    </row>
    <row r="61" spans="1:14" ht="28.35" customHeight="1" x14ac:dyDescent="0.25">
      <c r="A61" s="52"/>
      <c r="B61" s="52"/>
      <c r="C61" s="53"/>
      <c r="D61" s="54"/>
      <c r="E61" s="52"/>
      <c r="F61" s="52"/>
      <c r="G61" s="55"/>
      <c r="H61" s="56"/>
      <c r="I61" s="56"/>
      <c r="J61" s="53"/>
      <c r="K61" s="54"/>
      <c r="L61" s="56"/>
      <c r="M61" s="56"/>
      <c r="N61" s="56"/>
    </row>
    <row r="62" spans="1:14" ht="28.35" customHeight="1" x14ac:dyDescent="0.25">
      <c r="A62" s="52"/>
      <c r="B62" s="52"/>
      <c r="C62" s="53"/>
      <c r="D62" s="54"/>
      <c r="E62" s="52"/>
      <c r="F62" s="52"/>
      <c r="G62" s="55"/>
      <c r="H62" s="56"/>
      <c r="I62" s="56"/>
      <c r="J62" s="53"/>
      <c r="K62" s="54"/>
      <c r="L62" s="56"/>
      <c r="M62" s="56"/>
      <c r="N62" s="56"/>
    </row>
    <row r="63" spans="1:14" ht="28.35" customHeight="1" x14ac:dyDescent="0.25">
      <c r="A63" s="52"/>
      <c r="B63" s="52"/>
      <c r="C63" s="53"/>
      <c r="D63" s="54"/>
      <c r="E63" s="52"/>
      <c r="F63" s="52"/>
      <c r="G63" s="55"/>
      <c r="H63" s="56"/>
      <c r="I63" s="56"/>
      <c r="J63" s="53"/>
      <c r="K63" s="54"/>
      <c r="L63" s="56"/>
      <c r="M63" s="56"/>
      <c r="N63" s="56"/>
    </row>
    <row r="64" spans="1:14" ht="28.35" customHeight="1" x14ac:dyDescent="0.25">
      <c r="A64" s="52"/>
      <c r="B64" s="52"/>
      <c r="C64" s="53"/>
      <c r="D64" s="54"/>
      <c r="E64" s="52"/>
      <c r="F64" s="52"/>
      <c r="G64" s="55"/>
      <c r="H64" s="56"/>
      <c r="I64" s="56"/>
      <c r="J64" s="53"/>
      <c r="K64" s="54"/>
      <c r="L64" s="56"/>
      <c r="M64" s="56"/>
      <c r="N64" s="56"/>
    </row>
    <row r="65" spans="1:14" ht="28.35" customHeight="1" x14ac:dyDescent="0.25">
      <c r="A65" s="52"/>
      <c r="B65" s="52"/>
      <c r="C65" s="53"/>
      <c r="D65" s="54"/>
      <c r="E65" s="52"/>
      <c r="F65" s="52"/>
      <c r="G65" s="55"/>
      <c r="H65" s="56"/>
      <c r="I65" s="56"/>
      <c r="J65" s="53"/>
      <c r="K65" s="54"/>
      <c r="L65" s="56"/>
      <c r="M65" s="56"/>
      <c r="N65" s="56"/>
    </row>
    <row r="66" spans="1:14" ht="28.35" customHeight="1" x14ac:dyDescent="0.25">
      <c r="A66" s="52"/>
      <c r="B66" s="52"/>
      <c r="C66" s="53"/>
      <c r="D66" s="54"/>
      <c r="E66" s="52"/>
      <c r="F66" s="52"/>
      <c r="G66" s="55"/>
      <c r="H66" s="56"/>
      <c r="I66" s="56"/>
      <c r="J66" s="53"/>
      <c r="K66" s="54"/>
      <c r="L66" s="56"/>
      <c r="M66" s="56"/>
      <c r="N66" s="56"/>
    </row>
    <row r="67" spans="1:14" ht="28.35" customHeight="1" x14ac:dyDescent="0.25">
      <c r="A67" s="52"/>
      <c r="B67" s="52"/>
      <c r="C67" s="53"/>
      <c r="D67" s="54"/>
      <c r="E67" s="52"/>
      <c r="F67" s="52"/>
      <c r="G67" s="55"/>
      <c r="H67" s="56"/>
      <c r="I67" s="56"/>
      <c r="J67" s="53"/>
      <c r="K67" s="54"/>
      <c r="L67" s="56"/>
      <c r="M67" s="56"/>
      <c r="N67" s="56"/>
    </row>
    <row r="68" spans="1:14" ht="28.35" customHeight="1" x14ac:dyDescent="0.25">
      <c r="A68" s="52"/>
      <c r="B68" s="52"/>
      <c r="C68" s="53"/>
      <c r="D68" s="54"/>
      <c r="E68" s="52"/>
      <c r="F68" s="52"/>
      <c r="G68" s="55"/>
      <c r="H68" s="56"/>
      <c r="I68" s="56"/>
      <c r="J68" s="53"/>
      <c r="K68" s="54"/>
      <c r="L68" s="56"/>
      <c r="M68" s="56"/>
      <c r="N68" s="56"/>
    </row>
    <row r="69" spans="1:14" ht="28.35" customHeight="1" x14ac:dyDescent="0.25">
      <c r="A69" s="52"/>
      <c r="B69" s="52"/>
      <c r="C69" s="53"/>
      <c r="D69" s="54"/>
      <c r="E69" s="52"/>
      <c r="F69" s="52"/>
      <c r="G69" s="55"/>
      <c r="H69" s="56"/>
      <c r="I69" s="56"/>
      <c r="J69" s="53"/>
      <c r="K69" s="54"/>
      <c r="L69" s="56"/>
      <c r="M69" s="56"/>
      <c r="N69" s="56"/>
    </row>
    <row r="70" spans="1:14" ht="28.35" customHeight="1" x14ac:dyDescent="0.25">
      <c r="A70" s="52"/>
      <c r="B70" s="52"/>
      <c r="C70" s="53"/>
      <c r="D70" s="54"/>
      <c r="E70" s="52"/>
      <c r="F70" s="52"/>
      <c r="G70" s="55"/>
      <c r="H70" s="56"/>
      <c r="I70" s="56"/>
      <c r="J70" s="53"/>
      <c r="K70" s="54"/>
      <c r="L70" s="56"/>
      <c r="M70" s="56"/>
      <c r="N70" s="56"/>
    </row>
    <row r="71" spans="1:14" ht="28.35" customHeight="1" x14ac:dyDescent="0.25">
      <c r="A71" s="52"/>
      <c r="B71" s="52"/>
      <c r="C71" s="53"/>
      <c r="D71" s="54"/>
      <c r="E71" s="52"/>
      <c r="F71" s="52"/>
      <c r="G71" s="55"/>
      <c r="H71" s="56"/>
      <c r="I71" s="56"/>
      <c r="J71" s="53"/>
      <c r="K71" s="54"/>
      <c r="L71" s="56"/>
      <c r="M71" s="56"/>
      <c r="N71" s="56"/>
    </row>
    <row r="72" spans="1:14" ht="28.35" customHeight="1" x14ac:dyDescent="0.25">
      <c r="A72" s="52"/>
      <c r="B72" s="52"/>
      <c r="C72" s="53"/>
      <c r="D72" s="54"/>
      <c r="E72" s="52"/>
      <c r="F72" s="52"/>
      <c r="G72" s="55"/>
      <c r="H72" s="56"/>
      <c r="I72" s="56"/>
      <c r="J72" s="53"/>
      <c r="K72" s="54"/>
      <c r="L72" s="56"/>
      <c r="M72" s="56"/>
      <c r="N72" s="56"/>
    </row>
    <row r="73" spans="1:14" ht="28.35" customHeight="1" x14ac:dyDescent="0.25">
      <c r="A73" s="52"/>
      <c r="B73" s="52"/>
      <c r="C73" s="53"/>
      <c r="D73" s="54"/>
      <c r="E73" s="52"/>
      <c r="F73" s="52"/>
      <c r="G73" s="55"/>
      <c r="H73" s="56"/>
      <c r="I73" s="56"/>
      <c r="J73" s="53"/>
      <c r="K73" s="54"/>
      <c r="L73" s="56"/>
      <c r="M73" s="56"/>
      <c r="N73" s="56"/>
    </row>
    <row r="74" spans="1:14" ht="28.35" customHeight="1" x14ac:dyDescent="0.25">
      <c r="A74" s="52"/>
      <c r="B74" s="52"/>
      <c r="C74" s="53"/>
      <c r="D74" s="54"/>
      <c r="E74" s="52"/>
      <c r="F74" s="52"/>
      <c r="G74" s="55"/>
      <c r="H74" s="56"/>
      <c r="I74" s="56"/>
      <c r="J74" s="53"/>
      <c r="K74" s="54"/>
      <c r="L74" s="56"/>
      <c r="M74" s="56"/>
      <c r="N74" s="56"/>
    </row>
    <row r="75" spans="1:14" ht="28.35" customHeight="1" x14ac:dyDescent="0.25">
      <c r="A75" s="52"/>
      <c r="B75" s="52"/>
      <c r="C75" s="53"/>
      <c r="D75" s="54"/>
      <c r="E75" s="52"/>
      <c r="F75" s="52"/>
      <c r="G75" s="55"/>
      <c r="H75" s="56"/>
      <c r="I75" s="56"/>
      <c r="J75" s="53"/>
      <c r="K75" s="54"/>
      <c r="L75" s="56"/>
      <c r="M75" s="56"/>
      <c r="N75" s="56"/>
    </row>
    <row r="76" spans="1:14" ht="28.35" customHeight="1" x14ac:dyDescent="0.25">
      <c r="A76" s="52"/>
      <c r="B76" s="52"/>
      <c r="C76" s="53"/>
      <c r="D76" s="54"/>
      <c r="E76" s="52"/>
      <c r="F76" s="52"/>
      <c r="G76" s="55"/>
      <c r="H76" s="56"/>
      <c r="I76" s="56"/>
      <c r="J76" s="53"/>
      <c r="K76" s="54"/>
      <c r="L76" s="56"/>
      <c r="M76" s="56"/>
      <c r="N76" s="56"/>
    </row>
    <row r="77" spans="1:14" ht="28.35" customHeight="1" x14ac:dyDescent="0.25">
      <c r="A77" s="52"/>
      <c r="B77" s="52"/>
      <c r="C77" s="53"/>
      <c r="D77" s="54"/>
      <c r="E77" s="52"/>
      <c r="F77" s="52"/>
      <c r="G77" s="55"/>
      <c r="H77" s="56"/>
      <c r="I77" s="56"/>
      <c r="J77" s="53"/>
      <c r="K77" s="54"/>
      <c r="L77" s="56"/>
      <c r="M77" s="56"/>
      <c r="N77" s="56"/>
    </row>
    <row r="78" spans="1:14" ht="28.35" customHeight="1" x14ac:dyDescent="0.25">
      <c r="A78" s="52"/>
      <c r="B78" s="52"/>
      <c r="C78" s="53"/>
      <c r="D78" s="54"/>
      <c r="E78" s="52"/>
      <c r="F78" s="52"/>
      <c r="G78" s="55"/>
      <c r="H78" s="56"/>
      <c r="I78" s="56"/>
      <c r="J78" s="53"/>
      <c r="K78" s="54"/>
      <c r="L78" s="56"/>
      <c r="M78" s="56"/>
      <c r="N78" s="56"/>
    </row>
    <row r="79" spans="1:14" ht="28.35" customHeight="1" x14ac:dyDescent="0.25">
      <c r="A79" s="52"/>
      <c r="B79" s="52"/>
      <c r="C79" s="53"/>
      <c r="D79" s="54"/>
      <c r="E79" s="52"/>
      <c r="F79" s="52"/>
      <c r="G79" s="55"/>
      <c r="H79" s="56"/>
      <c r="I79" s="56"/>
      <c r="J79" s="53"/>
      <c r="K79" s="54"/>
      <c r="L79" s="56"/>
      <c r="M79" s="56"/>
      <c r="N79" s="56"/>
    </row>
    <row r="80" spans="1:14" ht="28.35" customHeight="1" x14ac:dyDescent="0.25">
      <c r="A80" s="52"/>
      <c r="B80" s="52"/>
      <c r="C80" s="53"/>
      <c r="D80" s="54"/>
      <c r="E80" s="52"/>
      <c r="F80" s="52"/>
      <c r="G80" s="55"/>
      <c r="H80" s="56"/>
      <c r="I80" s="56"/>
      <c r="J80" s="53"/>
      <c r="K80" s="54"/>
      <c r="L80" s="56"/>
      <c r="M80" s="56"/>
      <c r="N80" s="56"/>
    </row>
    <row r="81" spans="1:14" ht="28.35" customHeight="1" x14ac:dyDescent="0.25">
      <c r="A81" s="52"/>
      <c r="B81" s="52"/>
      <c r="C81" s="53"/>
      <c r="D81" s="54"/>
      <c r="E81" s="52"/>
      <c r="F81" s="52"/>
      <c r="G81" s="55"/>
      <c r="H81" s="56"/>
      <c r="I81" s="56"/>
      <c r="J81" s="53"/>
      <c r="K81" s="54"/>
      <c r="L81" s="56"/>
      <c r="M81" s="56"/>
      <c r="N81" s="56"/>
    </row>
    <row r="82" spans="1:14" ht="28.35" customHeight="1" x14ac:dyDescent="0.25">
      <c r="A82" s="52"/>
      <c r="B82" s="52"/>
      <c r="C82" s="53"/>
      <c r="D82" s="54"/>
      <c r="E82" s="52"/>
      <c r="F82" s="52"/>
      <c r="G82" s="55"/>
      <c r="H82" s="56"/>
      <c r="I82" s="56"/>
      <c r="J82" s="53"/>
      <c r="K82" s="54"/>
      <c r="L82" s="56"/>
      <c r="M82" s="56"/>
      <c r="N82" s="56"/>
    </row>
    <row r="83" spans="1:14" ht="28.35" customHeight="1" x14ac:dyDescent="0.25">
      <c r="A83" s="52"/>
      <c r="B83" s="52"/>
      <c r="C83" s="53"/>
      <c r="D83" s="54"/>
      <c r="E83" s="52"/>
      <c r="F83" s="52"/>
      <c r="G83" s="55"/>
      <c r="H83" s="56"/>
      <c r="I83" s="56"/>
      <c r="J83" s="53"/>
      <c r="K83" s="54"/>
      <c r="L83" s="56"/>
      <c r="M83" s="56"/>
      <c r="N83" s="56"/>
    </row>
    <row r="84" spans="1:14" ht="28.35" customHeight="1" x14ac:dyDescent="0.25">
      <c r="A84" s="52"/>
      <c r="B84" s="52"/>
      <c r="C84" s="53"/>
      <c r="D84" s="54"/>
      <c r="E84" s="52"/>
      <c r="F84" s="52"/>
      <c r="G84" s="55"/>
      <c r="H84" s="56"/>
      <c r="I84" s="56"/>
      <c r="J84" s="53"/>
      <c r="K84" s="54"/>
      <c r="L84" s="56"/>
      <c r="M84" s="56"/>
      <c r="N84" s="56"/>
    </row>
    <row r="85" spans="1:14" ht="28.35" customHeight="1" x14ac:dyDescent="0.25">
      <c r="A85" s="52"/>
      <c r="B85" s="52"/>
      <c r="C85" s="53"/>
      <c r="D85" s="54"/>
      <c r="E85" s="52"/>
      <c r="F85" s="52"/>
      <c r="G85" s="55"/>
      <c r="H85" s="56"/>
      <c r="I85" s="56"/>
      <c r="J85" s="53"/>
      <c r="K85" s="54"/>
      <c r="L85" s="56"/>
      <c r="M85" s="56"/>
      <c r="N85" s="56"/>
    </row>
    <row r="86" spans="1:14" ht="28.35" customHeight="1" x14ac:dyDescent="0.25">
      <c r="A86" s="52"/>
      <c r="B86" s="52"/>
      <c r="C86" s="53"/>
      <c r="D86" s="54"/>
      <c r="E86" s="52"/>
      <c r="F86" s="52"/>
      <c r="G86" s="55"/>
      <c r="H86" s="56"/>
      <c r="I86" s="56"/>
      <c r="J86" s="53"/>
      <c r="K86" s="54"/>
      <c r="L86" s="56"/>
      <c r="M86" s="56"/>
      <c r="N86" s="56"/>
    </row>
    <row r="87" spans="1:14" ht="28.35" customHeight="1" x14ac:dyDescent="0.25">
      <c r="A87" s="52"/>
      <c r="B87" s="52"/>
      <c r="C87" s="53"/>
      <c r="D87" s="54"/>
      <c r="E87" s="52"/>
      <c r="F87" s="52"/>
      <c r="G87" s="55"/>
      <c r="H87" s="56"/>
      <c r="I87" s="56"/>
      <c r="J87" s="53"/>
      <c r="K87" s="54"/>
      <c r="L87" s="56"/>
      <c r="M87" s="56"/>
      <c r="N87" s="56"/>
    </row>
    <row r="88" spans="1:14" ht="28.35" customHeight="1" x14ac:dyDescent="0.25">
      <c r="A88" s="52"/>
      <c r="B88" s="52"/>
      <c r="C88" s="53"/>
      <c r="D88" s="54"/>
      <c r="E88" s="52"/>
      <c r="F88" s="52"/>
      <c r="G88" s="55"/>
      <c r="H88" s="56"/>
      <c r="I88" s="56"/>
      <c r="J88" s="53"/>
      <c r="K88" s="54"/>
      <c r="L88" s="56"/>
      <c r="M88" s="56"/>
      <c r="N88" s="56"/>
    </row>
    <row r="89" spans="1:14" ht="28.35" customHeight="1" x14ac:dyDescent="0.25">
      <c r="A89" s="52"/>
      <c r="B89" s="52"/>
      <c r="C89" s="53"/>
      <c r="D89" s="54"/>
      <c r="E89" s="52"/>
      <c r="F89" s="52"/>
      <c r="G89" s="55"/>
      <c r="H89" s="56"/>
      <c r="I89" s="56"/>
      <c r="J89" s="53"/>
      <c r="K89" s="54"/>
      <c r="L89" s="56"/>
      <c r="M89" s="56"/>
      <c r="N89" s="56"/>
    </row>
    <row r="90" spans="1:14" ht="28.35" customHeight="1" x14ac:dyDescent="0.25">
      <c r="A90" s="52"/>
      <c r="B90" s="52"/>
      <c r="C90" s="53"/>
      <c r="D90" s="54"/>
      <c r="E90" s="52"/>
      <c r="F90" s="52"/>
      <c r="G90" s="55"/>
      <c r="H90" s="56"/>
      <c r="I90" s="56"/>
      <c r="J90" s="53"/>
      <c r="K90" s="54"/>
      <c r="L90" s="56"/>
      <c r="M90" s="56"/>
      <c r="N90" s="56"/>
    </row>
    <row r="91" spans="1:14" ht="28.35" customHeight="1" x14ac:dyDescent="0.25">
      <c r="A91" s="52"/>
      <c r="B91" s="52"/>
      <c r="C91" s="53"/>
      <c r="D91" s="54"/>
      <c r="E91" s="52"/>
      <c r="F91" s="52"/>
      <c r="G91" s="55"/>
      <c r="H91" s="56"/>
      <c r="I91" s="56"/>
      <c r="J91" s="53"/>
      <c r="K91" s="54"/>
      <c r="L91" s="56"/>
      <c r="M91" s="56"/>
      <c r="N91" s="56"/>
    </row>
    <row r="92" spans="1:14" ht="28.35" customHeight="1" x14ac:dyDescent="0.25">
      <c r="A92" s="52"/>
      <c r="B92" s="52"/>
      <c r="C92" s="53"/>
      <c r="D92" s="54"/>
      <c r="E92" s="52"/>
      <c r="F92" s="52"/>
      <c r="G92" s="55"/>
      <c r="H92" s="56"/>
      <c r="I92" s="56"/>
      <c r="J92" s="53"/>
      <c r="K92" s="54"/>
      <c r="L92" s="56"/>
      <c r="M92" s="56"/>
      <c r="N92" s="56"/>
    </row>
    <row r="93" spans="1:14" ht="28.35" customHeight="1" x14ac:dyDescent="0.25">
      <c r="A93" s="52"/>
      <c r="B93" s="52"/>
      <c r="C93" s="53"/>
      <c r="D93" s="54"/>
      <c r="E93" s="52"/>
      <c r="F93" s="52"/>
      <c r="G93" s="55"/>
      <c r="H93" s="56"/>
      <c r="I93" s="56"/>
      <c r="J93" s="53"/>
      <c r="K93" s="54"/>
      <c r="L93" s="56"/>
      <c r="M93" s="56"/>
      <c r="N93" s="56"/>
    </row>
    <row r="94" spans="1:14" ht="28.35" customHeight="1" x14ac:dyDescent="0.25">
      <c r="A94" s="52"/>
      <c r="B94" s="52"/>
      <c r="C94" s="53"/>
      <c r="D94" s="54"/>
      <c r="E94" s="52"/>
      <c r="F94" s="52"/>
      <c r="G94" s="55"/>
      <c r="H94" s="56"/>
      <c r="I94" s="56"/>
      <c r="J94" s="53"/>
      <c r="K94" s="54"/>
      <c r="L94" s="56"/>
      <c r="M94" s="56"/>
      <c r="N94" s="56"/>
    </row>
    <row r="95" spans="1:14" ht="28.35" customHeight="1" x14ac:dyDescent="0.25">
      <c r="A95" s="52"/>
      <c r="B95" s="52"/>
      <c r="C95" s="53"/>
      <c r="D95" s="54"/>
      <c r="E95" s="52"/>
      <c r="F95" s="52"/>
      <c r="G95" s="55"/>
      <c r="H95" s="56"/>
      <c r="I95" s="56"/>
      <c r="J95" s="53"/>
      <c r="K95" s="54"/>
      <c r="L95" s="56"/>
      <c r="M95" s="56"/>
      <c r="N95" s="56"/>
    </row>
    <row r="96" spans="1:14" ht="28.35" customHeight="1" x14ac:dyDescent="0.25">
      <c r="A96" s="52"/>
      <c r="B96" s="52"/>
      <c r="C96" s="53"/>
      <c r="D96" s="54"/>
      <c r="E96" s="52"/>
      <c r="F96" s="52"/>
      <c r="G96" s="55"/>
      <c r="H96" s="56"/>
      <c r="I96" s="56"/>
      <c r="J96" s="53"/>
      <c r="K96" s="54"/>
      <c r="L96" s="56"/>
      <c r="M96" s="56"/>
      <c r="N96" s="56"/>
    </row>
    <row r="97" spans="1:14" ht="28.35" customHeight="1" x14ac:dyDescent="0.25">
      <c r="A97" s="52"/>
      <c r="B97" s="52"/>
      <c r="C97" s="53"/>
      <c r="D97" s="54"/>
      <c r="E97" s="52"/>
      <c r="F97" s="52"/>
      <c r="G97" s="55"/>
      <c r="H97" s="56"/>
      <c r="I97" s="56"/>
      <c r="J97" s="53"/>
      <c r="K97" s="54"/>
      <c r="L97" s="56"/>
      <c r="M97" s="56"/>
      <c r="N97" s="56"/>
    </row>
    <row r="98" spans="1:14" ht="28.35" customHeight="1" x14ac:dyDescent="0.25">
      <c r="A98" s="52"/>
      <c r="B98" s="52"/>
      <c r="C98" s="53"/>
      <c r="D98" s="54"/>
      <c r="E98" s="52"/>
      <c r="F98" s="52"/>
      <c r="G98" s="55"/>
      <c r="H98" s="56"/>
      <c r="I98" s="56"/>
      <c r="J98" s="53"/>
      <c r="K98" s="54"/>
      <c r="L98" s="56"/>
      <c r="M98" s="56"/>
      <c r="N98" s="56"/>
    </row>
    <row r="99" spans="1:14" ht="28.35" customHeight="1" x14ac:dyDescent="0.25">
      <c r="A99" s="52"/>
      <c r="B99" s="52"/>
      <c r="C99" s="53"/>
      <c r="D99" s="54"/>
      <c r="E99" s="52"/>
      <c r="F99" s="52"/>
      <c r="G99" s="55"/>
      <c r="H99" s="56"/>
      <c r="I99" s="56"/>
      <c r="J99" s="53"/>
      <c r="K99" s="54"/>
      <c r="L99" s="56"/>
      <c r="M99" s="56"/>
      <c r="N99" s="56"/>
    </row>
    <row r="100" spans="1:14" ht="28.35" customHeight="1" x14ac:dyDescent="0.25">
      <c r="A100" s="52"/>
      <c r="B100" s="52"/>
      <c r="C100" s="53"/>
      <c r="D100" s="54"/>
      <c r="E100" s="52"/>
      <c r="F100" s="52"/>
      <c r="G100" s="55"/>
      <c r="H100" s="56"/>
      <c r="I100" s="56"/>
      <c r="J100" s="53"/>
      <c r="K100" s="54"/>
      <c r="L100" s="56"/>
      <c r="M100" s="56"/>
      <c r="N100" s="56"/>
    </row>
    <row r="101" spans="1:14" ht="28.35" customHeight="1" x14ac:dyDescent="0.25">
      <c r="A101" s="52"/>
      <c r="B101" s="52"/>
      <c r="C101" s="53"/>
      <c r="D101" s="54"/>
      <c r="E101" s="52"/>
      <c r="F101" s="52"/>
      <c r="G101" s="55"/>
      <c r="H101" s="56"/>
      <c r="I101" s="56"/>
      <c r="J101" s="53"/>
      <c r="K101" s="54"/>
      <c r="L101" s="56"/>
      <c r="M101" s="56"/>
      <c r="N101" s="56"/>
    </row>
    <row r="102" spans="1:14" ht="28.35" customHeight="1" x14ac:dyDescent="0.25">
      <c r="A102" s="52"/>
      <c r="B102" s="52"/>
      <c r="C102" s="53"/>
      <c r="D102" s="54"/>
      <c r="E102" s="52"/>
      <c r="F102" s="52"/>
      <c r="G102" s="55"/>
      <c r="H102" s="56"/>
      <c r="I102" s="56"/>
      <c r="J102" s="53"/>
      <c r="K102" s="54"/>
      <c r="L102" s="56"/>
      <c r="M102" s="56"/>
      <c r="N102" s="56"/>
    </row>
    <row r="103" spans="1:14" ht="28.35" customHeight="1" x14ac:dyDescent="0.25">
      <c r="A103" s="52"/>
      <c r="B103" s="52"/>
      <c r="C103" s="53"/>
      <c r="D103" s="54"/>
      <c r="E103" s="52"/>
      <c r="F103" s="52"/>
      <c r="G103" s="55"/>
      <c r="H103" s="56"/>
      <c r="I103" s="56"/>
      <c r="J103" s="53"/>
      <c r="K103" s="54"/>
      <c r="L103" s="56"/>
      <c r="M103" s="56"/>
      <c r="N103" s="56"/>
    </row>
    <row r="104" spans="1:14" ht="28.35" customHeight="1" x14ac:dyDescent="0.25">
      <c r="A104" s="52"/>
      <c r="B104" s="52"/>
      <c r="C104" s="53"/>
      <c r="D104" s="54"/>
      <c r="E104" s="52"/>
      <c r="F104" s="52"/>
      <c r="G104" s="55"/>
      <c r="H104" s="56"/>
      <c r="I104" s="56"/>
      <c r="J104" s="53"/>
      <c r="K104" s="54"/>
      <c r="L104" s="56"/>
      <c r="M104" s="56"/>
      <c r="N104" s="56"/>
    </row>
    <row r="105" spans="1:14" ht="28.35" customHeight="1" x14ac:dyDescent="0.25">
      <c r="A105" s="52"/>
      <c r="B105" s="52"/>
      <c r="C105" s="53"/>
      <c r="D105" s="54"/>
      <c r="E105" s="52"/>
      <c r="F105" s="52"/>
      <c r="G105" s="55"/>
      <c r="H105" s="56"/>
      <c r="I105" s="56"/>
      <c r="J105" s="53"/>
      <c r="K105" s="54"/>
      <c r="L105" s="56"/>
      <c r="M105" s="56"/>
      <c r="N105" s="56"/>
    </row>
    <row r="106" spans="1:14" ht="28.35" customHeight="1" x14ac:dyDescent="0.25">
      <c r="A106" s="52"/>
      <c r="B106" s="52"/>
      <c r="C106" s="53"/>
      <c r="D106" s="54"/>
      <c r="E106" s="52"/>
      <c r="F106" s="52"/>
      <c r="G106" s="55"/>
      <c r="H106" s="56"/>
      <c r="I106" s="56"/>
      <c r="J106" s="53"/>
      <c r="K106" s="54"/>
      <c r="L106" s="56"/>
      <c r="M106" s="56"/>
      <c r="N106" s="56"/>
    </row>
    <row r="107" spans="1:14" ht="28.35" customHeight="1" x14ac:dyDescent="0.25">
      <c r="A107" s="52"/>
      <c r="B107" s="52"/>
      <c r="C107" s="53"/>
      <c r="D107" s="54"/>
      <c r="E107" s="52"/>
      <c r="F107" s="52"/>
      <c r="G107" s="55"/>
      <c r="H107" s="56"/>
      <c r="I107" s="56"/>
      <c r="J107" s="53"/>
      <c r="K107" s="54"/>
      <c r="L107" s="56"/>
      <c r="M107" s="56"/>
      <c r="N107" s="56"/>
    </row>
    <row r="108" spans="1:14" ht="28.35" customHeight="1" x14ac:dyDescent="0.25">
      <c r="A108" s="52"/>
      <c r="B108" s="52"/>
      <c r="C108" s="53"/>
      <c r="D108" s="54"/>
      <c r="E108" s="52"/>
      <c r="F108" s="52"/>
      <c r="G108" s="55"/>
      <c r="H108" s="56"/>
      <c r="I108" s="56"/>
      <c r="J108" s="53"/>
      <c r="K108" s="54"/>
      <c r="L108" s="56"/>
      <c r="M108" s="56"/>
      <c r="N108" s="56"/>
    </row>
    <row r="109" spans="1:14" ht="28.35" customHeight="1" x14ac:dyDescent="0.25">
      <c r="A109" s="52"/>
      <c r="B109" s="52"/>
      <c r="C109" s="53"/>
      <c r="D109" s="54"/>
      <c r="E109" s="52"/>
      <c r="F109" s="52"/>
      <c r="G109" s="55"/>
      <c r="H109" s="56"/>
      <c r="I109" s="56"/>
      <c r="J109" s="53"/>
      <c r="K109" s="54"/>
      <c r="L109" s="56"/>
      <c r="M109" s="56"/>
      <c r="N109" s="56"/>
    </row>
    <row r="110" spans="1:14" ht="28.35" customHeight="1" x14ac:dyDescent="0.25">
      <c r="A110" s="52"/>
      <c r="B110" s="52"/>
      <c r="C110" s="53"/>
      <c r="D110" s="54"/>
      <c r="E110" s="52"/>
      <c r="F110" s="52"/>
      <c r="G110" s="55"/>
      <c r="H110" s="56"/>
      <c r="I110" s="56"/>
      <c r="J110" s="53"/>
      <c r="K110" s="54"/>
      <c r="L110" s="56"/>
      <c r="M110" s="56"/>
      <c r="N110" s="56"/>
    </row>
    <row r="111" spans="1:14" ht="28.35" customHeight="1" x14ac:dyDescent="0.25">
      <c r="A111" s="52"/>
      <c r="B111" s="52"/>
      <c r="C111" s="53"/>
      <c r="D111" s="54"/>
      <c r="E111" s="52"/>
      <c r="F111" s="52"/>
      <c r="G111" s="55"/>
      <c r="H111" s="56"/>
      <c r="I111" s="56"/>
      <c r="J111" s="53"/>
      <c r="K111" s="54"/>
      <c r="L111" s="56"/>
      <c r="M111" s="56"/>
      <c r="N111" s="56"/>
    </row>
    <row r="112" spans="1:14" ht="28.35" customHeight="1" x14ac:dyDescent="0.25">
      <c r="A112" s="52"/>
      <c r="B112" s="52"/>
      <c r="C112" s="53"/>
      <c r="D112" s="54"/>
      <c r="E112" s="52"/>
      <c r="F112" s="52"/>
      <c r="G112" s="55"/>
      <c r="H112" s="56"/>
      <c r="I112" s="56"/>
      <c r="J112" s="53"/>
      <c r="K112" s="54"/>
      <c r="L112" s="56"/>
      <c r="M112" s="56"/>
      <c r="N112" s="56"/>
    </row>
    <row r="113" spans="1:14" ht="28.35" customHeight="1" x14ac:dyDescent="0.25">
      <c r="A113" s="52"/>
      <c r="B113" s="52"/>
      <c r="C113" s="53"/>
      <c r="D113" s="54"/>
      <c r="E113" s="52"/>
      <c r="F113" s="52"/>
      <c r="G113" s="55"/>
      <c r="H113" s="56"/>
      <c r="I113" s="56"/>
      <c r="J113" s="53"/>
      <c r="K113" s="54"/>
      <c r="L113" s="56"/>
      <c r="M113" s="56"/>
      <c r="N113" s="56"/>
    </row>
    <row r="114" spans="1:14" ht="28.35" customHeight="1" x14ac:dyDescent="0.25">
      <c r="A114" s="52"/>
      <c r="B114" s="52"/>
      <c r="C114" s="53"/>
      <c r="D114" s="54"/>
      <c r="E114" s="52"/>
      <c r="F114" s="52"/>
      <c r="G114" s="55"/>
      <c r="H114" s="56"/>
      <c r="I114" s="56"/>
      <c r="J114" s="53"/>
      <c r="K114" s="54"/>
      <c r="L114" s="56"/>
      <c r="M114" s="56"/>
      <c r="N114" s="56"/>
    </row>
    <row r="115" spans="1:14" ht="28.35" customHeight="1" x14ac:dyDescent="0.25">
      <c r="A115" s="52"/>
      <c r="B115" s="52"/>
      <c r="C115" s="53"/>
      <c r="D115" s="54"/>
      <c r="E115" s="52"/>
      <c r="F115" s="52"/>
      <c r="G115" s="55"/>
      <c r="H115" s="56"/>
      <c r="I115" s="56"/>
      <c r="J115" s="53"/>
      <c r="K115" s="54"/>
      <c r="L115" s="56"/>
      <c r="M115" s="56"/>
      <c r="N115" s="56"/>
    </row>
    <row r="116" spans="1:14" ht="28.35" customHeight="1" x14ac:dyDescent="0.25">
      <c r="A116" s="52"/>
      <c r="B116" s="52"/>
      <c r="C116" s="53"/>
      <c r="D116" s="54"/>
      <c r="E116" s="52"/>
      <c r="F116" s="52"/>
      <c r="G116" s="55"/>
      <c r="H116" s="56"/>
      <c r="I116" s="56"/>
      <c r="J116" s="53"/>
      <c r="K116" s="54"/>
      <c r="L116" s="56"/>
      <c r="M116" s="56"/>
      <c r="N116" s="56"/>
    </row>
    <row r="117" spans="1:14" ht="28.35" customHeight="1" x14ac:dyDescent="0.25">
      <c r="A117" s="52"/>
      <c r="B117" s="52"/>
      <c r="C117" s="53"/>
      <c r="D117" s="54"/>
      <c r="E117" s="52"/>
      <c r="F117" s="52"/>
      <c r="G117" s="55"/>
      <c r="H117" s="56"/>
      <c r="I117" s="56"/>
      <c r="J117" s="53"/>
      <c r="K117" s="54"/>
      <c r="L117" s="56"/>
      <c r="M117" s="56"/>
      <c r="N117" s="56"/>
    </row>
    <row r="118" spans="1:14" ht="28.35" customHeight="1" x14ac:dyDescent="0.25">
      <c r="A118" s="52"/>
      <c r="B118" s="52"/>
      <c r="C118" s="53"/>
      <c r="D118" s="54"/>
      <c r="E118" s="52"/>
      <c r="F118" s="52"/>
      <c r="G118" s="55"/>
      <c r="H118" s="56"/>
      <c r="I118" s="56"/>
      <c r="J118" s="53"/>
      <c r="K118" s="54"/>
      <c r="L118" s="56"/>
      <c r="M118" s="56"/>
      <c r="N118" s="56"/>
    </row>
    <row r="119" spans="1:14" ht="28.35" customHeight="1" x14ac:dyDescent="0.25">
      <c r="A119" s="52"/>
      <c r="B119" s="52"/>
      <c r="C119" s="53"/>
      <c r="D119" s="54"/>
      <c r="E119" s="52"/>
      <c r="F119" s="52"/>
      <c r="G119" s="55"/>
      <c r="H119" s="56"/>
      <c r="I119" s="56"/>
      <c r="J119" s="53"/>
      <c r="K119" s="54"/>
      <c r="L119" s="56"/>
      <c r="M119" s="56"/>
      <c r="N119" s="56"/>
    </row>
    <row r="120" spans="1:14" ht="28.35" customHeight="1" x14ac:dyDescent="0.25">
      <c r="A120" s="52"/>
      <c r="B120" s="52"/>
      <c r="C120" s="53"/>
      <c r="D120" s="54"/>
      <c r="E120" s="52"/>
      <c r="F120" s="52"/>
      <c r="G120" s="55"/>
      <c r="H120" s="56"/>
      <c r="I120" s="56"/>
      <c r="J120" s="53"/>
      <c r="K120" s="54"/>
      <c r="L120" s="56"/>
      <c r="M120" s="56"/>
      <c r="N120" s="56"/>
    </row>
    <row r="121" spans="1:14" ht="28.35" customHeight="1" x14ac:dyDescent="0.25">
      <c r="A121" s="52"/>
      <c r="B121" s="52"/>
      <c r="C121" s="53"/>
      <c r="D121" s="54"/>
      <c r="E121" s="52"/>
      <c r="F121" s="52"/>
      <c r="G121" s="55"/>
      <c r="H121" s="56"/>
      <c r="I121" s="56"/>
      <c r="J121" s="53"/>
      <c r="K121" s="54"/>
      <c r="L121" s="56"/>
      <c r="M121" s="56"/>
      <c r="N121" s="56"/>
    </row>
    <row r="122" spans="1:14" ht="28.35" customHeight="1" x14ac:dyDescent="0.25">
      <c r="A122" s="52"/>
      <c r="B122" s="52"/>
      <c r="C122" s="53"/>
      <c r="D122" s="54"/>
      <c r="E122" s="52"/>
      <c r="F122" s="52"/>
      <c r="G122" s="55"/>
      <c r="H122" s="56"/>
      <c r="I122" s="56"/>
      <c r="J122" s="53"/>
      <c r="K122" s="54"/>
      <c r="L122" s="56"/>
      <c r="M122" s="56"/>
      <c r="N122" s="56"/>
    </row>
    <row r="123" spans="1:14" ht="28.35" customHeight="1" x14ac:dyDescent="0.25">
      <c r="A123" s="52"/>
      <c r="B123" s="52"/>
      <c r="C123" s="53"/>
      <c r="D123" s="54"/>
      <c r="E123" s="52"/>
      <c r="F123" s="52"/>
      <c r="G123" s="55"/>
      <c r="H123" s="56"/>
      <c r="I123" s="56"/>
      <c r="J123" s="53"/>
      <c r="K123" s="54"/>
      <c r="L123" s="56"/>
      <c r="M123" s="56"/>
      <c r="N123" s="56"/>
    </row>
    <row r="124" spans="1:14" ht="28.35" customHeight="1" x14ac:dyDescent="0.25">
      <c r="A124" s="52"/>
      <c r="B124" s="52"/>
      <c r="C124" s="53"/>
      <c r="D124" s="54"/>
      <c r="E124" s="52"/>
      <c r="F124" s="52"/>
      <c r="G124" s="55"/>
      <c r="H124" s="56"/>
      <c r="I124" s="56"/>
      <c r="J124" s="53"/>
      <c r="K124" s="54"/>
      <c r="L124" s="56"/>
      <c r="M124" s="56"/>
      <c r="N124" s="56"/>
    </row>
    <row r="125" spans="1:14" ht="28.35" customHeight="1" x14ac:dyDescent="0.25">
      <c r="A125" s="52"/>
      <c r="B125" s="52"/>
      <c r="C125" s="53"/>
      <c r="D125" s="54"/>
      <c r="E125" s="52"/>
      <c r="F125" s="52"/>
      <c r="G125" s="55"/>
      <c r="H125" s="56"/>
      <c r="I125" s="56"/>
      <c r="J125" s="53"/>
      <c r="K125" s="54"/>
      <c r="L125" s="56"/>
      <c r="M125" s="56"/>
      <c r="N125" s="56"/>
    </row>
    <row r="126" spans="1:14" ht="28.35" customHeight="1" x14ac:dyDescent="0.25">
      <c r="A126" s="52"/>
      <c r="B126" s="52"/>
      <c r="C126" s="53"/>
      <c r="D126" s="54"/>
      <c r="E126" s="52"/>
      <c r="F126" s="52"/>
      <c r="G126" s="55"/>
      <c r="H126" s="56"/>
      <c r="I126" s="56"/>
      <c r="J126" s="53"/>
      <c r="K126" s="54"/>
      <c r="L126" s="56"/>
      <c r="M126" s="56"/>
      <c r="N126" s="56"/>
    </row>
    <row r="127" spans="1:14" ht="28.35" customHeight="1" x14ac:dyDescent="0.25">
      <c r="A127" s="52"/>
      <c r="B127" s="52"/>
      <c r="C127" s="53"/>
      <c r="D127" s="54"/>
      <c r="E127" s="52"/>
      <c r="F127" s="52"/>
      <c r="G127" s="55"/>
      <c r="H127" s="56"/>
      <c r="I127" s="56"/>
      <c r="J127" s="53"/>
      <c r="K127" s="54"/>
      <c r="L127" s="56"/>
      <c r="M127" s="56"/>
      <c r="N127" s="56"/>
    </row>
    <row r="128" spans="1:14" ht="28.35" customHeight="1" x14ac:dyDescent="0.25">
      <c r="A128" s="52"/>
      <c r="B128" s="52"/>
      <c r="C128" s="53"/>
      <c r="D128" s="54"/>
      <c r="E128" s="52"/>
      <c r="F128" s="52"/>
      <c r="G128" s="55"/>
      <c r="H128" s="56"/>
      <c r="I128" s="56"/>
      <c r="J128" s="53"/>
      <c r="K128" s="54"/>
      <c r="L128" s="56"/>
      <c r="M128" s="56"/>
      <c r="N128" s="56"/>
    </row>
    <row r="129" spans="1:14" ht="28.35" customHeight="1" x14ac:dyDescent="0.25">
      <c r="A129" s="52"/>
      <c r="B129" s="52"/>
      <c r="C129" s="53"/>
      <c r="D129" s="54"/>
      <c r="E129" s="52"/>
      <c r="F129" s="52"/>
      <c r="G129" s="55"/>
      <c r="H129" s="56"/>
      <c r="I129" s="56"/>
      <c r="J129" s="53"/>
      <c r="K129" s="54"/>
      <c r="L129" s="56"/>
      <c r="M129" s="56"/>
      <c r="N129" s="56"/>
    </row>
    <row r="130" spans="1:14" ht="28.35" customHeight="1" x14ac:dyDescent="0.25">
      <c r="A130" s="52"/>
      <c r="B130" s="52"/>
      <c r="C130" s="53"/>
      <c r="D130" s="54"/>
      <c r="E130" s="52"/>
      <c r="F130" s="52"/>
      <c r="G130" s="55"/>
      <c r="H130" s="56"/>
      <c r="I130" s="56"/>
      <c r="J130" s="53"/>
      <c r="K130" s="54"/>
      <c r="L130" s="56"/>
      <c r="M130" s="56"/>
      <c r="N130" s="56"/>
    </row>
    <row r="131" spans="1:14" ht="28.35" customHeight="1" x14ac:dyDescent="0.25">
      <c r="A131" s="52"/>
      <c r="B131" s="52"/>
      <c r="C131" s="53"/>
      <c r="D131" s="54"/>
      <c r="E131" s="52"/>
      <c r="F131" s="52"/>
      <c r="G131" s="55"/>
      <c r="H131" s="56"/>
      <c r="I131" s="56"/>
      <c r="J131" s="53"/>
      <c r="K131" s="54"/>
      <c r="L131" s="56"/>
      <c r="M131" s="56"/>
      <c r="N131" s="56"/>
    </row>
    <row r="132" spans="1:14" ht="28.35" customHeight="1" x14ac:dyDescent="0.25">
      <c r="A132" s="52"/>
      <c r="B132" s="52"/>
      <c r="C132" s="53"/>
      <c r="D132" s="54"/>
      <c r="E132" s="52"/>
      <c r="F132" s="52"/>
      <c r="G132" s="55"/>
      <c r="H132" s="56"/>
      <c r="I132" s="56"/>
      <c r="J132" s="53"/>
      <c r="K132" s="54"/>
      <c r="L132" s="56"/>
      <c r="M132" s="56"/>
      <c r="N132" s="56"/>
    </row>
    <row r="133" spans="1:14" ht="28.35" customHeight="1" x14ac:dyDescent="0.25">
      <c r="A133" s="52"/>
      <c r="B133" s="52"/>
      <c r="C133" s="53"/>
      <c r="D133" s="54"/>
      <c r="E133" s="52"/>
      <c r="F133" s="52"/>
      <c r="G133" s="55"/>
      <c r="H133" s="56"/>
      <c r="I133" s="56"/>
      <c r="J133" s="53"/>
      <c r="K133" s="54"/>
      <c r="L133" s="56"/>
      <c r="M133" s="56"/>
      <c r="N133" s="56"/>
    </row>
    <row r="134" spans="1:14" ht="28.35" customHeight="1" x14ac:dyDescent="0.25">
      <c r="A134" s="52"/>
      <c r="B134" s="52"/>
      <c r="C134" s="53"/>
      <c r="D134" s="54"/>
      <c r="E134" s="52"/>
      <c r="F134" s="52"/>
      <c r="G134" s="55"/>
      <c r="H134" s="56"/>
      <c r="I134" s="56"/>
      <c r="J134" s="53"/>
      <c r="K134" s="54"/>
      <c r="L134" s="56"/>
      <c r="M134" s="56"/>
      <c r="N134" s="56"/>
    </row>
    <row r="135" spans="1:14" ht="28.35" customHeight="1" x14ac:dyDescent="0.25">
      <c r="A135" s="52"/>
      <c r="B135" s="52"/>
      <c r="C135" s="53"/>
      <c r="D135" s="54"/>
      <c r="E135" s="52"/>
      <c r="F135" s="52"/>
      <c r="G135" s="55"/>
      <c r="H135" s="56"/>
      <c r="I135" s="56"/>
      <c r="J135" s="53"/>
      <c r="K135" s="54"/>
      <c r="L135" s="56"/>
      <c r="M135" s="56"/>
      <c r="N135" s="56"/>
    </row>
    <row r="136" spans="1:14" ht="28.35" customHeight="1" x14ac:dyDescent="0.25">
      <c r="A136" s="52"/>
      <c r="B136" s="52"/>
      <c r="C136" s="53"/>
      <c r="D136" s="54"/>
      <c r="E136" s="52"/>
      <c r="F136" s="52"/>
      <c r="G136" s="55"/>
      <c r="H136" s="56"/>
      <c r="I136" s="56"/>
      <c r="J136" s="53"/>
      <c r="K136" s="54"/>
      <c r="L136" s="56"/>
      <c r="M136" s="56"/>
      <c r="N136" s="56"/>
    </row>
    <row r="137" spans="1:14" ht="28.35" customHeight="1" x14ac:dyDescent="0.25">
      <c r="A137" s="52"/>
      <c r="B137" s="52"/>
      <c r="C137" s="53"/>
      <c r="D137" s="54"/>
      <c r="E137" s="52"/>
      <c r="F137" s="52"/>
      <c r="G137" s="55"/>
      <c r="H137" s="56"/>
      <c r="I137" s="56"/>
      <c r="J137" s="53"/>
      <c r="K137" s="54"/>
      <c r="L137" s="56"/>
      <c r="M137" s="56"/>
      <c r="N137" s="56"/>
    </row>
    <row r="138" spans="1:14" ht="28.35" customHeight="1" x14ac:dyDescent="0.25">
      <c r="A138" s="52"/>
      <c r="B138" s="52"/>
      <c r="C138" s="53"/>
      <c r="D138" s="54"/>
      <c r="E138" s="52"/>
      <c r="F138" s="52"/>
      <c r="G138" s="55"/>
      <c r="H138" s="56"/>
      <c r="I138" s="56"/>
      <c r="J138" s="53"/>
      <c r="K138" s="54"/>
      <c r="L138" s="56"/>
      <c r="M138" s="56"/>
      <c r="N138" s="56"/>
    </row>
    <row r="139" spans="1:14" ht="28.35" customHeight="1" x14ac:dyDescent="0.25">
      <c r="A139" s="52"/>
      <c r="B139" s="52"/>
      <c r="C139" s="53"/>
      <c r="D139" s="54"/>
      <c r="E139" s="52"/>
      <c r="F139" s="52"/>
      <c r="G139" s="55"/>
      <c r="H139" s="56"/>
      <c r="I139" s="56"/>
      <c r="J139" s="53"/>
      <c r="K139" s="54"/>
      <c r="L139" s="56"/>
      <c r="M139" s="56"/>
      <c r="N139" s="56"/>
    </row>
    <row r="140" spans="1:14" ht="28.35" customHeight="1" x14ac:dyDescent="0.25">
      <c r="A140" s="52"/>
      <c r="B140" s="52"/>
      <c r="C140" s="53"/>
      <c r="D140" s="54"/>
      <c r="E140" s="52"/>
      <c r="F140" s="52"/>
      <c r="G140" s="55"/>
      <c r="H140" s="56"/>
      <c r="I140" s="56"/>
      <c r="J140" s="53"/>
      <c r="K140" s="54"/>
      <c r="L140" s="56"/>
      <c r="M140" s="56"/>
      <c r="N140" s="56"/>
    </row>
    <row r="141" spans="1:14" ht="28.35" customHeight="1" x14ac:dyDescent="0.25">
      <c r="A141" s="52"/>
      <c r="B141" s="52"/>
      <c r="C141" s="53"/>
      <c r="D141" s="54"/>
      <c r="E141" s="52"/>
      <c r="F141" s="52"/>
      <c r="G141" s="55"/>
      <c r="H141" s="56"/>
      <c r="I141" s="56"/>
      <c r="J141" s="53"/>
      <c r="K141" s="54"/>
      <c r="L141" s="56"/>
      <c r="M141" s="56"/>
      <c r="N141" s="56"/>
    </row>
    <row r="142" spans="1:14" ht="28.35" customHeight="1" x14ac:dyDescent="0.25">
      <c r="A142" s="52"/>
      <c r="B142" s="52"/>
      <c r="C142" s="53"/>
      <c r="D142" s="54"/>
      <c r="E142" s="52"/>
      <c r="F142" s="52"/>
      <c r="G142" s="55"/>
      <c r="H142" s="56"/>
      <c r="I142" s="56"/>
      <c r="J142" s="53"/>
      <c r="K142" s="54"/>
      <c r="L142" s="56"/>
      <c r="M142" s="56"/>
      <c r="N142" s="56"/>
    </row>
    <row r="143" spans="1:14" ht="28.35" customHeight="1" x14ac:dyDescent="0.25">
      <c r="A143" s="52"/>
      <c r="B143" s="52"/>
      <c r="C143" s="53"/>
      <c r="D143" s="54"/>
      <c r="E143" s="52"/>
      <c r="F143" s="52"/>
      <c r="G143" s="55"/>
      <c r="H143" s="56"/>
      <c r="I143" s="56"/>
      <c r="J143" s="53"/>
      <c r="K143" s="54"/>
      <c r="L143" s="56"/>
      <c r="M143" s="56"/>
      <c r="N143" s="56"/>
    </row>
    <row r="144" spans="1:14" ht="28.35" customHeight="1" x14ac:dyDescent="0.25">
      <c r="A144" s="52"/>
      <c r="B144" s="52"/>
      <c r="C144" s="53"/>
      <c r="D144" s="54"/>
      <c r="E144" s="52"/>
      <c r="F144" s="52"/>
      <c r="G144" s="55"/>
      <c r="H144" s="56"/>
      <c r="I144" s="56"/>
      <c r="J144" s="53"/>
      <c r="K144" s="54"/>
      <c r="L144" s="56"/>
      <c r="M144" s="56"/>
      <c r="N144" s="56"/>
    </row>
    <row r="145" spans="1:14" ht="28.35" customHeight="1" x14ac:dyDescent="0.25">
      <c r="A145" s="52"/>
      <c r="B145" s="52"/>
      <c r="C145" s="53"/>
      <c r="D145" s="54"/>
      <c r="E145" s="52"/>
      <c r="F145" s="52"/>
      <c r="G145" s="55"/>
      <c r="H145" s="56"/>
      <c r="I145" s="56"/>
      <c r="J145" s="53"/>
      <c r="K145" s="54"/>
      <c r="L145" s="56"/>
      <c r="M145" s="56"/>
      <c r="N145" s="56"/>
    </row>
    <row r="146" spans="1:14" ht="28.35" customHeight="1" x14ac:dyDescent="0.25">
      <c r="A146" s="52"/>
      <c r="B146" s="52"/>
      <c r="C146" s="53"/>
      <c r="D146" s="54"/>
      <c r="E146" s="52"/>
      <c r="F146" s="52"/>
      <c r="G146" s="55"/>
      <c r="H146" s="56"/>
      <c r="I146" s="56"/>
      <c r="J146" s="53"/>
      <c r="K146" s="54"/>
      <c r="L146" s="56"/>
      <c r="M146" s="56"/>
      <c r="N146" s="56"/>
    </row>
    <row r="147" spans="1:14" ht="28.35" customHeight="1" x14ac:dyDescent="0.25">
      <c r="A147" s="52"/>
      <c r="B147" s="52"/>
      <c r="C147" s="53"/>
      <c r="D147" s="54"/>
      <c r="E147" s="52"/>
      <c r="F147" s="52"/>
      <c r="G147" s="55"/>
      <c r="H147" s="56"/>
      <c r="I147" s="56"/>
      <c r="J147" s="53"/>
      <c r="K147" s="54"/>
      <c r="L147" s="56"/>
      <c r="M147" s="56"/>
      <c r="N147" s="56"/>
    </row>
    <row r="148" spans="1:14" ht="28.35" customHeight="1" x14ac:dyDescent="0.25">
      <c r="A148" s="52"/>
      <c r="B148" s="52"/>
      <c r="C148" s="53"/>
      <c r="D148" s="54"/>
      <c r="E148" s="52"/>
      <c r="F148" s="52"/>
      <c r="G148" s="55"/>
      <c r="H148" s="56"/>
      <c r="I148" s="56"/>
      <c r="J148" s="53"/>
      <c r="K148" s="54"/>
      <c r="L148" s="56"/>
      <c r="M148" s="56"/>
      <c r="N148" s="56"/>
    </row>
    <row r="149" spans="1:14" ht="28.35" customHeight="1" x14ac:dyDescent="0.25">
      <c r="A149" s="52"/>
      <c r="B149" s="52"/>
      <c r="C149" s="53"/>
      <c r="D149" s="54"/>
      <c r="E149" s="52"/>
      <c r="F149" s="52"/>
      <c r="G149" s="55"/>
      <c r="H149" s="56"/>
      <c r="I149" s="56"/>
      <c r="J149" s="53"/>
      <c r="K149" s="54"/>
      <c r="L149" s="56"/>
      <c r="M149" s="56"/>
      <c r="N149" s="56"/>
    </row>
    <row r="150" spans="1:14" ht="28.35" customHeight="1" x14ac:dyDescent="0.25">
      <c r="A150" s="52"/>
      <c r="B150" s="52"/>
      <c r="C150" s="53"/>
      <c r="D150" s="54"/>
      <c r="E150" s="52"/>
      <c r="F150" s="52"/>
      <c r="G150" s="55"/>
      <c r="H150" s="56"/>
      <c r="I150" s="56"/>
      <c r="J150" s="53"/>
      <c r="K150" s="54"/>
      <c r="L150" s="56"/>
      <c r="M150" s="56"/>
      <c r="N150" s="56"/>
    </row>
    <row r="151" spans="1:14" ht="28.35" customHeight="1" x14ac:dyDescent="0.25">
      <c r="A151" s="52"/>
      <c r="B151" s="52"/>
      <c r="C151" s="53"/>
      <c r="D151" s="54"/>
      <c r="E151" s="52"/>
      <c r="F151" s="52"/>
      <c r="G151" s="55"/>
      <c r="H151" s="56"/>
      <c r="I151" s="56"/>
      <c r="J151" s="53"/>
      <c r="K151" s="54"/>
      <c r="L151" s="56"/>
      <c r="M151" s="56"/>
      <c r="N151" s="56"/>
    </row>
    <row r="152" spans="1:14" ht="28.35" customHeight="1" x14ac:dyDescent="0.25">
      <c r="A152" s="52"/>
      <c r="B152" s="52"/>
      <c r="C152" s="53"/>
      <c r="D152" s="54"/>
      <c r="E152" s="52"/>
      <c r="F152" s="52"/>
      <c r="G152" s="55"/>
      <c r="H152" s="56"/>
      <c r="I152" s="56"/>
      <c r="J152" s="53"/>
      <c r="K152" s="54"/>
      <c r="L152" s="56"/>
      <c r="M152" s="56"/>
      <c r="N152" s="56"/>
    </row>
    <row r="153" spans="1:14" ht="28.35" customHeight="1" x14ac:dyDescent="0.25">
      <c r="A153" s="52"/>
      <c r="B153" s="52"/>
      <c r="C153" s="53"/>
      <c r="D153" s="54"/>
      <c r="E153" s="52"/>
      <c r="F153" s="52"/>
      <c r="G153" s="55"/>
      <c r="H153" s="56"/>
      <c r="I153" s="56"/>
      <c r="J153" s="53"/>
      <c r="K153" s="54"/>
      <c r="L153" s="56"/>
      <c r="M153" s="56"/>
      <c r="N153" s="56"/>
    </row>
    <row r="154" spans="1:14" ht="28.35" customHeight="1" x14ac:dyDescent="0.25">
      <c r="A154" s="52"/>
      <c r="B154" s="52"/>
      <c r="C154" s="53"/>
      <c r="D154" s="54"/>
      <c r="E154" s="52"/>
      <c r="F154" s="52"/>
      <c r="G154" s="55"/>
      <c r="H154" s="56"/>
      <c r="I154" s="56"/>
      <c r="J154" s="53"/>
      <c r="K154" s="54"/>
      <c r="L154" s="56"/>
      <c r="M154" s="56"/>
      <c r="N154" s="56"/>
    </row>
    <row r="155" spans="1:14" ht="28.35" customHeight="1" x14ac:dyDescent="0.25">
      <c r="A155" s="52"/>
      <c r="B155" s="52"/>
      <c r="C155" s="53"/>
      <c r="D155" s="54"/>
      <c r="E155" s="52"/>
      <c r="F155" s="52"/>
      <c r="G155" s="55"/>
      <c r="H155" s="56"/>
      <c r="I155" s="56"/>
      <c r="J155" s="53"/>
      <c r="K155" s="54"/>
      <c r="L155" s="56"/>
      <c r="M155" s="56"/>
      <c r="N155" s="56"/>
    </row>
    <row r="156" spans="1:14" ht="28.35" customHeight="1" x14ac:dyDescent="0.25">
      <c r="A156" s="52"/>
      <c r="B156" s="52"/>
      <c r="C156" s="53"/>
      <c r="D156" s="54"/>
      <c r="E156" s="52"/>
      <c r="F156" s="52"/>
      <c r="G156" s="55"/>
      <c r="H156" s="56"/>
      <c r="I156" s="56"/>
      <c r="J156" s="53"/>
      <c r="K156" s="54"/>
      <c r="L156" s="56"/>
      <c r="M156" s="56"/>
      <c r="N156" s="56"/>
    </row>
    <row r="157" spans="1:14" ht="28.35" customHeight="1" x14ac:dyDescent="0.25">
      <c r="A157" s="52"/>
      <c r="B157" s="52"/>
      <c r="C157" s="53"/>
      <c r="D157" s="54"/>
      <c r="E157" s="52"/>
      <c r="F157" s="52"/>
      <c r="G157" s="55"/>
      <c r="H157" s="56"/>
      <c r="I157" s="56"/>
      <c r="J157" s="53"/>
      <c r="K157" s="54"/>
      <c r="L157" s="56"/>
      <c r="M157" s="56"/>
      <c r="N157" s="56"/>
    </row>
    <row r="158" spans="1:14" ht="28.35" customHeight="1" x14ac:dyDescent="0.25">
      <c r="A158" s="52"/>
      <c r="B158" s="52"/>
      <c r="C158" s="53"/>
      <c r="D158" s="54"/>
      <c r="E158" s="52"/>
      <c r="F158" s="52"/>
      <c r="G158" s="55"/>
      <c r="H158" s="56"/>
      <c r="I158" s="56"/>
      <c r="J158" s="53"/>
      <c r="K158" s="54"/>
      <c r="L158" s="56"/>
      <c r="M158" s="56"/>
      <c r="N158" s="56"/>
    </row>
    <row r="159" spans="1:14" ht="28.35" customHeight="1" x14ac:dyDescent="0.25">
      <c r="A159" s="52"/>
      <c r="B159" s="52"/>
      <c r="C159" s="53"/>
      <c r="D159" s="54"/>
      <c r="E159" s="52"/>
      <c r="F159" s="52"/>
      <c r="G159" s="55"/>
      <c r="H159" s="56"/>
      <c r="I159" s="56"/>
      <c r="J159" s="53"/>
      <c r="K159" s="54"/>
      <c r="L159" s="56"/>
      <c r="M159" s="56"/>
      <c r="N159" s="56"/>
    </row>
    <row r="160" spans="1:14" ht="28.35" customHeight="1" x14ac:dyDescent="0.25">
      <c r="A160" s="52"/>
      <c r="B160" s="52"/>
      <c r="C160" s="53"/>
      <c r="D160" s="54"/>
      <c r="E160" s="52"/>
      <c r="F160" s="52"/>
      <c r="G160" s="55"/>
      <c r="H160" s="56"/>
      <c r="I160" s="56"/>
      <c r="J160" s="53"/>
      <c r="K160" s="54"/>
      <c r="L160" s="56"/>
      <c r="M160" s="56"/>
      <c r="N160" s="56"/>
    </row>
    <row r="161" spans="1:14" ht="28.35" customHeight="1" x14ac:dyDescent="0.25">
      <c r="A161" s="52"/>
      <c r="B161" s="52"/>
      <c r="C161" s="53"/>
      <c r="D161" s="54"/>
      <c r="E161" s="52"/>
      <c r="F161" s="52"/>
      <c r="G161" s="55"/>
      <c r="H161" s="56"/>
      <c r="I161" s="56"/>
      <c r="J161" s="53"/>
      <c r="K161" s="54"/>
      <c r="L161" s="56"/>
      <c r="M161" s="56"/>
      <c r="N161" s="56"/>
    </row>
    <row r="162" spans="1:14" ht="28.35" customHeight="1" x14ac:dyDescent="0.25">
      <c r="A162" s="52"/>
      <c r="B162" s="52"/>
      <c r="C162" s="53"/>
      <c r="D162" s="54"/>
      <c r="E162" s="52"/>
      <c r="F162" s="52"/>
      <c r="G162" s="55"/>
      <c r="H162" s="56"/>
      <c r="I162" s="56"/>
      <c r="J162" s="53"/>
      <c r="K162" s="54"/>
      <c r="L162" s="56"/>
      <c r="M162" s="56"/>
      <c r="N162" s="56"/>
    </row>
    <row r="163" spans="1:14" ht="28.35" customHeight="1" x14ac:dyDescent="0.25">
      <c r="A163" s="52"/>
      <c r="B163" s="52"/>
      <c r="C163" s="53"/>
      <c r="D163" s="54"/>
      <c r="E163" s="52"/>
      <c r="F163" s="52"/>
      <c r="G163" s="55"/>
      <c r="H163" s="56"/>
      <c r="I163" s="56"/>
      <c r="J163" s="53"/>
      <c r="K163" s="54"/>
      <c r="L163" s="56"/>
      <c r="M163" s="56"/>
      <c r="N163" s="56"/>
    </row>
    <row r="164" spans="1:14" ht="28.35" customHeight="1" x14ac:dyDescent="0.25">
      <c r="A164" s="52"/>
      <c r="B164" s="52"/>
      <c r="C164" s="53"/>
      <c r="D164" s="54"/>
      <c r="E164" s="52"/>
      <c r="F164" s="52"/>
      <c r="G164" s="55"/>
      <c r="H164" s="56"/>
      <c r="I164" s="56"/>
      <c r="J164" s="53"/>
      <c r="K164" s="54"/>
      <c r="L164" s="56"/>
      <c r="M164" s="56"/>
      <c r="N164" s="56"/>
    </row>
    <row r="165" spans="1:14" ht="28.35" customHeight="1" x14ac:dyDescent="0.25">
      <c r="A165" s="52"/>
      <c r="B165" s="52"/>
      <c r="C165" s="53"/>
      <c r="D165" s="54"/>
      <c r="E165" s="52"/>
      <c r="F165" s="52"/>
      <c r="G165" s="55"/>
      <c r="H165" s="56"/>
      <c r="I165" s="56"/>
      <c r="J165" s="53"/>
      <c r="K165" s="54"/>
      <c r="L165" s="56"/>
      <c r="M165" s="56"/>
      <c r="N165" s="56"/>
    </row>
    <row r="166" spans="1:14" ht="28.35" customHeight="1" x14ac:dyDescent="0.25">
      <c r="A166" s="52"/>
      <c r="B166" s="52"/>
      <c r="C166" s="53"/>
      <c r="D166" s="54"/>
      <c r="E166" s="52"/>
      <c r="F166" s="52"/>
      <c r="G166" s="55"/>
      <c r="H166" s="56"/>
      <c r="I166" s="56"/>
      <c r="J166" s="53"/>
      <c r="K166" s="54"/>
      <c r="L166" s="56"/>
      <c r="M166" s="56"/>
      <c r="N166" s="56"/>
    </row>
    <row r="167" spans="1:14" ht="28.35" customHeight="1" x14ac:dyDescent="0.25">
      <c r="A167" s="52"/>
      <c r="B167" s="52"/>
      <c r="C167" s="53"/>
      <c r="D167" s="54"/>
      <c r="E167" s="52"/>
      <c r="F167" s="52"/>
      <c r="G167" s="55"/>
      <c r="H167" s="56"/>
      <c r="I167" s="56"/>
      <c r="J167" s="53"/>
      <c r="K167" s="54"/>
      <c r="L167" s="56"/>
      <c r="M167" s="56"/>
      <c r="N167" s="56"/>
    </row>
    <row r="168" spans="1:14" ht="28.35" customHeight="1" x14ac:dyDescent="0.25">
      <c r="A168" s="52"/>
      <c r="B168" s="52"/>
      <c r="C168" s="53"/>
      <c r="D168" s="54"/>
      <c r="E168" s="52"/>
      <c r="F168" s="52"/>
      <c r="G168" s="55"/>
      <c r="H168" s="56"/>
      <c r="I168" s="56"/>
      <c r="J168" s="53"/>
      <c r="K168" s="54"/>
      <c r="L168" s="56"/>
      <c r="M168" s="56"/>
      <c r="N168" s="56"/>
    </row>
    <row r="169" spans="1:14" ht="28.35" customHeight="1" x14ac:dyDescent="0.25">
      <c r="A169" s="52"/>
      <c r="B169" s="52"/>
      <c r="C169" s="53"/>
      <c r="D169" s="54"/>
      <c r="E169" s="52"/>
      <c r="F169" s="52"/>
      <c r="G169" s="55"/>
      <c r="H169" s="56"/>
      <c r="I169" s="56"/>
      <c r="J169" s="53"/>
      <c r="K169" s="54"/>
      <c r="L169" s="56"/>
      <c r="M169" s="56"/>
      <c r="N169" s="56"/>
    </row>
    <row r="170" spans="1:14" ht="28.35" customHeight="1" x14ac:dyDescent="0.25">
      <c r="A170" s="52"/>
      <c r="B170" s="52"/>
      <c r="C170" s="53"/>
      <c r="D170" s="54"/>
      <c r="E170" s="52"/>
      <c r="F170" s="52"/>
      <c r="G170" s="55"/>
      <c r="H170" s="56"/>
      <c r="I170" s="56"/>
      <c r="J170" s="53"/>
      <c r="K170" s="54"/>
      <c r="L170" s="56"/>
      <c r="M170" s="56"/>
      <c r="N170" s="56"/>
    </row>
    <row r="171" spans="1:14" ht="28.35" customHeight="1" x14ac:dyDescent="0.25">
      <c r="A171" s="52"/>
      <c r="B171" s="52"/>
      <c r="C171" s="53"/>
      <c r="D171" s="54"/>
      <c r="E171" s="52"/>
      <c r="F171" s="52"/>
      <c r="G171" s="55"/>
      <c r="H171" s="56"/>
      <c r="I171" s="56"/>
      <c r="J171" s="53"/>
      <c r="K171" s="54"/>
      <c r="L171" s="56"/>
      <c r="M171" s="56"/>
      <c r="N171" s="56"/>
    </row>
    <row r="172" spans="1:14" ht="28.35" customHeight="1" x14ac:dyDescent="0.25">
      <c r="A172" s="52"/>
      <c r="B172" s="52"/>
      <c r="C172" s="53"/>
      <c r="D172" s="54"/>
      <c r="E172" s="52"/>
      <c r="F172" s="52"/>
      <c r="G172" s="55"/>
      <c r="H172" s="56"/>
      <c r="I172" s="56"/>
      <c r="J172" s="53"/>
      <c r="K172" s="54"/>
      <c r="L172" s="56"/>
      <c r="M172" s="56"/>
      <c r="N172" s="56"/>
    </row>
    <row r="173" spans="1:14" ht="28.35" customHeight="1" x14ac:dyDescent="0.25">
      <c r="A173" s="52"/>
      <c r="B173" s="52"/>
      <c r="C173" s="53"/>
      <c r="D173" s="54"/>
      <c r="E173" s="52"/>
      <c r="F173" s="52"/>
      <c r="G173" s="55"/>
      <c r="H173" s="56"/>
      <c r="I173" s="56"/>
      <c r="J173" s="53"/>
      <c r="K173" s="54"/>
      <c r="L173" s="56"/>
      <c r="M173" s="56"/>
      <c r="N173" s="56"/>
    </row>
    <row r="174" spans="1:14" ht="28.35" customHeight="1" x14ac:dyDescent="0.25">
      <c r="A174" s="52"/>
      <c r="B174" s="52"/>
      <c r="C174" s="53"/>
      <c r="D174" s="54"/>
      <c r="E174" s="52"/>
      <c r="F174" s="52"/>
      <c r="G174" s="55"/>
      <c r="H174" s="56"/>
      <c r="I174" s="56"/>
      <c r="J174" s="53"/>
      <c r="K174" s="54"/>
      <c r="L174" s="56"/>
      <c r="M174" s="56"/>
      <c r="N174" s="56"/>
    </row>
    <row r="175" spans="1:14" ht="28.35" customHeight="1" x14ac:dyDescent="0.25">
      <c r="A175" s="52"/>
      <c r="B175" s="52"/>
      <c r="C175" s="53"/>
      <c r="D175" s="54"/>
      <c r="E175" s="52"/>
      <c r="F175" s="52"/>
      <c r="G175" s="55"/>
      <c r="H175" s="56"/>
      <c r="I175" s="56"/>
      <c r="J175" s="53"/>
      <c r="K175" s="54"/>
      <c r="L175" s="56"/>
      <c r="M175" s="56"/>
      <c r="N175" s="56"/>
    </row>
    <row r="176" spans="1:14" ht="28.35" customHeight="1" x14ac:dyDescent="0.25">
      <c r="A176" s="52"/>
      <c r="B176" s="52"/>
      <c r="C176" s="53"/>
      <c r="D176" s="54"/>
      <c r="E176" s="52"/>
      <c r="F176" s="52"/>
      <c r="G176" s="55"/>
      <c r="H176" s="56"/>
      <c r="I176" s="56"/>
      <c r="J176" s="53"/>
      <c r="K176" s="54"/>
      <c r="L176" s="56"/>
      <c r="M176" s="56"/>
      <c r="N176" s="56"/>
    </row>
    <row r="177" spans="1:14" ht="28.35" customHeight="1" x14ac:dyDescent="0.25">
      <c r="A177" s="52"/>
      <c r="B177" s="52"/>
      <c r="C177" s="53"/>
      <c r="D177" s="54"/>
      <c r="E177" s="52"/>
      <c r="F177" s="52"/>
      <c r="G177" s="55"/>
      <c r="H177" s="56"/>
      <c r="I177" s="56"/>
      <c r="J177" s="53"/>
      <c r="K177" s="54"/>
      <c r="L177" s="56"/>
      <c r="M177" s="56"/>
      <c r="N177" s="56"/>
    </row>
    <row r="178" spans="1:14" ht="28.35" customHeight="1" x14ac:dyDescent="0.25">
      <c r="A178" s="52"/>
      <c r="B178" s="52"/>
      <c r="C178" s="53"/>
      <c r="D178" s="54"/>
      <c r="E178" s="52"/>
      <c r="F178" s="52"/>
      <c r="G178" s="55"/>
      <c r="H178" s="56"/>
      <c r="I178" s="56"/>
      <c r="J178" s="53"/>
      <c r="K178" s="54"/>
      <c r="L178" s="56"/>
      <c r="M178" s="56"/>
      <c r="N178" s="56"/>
    </row>
    <row r="179" spans="1:14" ht="28.35" customHeight="1" x14ac:dyDescent="0.25">
      <c r="A179" s="52"/>
      <c r="B179" s="52"/>
      <c r="C179" s="53"/>
      <c r="D179" s="54"/>
      <c r="E179" s="52"/>
      <c r="F179" s="52"/>
      <c r="G179" s="55"/>
      <c r="H179" s="56"/>
      <c r="I179" s="56"/>
      <c r="J179" s="53"/>
      <c r="K179" s="54"/>
      <c r="L179" s="56"/>
      <c r="M179" s="56"/>
      <c r="N179" s="56"/>
    </row>
    <row r="180" spans="1:14" ht="28.35" customHeight="1" x14ac:dyDescent="0.25">
      <c r="A180" s="52"/>
      <c r="B180" s="52"/>
      <c r="C180" s="53"/>
      <c r="D180" s="54"/>
      <c r="E180" s="52"/>
      <c r="F180" s="52"/>
      <c r="G180" s="55"/>
      <c r="H180" s="56"/>
      <c r="I180" s="56"/>
      <c r="J180" s="53"/>
      <c r="K180" s="54"/>
      <c r="L180" s="56"/>
      <c r="M180" s="56"/>
      <c r="N180" s="56"/>
    </row>
    <row r="181" spans="1:14" ht="28.35" customHeight="1" x14ac:dyDescent="0.25">
      <c r="A181" s="52"/>
      <c r="B181" s="52"/>
      <c r="C181" s="53"/>
      <c r="D181" s="54"/>
      <c r="E181" s="52"/>
      <c r="F181" s="52"/>
      <c r="G181" s="55"/>
      <c r="H181" s="56"/>
      <c r="I181" s="56"/>
      <c r="J181" s="53"/>
      <c r="K181" s="54"/>
      <c r="L181" s="56"/>
      <c r="M181" s="56"/>
      <c r="N181" s="56"/>
    </row>
    <row r="182" spans="1:14" ht="28.35" customHeight="1" x14ac:dyDescent="0.25">
      <c r="A182" s="52"/>
      <c r="B182" s="52"/>
      <c r="C182" s="53"/>
      <c r="D182" s="54"/>
      <c r="E182" s="52"/>
      <c r="F182" s="52"/>
      <c r="G182" s="55"/>
      <c r="H182" s="56"/>
      <c r="I182" s="56"/>
      <c r="J182" s="53"/>
      <c r="K182" s="54"/>
      <c r="L182" s="56"/>
      <c r="M182" s="56"/>
      <c r="N182" s="56"/>
    </row>
    <row r="183" spans="1:14" ht="28.35" customHeight="1" x14ac:dyDescent="0.25">
      <c r="A183" s="52"/>
      <c r="B183" s="52"/>
      <c r="C183" s="53"/>
      <c r="D183" s="54"/>
      <c r="E183" s="52"/>
      <c r="F183" s="52"/>
      <c r="G183" s="55"/>
      <c r="H183" s="56"/>
      <c r="I183" s="56"/>
      <c r="J183" s="53"/>
      <c r="K183" s="54"/>
      <c r="L183" s="56"/>
      <c r="M183" s="56"/>
      <c r="N183" s="56"/>
    </row>
    <row r="184" spans="1:14" ht="28.35" customHeight="1" x14ac:dyDescent="0.25">
      <c r="A184" s="52"/>
      <c r="B184" s="52"/>
      <c r="C184" s="53"/>
      <c r="D184" s="54"/>
      <c r="E184" s="52"/>
      <c r="F184" s="52"/>
      <c r="G184" s="55"/>
      <c r="H184" s="56"/>
      <c r="I184" s="56"/>
      <c r="J184" s="53"/>
      <c r="K184" s="54"/>
      <c r="L184" s="56"/>
      <c r="M184" s="56"/>
      <c r="N184" s="56"/>
    </row>
    <row r="185" spans="1:14" ht="28.35" customHeight="1" x14ac:dyDescent="0.25">
      <c r="A185" s="52"/>
      <c r="B185" s="52"/>
      <c r="C185" s="53"/>
      <c r="D185" s="54"/>
      <c r="E185" s="52"/>
      <c r="F185" s="52"/>
      <c r="G185" s="55"/>
      <c r="H185" s="56"/>
      <c r="I185" s="56"/>
      <c r="J185" s="53"/>
      <c r="K185" s="54"/>
      <c r="L185" s="56"/>
      <c r="M185" s="56"/>
      <c r="N185" s="56"/>
    </row>
    <row r="186" spans="1:14" ht="28.35" customHeight="1" x14ac:dyDescent="0.25">
      <c r="A186" s="52"/>
      <c r="B186" s="52"/>
      <c r="C186" s="53"/>
      <c r="D186" s="54"/>
      <c r="E186" s="52"/>
      <c r="F186" s="52"/>
      <c r="G186" s="55"/>
      <c r="H186" s="56"/>
      <c r="I186" s="56"/>
      <c r="J186" s="53"/>
      <c r="K186" s="54"/>
      <c r="L186" s="56"/>
      <c r="M186" s="56"/>
      <c r="N186" s="56"/>
    </row>
    <row r="187" spans="1:14" ht="28.35" customHeight="1" x14ac:dyDescent="0.25">
      <c r="A187" s="52"/>
      <c r="B187" s="52"/>
      <c r="C187" s="53"/>
      <c r="D187" s="54"/>
      <c r="E187" s="52"/>
      <c r="F187" s="52"/>
      <c r="G187" s="55"/>
      <c r="H187" s="56"/>
      <c r="I187" s="56"/>
      <c r="J187" s="53"/>
      <c r="K187" s="54"/>
      <c r="L187" s="56"/>
      <c r="M187" s="56"/>
      <c r="N187" s="56"/>
    </row>
    <row r="188" spans="1:14" ht="28.35" customHeight="1" x14ac:dyDescent="0.25">
      <c r="A188" s="52"/>
      <c r="B188" s="52"/>
      <c r="C188" s="53"/>
      <c r="D188" s="54"/>
      <c r="E188" s="52"/>
      <c r="F188" s="52"/>
      <c r="G188" s="55"/>
      <c r="H188" s="56"/>
      <c r="I188" s="56"/>
      <c r="J188" s="53"/>
      <c r="K188" s="54"/>
      <c r="L188" s="56"/>
      <c r="M188" s="56"/>
      <c r="N188" s="56"/>
    </row>
    <row r="189" spans="1:14" ht="28.35" customHeight="1" x14ac:dyDescent="0.25">
      <c r="A189" s="52"/>
      <c r="B189" s="52"/>
      <c r="C189" s="53"/>
      <c r="D189" s="54"/>
      <c r="E189" s="52"/>
      <c r="F189" s="52"/>
      <c r="G189" s="55"/>
      <c r="H189" s="56"/>
      <c r="I189" s="56"/>
      <c r="J189" s="53"/>
      <c r="K189" s="54"/>
      <c r="L189" s="56"/>
      <c r="M189" s="56"/>
      <c r="N189" s="56"/>
    </row>
    <row r="190" spans="1:14" ht="28.35" customHeight="1" x14ac:dyDescent="0.25">
      <c r="A190" s="52"/>
      <c r="B190" s="52"/>
      <c r="C190" s="53"/>
      <c r="D190" s="54"/>
      <c r="E190" s="52"/>
      <c r="F190" s="52"/>
      <c r="G190" s="55"/>
      <c r="H190" s="56"/>
      <c r="I190" s="56"/>
      <c r="J190" s="53"/>
      <c r="K190" s="54"/>
      <c r="L190" s="56"/>
      <c r="M190" s="56"/>
      <c r="N190" s="56"/>
    </row>
    <row r="191" spans="1:14" ht="28.35" customHeight="1" x14ac:dyDescent="0.25">
      <c r="A191" s="52"/>
      <c r="B191" s="52"/>
      <c r="C191" s="53"/>
      <c r="D191" s="54"/>
      <c r="E191" s="52"/>
      <c r="F191" s="52"/>
      <c r="G191" s="55"/>
      <c r="H191" s="56"/>
      <c r="I191" s="56"/>
      <c r="J191" s="53"/>
      <c r="K191" s="54"/>
      <c r="L191" s="56"/>
      <c r="M191" s="56"/>
      <c r="N191" s="56"/>
    </row>
    <row r="192" spans="1:14" ht="28.35" customHeight="1" x14ac:dyDescent="0.25">
      <c r="A192" s="52"/>
      <c r="B192" s="52"/>
      <c r="C192" s="53"/>
      <c r="D192" s="54"/>
      <c r="E192" s="52"/>
      <c r="F192" s="52"/>
      <c r="G192" s="55"/>
      <c r="H192" s="56"/>
      <c r="I192" s="56"/>
      <c r="J192" s="53"/>
      <c r="K192" s="54"/>
      <c r="L192" s="56"/>
      <c r="M192" s="56"/>
      <c r="N192" s="56"/>
    </row>
    <row r="193" spans="1:14" ht="28.35" customHeight="1" x14ac:dyDescent="0.25">
      <c r="A193" s="52"/>
      <c r="B193" s="52"/>
      <c r="C193" s="53"/>
      <c r="D193" s="54"/>
      <c r="E193" s="52"/>
      <c r="F193" s="52"/>
      <c r="G193" s="55"/>
      <c r="H193" s="56"/>
      <c r="I193" s="56"/>
      <c r="J193" s="53"/>
      <c r="K193" s="54"/>
      <c r="L193" s="56"/>
      <c r="M193" s="56"/>
      <c r="N193" s="56"/>
    </row>
    <row r="194" spans="1:14" ht="28.35" customHeight="1" x14ac:dyDescent="0.25">
      <c r="A194" s="52"/>
      <c r="B194" s="52"/>
      <c r="C194" s="53"/>
      <c r="D194" s="54"/>
      <c r="E194" s="52"/>
      <c r="F194" s="52"/>
      <c r="G194" s="55"/>
      <c r="H194" s="56"/>
      <c r="I194" s="56"/>
      <c r="J194" s="53"/>
      <c r="K194" s="54"/>
      <c r="L194" s="56"/>
      <c r="M194" s="56"/>
      <c r="N194" s="56"/>
    </row>
    <row r="195" spans="1:14" ht="28.35" customHeight="1" x14ac:dyDescent="0.25">
      <c r="A195" s="52"/>
      <c r="B195" s="52"/>
      <c r="C195" s="53"/>
      <c r="D195" s="54"/>
      <c r="E195" s="52"/>
      <c r="F195" s="52"/>
      <c r="G195" s="55"/>
      <c r="H195" s="56"/>
      <c r="I195" s="56"/>
      <c r="J195" s="53"/>
      <c r="K195" s="54"/>
      <c r="L195" s="56"/>
      <c r="M195" s="56"/>
      <c r="N195" s="56"/>
    </row>
    <row r="196" spans="1:14" ht="28.35" customHeight="1" x14ac:dyDescent="0.25">
      <c r="A196" s="52"/>
      <c r="B196" s="52"/>
      <c r="C196" s="53"/>
      <c r="D196" s="54"/>
      <c r="E196" s="52"/>
      <c r="F196" s="52"/>
      <c r="G196" s="55"/>
      <c r="H196" s="56"/>
      <c r="I196" s="56"/>
      <c r="J196" s="53"/>
      <c r="K196" s="54"/>
      <c r="L196" s="56"/>
      <c r="M196" s="56"/>
      <c r="N196" s="56"/>
    </row>
    <row r="197" spans="1:14" ht="28.35" customHeight="1" x14ac:dyDescent="0.25">
      <c r="A197" s="52"/>
      <c r="B197" s="52"/>
      <c r="C197" s="53"/>
      <c r="D197" s="54"/>
      <c r="E197" s="52"/>
      <c r="F197" s="52"/>
      <c r="G197" s="55"/>
      <c r="H197" s="56"/>
      <c r="I197" s="56"/>
      <c r="J197" s="53"/>
      <c r="K197" s="54"/>
      <c r="L197" s="56"/>
      <c r="M197" s="56"/>
      <c r="N197" s="56"/>
    </row>
    <row r="198" spans="1:14" ht="28.35" customHeight="1" x14ac:dyDescent="0.25">
      <c r="A198" s="52"/>
      <c r="B198" s="52"/>
      <c r="C198" s="53"/>
      <c r="D198" s="54"/>
      <c r="E198" s="52"/>
      <c r="F198" s="52"/>
      <c r="G198" s="55"/>
      <c r="H198" s="56"/>
      <c r="I198" s="56"/>
      <c r="J198" s="53"/>
      <c r="K198" s="54"/>
      <c r="L198" s="56"/>
      <c r="M198" s="56"/>
      <c r="N198" s="56"/>
    </row>
    <row r="199" spans="1:14" ht="28.35" customHeight="1" x14ac:dyDescent="0.25">
      <c r="A199" s="52"/>
      <c r="B199" s="52"/>
      <c r="C199" s="53"/>
      <c r="D199" s="54"/>
      <c r="E199" s="52"/>
      <c r="F199" s="52"/>
      <c r="G199" s="55"/>
      <c r="H199" s="56"/>
      <c r="I199" s="56"/>
      <c r="J199" s="53"/>
      <c r="K199" s="54"/>
      <c r="L199" s="56"/>
      <c r="M199" s="56"/>
      <c r="N199" s="56"/>
    </row>
    <row r="200" spans="1:14" ht="28.35" customHeight="1" x14ac:dyDescent="0.25">
      <c r="A200" s="52"/>
      <c r="B200" s="52"/>
      <c r="C200" s="53"/>
      <c r="D200" s="54"/>
      <c r="E200" s="52"/>
      <c r="F200" s="52"/>
      <c r="G200" s="55"/>
      <c r="H200" s="56"/>
      <c r="I200" s="56"/>
      <c r="J200" s="53"/>
      <c r="K200" s="54"/>
      <c r="L200" s="56"/>
      <c r="M200" s="56"/>
      <c r="N200" s="56"/>
    </row>
    <row r="201" spans="1:14" ht="28.35" customHeight="1" x14ac:dyDescent="0.25">
      <c r="A201" s="52"/>
      <c r="B201" s="52"/>
      <c r="C201" s="53"/>
      <c r="D201" s="54"/>
      <c r="E201" s="52"/>
      <c r="F201" s="52"/>
      <c r="G201" s="55"/>
      <c r="H201" s="56"/>
      <c r="I201" s="56"/>
      <c r="J201" s="53"/>
      <c r="K201" s="54"/>
      <c r="L201" s="56"/>
      <c r="M201" s="56"/>
      <c r="N201" s="56"/>
    </row>
    <row r="202" spans="1:14" ht="28.35" customHeight="1" x14ac:dyDescent="0.25">
      <c r="A202" s="52"/>
      <c r="B202" s="52"/>
      <c r="C202" s="53"/>
      <c r="D202" s="54"/>
      <c r="E202" s="52"/>
      <c r="F202" s="52"/>
      <c r="G202" s="55"/>
      <c r="H202" s="56"/>
      <c r="I202" s="56"/>
      <c r="J202" s="53"/>
      <c r="K202" s="54"/>
      <c r="L202" s="56"/>
      <c r="M202" s="56"/>
      <c r="N202" s="56"/>
    </row>
    <row r="203" spans="1:14" ht="28.35" customHeight="1" x14ac:dyDescent="0.25">
      <c r="A203" s="52"/>
      <c r="B203" s="52"/>
      <c r="C203" s="53"/>
      <c r="D203" s="54"/>
      <c r="E203" s="52"/>
      <c r="F203" s="52"/>
      <c r="G203" s="55"/>
      <c r="H203" s="56"/>
      <c r="I203" s="56"/>
      <c r="J203" s="53"/>
      <c r="K203" s="54"/>
      <c r="L203" s="56"/>
      <c r="M203" s="56"/>
      <c r="N203" s="56"/>
    </row>
    <row r="204" spans="1:14" ht="28.35" customHeight="1" x14ac:dyDescent="0.25">
      <c r="A204" s="52"/>
      <c r="B204" s="52"/>
      <c r="C204" s="53"/>
      <c r="D204" s="54"/>
      <c r="E204" s="52"/>
      <c r="F204" s="52"/>
      <c r="G204" s="55"/>
      <c r="H204" s="56"/>
      <c r="I204" s="56"/>
      <c r="J204" s="53"/>
      <c r="K204" s="54"/>
      <c r="L204" s="56"/>
      <c r="M204" s="56"/>
      <c r="N204" s="56"/>
    </row>
    <row r="205" spans="1:14" ht="28.35" customHeight="1" x14ac:dyDescent="0.25">
      <c r="A205" s="52"/>
      <c r="B205" s="52"/>
      <c r="C205" s="53"/>
      <c r="D205" s="54"/>
      <c r="E205" s="52"/>
      <c r="F205" s="52"/>
      <c r="G205" s="55"/>
      <c r="H205" s="56"/>
      <c r="I205" s="56"/>
      <c r="J205" s="53"/>
      <c r="K205" s="54"/>
      <c r="L205" s="56"/>
      <c r="M205" s="56"/>
      <c r="N205" s="56"/>
    </row>
    <row r="206" spans="1:14" ht="28.35" customHeight="1" x14ac:dyDescent="0.25">
      <c r="A206" s="52"/>
      <c r="B206" s="52"/>
      <c r="C206" s="53"/>
      <c r="D206" s="54"/>
      <c r="E206" s="52"/>
      <c r="F206" s="52"/>
      <c r="G206" s="55"/>
      <c r="H206" s="56"/>
      <c r="I206" s="56"/>
      <c r="J206" s="53"/>
      <c r="K206" s="54"/>
      <c r="L206" s="56"/>
      <c r="M206" s="56"/>
      <c r="N206" s="56"/>
    </row>
    <row r="207" spans="1:14" ht="28.35" customHeight="1" x14ac:dyDescent="0.25">
      <c r="A207" s="52"/>
      <c r="B207" s="52"/>
      <c r="C207" s="53"/>
      <c r="D207" s="54"/>
      <c r="E207" s="52"/>
      <c r="F207" s="52"/>
      <c r="G207" s="55"/>
      <c r="H207" s="56"/>
      <c r="I207" s="56"/>
      <c r="J207" s="53"/>
      <c r="K207" s="54"/>
      <c r="L207" s="56"/>
      <c r="M207" s="56"/>
      <c r="N207" s="56"/>
    </row>
    <row r="208" spans="1:14" ht="28.35" customHeight="1" x14ac:dyDescent="0.25">
      <c r="A208" s="52"/>
      <c r="B208" s="52"/>
      <c r="C208" s="53"/>
      <c r="D208" s="54"/>
      <c r="E208" s="52"/>
      <c r="F208" s="52"/>
      <c r="G208" s="55"/>
      <c r="H208" s="56"/>
      <c r="I208" s="56"/>
      <c r="J208" s="53"/>
      <c r="K208" s="54"/>
      <c r="L208" s="56"/>
      <c r="M208" s="56"/>
      <c r="N208" s="56"/>
    </row>
    <row r="209" spans="1:14" ht="28.35" customHeight="1" x14ac:dyDescent="0.25">
      <c r="A209" s="52"/>
      <c r="B209" s="52"/>
      <c r="C209" s="53"/>
      <c r="D209" s="54"/>
      <c r="E209" s="52"/>
      <c r="F209" s="52"/>
      <c r="G209" s="55"/>
      <c r="H209" s="56"/>
      <c r="I209" s="56"/>
      <c r="J209" s="53"/>
      <c r="K209" s="54"/>
      <c r="L209" s="56"/>
      <c r="M209" s="56"/>
      <c r="N209" s="56"/>
    </row>
    <row r="210" spans="1:14" ht="28.35" customHeight="1" x14ac:dyDescent="0.25">
      <c r="A210" s="52"/>
      <c r="B210" s="52"/>
      <c r="C210" s="53"/>
      <c r="D210" s="54"/>
      <c r="E210" s="52"/>
      <c r="F210" s="52"/>
      <c r="G210" s="55"/>
      <c r="H210" s="56"/>
      <c r="I210" s="56"/>
      <c r="J210" s="53"/>
      <c r="K210" s="54"/>
      <c r="L210" s="56"/>
      <c r="M210" s="56"/>
      <c r="N210" s="56"/>
    </row>
    <row r="211" spans="1:14" ht="28.35" customHeight="1" x14ac:dyDescent="0.25">
      <c r="A211" s="52"/>
      <c r="B211" s="52"/>
      <c r="C211" s="53"/>
      <c r="D211" s="54"/>
      <c r="E211" s="52"/>
      <c r="F211" s="52"/>
      <c r="G211" s="55"/>
      <c r="H211" s="56"/>
      <c r="I211" s="56"/>
      <c r="J211" s="53"/>
      <c r="K211" s="54"/>
      <c r="L211" s="56"/>
      <c r="M211" s="56"/>
      <c r="N211" s="56"/>
    </row>
    <row r="212" spans="1:14" ht="28.35" customHeight="1" x14ac:dyDescent="0.25">
      <c r="A212" s="52"/>
      <c r="B212" s="52"/>
      <c r="C212" s="53"/>
      <c r="D212" s="54"/>
      <c r="E212" s="52"/>
      <c r="F212" s="52"/>
      <c r="G212" s="55"/>
      <c r="H212" s="56"/>
      <c r="I212" s="56"/>
      <c r="J212" s="53"/>
      <c r="K212" s="54"/>
      <c r="L212" s="56"/>
      <c r="M212" s="56"/>
      <c r="N212" s="56"/>
    </row>
    <row r="213" spans="1:14" ht="28.35" customHeight="1" x14ac:dyDescent="0.25">
      <c r="A213" s="52"/>
      <c r="B213" s="52"/>
      <c r="C213" s="53"/>
      <c r="D213" s="54"/>
      <c r="E213" s="52"/>
      <c r="F213" s="52"/>
      <c r="G213" s="55"/>
      <c r="H213" s="56"/>
      <c r="I213" s="56"/>
      <c r="J213" s="53"/>
      <c r="K213" s="54"/>
      <c r="L213" s="56"/>
      <c r="M213" s="56"/>
      <c r="N213" s="56"/>
    </row>
    <row r="214" spans="1:14" ht="28.35" customHeight="1" x14ac:dyDescent="0.25">
      <c r="A214" s="52"/>
      <c r="B214" s="52"/>
      <c r="C214" s="53"/>
      <c r="D214" s="54"/>
      <c r="E214" s="52"/>
      <c r="F214" s="52"/>
      <c r="G214" s="55"/>
      <c r="H214" s="56"/>
      <c r="I214" s="56"/>
      <c r="J214" s="53"/>
      <c r="K214" s="54"/>
      <c r="L214" s="56"/>
      <c r="M214" s="56"/>
      <c r="N214" s="56"/>
    </row>
    <row r="215" spans="1:14" ht="28.35" customHeight="1" x14ac:dyDescent="0.25">
      <c r="A215" s="52"/>
      <c r="B215" s="52"/>
      <c r="C215" s="53"/>
      <c r="D215" s="54"/>
      <c r="E215" s="52"/>
      <c r="F215" s="52"/>
      <c r="G215" s="55"/>
      <c r="H215" s="56"/>
      <c r="I215" s="56"/>
      <c r="J215" s="53"/>
      <c r="K215" s="54"/>
      <c r="L215" s="56"/>
      <c r="M215" s="56"/>
      <c r="N215" s="56"/>
    </row>
    <row r="216" spans="1:14" ht="28.35" customHeight="1" x14ac:dyDescent="0.25">
      <c r="A216" s="52"/>
      <c r="B216" s="52"/>
      <c r="C216" s="53"/>
      <c r="D216" s="54"/>
      <c r="E216" s="52"/>
      <c r="F216" s="52"/>
      <c r="G216" s="55"/>
      <c r="H216" s="56"/>
      <c r="I216" s="56"/>
      <c r="J216" s="53"/>
      <c r="K216" s="54"/>
      <c r="L216" s="56"/>
      <c r="M216" s="56"/>
      <c r="N216" s="56"/>
    </row>
    <row r="217" spans="1:14" ht="28.35" customHeight="1" x14ac:dyDescent="0.25">
      <c r="A217" s="52"/>
      <c r="B217" s="52"/>
      <c r="C217" s="53"/>
      <c r="D217" s="54"/>
      <c r="E217" s="52"/>
      <c r="F217" s="52"/>
      <c r="G217" s="55"/>
      <c r="H217" s="56"/>
      <c r="I217" s="56"/>
      <c r="J217" s="53"/>
      <c r="K217" s="54"/>
      <c r="L217" s="56"/>
      <c r="M217" s="56"/>
      <c r="N217" s="56"/>
    </row>
    <row r="218" spans="1:14" ht="28.35" customHeight="1" x14ac:dyDescent="0.25">
      <c r="A218" s="52"/>
      <c r="B218" s="52"/>
      <c r="C218" s="53"/>
      <c r="D218" s="54"/>
      <c r="E218" s="52"/>
      <c r="F218" s="52"/>
      <c r="G218" s="55"/>
      <c r="H218" s="56"/>
      <c r="I218" s="56"/>
      <c r="J218" s="53"/>
      <c r="K218" s="54"/>
      <c r="L218" s="56"/>
      <c r="M218" s="56"/>
      <c r="N218" s="56"/>
    </row>
    <row r="219" spans="1:14" ht="28.35" customHeight="1" x14ac:dyDescent="0.25">
      <c r="A219" s="52"/>
      <c r="B219" s="52"/>
      <c r="C219" s="53"/>
      <c r="D219" s="54"/>
      <c r="E219" s="52"/>
      <c r="F219" s="52"/>
      <c r="G219" s="55"/>
      <c r="H219" s="56"/>
      <c r="I219" s="56"/>
      <c r="J219" s="53"/>
      <c r="K219" s="54"/>
      <c r="L219" s="56"/>
      <c r="M219" s="56"/>
      <c r="N219" s="56"/>
    </row>
    <row r="220" spans="1:14" ht="28.35" customHeight="1" x14ac:dyDescent="0.25">
      <c r="A220" s="52"/>
      <c r="B220" s="52"/>
      <c r="C220" s="53"/>
      <c r="D220" s="54"/>
      <c r="E220" s="52"/>
      <c r="F220" s="52"/>
      <c r="G220" s="55"/>
      <c r="H220" s="56"/>
      <c r="I220" s="56"/>
      <c r="J220" s="53"/>
      <c r="K220" s="54"/>
      <c r="L220" s="56"/>
      <c r="M220" s="56"/>
      <c r="N220" s="56"/>
    </row>
    <row r="221" spans="1:14" ht="28.35" customHeight="1" x14ac:dyDescent="0.25">
      <c r="A221" s="52"/>
      <c r="B221" s="52"/>
      <c r="C221" s="53"/>
      <c r="D221" s="54"/>
      <c r="E221" s="52"/>
      <c r="F221" s="52"/>
      <c r="G221" s="55"/>
      <c r="H221" s="56"/>
      <c r="I221" s="56"/>
      <c r="J221" s="53"/>
      <c r="K221" s="54"/>
      <c r="L221" s="56"/>
      <c r="M221" s="56"/>
      <c r="N221" s="56"/>
    </row>
    <row r="222" spans="1:14" ht="28.35" customHeight="1" x14ac:dyDescent="0.25">
      <c r="A222" s="52"/>
      <c r="B222" s="52"/>
      <c r="C222" s="53"/>
      <c r="D222" s="54"/>
      <c r="E222" s="52"/>
      <c r="F222" s="52"/>
      <c r="G222" s="55"/>
      <c r="H222" s="56"/>
      <c r="I222" s="56"/>
      <c r="J222" s="53"/>
      <c r="K222" s="54"/>
      <c r="L222" s="56"/>
      <c r="M222" s="56"/>
      <c r="N222" s="56"/>
    </row>
    <row r="223" spans="1:14" ht="28.35" customHeight="1" x14ac:dyDescent="0.25">
      <c r="A223" s="52"/>
      <c r="B223" s="52"/>
      <c r="C223" s="53"/>
      <c r="D223" s="54"/>
      <c r="E223" s="52"/>
      <c r="F223" s="52"/>
      <c r="G223" s="55"/>
      <c r="H223" s="56"/>
      <c r="I223" s="56"/>
      <c r="J223" s="53"/>
      <c r="K223" s="54"/>
      <c r="L223" s="56"/>
      <c r="M223" s="56"/>
      <c r="N223" s="56"/>
    </row>
    <row r="224" spans="1:14" ht="28.35" customHeight="1" x14ac:dyDescent="0.25">
      <c r="A224" s="52"/>
      <c r="B224" s="52"/>
      <c r="C224" s="53"/>
      <c r="D224" s="54"/>
      <c r="E224" s="52"/>
      <c r="F224" s="52"/>
      <c r="G224" s="55"/>
      <c r="H224" s="56"/>
      <c r="I224" s="56"/>
      <c r="J224" s="53"/>
      <c r="K224" s="54"/>
      <c r="L224" s="56"/>
      <c r="M224" s="56"/>
      <c r="N224" s="56"/>
    </row>
    <row r="225" spans="1:14" ht="28.35" customHeight="1" x14ac:dyDescent="0.25">
      <c r="A225" s="52"/>
      <c r="B225" s="52"/>
      <c r="C225" s="53"/>
      <c r="D225" s="54"/>
      <c r="E225" s="52"/>
      <c r="F225" s="52"/>
      <c r="G225" s="55"/>
      <c r="H225" s="56"/>
      <c r="I225" s="56"/>
      <c r="J225" s="53"/>
      <c r="K225" s="54"/>
      <c r="L225" s="56"/>
      <c r="M225" s="56"/>
      <c r="N225" s="56"/>
    </row>
    <row r="226" spans="1:14" ht="28.35" customHeight="1" x14ac:dyDescent="0.25">
      <c r="A226" s="52"/>
      <c r="B226" s="52"/>
      <c r="C226" s="53"/>
      <c r="D226" s="54"/>
      <c r="E226" s="52"/>
      <c r="F226" s="52"/>
      <c r="G226" s="55"/>
      <c r="H226" s="56"/>
      <c r="I226" s="56"/>
      <c r="J226" s="53"/>
      <c r="K226" s="54"/>
      <c r="L226" s="56"/>
      <c r="M226" s="56"/>
      <c r="N226" s="56"/>
    </row>
    <row r="227" spans="1:14" ht="28.35" customHeight="1" x14ac:dyDescent="0.25">
      <c r="A227" s="52"/>
      <c r="B227" s="52"/>
      <c r="C227" s="53"/>
      <c r="D227" s="54"/>
      <c r="E227" s="52"/>
      <c r="F227" s="52"/>
      <c r="G227" s="55"/>
      <c r="H227" s="56"/>
      <c r="I227" s="56"/>
      <c r="J227" s="53"/>
      <c r="K227" s="54"/>
      <c r="L227" s="56"/>
      <c r="M227" s="56"/>
      <c r="N227" s="56"/>
    </row>
    <row r="228" spans="1:14" ht="28.35" customHeight="1" x14ac:dyDescent="0.25">
      <c r="A228" s="52"/>
      <c r="B228" s="52"/>
      <c r="C228" s="53"/>
      <c r="D228" s="54"/>
      <c r="E228" s="52"/>
      <c r="F228" s="52"/>
      <c r="G228" s="55"/>
      <c r="H228" s="56"/>
      <c r="I228" s="56"/>
      <c r="J228" s="53"/>
      <c r="K228" s="54"/>
      <c r="L228" s="56"/>
      <c r="M228" s="56"/>
      <c r="N228" s="56"/>
    </row>
    <row r="229" spans="1:14" ht="28.35" customHeight="1" x14ac:dyDescent="0.25">
      <c r="A229" s="52"/>
      <c r="B229" s="52"/>
      <c r="C229" s="53"/>
      <c r="D229" s="54"/>
      <c r="E229" s="52"/>
      <c r="F229" s="52"/>
      <c r="G229" s="55"/>
      <c r="H229" s="56"/>
      <c r="I229" s="56"/>
      <c r="J229" s="53"/>
      <c r="K229" s="54"/>
      <c r="L229" s="56"/>
      <c r="M229" s="56"/>
      <c r="N229" s="56"/>
    </row>
    <row r="230" spans="1:14" ht="28.35" customHeight="1" x14ac:dyDescent="0.25">
      <c r="A230" s="52"/>
      <c r="B230" s="52"/>
      <c r="C230" s="53"/>
      <c r="D230" s="54"/>
      <c r="E230" s="52"/>
      <c r="F230" s="52"/>
      <c r="G230" s="55"/>
      <c r="H230" s="56"/>
      <c r="I230" s="56"/>
      <c r="J230" s="53"/>
      <c r="K230" s="54"/>
      <c r="L230" s="56"/>
      <c r="M230" s="56"/>
      <c r="N230" s="56"/>
    </row>
    <row r="231" spans="1:14" ht="28.35" customHeight="1" x14ac:dyDescent="0.25">
      <c r="A231" s="52"/>
      <c r="B231" s="52"/>
      <c r="C231" s="53"/>
      <c r="D231" s="54"/>
      <c r="E231" s="52"/>
      <c r="F231" s="52"/>
      <c r="G231" s="55"/>
      <c r="H231" s="56"/>
      <c r="I231" s="56"/>
      <c r="J231" s="53"/>
      <c r="K231" s="54"/>
      <c r="L231" s="56"/>
      <c r="M231" s="56"/>
      <c r="N231" s="56"/>
    </row>
    <row r="232" spans="1:14" ht="28.35" customHeight="1" x14ac:dyDescent="0.25">
      <c r="A232" s="52"/>
      <c r="B232" s="52"/>
      <c r="C232" s="53"/>
      <c r="D232" s="54"/>
      <c r="E232" s="52"/>
      <c r="F232" s="52"/>
      <c r="G232" s="55"/>
      <c r="H232" s="56"/>
      <c r="I232" s="56"/>
      <c r="J232" s="53"/>
      <c r="K232" s="54"/>
      <c r="L232" s="56"/>
      <c r="M232" s="56"/>
      <c r="N232" s="56"/>
    </row>
    <row r="233" spans="1:14" ht="28.35" customHeight="1" x14ac:dyDescent="0.25">
      <c r="A233" s="52"/>
      <c r="B233" s="52"/>
      <c r="C233" s="53"/>
      <c r="D233" s="54"/>
      <c r="E233" s="52"/>
      <c r="F233" s="52"/>
      <c r="G233" s="55"/>
      <c r="H233" s="56"/>
      <c r="I233" s="56"/>
      <c r="J233" s="53"/>
      <c r="K233" s="54"/>
      <c r="L233" s="56"/>
      <c r="M233" s="56"/>
      <c r="N233" s="56"/>
    </row>
    <row r="234" spans="1:14" ht="28.35" customHeight="1" x14ac:dyDescent="0.25">
      <c r="A234" s="52"/>
      <c r="B234" s="52"/>
      <c r="C234" s="53"/>
      <c r="D234" s="54"/>
      <c r="E234" s="52"/>
      <c r="F234" s="52"/>
      <c r="G234" s="55"/>
      <c r="H234" s="56"/>
      <c r="I234" s="56"/>
      <c r="J234" s="53"/>
      <c r="K234" s="54"/>
      <c r="L234" s="56"/>
      <c r="M234" s="56"/>
      <c r="N234" s="56"/>
    </row>
    <row r="235" spans="1:14" ht="28.35" customHeight="1" x14ac:dyDescent="0.25">
      <c r="A235" s="52"/>
      <c r="B235" s="52"/>
      <c r="C235" s="53"/>
      <c r="D235" s="54"/>
      <c r="E235" s="52"/>
      <c r="F235" s="52"/>
      <c r="G235" s="55"/>
      <c r="H235" s="56"/>
      <c r="I235" s="56"/>
      <c r="J235" s="53"/>
      <c r="K235" s="54"/>
      <c r="L235" s="56"/>
      <c r="M235" s="56"/>
      <c r="N235" s="56"/>
    </row>
    <row r="236" spans="1:14" ht="28.35" customHeight="1" x14ac:dyDescent="0.25">
      <c r="A236" s="52"/>
      <c r="B236" s="52"/>
      <c r="C236" s="53"/>
      <c r="D236" s="54"/>
      <c r="E236" s="52"/>
      <c r="F236" s="52"/>
      <c r="G236" s="55"/>
      <c r="H236" s="56"/>
      <c r="I236" s="56"/>
      <c r="J236" s="53"/>
      <c r="K236" s="54"/>
      <c r="L236" s="56"/>
      <c r="M236" s="56"/>
      <c r="N236" s="56"/>
    </row>
    <row r="237" spans="1:14" ht="28.35" customHeight="1" x14ac:dyDescent="0.25">
      <c r="A237" s="52"/>
      <c r="B237" s="52"/>
      <c r="C237" s="53"/>
      <c r="D237" s="54"/>
      <c r="E237" s="52"/>
      <c r="F237" s="52"/>
      <c r="G237" s="55"/>
      <c r="H237" s="56"/>
      <c r="I237" s="56"/>
      <c r="J237" s="53"/>
      <c r="K237" s="54"/>
      <c r="L237" s="56"/>
      <c r="M237" s="56"/>
      <c r="N237" s="56"/>
    </row>
    <row r="238" spans="1:14" ht="28.35" customHeight="1" x14ac:dyDescent="0.25">
      <c r="A238" s="52"/>
      <c r="B238" s="52"/>
      <c r="C238" s="53"/>
      <c r="D238" s="54"/>
      <c r="E238" s="52"/>
      <c r="F238" s="52"/>
      <c r="G238" s="55"/>
      <c r="H238" s="56"/>
      <c r="I238" s="56"/>
      <c r="J238" s="53"/>
      <c r="K238" s="54"/>
      <c r="L238" s="56"/>
      <c r="M238" s="56"/>
      <c r="N238" s="56"/>
    </row>
    <row r="239" spans="1:14" ht="28.35" customHeight="1" x14ac:dyDescent="0.25">
      <c r="A239" s="52"/>
      <c r="B239" s="52"/>
      <c r="C239" s="53"/>
      <c r="D239" s="54"/>
      <c r="E239" s="52"/>
      <c r="F239" s="52"/>
      <c r="G239" s="55"/>
      <c r="H239" s="56"/>
      <c r="I239" s="56"/>
      <c r="J239" s="53"/>
      <c r="K239" s="54"/>
      <c r="L239" s="56"/>
      <c r="M239" s="56"/>
      <c r="N239" s="56"/>
    </row>
    <row r="240" spans="1:14" ht="28.35" customHeight="1" x14ac:dyDescent="0.25">
      <c r="A240" s="52"/>
      <c r="B240" s="52"/>
      <c r="C240" s="53"/>
      <c r="D240" s="54"/>
      <c r="E240" s="52"/>
      <c r="F240" s="52"/>
      <c r="G240" s="55"/>
      <c r="H240" s="56"/>
      <c r="I240" s="56"/>
      <c r="J240" s="53"/>
      <c r="K240" s="54"/>
      <c r="L240" s="56"/>
      <c r="M240" s="56"/>
      <c r="N240" s="56"/>
    </row>
    <row r="241" spans="1:14" ht="28.35" customHeight="1" x14ac:dyDescent="0.25">
      <c r="A241" s="52"/>
      <c r="B241" s="52"/>
      <c r="C241" s="53"/>
      <c r="D241" s="54"/>
      <c r="E241" s="52"/>
      <c r="F241" s="52"/>
      <c r="G241" s="55"/>
      <c r="H241" s="56"/>
      <c r="I241" s="56"/>
      <c r="J241" s="53"/>
      <c r="K241" s="54"/>
      <c r="L241" s="56"/>
      <c r="M241" s="56"/>
      <c r="N241" s="56"/>
    </row>
    <row r="242" spans="1:14" ht="28.35" customHeight="1" x14ac:dyDescent="0.25">
      <c r="A242" s="52"/>
      <c r="B242" s="52"/>
      <c r="C242" s="53"/>
      <c r="D242" s="54"/>
      <c r="E242" s="52"/>
      <c r="F242" s="52"/>
      <c r="G242" s="55"/>
      <c r="H242" s="56"/>
      <c r="I242" s="56"/>
      <c r="J242" s="53"/>
      <c r="K242" s="54"/>
      <c r="L242" s="56"/>
      <c r="M242" s="56"/>
      <c r="N242" s="56"/>
    </row>
    <row r="243" spans="1:14" ht="28.35" customHeight="1" x14ac:dyDescent="0.25">
      <c r="A243" s="52"/>
      <c r="B243" s="52"/>
      <c r="C243" s="53"/>
      <c r="D243" s="54"/>
      <c r="E243" s="52"/>
      <c r="F243" s="52"/>
      <c r="G243" s="55"/>
      <c r="H243" s="56"/>
      <c r="I243" s="56"/>
      <c r="J243" s="53"/>
      <c r="K243" s="54"/>
      <c r="L243" s="56"/>
      <c r="M243" s="56"/>
      <c r="N243" s="56"/>
    </row>
    <row r="244" spans="1:14" ht="28.35" customHeight="1" x14ac:dyDescent="0.25">
      <c r="A244" s="52"/>
      <c r="B244" s="52"/>
      <c r="C244" s="53"/>
      <c r="D244" s="54"/>
      <c r="E244" s="52"/>
      <c r="F244" s="52"/>
      <c r="G244" s="55"/>
      <c r="H244" s="56"/>
      <c r="I244" s="56"/>
      <c r="J244" s="53"/>
      <c r="K244" s="54"/>
      <c r="L244" s="56"/>
      <c r="M244" s="56"/>
      <c r="N244" s="56"/>
    </row>
    <row r="245" spans="1:14" ht="28.35" customHeight="1" x14ac:dyDescent="0.25">
      <c r="A245" s="52"/>
      <c r="B245" s="52"/>
      <c r="C245" s="53"/>
      <c r="D245" s="54"/>
      <c r="E245" s="52"/>
      <c r="F245" s="52"/>
      <c r="G245" s="55"/>
      <c r="H245" s="56"/>
      <c r="I245" s="56"/>
      <c r="J245" s="53"/>
      <c r="K245" s="54"/>
      <c r="L245" s="56"/>
      <c r="M245" s="56"/>
      <c r="N245" s="56"/>
    </row>
    <row r="246" spans="1:14" ht="28.35" customHeight="1" x14ac:dyDescent="0.25">
      <c r="A246" s="52"/>
      <c r="B246" s="52"/>
      <c r="C246" s="53"/>
      <c r="D246" s="54"/>
      <c r="E246" s="52"/>
      <c r="F246" s="52"/>
      <c r="G246" s="55"/>
      <c r="H246" s="56"/>
      <c r="I246" s="56"/>
      <c r="J246" s="53"/>
      <c r="K246" s="54"/>
      <c r="L246" s="56"/>
      <c r="M246" s="56"/>
      <c r="N246" s="56"/>
    </row>
    <row r="247" spans="1:14" ht="28.35" customHeight="1" x14ac:dyDescent="0.25">
      <c r="A247" s="52"/>
      <c r="B247" s="52"/>
      <c r="C247" s="53"/>
      <c r="D247" s="54"/>
      <c r="E247" s="52"/>
      <c r="F247" s="52"/>
      <c r="G247" s="55"/>
      <c r="H247" s="56"/>
      <c r="I247" s="56"/>
      <c r="J247" s="53"/>
      <c r="K247" s="54"/>
      <c r="L247" s="56"/>
      <c r="M247" s="56"/>
      <c r="N247" s="56"/>
    </row>
    <row r="248" spans="1:14" ht="28.35" customHeight="1" x14ac:dyDescent="0.25">
      <c r="A248" s="52"/>
      <c r="B248" s="52"/>
      <c r="C248" s="53"/>
      <c r="D248" s="54"/>
      <c r="E248" s="52"/>
      <c r="F248" s="52"/>
      <c r="G248" s="55"/>
      <c r="H248" s="56"/>
      <c r="I248" s="56"/>
      <c r="J248" s="53"/>
      <c r="K248" s="54"/>
      <c r="L248" s="56"/>
      <c r="M248" s="56"/>
      <c r="N248" s="56"/>
    </row>
    <row r="249" spans="1:14" ht="28.35" customHeight="1" x14ac:dyDescent="0.25">
      <c r="A249" s="52"/>
      <c r="B249" s="52"/>
      <c r="C249" s="53"/>
      <c r="D249" s="54"/>
      <c r="E249" s="52"/>
      <c r="F249" s="52"/>
      <c r="G249" s="55"/>
      <c r="H249" s="56"/>
      <c r="I249" s="56"/>
      <c r="J249" s="53"/>
      <c r="K249" s="54"/>
      <c r="L249" s="56"/>
      <c r="M249" s="56"/>
      <c r="N249" s="56"/>
    </row>
    <row r="250" spans="1:14" ht="28.35" customHeight="1" x14ac:dyDescent="0.25">
      <c r="A250" s="52"/>
      <c r="B250" s="52"/>
      <c r="C250" s="53"/>
      <c r="D250" s="54"/>
      <c r="E250" s="52"/>
      <c r="F250" s="52"/>
      <c r="G250" s="55"/>
      <c r="H250" s="56"/>
      <c r="I250" s="56"/>
      <c r="J250" s="53"/>
      <c r="K250" s="54"/>
      <c r="L250" s="56"/>
      <c r="M250" s="56"/>
      <c r="N250" s="56"/>
    </row>
    <row r="251" spans="1:14" ht="28.35" customHeight="1" x14ac:dyDescent="0.25">
      <c r="A251" s="52"/>
      <c r="B251" s="52"/>
      <c r="C251" s="53"/>
      <c r="D251" s="54"/>
      <c r="E251" s="52"/>
      <c r="F251" s="52"/>
      <c r="G251" s="55"/>
      <c r="H251" s="56"/>
      <c r="I251" s="56"/>
      <c r="J251" s="53"/>
      <c r="K251" s="54"/>
      <c r="L251" s="56"/>
      <c r="M251" s="56"/>
      <c r="N251" s="56"/>
    </row>
    <row r="252" spans="1:14" ht="28.35" customHeight="1" x14ac:dyDescent="0.25">
      <c r="A252" s="52"/>
      <c r="B252" s="52"/>
      <c r="C252" s="53"/>
      <c r="D252" s="54"/>
      <c r="E252" s="52"/>
      <c r="F252" s="52"/>
      <c r="G252" s="55"/>
      <c r="H252" s="56"/>
      <c r="I252" s="56"/>
      <c r="J252" s="53"/>
      <c r="K252" s="54"/>
      <c r="L252" s="56"/>
      <c r="M252" s="56"/>
      <c r="N252" s="56"/>
    </row>
    <row r="253" spans="1:14" ht="28.35" customHeight="1" x14ac:dyDescent="0.25">
      <c r="A253" s="52"/>
      <c r="B253" s="52"/>
      <c r="C253" s="53"/>
      <c r="D253" s="54"/>
      <c r="E253" s="52"/>
      <c r="F253" s="52"/>
      <c r="G253" s="55"/>
      <c r="H253" s="56"/>
      <c r="I253" s="56"/>
      <c r="J253" s="53"/>
      <c r="K253" s="54"/>
      <c r="L253" s="56"/>
      <c r="M253" s="56"/>
      <c r="N253" s="56"/>
    </row>
    <row r="254" spans="1:14" ht="28.35" customHeight="1" x14ac:dyDescent="0.25">
      <c r="A254" s="52"/>
      <c r="B254" s="52"/>
      <c r="C254" s="53"/>
      <c r="D254" s="54"/>
      <c r="E254" s="52"/>
      <c r="F254" s="52"/>
      <c r="G254" s="55"/>
      <c r="H254" s="56"/>
      <c r="I254" s="56"/>
      <c r="J254" s="53"/>
      <c r="K254" s="54"/>
      <c r="L254" s="56"/>
      <c r="M254" s="56"/>
      <c r="N254" s="56"/>
    </row>
    <row r="255" spans="1:14" ht="28.35" customHeight="1" x14ac:dyDescent="0.25">
      <c r="A255" s="52"/>
      <c r="B255" s="52"/>
      <c r="C255" s="53"/>
      <c r="D255" s="54"/>
      <c r="E255" s="52"/>
      <c r="F255" s="52"/>
      <c r="G255" s="55"/>
      <c r="H255" s="56"/>
      <c r="I255" s="56"/>
      <c r="J255" s="53"/>
      <c r="K255" s="54"/>
      <c r="L255" s="56"/>
      <c r="M255" s="56"/>
      <c r="N255" s="56"/>
    </row>
    <row r="256" spans="1:14" ht="28.35" customHeight="1" x14ac:dyDescent="0.25">
      <c r="A256" s="52"/>
      <c r="B256" s="52"/>
      <c r="C256" s="53"/>
      <c r="D256" s="54"/>
      <c r="E256" s="52"/>
      <c r="F256" s="52"/>
      <c r="G256" s="55"/>
      <c r="H256" s="56"/>
      <c r="I256" s="56"/>
      <c r="J256" s="53"/>
      <c r="K256" s="54"/>
      <c r="L256" s="56"/>
      <c r="M256" s="56"/>
      <c r="N256" s="56"/>
    </row>
    <row r="257" spans="1:14" ht="28.35" customHeight="1" x14ac:dyDescent="0.25">
      <c r="A257" s="52"/>
      <c r="B257" s="52"/>
      <c r="C257" s="53"/>
      <c r="D257" s="54"/>
      <c r="E257" s="52"/>
      <c r="F257" s="52"/>
      <c r="G257" s="55"/>
      <c r="H257" s="56"/>
      <c r="I257" s="56"/>
      <c r="J257" s="53"/>
      <c r="K257" s="54"/>
      <c r="L257" s="56"/>
      <c r="M257" s="56"/>
      <c r="N257" s="56"/>
    </row>
    <row r="258" spans="1:14" ht="28.35" customHeight="1" x14ac:dyDescent="0.25">
      <c r="A258" s="52"/>
      <c r="B258" s="52"/>
      <c r="C258" s="53"/>
      <c r="D258" s="54"/>
      <c r="E258" s="52"/>
      <c r="F258" s="52"/>
      <c r="G258" s="55"/>
      <c r="H258" s="56"/>
      <c r="I258" s="56"/>
      <c r="J258" s="53"/>
      <c r="K258" s="54"/>
      <c r="L258" s="56"/>
      <c r="M258" s="56"/>
      <c r="N258" s="56"/>
    </row>
    <row r="259" spans="1:14" ht="28.35" customHeight="1" x14ac:dyDescent="0.25">
      <c r="A259" s="52"/>
      <c r="B259" s="52"/>
      <c r="C259" s="53"/>
      <c r="D259" s="54"/>
      <c r="E259" s="52"/>
      <c r="F259" s="52"/>
      <c r="G259" s="55"/>
      <c r="H259" s="56"/>
      <c r="I259" s="56"/>
      <c r="J259" s="53"/>
      <c r="K259" s="54"/>
      <c r="L259" s="56"/>
      <c r="M259" s="56"/>
      <c r="N259" s="56"/>
    </row>
    <row r="260" spans="1:14" ht="28.35" customHeight="1" x14ac:dyDescent="0.25">
      <c r="A260" s="52"/>
      <c r="B260" s="52"/>
      <c r="C260" s="53"/>
      <c r="D260" s="54"/>
      <c r="E260" s="52"/>
      <c r="F260" s="52"/>
      <c r="G260" s="55"/>
      <c r="H260" s="56"/>
      <c r="I260" s="56"/>
      <c r="J260" s="53"/>
      <c r="K260" s="54"/>
      <c r="L260" s="56"/>
      <c r="M260" s="56"/>
      <c r="N260" s="56"/>
    </row>
    <row r="261" spans="1:14" ht="28.35" customHeight="1" x14ac:dyDescent="0.25">
      <c r="A261" s="52"/>
      <c r="B261" s="52"/>
      <c r="C261" s="53"/>
      <c r="D261" s="54"/>
      <c r="E261" s="52"/>
      <c r="F261" s="52"/>
      <c r="G261" s="55"/>
      <c r="H261" s="56"/>
      <c r="I261" s="56"/>
      <c r="J261" s="53"/>
      <c r="K261" s="54"/>
      <c r="L261" s="56"/>
      <c r="M261" s="56"/>
      <c r="N261" s="56"/>
    </row>
    <row r="262" spans="1:14" ht="28.35" customHeight="1" x14ac:dyDescent="0.25">
      <c r="A262" s="52"/>
      <c r="B262" s="52"/>
      <c r="C262" s="53"/>
      <c r="D262" s="54"/>
      <c r="E262" s="52"/>
      <c r="F262" s="52"/>
      <c r="G262" s="55"/>
      <c r="H262" s="56"/>
      <c r="I262" s="56"/>
      <c r="J262" s="53"/>
      <c r="K262" s="54"/>
      <c r="L262" s="56"/>
      <c r="M262" s="56"/>
      <c r="N262" s="56"/>
    </row>
    <row r="263" spans="1:14" ht="28.35" customHeight="1" x14ac:dyDescent="0.25">
      <c r="A263" s="52"/>
      <c r="B263" s="52"/>
      <c r="C263" s="53"/>
      <c r="D263" s="54"/>
      <c r="E263" s="52"/>
      <c r="F263" s="52"/>
      <c r="G263" s="55"/>
      <c r="H263" s="56"/>
      <c r="I263" s="56"/>
      <c r="J263" s="53"/>
      <c r="K263" s="54"/>
      <c r="L263" s="56"/>
      <c r="M263" s="56"/>
      <c r="N263" s="56"/>
    </row>
    <row r="264" spans="1:14" ht="28.35" customHeight="1" x14ac:dyDescent="0.25">
      <c r="A264" s="52"/>
      <c r="B264" s="52"/>
      <c r="C264" s="53"/>
      <c r="D264" s="54"/>
      <c r="E264" s="52"/>
      <c r="F264" s="52"/>
      <c r="G264" s="55"/>
      <c r="H264" s="56"/>
      <c r="I264" s="56"/>
      <c r="J264" s="53"/>
      <c r="K264" s="54"/>
      <c r="L264" s="56"/>
      <c r="M264" s="56"/>
      <c r="N264" s="56"/>
    </row>
    <row r="265" spans="1:14" ht="28.35" customHeight="1" x14ac:dyDescent="0.25">
      <c r="A265" s="52"/>
      <c r="B265" s="52"/>
      <c r="C265" s="53"/>
      <c r="D265" s="54"/>
      <c r="E265" s="52"/>
      <c r="F265" s="52"/>
      <c r="G265" s="55"/>
      <c r="H265" s="56"/>
      <c r="I265" s="56"/>
      <c r="J265" s="53"/>
      <c r="K265" s="54"/>
      <c r="L265" s="56"/>
      <c r="M265" s="56"/>
      <c r="N265" s="56"/>
    </row>
    <row r="266" spans="1:14" ht="28.35" customHeight="1" x14ac:dyDescent="0.25">
      <c r="A266" s="52"/>
      <c r="B266" s="52"/>
      <c r="C266" s="53"/>
      <c r="D266" s="54"/>
      <c r="E266" s="52"/>
      <c r="F266" s="52"/>
      <c r="G266" s="55"/>
      <c r="H266" s="56"/>
      <c r="I266" s="56"/>
      <c r="J266" s="53"/>
      <c r="K266" s="54"/>
      <c r="L266" s="56"/>
      <c r="M266" s="56"/>
      <c r="N266" s="56"/>
    </row>
    <row r="267" spans="1:14" ht="28.35" customHeight="1" x14ac:dyDescent="0.25">
      <c r="A267" s="52"/>
      <c r="B267" s="52"/>
      <c r="C267" s="53"/>
      <c r="D267" s="54"/>
      <c r="E267" s="52"/>
      <c r="F267" s="52"/>
      <c r="G267" s="55"/>
      <c r="H267" s="56"/>
      <c r="I267" s="56"/>
      <c r="J267" s="53"/>
      <c r="K267" s="54"/>
      <c r="L267" s="56"/>
      <c r="M267" s="56"/>
      <c r="N267" s="56"/>
    </row>
    <row r="268" spans="1:14" ht="28.35" customHeight="1" x14ac:dyDescent="0.25">
      <c r="A268" s="52"/>
      <c r="B268" s="52"/>
      <c r="C268" s="53"/>
      <c r="D268" s="54"/>
      <c r="E268" s="52"/>
      <c r="F268" s="52"/>
      <c r="G268" s="55"/>
      <c r="H268" s="56"/>
      <c r="I268" s="56"/>
      <c r="J268" s="53"/>
      <c r="K268" s="54"/>
      <c r="L268" s="56"/>
      <c r="M268" s="56"/>
      <c r="N268" s="56"/>
    </row>
    <row r="269" spans="1:14" ht="28.35" customHeight="1" x14ac:dyDescent="0.25">
      <c r="A269" s="52"/>
      <c r="B269" s="52"/>
      <c r="C269" s="53"/>
      <c r="D269" s="54"/>
      <c r="E269" s="52"/>
      <c r="F269" s="52"/>
      <c r="G269" s="55"/>
      <c r="H269" s="56"/>
      <c r="I269" s="56"/>
      <c r="J269" s="53"/>
      <c r="K269" s="54"/>
      <c r="L269" s="56"/>
      <c r="M269" s="56"/>
      <c r="N269" s="56"/>
    </row>
    <row r="270" spans="1:14" ht="28.35" customHeight="1" x14ac:dyDescent="0.25">
      <c r="A270" s="52"/>
      <c r="B270" s="52"/>
      <c r="C270" s="53"/>
      <c r="D270" s="54"/>
      <c r="E270" s="52"/>
      <c r="F270" s="52"/>
      <c r="G270" s="55"/>
      <c r="H270" s="56"/>
      <c r="I270" s="56"/>
      <c r="J270" s="53"/>
      <c r="K270" s="54"/>
      <c r="L270" s="56"/>
      <c r="M270" s="56"/>
      <c r="N270" s="56"/>
    </row>
    <row r="271" spans="1:14" ht="28.35" customHeight="1" x14ac:dyDescent="0.25">
      <c r="A271" s="52"/>
      <c r="B271" s="52"/>
      <c r="C271" s="53"/>
      <c r="D271" s="54"/>
      <c r="E271" s="52"/>
      <c r="F271" s="52"/>
      <c r="G271" s="55"/>
      <c r="H271" s="56"/>
      <c r="I271" s="56"/>
      <c r="J271" s="53"/>
      <c r="K271" s="54"/>
      <c r="L271" s="56"/>
      <c r="M271" s="56"/>
      <c r="N271" s="56"/>
    </row>
    <row r="272" spans="1:14" ht="28.35" customHeight="1" x14ac:dyDescent="0.25">
      <c r="A272" s="52"/>
      <c r="B272" s="52"/>
      <c r="C272" s="53"/>
      <c r="D272" s="54"/>
      <c r="E272" s="52"/>
      <c r="F272" s="52"/>
      <c r="G272" s="55"/>
      <c r="H272" s="56"/>
      <c r="I272" s="56"/>
      <c r="J272" s="53"/>
      <c r="K272" s="54"/>
      <c r="L272" s="56"/>
      <c r="M272" s="56"/>
      <c r="N272" s="56"/>
    </row>
    <row r="273" spans="1:14" ht="28.35" customHeight="1" x14ac:dyDescent="0.25">
      <c r="A273" s="52"/>
      <c r="B273" s="52"/>
      <c r="C273" s="53"/>
      <c r="D273" s="54"/>
      <c r="E273" s="52"/>
      <c r="F273" s="52"/>
      <c r="G273" s="55"/>
      <c r="H273" s="56"/>
      <c r="I273" s="56"/>
      <c r="J273" s="53"/>
      <c r="K273" s="54"/>
      <c r="L273" s="56"/>
      <c r="M273" s="56"/>
      <c r="N273" s="56"/>
    </row>
    <row r="274" spans="1:14" ht="28.35" customHeight="1" x14ac:dyDescent="0.25">
      <c r="A274" s="52"/>
      <c r="B274" s="52"/>
      <c r="C274" s="53"/>
      <c r="D274" s="54"/>
      <c r="E274" s="52"/>
      <c r="F274" s="52"/>
      <c r="G274" s="55"/>
      <c r="H274" s="56"/>
      <c r="I274" s="56"/>
      <c r="J274" s="53"/>
      <c r="K274" s="54"/>
      <c r="L274" s="56"/>
      <c r="M274" s="56"/>
      <c r="N274" s="56"/>
    </row>
    <row r="275" spans="1:14" ht="28.35" customHeight="1" x14ac:dyDescent="0.25">
      <c r="A275" s="52"/>
      <c r="B275" s="52"/>
      <c r="C275" s="53"/>
      <c r="D275" s="54"/>
      <c r="E275" s="52"/>
      <c r="F275" s="52"/>
      <c r="G275" s="55"/>
      <c r="H275" s="56"/>
      <c r="I275" s="56"/>
      <c r="J275" s="53"/>
      <c r="K275" s="54"/>
      <c r="L275" s="56"/>
      <c r="M275" s="56"/>
      <c r="N275" s="56"/>
    </row>
    <row r="276" spans="1:14" ht="28.35" customHeight="1" x14ac:dyDescent="0.25">
      <c r="A276" s="52"/>
      <c r="B276" s="52"/>
      <c r="C276" s="53"/>
      <c r="D276" s="54"/>
      <c r="E276" s="52"/>
      <c r="F276" s="52"/>
      <c r="G276" s="55"/>
      <c r="H276" s="56"/>
      <c r="I276" s="56"/>
      <c r="J276" s="53"/>
      <c r="K276" s="54"/>
      <c r="L276" s="56"/>
      <c r="M276" s="56"/>
      <c r="N276" s="56"/>
    </row>
    <row r="277" spans="1:14" ht="28.35" customHeight="1" x14ac:dyDescent="0.25">
      <c r="A277" s="52"/>
      <c r="B277" s="52"/>
      <c r="C277" s="53"/>
      <c r="D277" s="54"/>
      <c r="E277" s="52"/>
      <c r="F277" s="52"/>
      <c r="G277" s="55"/>
      <c r="H277" s="56"/>
      <c r="I277" s="56"/>
      <c r="J277" s="53"/>
      <c r="K277" s="54"/>
      <c r="L277" s="56"/>
      <c r="M277" s="56"/>
      <c r="N277" s="56"/>
    </row>
    <row r="278" spans="1:14" ht="28.35" customHeight="1" x14ac:dyDescent="0.25">
      <c r="A278" s="52"/>
      <c r="B278" s="52"/>
      <c r="C278" s="53"/>
      <c r="D278" s="54"/>
      <c r="E278" s="52"/>
      <c r="F278" s="52"/>
      <c r="G278" s="55"/>
      <c r="H278" s="56"/>
      <c r="I278" s="56"/>
      <c r="J278" s="53"/>
      <c r="K278" s="54"/>
      <c r="L278" s="56"/>
      <c r="M278" s="56"/>
      <c r="N278" s="56"/>
    </row>
    <row r="279" spans="1:14" ht="28.35" customHeight="1" x14ac:dyDescent="0.25">
      <c r="A279" s="52"/>
      <c r="B279" s="52"/>
      <c r="C279" s="53"/>
      <c r="D279" s="54"/>
      <c r="E279" s="52"/>
      <c r="F279" s="52"/>
      <c r="G279" s="55"/>
      <c r="H279" s="56"/>
      <c r="I279" s="56"/>
      <c r="J279" s="53"/>
      <c r="K279" s="54"/>
      <c r="L279" s="56"/>
      <c r="M279" s="56"/>
      <c r="N279" s="56"/>
    </row>
    <row r="280" spans="1:14" ht="28.35" customHeight="1" x14ac:dyDescent="0.25">
      <c r="A280" s="52"/>
      <c r="B280" s="52"/>
      <c r="C280" s="53"/>
      <c r="D280" s="54"/>
      <c r="E280" s="52"/>
      <c r="F280" s="52"/>
      <c r="G280" s="55"/>
      <c r="H280" s="56"/>
      <c r="I280" s="56"/>
      <c r="J280" s="53"/>
      <c r="K280" s="54"/>
      <c r="L280" s="56"/>
      <c r="M280" s="56"/>
      <c r="N280" s="56"/>
    </row>
    <row r="281" spans="1:14" ht="28.35" customHeight="1" x14ac:dyDescent="0.25">
      <c r="A281" s="52"/>
      <c r="B281" s="52"/>
      <c r="C281" s="53"/>
      <c r="D281" s="54"/>
      <c r="E281" s="52"/>
      <c r="F281" s="52"/>
      <c r="G281" s="55"/>
      <c r="H281" s="56"/>
      <c r="I281" s="56"/>
      <c r="J281" s="53"/>
      <c r="K281" s="54"/>
      <c r="L281" s="56"/>
      <c r="M281" s="56"/>
      <c r="N281" s="56"/>
    </row>
    <row r="282" spans="1:14" ht="28.35" customHeight="1" x14ac:dyDescent="0.25">
      <c r="A282" s="52"/>
      <c r="B282" s="52"/>
      <c r="C282" s="53"/>
      <c r="D282" s="54"/>
      <c r="E282" s="52"/>
      <c r="F282" s="52"/>
      <c r="G282" s="55"/>
      <c r="H282" s="56"/>
      <c r="I282" s="56"/>
      <c r="J282" s="53"/>
      <c r="K282" s="54"/>
      <c r="L282" s="56"/>
      <c r="M282" s="56"/>
      <c r="N282" s="56"/>
    </row>
    <row r="283" spans="1:14" ht="28.35" customHeight="1" x14ac:dyDescent="0.25">
      <c r="A283" s="52"/>
      <c r="B283" s="52"/>
      <c r="C283" s="53"/>
      <c r="D283" s="54"/>
      <c r="E283" s="52"/>
      <c r="F283" s="52"/>
      <c r="G283" s="55"/>
      <c r="H283" s="56"/>
      <c r="I283" s="56"/>
      <c r="J283" s="53"/>
      <c r="K283" s="54"/>
      <c r="L283" s="56"/>
      <c r="M283" s="56"/>
      <c r="N283" s="56"/>
    </row>
    <row r="284" spans="1:14" ht="28.35" customHeight="1" x14ac:dyDescent="0.25">
      <c r="A284" s="52"/>
      <c r="B284" s="52"/>
      <c r="C284" s="53"/>
      <c r="D284" s="54"/>
      <c r="E284" s="52"/>
      <c r="F284" s="52"/>
      <c r="G284" s="55"/>
      <c r="H284" s="56"/>
      <c r="I284" s="56"/>
      <c r="J284" s="53"/>
      <c r="K284" s="54"/>
      <c r="L284" s="56"/>
      <c r="M284" s="56"/>
      <c r="N284" s="56"/>
    </row>
    <row r="285" spans="1:14" ht="28.35" customHeight="1" x14ac:dyDescent="0.25">
      <c r="A285" s="52"/>
      <c r="B285" s="52"/>
      <c r="C285" s="53"/>
      <c r="D285" s="54"/>
      <c r="E285" s="52"/>
      <c r="F285" s="52"/>
      <c r="G285" s="55"/>
      <c r="H285" s="56"/>
      <c r="I285" s="56"/>
      <c r="J285" s="53"/>
      <c r="K285" s="54"/>
      <c r="L285" s="56"/>
      <c r="M285" s="56"/>
      <c r="N285" s="56"/>
    </row>
    <row r="286" spans="1:14" ht="28.35" customHeight="1" x14ac:dyDescent="0.25">
      <c r="A286" s="52"/>
      <c r="B286" s="52"/>
      <c r="C286" s="53"/>
      <c r="D286" s="54"/>
      <c r="E286" s="52"/>
      <c r="F286" s="52"/>
      <c r="G286" s="55"/>
      <c r="H286" s="56"/>
      <c r="I286" s="56"/>
      <c r="J286" s="53"/>
      <c r="K286" s="54"/>
      <c r="L286" s="56"/>
      <c r="M286" s="56"/>
      <c r="N286" s="56"/>
    </row>
    <row r="287" spans="1:14" ht="28.35" customHeight="1" x14ac:dyDescent="0.25">
      <c r="A287" s="52"/>
      <c r="B287" s="52"/>
      <c r="C287" s="53"/>
      <c r="D287" s="54"/>
      <c r="E287" s="52"/>
      <c r="F287" s="52"/>
      <c r="G287" s="55"/>
      <c r="H287" s="56"/>
      <c r="I287" s="56"/>
      <c r="J287" s="53"/>
      <c r="K287" s="54"/>
      <c r="L287" s="56"/>
      <c r="M287" s="56"/>
      <c r="N287" s="56"/>
    </row>
    <row r="288" spans="1:14" ht="28.35" customHeight="1" x14ac:dyDescent="0.25">
      <c r="A288" s="52"/>
      <c r="B288" s="52"/>
      <c r="C288" s="53"/>
      <c r="D288" s="54"/>
      <c r="E288" s="52"/>
      <c r="F288" s="52"/>
      <c r="G288" s="55"/>
      <c r="H288" s="56"/>
      <c r="I288" s="56"/>
      <c r="J288" s="53"/>
      <c r="K288" s="54"/>
      <c r="L288" s="56"/>
      <c r="M288" s="56"/>
      <c r="N288" s="56"/>
    </row>
    <row r="289" spans="1:14" ht="28.35" customHeight="1" x14ac:dyDescent="0.25">
      <c r="A289" s="52"/>
      <c r="B289" s="52"/>
      <c r="C289" s="53"/>
      <c r="D289" s="54"/>
      <c r="E289" s="52"/>
      <c r="F289" s="52"/>
      <c r="G289" s="55"/>
      <c r="H289" s="56"/>
      <c r="I289" s="56"/>
      <c r="J289" s="53"/>
      <c r="K289" s="54"/>
      <c r="L289" s="56"/>
      <c r="M289" s="56"/>
      <c r="N289" s="56"/>
    </row>
    <row r="290" spans="1:14" ht="28.35" customHeight="1" x14ac:dyDescent="0.25">
      <c r="A290" s="52"/>
      <c r="B290" s="52"/>
      <c r="C290" s="53"/>
      <c r="D290" s="54"/>
      <c r="E290" s="52"/>
      <c r="F290" s="52"/>
      <c r="G290" s="55"/>
      <c r="H290" s="56"/>
      <c r="I290" s="56"/>
      <c r="J290" s="53"/>
      <c r="K290" s="54"/>
      <c r="L290" s="56"/>
      <c r="M290" s="56"/>
      <c r="N290" s="56"/>
    </row>
    <row r="291" spans="1:14" ht="28.35" customHeight="1" x14ac:dyDescent="0.25">
      <c r="A291" s="52"/>
      <c r="B291" s="52"/>
      <c r="C291" s="53"/>
      <c r="D291" s="54"/>
      <c r="E291" s="52"/>
      <c r="F291" s="52"/>
      <c r="G291" s="55"/>
      <c r="H291" s="56"/>
      <c r="I291" s="56"/>
      <c r="J291" s="53"/>
      <c r="K291" s="54"/>
      <c r="L291" s="56"/>
      <c r="M291" s="56"/>
      <c r="N291" s="56"/>
    </row>
    <row r="292" spans="1:14" ht="28.35" customHeight="1" x14ac:dyDescent="0.25">
      <c r="A292" s="52"/>
      <c r="B292" s="52"/>
      <c r="C292" s="53"/>
      <c r="D292" s="54"/>
      <c r="E292" s="52"/>
      <c r="F292" s="52"/>
      <c r="G292" s="55"/>
      <c r="H292" s="56"/>
      <c r="I292" s="56"/>
      <c r="J292" s="53"/>
      <c r="K292" s="54"/>
      <c r="L292" s="56"/>
      <c r="M292" s="56"/>
      <c r="N292" s="56"/>
    </row>
    <row r="293" spans="1:14" ht="28.35" customHeight="1" x14ac:dyDescent="0.25">
      <c r="A293" s="52"/>
      <c r="B293" s="52"/>
      <c r="C293" s="53"/>
      <c r="D293" s="54"/>
      <c r="E293" s="52"/>
      <c r="F293" s="52"/>
      <c r="G293" s="55"/>
      <c r="H293" s="56"/>
      <c r="I293" s="56"/>
      <c r="J293" s="53"/>
      <c r="K293" s="54"/>
      <c r="L293" s="56"/>
      <c r="M293" s="56"/>
      <c r="N293" s="56"/>
    </row>
    <row r="294" spans="1:14" ht="28.35" customHeight="1" x14ac:dyDescent="0.25">
      <c r="A294" s="52"/>
      <c r="B294" s="52"/>
      <c r="C294" s="53"/>
      <c r="D294" s="54"/>
      <c r="E294" s="52"/>
      <c r="F294" s="52"/>
      <c r="G294" s="55"/>
      <c r="H294" s="56"/>
      <c r="I294" s="56"/>
      <c r="J294" s="53"/>
      <c r="K294" s="54"/>
      <c r="L294" s="56"/>
      <c r="M294" s="56"/>
      <c r="N294" s="56"/>
    </row>
    <row r="295" spans="1:14" ht="28.35" customHeight="1" x14ac:dyDescent="0.25">
      <c r="A295" s="52"/>
      <c r="B295" s="52"/>
      <c r="C295" s="53"/>
      <c r="D295" s="54"/>
      <c r="E295" s="52"/>
      <c r="F295" s="52"/>
      <c r="G295" s="55"/>
      <c r="H295" s="56"/>
      <c r="I295" s="56"/>
      <c r="J295" s="53"/>
      <c r="K295" s="54"/>
      <c r="L295" s="56"/>
      <c r="M295" s="56"/>
      <c r="N295" s="56"/>
    </row>
    <row r="296" spans="1:14" ht="28.35" customHeight="1" x14ac:dyDescent="0.25">
      <c r="A296" s="52"/>
      <c r="B296" s="52"/>
      <c r="C296" s="53"/>
      <c r="D296" s="54"/>
      <c r="E296" s="52"/>
      <c r="F296" s="52"/>
      <c r="G296" s="55"/>
      <c r="H296" s="56"/>
      <c r="I296" s="56"/>
      <c r="J296" s="53"/>
      <c r="K296" s="54"/>
      <c r="L296" s="56"/>
      <c r="M296" s="56"/>
      <c r="N296" s="56"/>
    </row>
    <row r="297" spans="1:14" ht="28.35" customHeight="1" x14ac:dyDescent="0.25">
      <c r="A297" s="52"/>
      <c r="B297" s="52"/>
      <c r="C297" s="53"/>
      <c r="D297" s="54"/>
      <c r="E297" s="52"/>
      <c r="F297" s="52"/>
      <c r="G297" s="55"/>
      <c r="H297" s="56"/>
      <c r="I297" s="56"/>
      <c r="J297" s="53"/>
      <c r="K297" s="54"/>
      <c r="L297" s="56"/>
      <c r="M297" s="56"/>
      <c r="N297" s="56"/>
    </row>
    <row r="298" spans="1:14" ht="28.35" customHeight="1" x14ac:dyDescent="0.25">
      <c r="A298" s="52"/>
      <c r="B298" s="52"/>
      <c r="C298" s="53"/>
      <c r="D298" s="54"/>
      <c r="E298" s="52"/>
      <c r="F298" s="52"/>
      <c r="G298" s="55"/>
      <c r="H298" s="56"/>
      <c r="I298" s="56"/>
      <c r="J298" s="53"/>
      <c r="K298" s="54"/>
      <c r="L298" s="56"/>
      <c r="M298" s="56"/>
      <c r="N298" s="56"/>
    </row>
    <row r="299" spans="1:14" ht="28.35" customHeight="1" x14ac:dyDescent="0.25">
      <c r="A299" s="52"/>
      <c r="B299" s="52"/>
      <c r="C299" s="53"/>
      <c r="D299" s="54"/>
      <c r="E299" s="52"/>
      <c r="F299" s="52"/>
      <c r="G299" s="55"/>
      <c r="H299" s="56"/>
      <c r="I299" s="56"/>
      <c r="J299" s="53"/>
      <c r="K299" s="54"/>
      <c r="L299" s="56"/>
      <c r="M299" s="56"/>
      <c r="N299" s="56"/>
    </row>
    <row r="300" spans="1:14" ht="28.35" customHeight="1" x14ac:dyDescent="0.25">
      <c r="A300" s="52"/>
      <c r="B300" s="52"/>
      <c r="C300" s="53"/>
      <c r="D300" s="54"/>
      <c r="E300" s="52"/>
      <c r="F300" s="52"/>
      <c r="G300" s="55"/>
      <c r="H300" s="56"/>
      <c r="I300" s="56"/>
      <c r="J300" s="53"/>
      <c r="K300" s="54"/>
      <c r="L300" s="56"/>
      <c r="M300" s="56"/>
      <c r="N300" s="56"/>
    </row>
    <row r="301" spans="1:14" ht="28.35" customHeight="1" x14ac:dyDescent="0.25">
      <c r="A301" s="52"/>
      <c r="B301" s="52"/>
      <c r="C301" s="53"/>
      <c r="D301" s="54"/>
      <c r="E301" s="52"/>
      <c r="F301" s="52"/>
      <c r="G301" s="55"/>
      <c r="H301" s="56"/>
      <c r="I301" s="56"/>
      <c r="J301" s="53"/>
      <c r="K301" s="54"/>
      <c r="L301" s="56"/>
      <c r="M301" s="56"/>
      <c r="N301" s="56"/>
    </row>
    <row r="302" spans="1:14" ht="28.35" customHeight="1" x14ac:dyDescent="0.25">
      <c r="A302" s="52"/>
      <c r="B302" s="52"/>
      <c r="C302" s="53"/>
      <c r="D302" s="54"/>
      <c r="E302" s="52"/>
      <c r="F302" s="52"/>
      <c r="G302" s="55"/>
      <c r="H302" s="56"/>
      <c r="I302" s="56"/>
      <c r="J302" s="53"/>
      <c r="K302" s="54"/>
      <c r="L302" s="56"/>
      <c r="M302" s="56"/>
      <c r="N302" s="56"/>
    </row>
    <row r="303" spans="1:14" ht="28.35" customHeight="1" x14ac:dyDescent="0.25">
      <c r="A303" s="52"/>
      <c r="B303" s="52"/>
      <c r="C303" s="53"/>
      <c r="D303" s="54"/>
      <c r="E303" s="52"/>
      <c r="F303" s="52"/>
      <c r="G303" s="55"/>
      <c r="H303" s="56"/>
      <c r="I303" s="56"/>
      <c r="J303" s="53"/>
      <c r="K303" s="54"/>
      <c r="L303" s="56"/>
      <c r="M303" s="56"/>
      <c r="N303" s="56"/>
    </row>
    <row r="304" spans="1:14" ht="28.35" customHeight="1" x14ac:dyDescent="0.25">
      <c r="A304" s="52"/>
      <c r="B304" s="52"/>
      <c r="C304" s="53"/>
      <c r="D304" s="54"/>
      <c r="E304" s="52"/>
      <c r="F304" s="52"/>
      <c r="G304" s="55"/>
      <c r="H304" s="56"/>
      <c r="I304" s="56"/>
      <c r="J304" s="53"/>
      <c r="K304" s="54"/>
      <c r="L304" s="56"/>
      <c r="M304" s="56"/>
      <c r="N304" s="56"/>
    </row>
    <row r="305" spans="1:14" ht="28.35" customHeight="1" x14ac:dyDescent="0.25">
      <c r="A305" s="52"/>
      <c r="B305" s="52"/>
      <c r="C305" s="53"/>
      <c r="D305" s="54"/>
      <c r="E305" s="52"/>
      <c r="F305" s="52"/>
      <c r="G305" s="55"/>
      <c r="H305" s="56"/>
      <c r="I305" s="56"/>
      <c r="J305" s="53"/>
      <c r="K305" s="54"/>
      <c r="L305" s="56"/>
      <c r="M305" s="56"/>
      <c r="N305" s="56"/>
    </row>
    <row r="306" spans="1:14" ht="28.35" customHeight="1" x14ac:dyDescent="0.25">
      <c r="A306" s="52"/>
      <c r="B306" s="52"/>
      <c r="C306" s="53"/>
      <c r="D306" s="54"/>
      <c r="E306" s="52"/>
      <c r="F306" s="52"/>
      <c r="G306" s="55"/>
      <c r="H306" s="56"/>
      <c r="I306" s="56"/>
      <c r="J306" s="53"/>
      <c r="K306" s="54"/>
      <c r="L306" s="56"/>
      <c r="M306" s="56"/>
      <c r="N306" s="56"/>
    </row>
    <row r="307" spans="1:14" ht="28.35" customHeight="1" x14ac:dyDescent="0.25">
      <c r="A307" s="52"/>
      <c r="B307" s="52"/>
      <c r="C307" s="53"/>
      <c r="D307" s="54"/>
      <c r="E307" s="52"/>
      <c r="F307" s="52"/>
      <c r="G307" s="55"/>
      <c r="H307" s="56"/>
      <c r="I307" s="56"/>
      <c r="J307" s="53"/>
      <c r="K307" s="54"/>
      <c r="L307" s="56"/>
      <c r="M307" s="56"/>
      <c r="N307" s="56"/>
    </row>
    <row r="308" spans="1:14" ht="28.35" customHeight="1" x14ac:dyDescent="0.25">
      <c r="A308" s="52"/>
      <c r="B308" s="52"/>
      <c r="C308" s="53"/>
      <c r="D308" s="54"/>
      <c r="E308" s="52"/>
      <c r="F308" s="52"/>
      <c r="G308" s="55"/>
      <c r="H308" s="56"/>
      <c r="I308" s="56"/>
      <c r="J308" s="53"/>
      <c r="K308" s="54"/>
      <c r="L308" s="56"/>
      <c r="M308" s="56"/>
      <c r="N308" s="56"/>
    </row>
    <row r="309" spans="1:14" ht="28.35" customHeight="1" x14ac:dyDescent="0.25">
      <c r="A309" s="52"/>
      <c r="B309" s="52"/>
      <c r="C309" s="53"/>
      <c r="D309" s="54"/>
      <c r="E309" s="52"/>
      <c r="F309" s="52"/>
      <c r="G309" s="55"/>
      <c r="H309" s="56"/>
      <c r="I309" s="56"/>
      <c r="J309" s="53"/>
      <c r="K309" s="54"/>
      <c r="L309" s="56"/>
      <c r="M309" s="56"/>
      <c r="N309" s="56"/>
    </row>
    <row r="310" spans="1:14" ht="28.35" customHeight="1" x14ac:dyDescent="0.25">
      <c r="A310" s="52"/>
      <c r="B310" s="52"/>
      <c r="C310" s="53"/>
      <c r="D310" s="54"/>
      <c r="E310" s="52"/>
      <c r="F310" s="52"/>
      <c r="G310" s="55"/>
      <c r="H310" s="56"/>
      <c r="I310" s="56"/>
      <c r="J310" s="53"/>
      <c r="K310" s="54"/>
      <c r="L310" s="56"/>
      <c r="M310" s="56"/>
      <c r="N310" s="56"/>
    </row>
    <row r="311" spans="1:14" ht="28.35" customHeight="1" x14ac:dyDescent="0.25">
      <c r="A311" s="52"/>
      <c r="B311" s="52"/>
      <c r="C311" s="53"/>
      <c r="D311" s="54"/>
      <c r="E311" s="52"/>
      <c r="F311" s="52"/>
      <c r="G311" s="55"/>
      <c r="H311" s="56"/>
      <c r="I311" s="56"/>
      <c r="J311" s="53"/>
      <c r="K311" s="54"/>
      <c r="L311" s="56"/>
      <c r="M311" s="56"/>
      <c r="N311" s="56"/>
    </row>
    <row r="312" spans="1:14" ht="28.35" customHeight="1" x14ac:dyDescent="0.25">
      <c r="A312" s="52"/>
      <c r="B312" s="52"/>
      <c r="C312" s="53"/>
      <c r="D312" s="54"/>
      <c r="E312" s="52"/>
      <c r="F312" s="52"/>
      <c r="G312" s="55"/>
      <c r="H312" s="56"/>
      <c r="I312" s="56"/>
      <c r="J312" s="53"/>
      <c r="K312" s="54"/>
      <c r="L312" s="56"/>
      <c r="M312" s="56"/>
      <c r="N312" s="56"/>
    </row>
    <row r="313" spans="1:14" ht="28.35" customHeight="1" x14ac:dyDescent="0.25">
      <c r="A313" s="52"/>
      <c r="B313" s="52"/>
      <c r="C313" s="53"/>
      <c r="D313" s="54"/>
      <c r="E313" s="52"/>
      <c r="F313" s="52"/>
      <c r="G313" s="55"/>
      <c r="H313" s="56"/>
      <c r="I313" s="56"/>
      <c r="J313" s="53"/>
      <c r="K313" s="54"/>
      <c r="L313" s="56"/>
      <c r="M313" s="56"/>
      <c r="N313" s="56"/>
    </row>
    <row r="314" spans="1:14" ht="28.35" customHeight="1" x14ac:dyDescent="0.25">
      <c r="A314" s="52"/>
      <c r="B314" s="52"/>
      <c r="C314" s="53"/>
      <c r="D314" s="54"/>
      <c r="E314" s="52"/>
      <c r="F314" s="52"/>
      <c r="G314" s="55"/>
      <c r="H314" s="56"/>
      <c r="I314" s="56"/>
      <c r="J314" s="53"/>
      <c r="K314" s="54"/>
      <c r="L314" s="56"/>
      <c r="M314" s="56"/>
      <c r="N314" s="56"/>
    </row>
    <row r="315" spans="1:14" ht="28.35" customHeight="1" x14ac:dyDescent="0.25">
      <c r="A315" s="52"/>
      <c r="B315" s="52"/>
      <c r="C315" s="53"/>
      <c r="D315" s="54"/>
      <c r="E315" s="52"/>
      <c r="F315" s="52"/>
      <c r="G315" s="55"/>
      <c r="H315" s="56"/>
      <c r="I315" s="56"/>
      <c r="J315" s="53"/>
      <c r="K315" s="54"/>
      <c r="L315" s="56"/>
      <c r="M315" s="56"/>
      <c r="N315" s="56"/>
    </row>
    <row r="316" spans="1:14" ht="28.35" customHeight="1" x14ac:dyDescent="0.25">
      <c r="A316" s="52"/>
      <c r="B316" s="52"/>
      <c r="C316" s="53"/>
      <c r="D316" s="54"/>
      <c r="E316" s="52"/>
      <c r="F316" s="52"/>
      <c r="G316" s="55"/>
      <c r="H316" s="56"/>
      <c r="I316" s="56"/>
      <c r="J316" s="53"/>
      <c r="K316" s="54"/>
      <c r="L316" s="56"/>
      <c r="M316" s="56"/>
      <c r="N316" s="56"/>
    </row>
    <row r="317" spans="1:14" ht="28.35" customHeight="1" x14ac:dyDescent="0.25">
      <c r="A317" s="52"/>
      <c r="B317" s="52"/>
      <c r="C317" s="53"/>
      <c r="D317" s="54"/>
      <c r="E317" s="52"/>
      <c r="F317" s="52"/>
      <c r="G317" s="55"/>
      <c r="H317" s="56"/>
      <c r="I317" s="56"/>
      <c r="J317" s="53"/>
      <c r="K317" s="54"/>
      <c r="L317" s="56"/>
      <c r="M317" s="56"/>
      <c r="N317" s="56"/>
    </row>
    <row r="318" spans="1:14" ht="28.35" customHeight="1" x14ac:dyDescent="0.25">
      <c r="A318" s="52"/>
      <c r="B318" s="52"/>
      <c r="C318" s="53"/>
      <c r="D318" s="54"/>
      <c r="E318" s="52"/>
      <c r="F318" s="52"/>
      <c r="G318" s="55"/>
      <c r="H318" s="56"/>
      <c r="I318" s="56"/>
      <c r="J318" s="53"/>
      <c r="K318" s="54"/>
      <c r="L318" s="56"/>
      <c r="M318" s="56"/>
      <c r="N318" s="56"/>
    </row>
    <row r="319" spans="1:14" ht="28.35" customHeight="1" x14ac:dyDescent="0.25">
      <c r="A319" s="52"/>
      <c r="B319" s="52"/>
      <c r="C319" s="53"/>
      <c r="D319" s="54"/>
      <c r="E319" s="52"/>
      <c r="F319" s="52"/>
      <c r="G319" s="55"/>
      <c r="H319" s="56"/>
      <c r="I319" s="56"/>
      <c r="J319" s="53"/>
      <c r="K319" s="54"/>
      <c r="L319" s="56"/>
      <c r="M319" s="56"/>
      <c r="N319" s="56"/>
    </row>
    <row r="320" spans="1:14" ht="28.35" customHeight="1" x14ac:dyDescent="0.25">
      <c r="A320" s="52"/>
      <c r="B320" s="52"/>
      <c r="C320" s="53"/>
      <c r="D320" s="54"/>
      <c r="E320" s="52"/>
      <c r="F320" s="52"/>
      <c r="G320" s="55"/>
      <c r="H320" s="56"/>
      <c r="I320" s="56"/>
      <c r="J320" s="53"/>
      <c r="K320" s="54"/>
      <c r="L320" s="56"/>
      <c r="M320" s="56"/>
      <c r="N320" s="56"/>
    </row>
    <row r="321" spans="1:14" ht="28.35" customHeight="1" x14ac:dyDescent="0.25">
      <c r="A321" s="52"/>
      <c r="B321" s="52"/>
      <c r="C321" s="53"/>
      <c r="D321" s="54"/>
      <c r="E321" s="52"/>
      <c r="F321" s="52"/>
      <c r="G321" s="55"/>
      <c r="H321" s="56"/>
      <c r="I321" s="56"/>
      <c r="J321" s="53"/>
      <c r="K321" s="54"/>
      <c r="L321" s="56"/>
      <c r="M321" s="56"/>
      <c r="N321" s="56"/>
    </row>
    <row r="322" spans="1:14" ht="28.35" customHeight="1" x14ac:dyDescent="0.25">
      <c r="A322" s="52"/>
      <c r="B322" s="52"/>
      <c r="C322" s="53"/>
      <c r="D322" s="54"/>
      <c r="E322" s="52"/>
      <c r="F322" s="52"/>
      <c r="G322" s="55"/>
      <c r="H322" s="56"/>
      <c r="I322" s="56"/>
      <c r="J322" s="53"/>
      <c r="K322" s="54"/>
      <c r="L322" s="56"/>
      <c r="M322" s="56"/>
      <c r="N322" s="56"/>
    </row>
    <row r="323" spans="1:14" ht="28.35" customHeight="1" x14ac:dyDescent="0.25">
      <c r="A323" s="52"/>
      <c r="B323" s="52"/>
      <c r="C323" s="53"/>
      <c r="D323" s="54"/>
      <c r="E323" s="52"/>
      <c r="F323" s="52"/>
      <c r="G323" s="55"/>
      <c r="H323" s="56"/>
      <c r="I323" s="56"/>
      <c r="J323" s="53"/>
      <c r="K323" s="54"/>
      <c r="L323" s="56"/>
      <c r="M323" s="56"/>
      <c r="N323" s="56"/>
    </row>
    <row r="324" spans="1:14" ht="28.35" customHeight="1" x14ac:dyDescent="0.25">
      <c r="A324" s="52"/>
      <c r="B324" s="52"/>
      <c r="C324" s="53"/>
      <c r="D324" s="54"/>
      <c r="E324" s="52"/>
      <c r="F324" s="52"/>
      <c r="G324" s="55"/>
      <c r="H324" s="56"/>
      <c r="I324" s="56"/>
      <c r="J324" s="53"/>
      <c r="K324" s="54"/>
      <c r="L324" s="56"/>
      <c r="M324" s="56"/>
      <c r="N324" s="56"/>
    </row>
    <row r="325" spans="1:14" ht="28.35" customHeight="1" x14ac:dyDescent="0.25">
      <c r="A325" s="52"/>
      <c r="B325" s="52"/>
      <c r="C325" s="53"/>
      <c r="D325" s="54"/>
      <c r="E325" s="52"/>
      <c r="F325" s="52"/>
      <c r="G325" s="55"/>
      <c r="H325" s="56"/>
      <c r="I325" s="56"/>
      <c r="J325" s="53"/>
      <c r="K325" s="54"/>
      <c r="L325" s="56"/>
      <c r="M325" s="56"/>
      <c r="N325" s="56"/>
    </row>
    <row r="326" spans="1:14" ht="28.35" customHeight="1" x14ac:dyDescent="0.25">
      <c r="A326" s="52"/>
      <c r="B326" s="52"/>
      <c r="C326" s="53"/>
      <c r="D326" s="54"/>
      <c r="E326" s="52"/>
      <c r="F326" s="52"/>
      <c r="G326" s="55"/>
      <c r="H326" s="56"/>
      <c r="I326" s="56"/>
      <c r="J326" s="53"/>
      <c r="K326" s="54"/>
      <c r="L326" s="56"/>
      <c r="M326" s="56"/>
      <c r="N326" s="56"/>
    </row>
    <row r="327" spans="1:14" ht="28.35" customHeight="1" x14ac:dyDescent="0.25">
      <c r="A327" s="52"/>
      <c r="B327" s="52"/>
      <c r="C327" s="53"/>
      <c r="D327" s="54"/>
      <c r="E327" s="52"/>
      <c r="F327" s="52"/>
      <c r="G327" s="55"/>
      <c r="H327" s="56"/>
      <c r="I327" s="56"/>
      <c r="J327" s="53"/>
      <c r="K327" s="54"/>
      <c r="L327" s="56"/>
      <c r="M327" s="56"/>
      <c r="N327" s="56"/>
    </row>
    <row r="328" spans="1:14" ht="28.35" customHeight="1" x14ac:dyDescent="0.25">
      <c r="A328" s="52"/>
      <c r="B328" s="52"/>
      <c r="C328" s="53"/>
      <c r="D328" s="54"/>
      <c r="E328" s="52"/>
      <c r="F328" s="52"/>
      <c r="G328" s="55"/>
      <c r="H328" s="56"/>
      <c r="I328" s="56"/>
      <c r="J328" s="53"/>
      <c r="K328" s="54"/>
      <c r="L328" s="56"/>
      <c r="M328" s="56"/>
      <c r="N328" s="56"/>
    </row>
    <row r="329" spans="1:14" ht="28.35" customHeight="1" x14ac:dyDescent="0.25">
      <c r="A329" s="52"/>
      <c r="B329" s="52"/>
      <c r="C329" s="53"/>
      <c r="D329" s="54"/>
      <c r="E329" s="52"/>
      <c r="F329" s="52"/>
      <c r="G329" s="55"/>
      <c r="H329" s="56"/>
      <c r="I329" s="56"/>
      <c r="J329" s="53"/>
      <c r="K329" s="54"/>
      <c r="L329" s="56"/>
      <c r="M329" s="56"/>
      <c r="N329" s="56"/>
    </row>
    <row r="330" spans="1:14" ht="28.35" customHeight="1" x14ac:dyDescent="0.25">
      <c r="A330" s="52"/>
      <c r="B330" s="52"/>
      <c r="C330" s="53"/>
      <c r="D330" s="54"/>
      <c r="E330" s="52"/>
      <c r="F330" s="52"/>
      <c r="G330" s="55"/>
      <c r="H330" s="56"/>
      <c r="I330" s="56"/>
      <c r="J330" s="53"/>
      <c r="K330" s="54"/>
      <c r="L330" s="56"/>
      <c r="M330" s="56"/>
      <c r="N330" s="56"/>
    </row>
    <row r="331" spans="1:14" ht="28.35" customHeight="1" x14ac:dyDescent="0.25">
      <c r="A331" s="52"/>
      <c r="B331" s="52"/>
      <c r="C331" s="53"/>
      <c r="D331" s="54"/>
      <c r="E331" s="52"/>
      <c r="F331" s="52"/>
      <c r="G331" s="55"/>
      <c r="H331" s="56"/>
      <c r="I331" s="56"/>
      <c r="J331" s="53"/>
      <c r="K331" s="54"/>
      <c r="L331" s="56"/>
      <c r="M331" s="56"/>
      <c r="N331" s="56"/>
    </row>
    <row r="332" spans="1:14" ht="28.35" customHeight="1" x14ac:dyDescent="0.25">
      <c r="A332" s="52"/>
      <c r="B332" s="52"/>
      <c r="C332" s="53"/>
      <c r="D332" s="54"/>
      <c r="E332" s="52"/>
      <c r="F332" s="52"/>
      <c r="G332" s="55"/>
      <c r="H332" s="56"/>
      <c r="I332" s="56"/>
      <c r="J332" s="53"/>
      <c r="K332" s="54"/>
      <c r="L332" s="56"/>
      <c r="M332" s="56"/>
      <c r="N332" s="56"/>
    </row>
    <row r="333" spans="1:14" ht="28.35" customHeight="1" x14ac:dyDescent="0.25">
      <c r="A333" s="52"/>
      <c r="B333" s="52"/>
      <c r="C333" s="53"/>
      <c r="D333" s="54"/>
      <c r="E333" s="52"/>
      <c r="F333" s="52"/>
      <c r="G333" s="55"/>
      <c r="H333" s="56"/>
      <c r="I333" s="56"/>
      <c r="J333" s="53"/>
      <c r="K333" s="54"/>
      <c r="L333" s="56"/>
      <c r="M333" s="56"/>
      <c r="N333" s="56"/>
    </row>
    <row r="334" spans="1:14" ht="28.35" customHeight="1" x14ac:dyDescent="0.25">
      <c r="A334" s="52"/>
      <c r="B334" s="52"/>
      <c r="C334" s="53"/>
      <c r="D334" s="54"/>
      <c r="E334" s="52"/>
      <c r="F334" s="52"/>
      <c r="G334" s="55"/>
      <c r="H334" s="56"/>
      <c r="I334" s="56"/>
      <c r="J334" s="53"/>
      <c r="K334" s="54"/>
      <c r="L334" s="56"/>
      <c r="M334" s="56"/>
      <c r="N334" s="56"/>
    </row>
    <row r="335" spans="1:14" ht="28.35" customHeight="1" x14ac:dyDescent="0.25">
      <c r="A335" s="52"/>
      <c r="B335" s="52"/>
      <c r="C335" s="53"/>
      <c r="D335" s="54"/>
      <c r="E335" s="52"/>
      <c r="F335" s="52"/>
      <c r="G335" s="55"/>
      <c r="H335" s="56"/>
      <c r="I335" s="56"/>
      <c r="J335" s="53"/>
      <c r="K335" s="54"/>
      <c r="L335" s="56"/>
      <c r="M335" s="56"/>
      <c r="N335" s="56"/>
    </row>
    <row r="336" spans="1:14" ht="28.35" customHeight="1" x14ac:dyDescent="0.25">
      <c r="A336" s="52"/>
      <c r="B336" s="52"/>
      <c r="C336" s="53"/>
      <c r="D336" s="54"/>
      <c r="E336" s="52"/>
      <c r="F336" s="52"/>
      <c r="G336" s="55"/>
      <c r="H336" s="56"/>
      <c r="I336" s="56"/>
      <c r="J336" s="53"/>
      <c r="K336" s="54"/>
      <c r="L336" s="56"/>
      <c r="M336" s="56"/>
      <c r="N336" s="56"/>
    </row>
    <row r="337" spans="1:14" ht="28.35" customHeight="1" x14ac:dyDescent="0.25">
      <c r="A337" s="52"/>
      <c r="B337" s="52"/>
      <c r="C337" s="53"/>
      <c r="D337" s="54"/>
      <c r="E337" s="52"/>
      <c r="F337" s="52"/>
      <c r="G337" s="55"/>
      <c r="H337" s="56"/>
      <c r="I337" s="56"/>
      <c r="J337" s="53"/>
      <c r="K337" s="54"/>
      <c r="L337" s="56"/>
      <c r="M337" s="56"/>
      <c r="N337" s="56"/>
    </row>
    <row r="338" spans="1:14" ht="28.35" customHeight="1" x14ac:dyDescent="0.25">
      <c r="A338" s="52"/>
      <c r="B338" s="52"/>
      <c r="C338" s="53"/>
      <c r="D338" s="54"/>
      <c r="E338" s="52"/>
      <c r="F338" s="52"/>
      <c r="G338" s="55"/>
      <c r="H338" s="56"/>
      <c r="I338" s="56"/>
      <c r="J338" s="53"/>
      <c r="K338" s="54"/>
      <c r="L338" s="56"/>
      <c r="M338" s="56"/>
      <c r="N338" s="56"/>
    </row>
    <row r="339" spans="1:14" ht="28.35" customHeight="1" x14ac:dyDescent="0.25">
      <c r="A339" s="52"/>
      <c r="B339" s="52"/>
      <c r="C339" s="53"/>
      <c r="D339" s="54"/>
      <c r="E339" s="52"/>
      <c r="F339" s="52"/>
      <c r="G339" s="55"/>
      <c r="H339" s="56"/>
      <c r="I339" s="56"/>
      <c r="J339" s="53"/>
      <c r="K339" s="54"/>
      <c r="L339" s="56"/>
      <c r="M339" s="56"/>
      <c r="N339" s="56"/>
    </row>
    <row r="340" spans="1:14" ht="28.35" customHeight="1" x14ac:dyDescent="0.25">
      <c r="A340" s="52"/>
      <c r="B340" s="52"/>
      <c r="C340" s="53"/>
      <c r="D340" s="54"/>
      <c r="E340" s="52"/>
      <c r="F340" s="52"/>
      <c r="G340" s="55"/>
      <c r="H340" s="56"/>
      <c r="I340" s="56"/>
      <c r="J340" s="53"/>
      <c r="K340" s="54"/>
      <c r="L340" s="56"/>
      <c r="M340" s="56"/>
      <c r="N340" s="56"/>
    </row>
    <row r="341" spans="1:14" ht="28.35" customHeight="1" x14ac:dyDescent="0.25">
      <c r="A341" s="52"/>
      <c r="B341" s="52"/>
      <c r="C341" s="53"/>
      <c r="D341" s="54"/>
      <c r="E341" s="52"/>
      <c r="F341" s="52"/>
      <c r="G341" s="55"/>
      <c r="H341" s="56"/>
      <c r="I341" s="56"/>
      <c r="J341" s="53"/>
      <c r="K341" s="54"/>
      <c r="L341" s="56"/>
      <c r="M341" s="56"/>
      <c r="N341" s="56"/>
    </row>
    <row r="342" spans="1:14" ht="28.35" customHeight="1" x14ac:dyDescent="0.25">
      <c r="A342" s="52"/>
      <c r="B342" s="52"/>
      <c r="C342" s="53"/>
      <c r="D342" s="54"/>
      <c r="E342" s="52"/>
      <c r="F342" s="52"/>
      <c r="G342" s="55"/>
      <c r="H342" s="56"/>
      <c r="I342" s="56"/>
      <c r="J342" s="53"/>
      <c r="K342" s="54"/>
      <c r="L342" s="56"/>
      <c r="M342" s="56"/>
      <c r="N342" s="56"/>
    </row>
    <row r="343" spans="1:14" ht="28.35" customHeight="1" x14ac:dyDescent="0.25">
      <c r="A343" s="52"/>
      <c r="B343" s="52"/>
      <c r="C343" s="53"/>
      <c r="D343" s="54"/>
      <c r="E343" s="52"/>
      <c r="F343" s="52"/>
      <c r="G343" s="55"/>
      <c r="H343" s="56"/>
      <c r="I343" s="56"/>
      <c r="J343" s="53"/>
      <c r="K343" s="54"/>
      <c r="L343" s="56"/>
      <c r="M343" s="56"/>
      <c r="N343" s="56"/>
    </row>
    <row r="344" spans="1:14" ht="28.35" customHeight="1" x14ac:dyDescent="0.25">
      <c r="A344" s="52"/>
      <c r="B344" s="52"/>
      <c r="C344" s="53"/>
      <c r="D344" s="54"/>
      <c r="E344" s="52"/>
      <c r="F344" s="52"/>
      <c r="G344" s="55"/>
      <c r="H344" s="56"/>
      <c r="I344" s="56"/>
      <c r="J344" s="53"/>
      <c r="K344" s="54"/>
      <c r="L344" s="56"/>
      <c r="M344" s="56"/>
      <c r="N344" s="56"/>
    </row>
    <row r="345" spans="1:14" ht="28.35" customHeight="1" x14ac:dyDescent="0.25">
      <c r="A345" s="52"/>
      <c r="B345" s="52"/>
      <c r="C345" s="53"/>
      <c r="D345" s="54"/>
      <c r="E345" s="52"/>
      <c r="F345" s="52"/>
      <c r="G345" s="55"/>
      <c r="H345" s="56"/>
      <c r="I345" s="56"/>
      <c r="J345" s="53"/>
      <c r="K345" s="54"/>
      <c r="L345" s="56"/>
      <c r="M345" s="56"/>
      <c r="N345" s="56"/>
    </row>
    <row r="346" spans="1:14" ht="28.35" customHeight="1" x14ac:dyDescent="0.25">
      <c r="A346" s="52"/>
      <c r="B346" s="52"/>
      <c r="C346" s="53"/>
      <c r="D346" s="54"/>
      <c r="E346" s="52"/>
      <c r="F346" s="52"/>
      <c r="G346" s="55"/>
      <c r="H346" s="56"/>
      <c r="I346" s="56"/>
      <c r="J346" s="53"/>
      <c r="K346" s="54"/>
      <c r="L346" s="56"/>
      <c r="M346" s="56"/>
      <c r="N346" s="56"/>
    </row>
    <row r="347" spans="1:14" ht="28.35" customHeight="1" x14ac:dyDescent="0.25">
      <c r="A347" s="52"/>
      <c r="B347" s="52"/>
      <c r="C347" s="53"/>
      <c r="D347" s="54"/>
      <c r="E347" s="52"/>
      <c r="F347" s="52"/>
      <c r="G347" s="55"/>
      <c r="H347" s="56"/>
      <c r="I347" s="56"/>
      <c r="J347" s="53"/>
      <c r="K347" s="54"/>
      <c r="L347" s="56"/>
      <c r="M347" s="56"/>
      <c r="N347" s="56"/>
    </row>
    <row r="348" spans="1:14" ht="28.35" customHeight="1" x14ac:dyDescent="0.25">
      <c r="A348" s="52"/>
      <c r="B348" s="52"/>
      <c r="C348" s="53"/>
      <c r="D348" s="54"/>
      <c r="E348" s="52"/>
      <c r="F348" s="52"/>
      <c r="G348" s="55"/>
      <c r="H348" s="56"/>
      <c r="I348" s="56"/>
      <c r="J348" s="53"/>
      <c r="K348" s="54"/>
      <c r="L348" s="56"/>
      <c r="M348" s="56"/>
      <c r="N348" s="56"/>
    </row>
    <row r="349" spans="1:14" ht="28.35" customHeight="1" x14ac:dyDescent="0.25">
      <c r="A349" s="52"/>
      <c r="B349" s="52"/>
      <c r="C349" s="53"/>
      <c r="D349" s="54"/>
      <c r="E349" s="52"/>
      <c r="F349" s="52"/>
      <c r="G349" s="55"/>
      <c r="H349" s="56"/>
      <c r="I349" s="56"/>
      <c r="J349" s="53"/>
      <c r="K349" s="54"/>
      <c r="L349" s="56"/>
      <c r="M349" s="56"/>
      <c r="N349" s="56"/>
    </row>
    <row r="350" spans="1:14" ht="28.35" customHeight="1" x14ac:dyDescent="0.25">
      <c r="A350" s="52"/>
      <c r="B350" s="52"/>
      <c r="C350" s="53"/>
      <c r="D350" s="54"/>
      <c r="E350" s="52"/>
      <c r="F350" s="52"/>
      <c r="G350" s="55"/>
      <c r="H350" s="56"/>
      <c r="I350" s="56"/>
      <c r="J350" s="53"/>
      <c r="K350" s="54"/>
      <c r="L350" s="56"/>
      <c r="M350" s="56"/>
      <c r="N350" s="56"/>
    </row>
    <row r="351" spans="1:14" ht="28.35" customHeight="1" x14ac:dyDescent="0.25">
      <c r="A351" s="52"/>
      <c r="B351" s="52"/>
      <c r="C351" s="53"/>
      <c r="D351" s="54"/>
      <c r="E351" s="52"/>
      <c r="F351" s="52"/>
      <c r="G351" s="55"/>
      <c r="H351" s="56"/>
      <c r="I351" s="56"/>
      <c r="J351" s="53"/>
      <c r="K351" s="54"/>
      <c r="L351" s="56"/>
      <c r="M351" s="56"/>
      <c r="N351" s="56"/>
    </row>
    <row r="352" spans="1:14" ht="28.35" customHeight="1" x14ac:dyDescent="0.25">
      <c r="A352" s="52"/>
      <c r="B352" s="52"/>
      <c r="C352" s="53"/>
      <c r="D352" s="54"/>
      <c r="E352" s="52"/>
      <c r="F352" s="52"/>
      <c r="G352" s="55"/>
      <c r="H352" s="56"/>
      <c r="I352" s="56"/>
      <c r="J352" s="53"/>
      <c r="K352" s="54"/>
      <c r="L352" s="56"/>
      <c r="M352" s="56"/>
      <c r="N352" s="56"/>
    </row>
    <row r="353" spans="1:14" ht="28.35" customHeight="1" x14ac:dyDescent="0.25">
      <c r="A353" s="52"/>
      <c r="B353" s="52"/>
      <c r="C353" s="53"/>
      <c r="D353" s="54"/>
      <c r="E353" s="52"/>
      <c r="F353" s="52"/>
      <c r="G353" s="55"/>
      <c r="H353" s="56"/>
      <c r="I353" s="56"/>
      <c r="J353" s="53"/>
      <c r="K353" s="54"/>
      <c r="L353" s="56"/>
      <c r="M353" s="56"/>
      <c r="N353" s="56"/>
    </row>
    <row r="354" spans="1:14" ht="28.35" customHeight="1" x14ac:dyDescent="0.25">
      <c r="A354" s="52"/>
      <c r="B354" s="52"/>
      <c r="C354" s="53"/>
      <c r="D354" s="54"/>
      <c r="E354" s="52"/>
      <c r="F354" s="52"/>
      <c r="G354" s="55"/>
      <c r="H354" s="56"/>
      <c r="I354" s="56"/>
      <c r="J354" s="53"/>
      <c r="K354" s="54"/>
      <c r="L354" s="56"/>
      <c r="M354" s="56"/>
      <c r="N354" s="56"/>
    </row>
    <row r="355" spans="1:14" ht="28.35" customHeight="1" x14ac:dyDescent="0.25">
      <c r="A355" s="52"/>
      <c r="B355" s="52"/>
      <c r="C355" s="53"/>
      <c r="D355" s="54"/>
      <c r="E355" s="52"/>
      <c r="F355" s="52"/>
      <c r="G355" s="55"/>
      <c r="H355" s="56"/>
      <c r="I355" s="56"/>
      <c r="J355" s="53"/>
      <c r="K355" s="54"/>
      <c r="L355" s="56"/>
      <c r="M355" s="56"/>
      <c r="N355" s="56"/>
    </row>
    <row r="356" spans="1:14" ht="28.35" customHeight="1" x14ac:dyDescent="0.25">
      <c r="A356" s="52"/>
      <c r="B356" s="52"/>
      <c r="C356" s="53"/>
      <c r="D356" s="54"/>
      <c r="E356" s="52"/>
      <c r="F356" s="52"/>
      <c r="G356" s="55"/>
      <c r="H356" s="56"/>
      <c r="I356" s="56"/>
      <c r="J356" s="53"/>
      <c r="K356" s="54"/>
      <c r="L356" s="56"/>
      <c r="M356" s="56"/>
      <c r="N356" s="56"/>
    </row>
    <row r="357" spans="1:14" ht="28.35" customHeight="1" x14ac:dyDescent="0.25">
      <c r="A357" s="52"/>
      <c r="B357" s="52"/>
      <c r="C357" s="53"/>
      <c r="D357" s="54"/>
      <c r="E357" s="52"/>
      <c r="F357" s="52"/>
      <c r="G357" s="55"/>
      <c r="H357" s="56"/>
      <c r="I357" s="56"/>
      <c r="J357" s="53"/>
      <c r="K357" s="54"/>
      <c r="L357" s="56"/>
      <c r="M357" s="56"/>
      <c r="N357" s="56"/>
    </row>
    <row r="358" spans="1:14" ht="28.35" customHeight="1" x14ac:dyDescent="0.25">
      <c r="A358" s="52"/>
      <c r="B358" s="52"/>
      <c r="C358" s="53"/>
      <c r="D358" s="54"/>
      <c r="E358" s="52"/>
      <c r="F358" s="52"/>
      <c r="G358" s="55"/>
      <c r="H358" s="56"/>
      <c r="I358" s="56"/>
      <c r="J358" s="53"/>
      <c r="K358" s="54"/>
      <c r="L358" s="56"/>
      <c r="M358" s="56"/>
      <c r="N358" s="56"/>
    </row>
    <row r="359" spans="1:14" ht="28.35" customHeight="1" x14ac:dyDescent="0.25">
      <c r="A359" s="52"/>
      <c r="B359" s="52"/>
      <c r="C359" s="53"/>
      <c r="D359" s="54"/>
      <c r="E359" s="52"/>
      <c r="F359" s="52"/>
      <c r="G359" s="55"/>
      <c r="H359" s="56"/>
      <c r="I359" s="56"/>
      <c r="J359" s="53"/>
      <c r="K359" s="54"/>
      <c r="L359" s="56"/>
      <c r="M359" s="56"/>
      <c r="N359" s="56"/>
    </row>
    <row r="360" spans="1:14" ht="28.35" customHeight="1" x14ac:dyDescent="0.25">
      <c r="A360" s="52"/>
      <c r="B360" s="52"/>
      <c r="C360" s="53"/>
      <c r="D360" s="54"/>
      <c r="E360" s="52"/>
      <c r="F360" s="52"/>
      <c r="G360" s="55"/>
      <c r="H360" s="56"/>
      <c r="I360" s="56"/>
      <c r="J360" s="53"/>
      <c r="K360" s="54"/>
      <c r="L360" s="56"/>
      <c r="M360" s="56"/>
      <c r="N360" s="56"/>
    </row>
    <row r="361" spans="1:14" ht="28.35" customHeight="1" x14ac:dyDescent="0.25">
      <c r="A361" s="52"/>
      <c r="B361" s="52"/>
      <c r="C361" s="53"/>
      <c r="D361" s="54"/>
      <c r="E361" s="52"/>
      <c r="F361" s="52"/>
      <c r="G361" s="55"/>
      <c r="H361" s="56"/>
      <c r="I361" s="56"/>
      <c r="J361" s="53"/>
      <c r="K361" s="54"/>
      <c r="L361" s="56"/>
      <c r="M361" s="56"/>
      <c r="N361" s="56"/>
    </row>
    <row r="362" spans="1:14" ht="28.35" customHeight="1" x14ac:dyDescent="0.25">
      <c r="A362" s="52"/>
      <c r="B362" s="52"/>
      <c r="C362" s="53"/>
      <c r="D362" s="54"/>
      <c r="E362" s="52"/>
      <c r="F362" s="52"/>
      <c r="G362" s="55"/>
      <c r="H362" s="56"/>
      <c r="I362" s="56"/>
      <c r="J362" s="53"/>
      <c r="K362" s="54"/>
      <c r="L362" s="56"/>
      <c r="M362" s="56"/>
      <c r="N362" s="56"/>
    </row>
    <row r="363" spans="1:14" ht="28.35" customHeight="1" x14ac:dyDescent="0.25">
      <c r="A363" s="52"/>
      <c r="B363" s="52"/>
      <c r="C363" s="53"/>
      <c r="D363" s="54"/>
      <c r="E363" s="52"/>
      <c r="F363" s="52"/>
      <c r="G363" s="55"/>
      <c r="H363" s="56"/>
      <c r="I363" s="56"/>
      <c r="J363" s="53"/>
      <c r="K363" s="54"/>
      <c r="L363" s="56"/>
      <c r="M363" s="56"/>
      <c r="N363" s="56"/>
    </row>
    <row r="364" spans="1:14" ht="28.35" customHeight="1" x14ac:dyDescent="0.25">
      <c r="A364" s="52"/>
      <c r="B364" s="52"/>
      <c r="C364" s="53"/>
      <c r="D364" s="54"/>
      <c r="E364" s="52"/>
      <c r="F364" s="52"/>
      <c r="G364" s="55"/>
      <c r="H364" s="56"/>
      <c r="I364" s="56"/>
      <c r="J364" s="53"/>
      <c r="K364" s="54"/>
      <c r="L364" s="56"/>
      <c r="M364" s="56"/>
      <c r="N364" s="56"/>
    </row>
    <row r="365" spans="1:14" ht="28.35" customHeight="1" x14ac:dyDescent="0.25">
      <c r="A365" s="52"/>
      <c r="B365" s="52"/>
      <c r="C365" s="53"/>
      <c r="D365" s="54"/>
      <c r="E365" s="52"/>
      <c r="F365" s="52"/>
      <c r="G365" s="55"/>
      <c r="H365" s="56"/>
      <c r="I365" s="56"/>
      <c r="J365" s="53"/>
      <c r="K365" s="54"/>
      <c r="L365" s="56"/>
      <c r="M365" s="56"/>
      <c r="N365" s="56"/>
    </row>
    <row r="366" spans="1:14" ht="28.35" customHeight="1" x14ac:dyDescent="0.25">
      <c r="A366" s="52"/>
      <c r="B366" s="52"/>
      <c r="C366" s="53"/>
      <c r="D366" s="54"/>
      <c r="E366" s="52"/>
      <c r="F366" s="52"/>
      <c r="G366" s="55"/>
      <c r="H366" s="56"/>
      <c r="I366" s="56"/>
      <c r="J366" s="53"/>
      <c r="K366" s="54"/>
      <c r="L366" s="56"/>
      <c r="M366" s="56"/>
      <c r="N366" s="56"/>
    </row>
    <row r="367" spans="1:14" ht="28.35" customHeight="1" x14ac:dyDescent="0.25">
      <c r="A367" s="52"/>
      <c r="B367" s="52"/>
      <c r="C367" s="53"/>
      <c r="D367" s="54"/>
      <c r="E367" s="52"/>
      <c r="F367" s="52"/>
      <c r="G367" s="55"/>
      <c r="H367" s="56"/>
      <c r="I367" s="56"/>
      <c r="J367" s="53"/>
      <c r="K367" s="54"/>
      <c r="L367" s="56"/>
      <c r="M367" s="56"/>
      <c r="N367" s="56"/>
    </row>
    <row r="368" spans="1:14" ht="28.35" customHeight="1" x14ac:dyDescent="0.25">
      <c r="A368" s="52"/>
      <c r="B368" s="52"/>
      <c r="C368" s="53"/>
      <c r="D368" s="54"/>
      <c r="E368" s="52"/>
      <c r="F368" s="52"/>
      <c r="G368" s="55"/>
      <c r="H368" s="56"/>
      <c r="I368" s="56"/>
      <c r="J368" s="53"/>
      <c r="K368" s="54"/>
      <c r="L368" s="56"/>
      <c r="M368" s="56"/>
      <c r="N368" s="56"/>
    </row>
    <row r="369" spans="1:14" ht="28.35" customHeight="1" x14ac:dyDescent="0.25">
      <c r="A369" s="52"/>
      <c r="B369" s="52"/>
      <c r="C369" s="53"/>
      <c r="D369" s="54"/>
      <c r="E369" s="52"/>
      <c r="F369" s="52"/>
      <c r="G369" s="55"/>
      <c r="H369" s="56"/>
      <c r="I369" s="56"/>
      <c r="J369" s="53"/>
      <c r="K369" s="54"/>
      <c r="L369" s="56"/>
      <c r="M369" s="56"/>
      <c r="N369" s="56"/>
    </row>
    <row r="370" spans="1:14" ht="28.35" customHeight="1" x14ac:dyDescent="0.25">
      <c r="A370" s="52"/>
      <c r="B370" s="52"/>
      <c r="C370" s="53"/>
      <c r="D370" s="54"/>
      <c r="E370" s="52"/>
      <c r="F370" s="52"/>
      <c r="G370" s="55"/>
      <c r="H370" s="56"/>
      <c r="I370" s="56"/>
      <c r="J370" s="53"/>
      <c r="K370" s="54"/>
      <c r="L370" s="56"/>
      <c r="M370" s="56"/>
      <c r="N370" s="56"/>
    </row>
    <row r="371" spans="1:14" ht="28.35" customHeight="1" x14ac:dyDescent="0.25">
      <c r="A371" s="52"/>
      <c r="B371" s="52"/>
      <c r="C371" s="53"/>
      <c r="D371" s="54"/>
      <c r="E371" s="52"/>
      <c r="F371" s="52"/>
      <c r="G371" s="55"/>
      <c r="H371" s="56"/>
      <c r="I371" s="56"/>
      <c r="J371" s="53"/>
      <c r="K371" s="54"/>
      <c r="L371" s="56"/>
      <c r="M371" s="56"/>
      <c r="N371" s="56"/>
    </row>
    <row r="372" spans="1:14" ht="28.35" customHeight="1" x14ac:dyDescent="0.25">
      <c r="A372" s="52"/>
      <c r="B372" s="52"/>
      <c r="C372" s="53"/>
      <c r="D372" s="54"/>
      <c r="E372" s="52"/>
      <c r="F372" s="52"/>
      <c r="G372" s="55"/>
      <c r="H372" s="56"/>
      <c r="I372" s="56"/>
      <c r="J372" s="53"/>
      <c r="K372" s="54"/>
      <c r="L372" s="56"/>
      <c r="M372" s="56"/>
      <c r="N372" s="56"/>
    </row>
    <row r="373" spans="1:14" ht="28.35" customHeight="1" x14ac:dyDescent="0.25">
      <c r="A373" s="52"/>
      <c r="B373" s="52"/>
      <c r="C373" s="53"/>
      <c r="D373" s="54"/>
      <c r="E373" s="52"/>
      <c r="F373" s="52"/>
      <c r="G373" s="55"/>
      <c r="H373" s="56"/>
      <c r="I373" s="56"/>
      <c r="J373" s="53"/>
      <c r="K373" s="54"/>
      <c r="L373" s="56"/>
      <c r="M373" s="56"/>
      <c r="N373" s="56"/>
    </row>
    <row r="374" spans="1:14" ht="28.35" customHeight="1" x14ac:dyDescent="0.25">
      <c r="A374" s="52"/>
      <c r="B374" s="52"/>
      <c r="C374" s="53"/>
      <c r="D374" s="54"/>
      <c r="E374" s="52"/>
      <c r="F374" s="52"/>
      <c r="G374" s="55"/>
      <c r="H374" s="56"/>
      <c r="I374" s="56"/>
      <c r="J374" s="53"/>
      <c r="K374" s="54"/>
      <c r="L374" s="56"/>
      <c r="M374" s="56"/>
      <c r="N374" s="56"/>
    </row>
    <row r="375" spans="1:14" ht="28.35" customHeight="1" x14ac:dyDescent="0.25">
      <c r="A375" s="52"/>
      <c r="B375" s="52"/>
      <c r="C375" s="53"/>
      <c r="D375" s="54"/>
      <c r="E375" s="52"/>
      <c r="F375" s="52"/>
      <c r="G375" s="55"/>
      <c r="H375" s="56"/>
      <c r="I375" s="56"/>
      <c r="J375" s="53"/>
      <c r="K375" s="54"/>
      <c r="L375" s="56"/>
      <c r="M375" s="56"/>
      <c r="N375" s="56"/>
    </row>
    <row r="376" spans="1:14" ht="28.35" customHeight="1" x14ac:dyDescent="0.25">
      <c r="A376" s="52"/>
      <c r="B376" s="52"/>
      <c r="C376" s="53"/>
      <c r="D376" s="54"/>
      <c r="E376" s="52"/>
      <c r="F376" s="52"/>
      <c r="G376" s="55"/>
      <c r="H376" s="56"/>
      <c r="I376" s="56"/>
      <c r="J376" s="53"/>
      <c r="K376" s="54"/>
      <c r="L376" s="56"/>
      <c r="M376" s="56"/>
      <c r="N376" s="56"/>
    </row>
    <row r="377" spans="1:14" ht="28.35" customHeight="1" x14ac:dyDescent="0.25">
      <c r="A377" s="52"/>
      <c r="B377" s="52"/>
      <c r="C377" s="53"/>
      <c r="D377" s="54"/>
      <c r="E377" s="52"/>
      <c r="F377" s="52"/>
      <c r="G377" s="55"/>
      <c r="H377" s="56"/>
      <c r="I377" s="56"/>
      <c r="J377" s="53"/>
      <c r="K377" s="54"/>
      <c r="L377" s="56"/>
      <c r="M377" s="56"/>
      <c r="N377" s="56"/>
    </row>
    <row r="378" spans="1:14" ht="28.35" customHeight="1" x14ac:dyDescent="0.25">
      <c r="A378" s="52"/>
      <c r="B378" s="52"/>
      <c r="C378" s="53"/>
      <c r="D378" s="54"/>
      <c r="E378" s="52"/>
      <c r="F378" s="52"/>
      <c r="G378" s="55"/>
      <c r="H378" s="56"/>
      <c r="I378" s="56"/>
      <c r="J378" s="53"/>
      <c r="K378" s="54"/>
      <c r="L378" s="56"/>
      <c r="M378" s="56"/>
      <c r="N378" s="56"/>
    </row>
    <row r="379" spans="1:14" ht="28.35" customHeight="1" x14ac:dyDescent="0.25">
      <c r="A379" s="52"/>
      <c r="B379" s="52"/>
      <c r="C379" s="53"/>
      <c r="D379" s="54"/>
      <c r="E379" s="52"/>
      <c r="F379" s="52"/>
      <c r="G379" s="55"/>
      <c r="H379" s="56"/>
      <c r="I379" s="56"/>
      <c r="J379" s="53"/>
      <c r="K379" s="54"/>
      <c r="L379" s="56"/>
      <c r="M379" s="56"/>
      <c r="N379" s="56"/>
    </row>
    <row r="380" spans="1:14" ht="28.35" customHeight="1" x14ac:dyDescent="0.25">
      <c r="A380" s="52"/>
      <c r="B380" s="52"/>
      <c r="C380" s="53"/>
      <c r="D380" s="54"/>
      <c r="E380" s="52"/>
      <c r="F380" s="52"/>
      <c r="G380" s="55"/>
      <c r="H380" s="56"/>
      <c r="I380" s="56"/>
      <c r="J380" s="53"/>
      <c r="K380" s="54"/>
      <c r="L380" s="56"/>
      <c r="M380" s="56"/>
      <c r="N380" s="56"/>
    </row>
    <row r="381" spans="1:14" ht="28.35" customHeight="1" x14ac:dyDescent="0.25">
      <c r="A381" s="52"/>
      <c r="B381" s="52"/>
      <c r="C381" s="53"/>
      <c r="D381" s="54"/>
      <c r="E381" s="52"/>
      <c r="F381" s="52"/>
      <c r="G381" s="55"/>
      <c r="H381" s="56"/>
      <c r="I381" s="56"/>
      <c r="J381" s="53"/>
      <c r="K381" s="54"/>
      <c r="L381" s="56"/>
      <c r="M381" s="56"/>
      <c r="N381" s="56"/>
    </row>
    <row r="382" spans="1:14" ht="28.35" customHeight="1" x14ac:dyDescent="0.25">
      <c r="A382" s="52"/>
      <c r="B382" s="52"/>
      <c r="C382" s="53"/>
      <c r="D382" s="54"/>
      <c r="E382" s="52"/>
      <c r="F382" s="52"/>
      <c r="G382" s="55"/>
      <c r="H382" s="56"/>
      <c r="I382" s="56"/>
      <c r="J382" s="53"/>
      <c r="K382" s="54"/>
      <c r="L382" s="56"/>
      <c r="M382" s="56"/>
      <c r="N382" s="56"/>
    </row>
    <row r="383" spans="1:14" ht="28.35" customHeight="1" x14ac:dyDescent="0.25">
      <c r="A383" s="52"/>
      <c r="B383" s="52"/>
      <c r="C383" s="53"/>
      <c r="D383" s="54"/>
      <c r="E383" s="52"/>
      <c r="F383" s="52"/>
      <c r="G383" s="55"/>
      <c r="H383" s="56"/>
      <c r="I383" s="56"/>
      <c r="J383" s="53"/>
      <c r="K383" s="54"/>
      <c r="L383" s="56"/>
      <c r="M383" s="56"/>
      <c r="N383" s="56"/>
    </row>
    <row r="384" spans="1:14" ht="28.35" customHeight="1" x14ac:dyDescent="0.25">
      <c r="A384" s="52"/>
      <c r="B384" s="52"/>
      <c r="C384" s="53"/>
      <c r="D384" s="54"/>
      <c r="E384" s="52"/>
      <c r="F384" s="52"/>
      <c r="G384" s="55"/>
      <c r="H384" s="56"/>
      <c r="I384" s="56"/>
      <c r="J384" s="53"/>
      <c r="K384" s="54"/>
      <c r="L384" s="56"/>
      <c r="M384" s="56"/>
      <c r="N384" s="56"/>
    </row>
    <row r="385" spans="1:14" ht="28.35" customHeight="1" x14ac:dyDescent="0.25">
      <c r="A385" s="52"/>
      <c r="B385" s="52"/>
      <c r="C385" s="53"/>
      <c r="D385" s="54"/>
      <c r="E385" s="52"/>
      <c r="F385" s="52"/>
      <c r="G385" s="55"/>
      <c r="H385" s="56"/>
      <c r="I385" s="56"/>
      <c r="J385" s="53"/>
      <c r="K385" s="54"/>
      <c r="L385" s="56"/>
      <c r="M385" s="56"/>
      <c r="N385" s="56"/>
    </row>
    <row r="386" spans="1:14" ht="28.35" customHeight="1" x14ac:dyDescent="0.25">
      <c r="A386" s="52"/>
      <c r="B386" s="52"/>
      <c r="C386" s="53"/>
      <c r="D386" s="54"/>
      <c r="E386" s="52"/>
      <c r="F386" s="52"/>
      <c r="G386" s="55"/>
      <c r="H386" s="56"/>
      <c r="I386" s="56"/>
      <c r="J386" s="53"/>
      <c r="K386" s="54"/>
      <c r="L386" s="56"/>
      <c r="M386" s="56"/>
      <c r="N386" s="56"/>
    </row>
    <row r="387" spans="1:14" ht="28.35" customHeight="1" x14ac:dyDescent="0.25">
      <c r="A387" s="52"/>
      <c r="B387" s="52"/>
      <c r="C387" s="53"/>
      <c r="D387" s="54"/>
      <c r="E387" s="52"/>
      <c r="F387" s="52"/>
      <c r="G387" s="55"/>
      <c r="H387" s="56"/>
      <c r="I387" s="56"/>
      <c r="J387" s="53"/>
      <c r="K387" s="54"/>
      <c r="L387" s="56"/>
      <c r="M387" s="56"/>
      <c r="N387" s="56"/>
    </row>
    <row r="388" spans="1:14" ht="28.35" customHeight="1" x14ac:dyDescent="0.25">
      <c r="A388" s="52"/>
      <c r="B388" s="52"/>
      <c r="C388" s="53"/>
      <c r="D388" s="54"/>
      <c r="E388" s="52"/>
      <c r="F388" s="52"/>
      <c r="G388" s="55"/>
      <c r="H388" s="56"/>
      <c r="I388" s="56"/>
      <c r="J388" s="53"/>
      <c r="K388" s="54"/>
      <c r="L388" s="56"/>
      <c r="M388" s="56"/>
      <c r="N388" s="56"/>
    </row>
    <row r="389" spans="1:14" ht="28.35" customHeight="1" x14ac:dyDescent="0.25">
      <c r="A389" s="52"/>
      <c r="B389" s="52"/>
      <c r="C389" s="53"/>
      <c r="D389" s="54"/>
      <c r="E389" s="52"/>
      <c r="F389" s="52"/>
      <c r="G389" s="55"/>
      <c r="H389" s="56"/>
      <c r="I389" s="56"/>
      <c r="J389" s="53"/>
      <c r="K389" s="54"/>
      <c r="L389" s="56"/>
      <c r="M389" s="56"/>
      <c r="N389" s="56"/>
    </row>
    <row r="390" spans="1:14" ht="28.35" customHeight="1" x14ac:dyDescent="0.25">
      <c r="A390" s="52"/>
      <c r="B390" s="52"/>
      <c r="C390" s="53"/>
      <c r="D390" s="54"/>
      <c r="E390" s="52"/>
      <c r="F390" s="52"/>
      <c r="G390" s="55"/>
      <c r="H390" s="56"/>
      <c r="I390" s="56"/>
      <c r="J390" s="53"/>
      <c r="K390" s="54"/>
      <c r="L390" s="56"/>
      <c r="M390" s="56"/>
      <c r="N390" s="56"/>
    </row>
    <row r="391" spans="1:14" ht="28.35" customHeight="1" x14ac:dyDescent="0.25">
      <c r="A391" s="52"/>
      <c r="B391" s="52"/>
      <c r="C391" s="53"/>
      <c r="D391" s="54"/>
      <c r="E391" s="52"/>
      <c r="F391" s="52"/>
      <c r="G391" s="55"/>
      <c r="H391" s="56"/>
      <c r="I391" s="56"/>
      <c r="J391" s="53"/>
      <c r="K391" s="54"/>
      <c r="L391" s="56"/>
      <c r="M391" s="56"/>
      <c r="N391" s="56"/>
    </row>
    <row r="392" spans="1:14" ht="28.35" customHeight="1" x14ac:dyDescent="0.25">
      <c r="A392" s="52"/>
      <c r="B392" s="52"/>
      <c r="C392" s="53"/>
      <c r="D392" s="54"/>
      <c r="E392" s="52"/>
      <c r="F392" s="52"/>
      <c r="G392" s="55"/>
      <c r="H392" s="56"/>
      <c r="I392" s="56"/>
      <c r="J392" s="53"/>
      <c r="K392" s="54"/>
      <c r="L392" s="56"/>
      <c r="M392" s="56"/>
      <c r="N392" s="56"/>
    </row>
    <row r="393" spans="1:14" ht="28.35" customHeight="1" x14ac:dyDescent="0.25">
      <c r="A393" s="52"/>
      <c r="B393" s="52"/>
      <c r="C393" s="53"/>
      <c r="D393" s="54"/>
      <c r="E393" s="52"/>
      <c r="F393" s="52"/>
      <c r="G393" s="55"/>
      <c r="H393" s="56"/>
      <c r="I393" s="56"/>
      <c r="J393" s="53"/>
      <c r="K393" s="54"/>
      <c r="L393" s="56"/>
      <c r="M393" s="56"/>
      <c r="N393" s="56"/>
    </row>
    <row r="394" spans="1:14" ht="28.35" customHeight="1" x14ac:dyDescent="0.25">
      <c r="A394" s="52"/>
      <c r="B394" s="52"/>
      <c r="C394" s="53"/>
      <c r="D394" s="54"/>
      <c r="E394" s="52"/>
      <c r="F394" s="52"/>
      <c r="G394" s="55"/>
      <c r="H394" s="56"/>
      <c r="I394" s="56"/>
      <c r="J394" s="53"/>
      <c r="K394" s="54"/>
      <c r="L394" s="56"/>
      <c r="M394" s="56"/>
      <c r="N394" s="56"/>
    </row>
    <row r="395" spans="1:14" ht="28.35" customHeight="1" x14ac:dyDescent="0.25">
      <c r="A395" s="52"/>
      <c r="B395" s="52"/>
      <c r="C395" s="53"/>
      <c r="D395" s="54"/>
      <c r="E395" s="52"/>
      <c r="F395" s="52"/>
      <c r="G395" s="55"/>
      <c r="H395" s="56"/>
      <c r="I395" s="56"/>
      <c r="J395" s="53"/>
      <c r="K395" s="54"/>
      <c r="L395" s="56"/>
      <c r="M395" s="56"/>
      <c r="N395" s="56"/>
    </row>
    <row r="396" spans="1:14" ht="28.35" customHeight="1" x14ac:dyDescent="0.25">
      <c r="A396" s="52"/>
      <c r="B396" s="52"/>
      <c r="C396" s="53"/>
      <c r="D396" s="54"/>
      <c r="E396" s="52"/>
      <c r="F396" s="52"/>
      <c r="G396" s="55"/>
      <c r="H396" s="56"/>
      <c r="I396" s="56"/>
      <c r="J396" s="53"/>
      <c r="K396" s="54"/>
      <c r="L396" s="56"/>
      <c r="M396" s="56"/>
      <c r="N396" s="56"/>
    </row>
    <row r="397" spans="1:14" ht="28.35" customHeight="1" x14ac:dyDescent="0.25">
      <c r="A397" s="52"/>
      <c r="B397" s="52"/>
      <c r="C397" s="53"/>
      <c r="D397" s="54"/>
      <c r="E397" s="52"/>
      <c r="F397" s="52"/>
      <c r="G397" s="55"/>
      <c r="H397" s="56"/>
      <c r="I397" s="56"/>
      <c r="J397" s="53"/>
      <c r="K397" s="54"/>
      <c r="L397" s="56"/>
      <c r="M397" s="56"/>
      <c r="N397" s="56"/>
    </row>
    <row r="398" spans="1:14" ht="28.35" customHeight="1" x14ac:dyDescent="0.25">
      <c r="A398" s="52"/>
      <c r="B398" s="52"/>
      <c r="C398" s="53"/>
      <c r="D398" s="54"/>
      <c r="E398" s="52"/>
      <c r="F398" s="52"/>
      <c r="G398" s="55"/>
      <c r="H398" s="56"/>
      <c r="I398" s="56"/>
      <c r="J398" s="53"/>
      <c r="K398" s="54"/>
      <c r="L398" s="56"/>
      <c r="M398" s="56"/>
      <c r="N398" s="56"/>
    </row>
    <row r="399" spans="1:14" ht="28.35" customHeight="1" x14ac:dyDescent="0.25">
      <c r="A399" s="52"/>
      <c r="B399" s="52"/>
      <c r="C399" s="53"/>
      <c r="D399" s="54"/>
      <c r="E399" s="52"/>
      <c r="F399" s="52"/>
      <c r="G399" s="55"/>
      <c r="H399" s="56"/>
      <c r="I399" s="56"/>
      <c r="J399" s="53"/>
      <c r="K399" s="54"/>
      <c r="L399" s="56"/>
      <c r="M399" s="56"/>
      <c r="N399" s="56"/>
    </row>
    <row r="400" spans="1:14" ht="28.35" customHeight="1" x14ac:dyDescent="0.25">
      <c r="A400" s="52"/>
      <c r="B400" s="52"/>
      <c r="C400" s="53"/>
      <c r="D400" s="54"/>
      <c r="E400" s="52"/>
      <c r="F400" s="52"/>
      <c r="G400" s="55"/>
      <c r="H400" s="56"/>
      <c r="I400" s="56"/>
      <c r="J400" s="53"/>
      <c r="K400" s="54"/>
      <c r="L400" s="56"/>
      <c r="M400" s="56"/>
      <c r="N400" s="56"/>
    </row>
    <row r="401" spans="1:14" ht="28.35" customHeight="1" x14ac:dyDescent="0.25">
      <c r="A401" s="52"/>
      <c r="B401" s="52"/>
      <c r="C401" s="53"/>
      <c r="D401" s="54"/>
      <c r="E401" s="52"/>
      <c r="F401" s="52"/>
      <c r="G401" s="55"/>
      <c r="H401" s="56"/>
      <c r="I401" s="56"/>
      <c r="J401" s="53"/>
      <c r="K401" s="54"/>
      <c r="L401" s="56"/>
      <c r="M401" s="56"/>
      <c r="N401" s="56"/>
    </row>
    <row r="402" spans="1:14" ht="28.35" customHeight="1" x14ac:dyDescent="0.25">
      <c r="A402" s="52"/>
      <c r="B402" s="52"/>
      <c r="C402" s="53"/>
      <c r="D402" s="54"/>
      <c r="E402" s="52"/>
      <c r="F402" s="52"/>
      <c r="G402" s="55"/>
      <c r="H402" s="56"/>
      <c r="I402" s="56"/>
      <c r="J402" s="53"/>
      <c r="K402" s="54"/>
      <c r="L402" s="56"/>
      <c r="M402" s="56"/>
      <c r="N402" s="56"/>
    </row>
    <row r="403" spans="1:14" ht="28.35" customHeight="1" x14ac:dyDescent="0.25">
      <c r="A403" s="52"/>
      <c r="B403" s="52"/>
      <c r="C403" s="53"/>
      <c r="D403" s="54"/>
      <c r="E403" s="52"/>
      <c r="F403" s="52"/>
      <c r="G403" s="55"/>
      <c r="H403" s="56"/>
      <c r="I403" s="56"/>
      <c r="J403" s="53"/>
      <c r="K403" s="54"/>
      <c r="L403" s="56"/>
      <c r="M403" s="56"/>
      <c r="N403" s="56"/>
    </row>
    <row r="404" spans="1:14" ht="28.35" customHeight="1" x14ac:dyDescent="0.25">
      <c r="A404" s="52"/>
      <c r="B404" s="52"/>
      <c r="C404" s="53"/>
      <c r="D404" s="54"/>
      <c r="E404" s="52"/>
      <c r="F404" s="52"/>
      <c r="G404" s="55"/>
      <c r="H404" s="56"/>
      <c r="I404" s="56"/>
      <c r="J404" s="53"/>
      <c r="K404" s="54"/>
      <c r="L404" s="56"/>
      <c r="M404" s="56"/>
      <c r="N404" s="56"/>
    </row>
    <row r="405" spans="1:14" ht="28.35" customHeight="1" x14ac:dyDescent="0.25">
      <c r="A405" s="52"/>
      <c r="B405" s="52"/>
      <c r="C405" s="53"/>
      <c r="D405" s="54"/>
      <c r="E405" s="52"/>
      <c r="F405" s="52"/>
      <c r="G405" s="55"/>
      <c r="H405" s="56"/>
      <c r="I405" s="56"/>
      <c r="J405" s="53"/>
      <c r="K405" s="54"/>
      <c r="L405" s="56"/>
      <c r="M405" s="56"/>
      <c r="N405" s="56"/>
    </row>
    <row r="406" spans="1:14" ht="28.35" customHeight="1" x14ac:dyDescent="0.25">
      <c r="A406" s="52"/>
      <c r="B406" s="52"/>
      <c r="C406" s="53"/>
      <c r="D406" s="54"/>
      <c r="E406" s="52"/>
      <c r="F406" s="52"/>
      <c r="G406" s="55"/>
      <c r="H406" s="56"/>
      <c r="I406" s="56"/>
      <c r="J406" s="53"/>
      <c r="K406" s="54"/>
      <c r="L406" s="56"/>
      <c r="M406" s="56"/>
      <c r="N406" s="56"/>
    </row>
    <row r="407" spans="1:14" ht="28.35" customHeight="1" x14ac:dyDescent="0.25">
      <c r="A407" s="52"/>
      <c r="B407" s="52"/>
      <c r="C407" s="53"/>
      <c r="D407" s="54"/>
      <c r="E407" s="52"/>
      <c r="F407" s="52"/>
      <c r="G407" s="55"/>
      <c r="H407" s="56"/>
      <c r="I407" s="56"/>
      <c r="J407" s="53"/>
      <c r="K407" s="54"/>
      <c r="L407" s="56"/>
      <c r="M407" s="56"/>
      <c r="N407" s="56"/>
    </row>
    <row r="408" spans="1:14" ht="28.35" customHeight="1" x14ac:dyDescent="0.25">
      <c r="A408" s="52"/>
      <c r="B408" s="52"/>
      <c r="C408" s="53"/>
      <c r="D408" s="54"/>
      <c r="E408" s="52"/>
      <c r="F408" s="52"/>
      <c r="G408" s="55"/>
      <c r="H408" s="56"/>
      <c r="I408" s="56"/>
      <c r="J408" s="53"/>
      <c r="K408" s="54"/>
      <c r="L408" s="56"/>
      <c r="M408" s="56"/>
      <c r="N408" s="56"/>
    </row>
    <row r="409" spans="1:14" ht="28.35" customHeight="1" x14ac:dyDescent="0.25">
      <c r="A409" s="52"/>
      <c r="B409" s="52"/>
      <c r="C409" s="53"/>
      <c r="D409" s="54"/>
      <c r="E409" s="52"/>
      <c r="F409" s="52"/>
      <c r="G409" s="55"/>
      <c r="H409" s="56"/>
      <c r="I409" s="56"/>
      <c r="J409" s="53"/>
      <c r="K409" s="54"/>
      <c r="L409" s="56"/>
      <c r="M409" s="56"/>
      <c r="N409" s="56"/>
    </row>
    <row r="410" spans="1:14" ht="28.35" customHeight="1" x14ac:dyDescent="0.25">
      <c r="A410" s="52"/>
      <c r="B410" s="52"/>
      <c r="C410" s="53"/>
      <c r="D410" s="54"/>
      <c r="E410" s="52"/>
      <c r="F410" s="52"/>
      <c r="G410" s="55"/>
      <c r="H410" s="56"/>
      <c r="I410" s="56"/>
      <c r="J410" s="53"/>
      <c r="K410" s="54"/>
      <c r="L410" s="56"/>
      <c r="M410" s="56"/>
      <c r="N410" s="56"/>
    </row>
    <row r="411" spans="1:14" ht="28.35" customHeight="1" x14ac:dyDescent="0.25">
      <c r="A411" s="52"/>
      <c r="B411" s="52"/>
      <c r="C411" s="53"/>
      <c r="D411" s="54"/>
      <c r="E411" s="52"/>
      <c r="F411" s="52"/>
      <c r="G411" s="55"/>
      <c r="H411" s="56"/>
      <c r="I411" s="56"/>
      <c r="J411" s="53"/>
      <c r="K411" s="54"/>
      <c r="L411" s="56"/>
      <c r="M411" s="56"/>
      <c r="N411" s="56"/>
    </row>
    <row r="412" spans="1:14" ht="28.35" customHeight="1" x14ac:dyDescent="0.25">
      <c r="A412" s="52"/>
      <c r="B412" s="52"/>
      <c r="C412" s="53"/>
      <c r="D412" s="54"/>
      <c r="E412" s="52"/>
      <c r="F412" s="52"/>
      <c r="G412" s="55"/>
      <c r="H412" s="56"/>
      <c r="I412" s="56"/>
      <c r="J412" s="53"/>
      <c r="K412" s="54"/>
      <c r="L412" s="56"/>
      <c r="M412" s="56"/>
      <c r="N412" s="56"/>
    </row>
    <row r="413" spans="1:14" ht="28.35" customHeight="1" x14ac:dyDescent="0.25">
      <c r="A413" s="52"/>
      <c r="B413" s="52"/>
      <c r="C413" s="53"/>
      <c r="D413" s="54"/>
      <c r="E413" s="52"/>
      <c r="F413" s="52"/>
      <c r="G413" s="55"/>
      <c r="H413" s="56"/>
      <c r="I413" s="56"/>
      <c r="J413" s="53"/>
      <c r="K413" s="54"/>
      <c r="L413" s="56"/>
      <c r="M413" s="56"/>
      <c r="N413" s="56"/>
    </row>
    <row r="414" spans="1:14" ht="28.35" customHeight="1" x14ac:dyDescent="0.25">
      <c r="A414" s="52"/>
      <c r="B414" s="52"/>
      <c r="C414" s="53"/>
      <c r="D414" s="54"/>
      <c r="E414" s="52"/>
      <c r="F414" s="52"/>
      <c r="G414" s="55"/>
      <c r="H414" s="56"/>
      <c r="I414" s="56"/>
      <c r="J414" s="53"/>
      <c r="K414" s="54"/>
      <c r="L414" s="56"/>
      <c r="M414" s="56"/>
      <c r="N414" s="56"/>
    </row>
    <row r="415" spans="1:14" ht="28.35" customHeight="1" x14ac:dyDescent="0.25">
      <c r="A415" s="52"/>
      <c r="B415" s="52"/>
      <c r="C415" s="53"/>
      <c r="D415" s="54"/>
      <c r="E415" s="52"/>
      <c r="F415" s="52"/>
      <c r="G415" s="55"/>
      <c r="H415" s="56"/>
      <c r="I415" s="56"/>
      <c r="J415" s="53"/>
      <c r="K415" s="54"/>
      <c r="L415" s="56"/>
      <c r="M415" s="56"/>
      <c r="N415" s="56"/>
    </row>
    <row r="416" spans="1:14" ht="28.35" customHeight="1" x14ac:dyDescent="0.25">
      <c r="A416" s="52"/>
      <c r="B416" s="52"/>
      <c r="C416" s="53"/>
      <c r="D416" s="54"/>
      <c r="E416" s="52"/>
      <c r="F416" s="52"/>
      <c r="G416" s="55"/>
      <c r="H416" s="56"/>
      <c r="I416" s="56"/>
      <c r="J416" s="53"/>
      <c r="K416" s="54"/>
      <c r="L416" s="56"/>
      <c r="M416" s="56"/>
      <c r="N416" s="56"/>
    </row>
    <row r="417" spans="1:14" ht="28.35" customHeight="1" x14ac:dyDescent="0.25">
      <c r="A417" s="52"/>
      <c r="B417" s="52"/>
      <c r="C417" s="53"/>
      <c r="D417" s="54"/>
      <c r="E417" s="52"/>
      <c r="F417" s="52"/>
      <c r="G417" s="55"/>
      <c r="H417" s="56"/>
      <c r="I417" s="56"/>
      <c r="J417" s="53"/>
      <c r="K417" s="54"/>
      <c r="L417" s="56"/>
      <c r="M417" s="56"/>
      <c r="N417" s="56"/>
    </row>
    <row r="418" spans="1:14" ht="28.35" customHeight="1" x14ac:dyDescent="0.25">
      <c r="A418" s="52"/>
      <c r="B418" s="52"/>
      <c r="C418" s="53"/>
      <c r="D418" s="54"/>
      <c r="E418" s="52"/>
      <c r="F418" s="52"/>
      <c r="G418" s="55"/>
      <c r="H418" s="56"/>
      <c r="I418" s="56"/>
      <c r="J418" s="53"/>
      <c r="K418" s="54"/>
      <c r="L418" s="56"/>
      <c r="M418" s="56"/>
      <c r="N418" s="56"/>
    </row>
    <row r="419" spans="1:14" ht="28.35" customHeight="1" x14ac:dyDescent="0.25">
      <c r="A419" s="52"/>
      <c r="B419" s="52"/>
      <c r="C419" s="53"/>
      <c r="D419" s="54"/>
      <c r="E419" s="52"/>
      <c r="F419" s="52"/>
      <c r="G419" s="55"/>
      <c r="H419" s="56"/>
      <c r="I419" s="56"/>
      <c r="J419" s="53"/>
      <c r="K419" s="54"/>
      <c r="L419" s="56"/>
      <c r="M419" s="56"/>
      <c r="N419" s="56"/>
    </row>
    <row r="420" spans="1:14" ht="28.35" customHeight="1" x14ac:dyDescent="0.25">
      <c r="A420" s="52"/>
      <c r="B420" s="52"/>
      <c r="C420" s="53"/>
      <c r="D420" s="54"/>
      <c r="E420" s="52"/>
      <c r="F420" s="52"/>
      <c r="G420" s="55"/>
      <c r="H420" s="56"/>
      <c r="I420" s="56"/>
      <c r="J420" s="53"/>
      <c r="K420" s="54"/>
      <c r="L420" s="56"/>
      <c r="M420" s="56"/>
      <c r="N420" s="56"/>
    </row>
    <row r="421" spans="1:14" ht="28.35" customHeight="1" x14ac:dyDescent="0.25">
      <c r="A421" s="52"/>
      <c r="B421" s="52"/>
      <c r="C421" s="53"/>
      <c r="D421" s="54"/>
      <c r="E421" s="52"/>
      <c r="F421" s="52"/>
      <c r="G421" s="55"/>
      <c r="H421" s="56"/>
      <c r="I421" s="56"/>
      <c r="J421" s="53"/>
      <c r="K421" s="54"/>
      <c r="L421" s="56"/>
      <c r="M421" s="56"/>
      <c r="N421" s="56"/>
    </row>
    <row r="422" spans="1:14" ht="28.35" customHeight="1" x14ac:dyDescent="0.25">
      <c r="A422" s="52"/>
      <c r="B422" s="52"/>
      <c r="C422" s="53"/>
      <c r="D422" s="54"/>
      <c r="E422" s="52"/>
      <c r="F422" s="52"/>
      <c r="G422" s="55"/>
      <c r="H422" s="56"/>
      <c r="I422" s="56"/>
      <c r="J422" s="53"/>
      <c r="K422" s="54"/>
      <c r="L422" s="56"/>
      <c r="M422" s="56"/>
      <c r="N422" s="56"/>
    </row>
    <row r="423" spans="1:14" ht="28.35" customHeight="1" x14ac:dyDescent="0.25">
      <c r="A423" s="52"/>
      <c r="B423" s="52"/>
      <c r="C423" s="53"/>
      <c r="D423" s="54"/>
      <c r="E423" s="52"/>
      <c r="F423" s="52"/>
      <c r="G423" s="55"/>
      <c r="H423" s="56"/>
      <c r="I423" s="56"/>
      <c r="J423" s="53"/>
      <c r="K423" s="54"/>
      <c r="L423" s="56"/>
      <c r="M423" s="56"/>
      <c r="N423" s="56"/>
    </row>
    <row r="424" spans="1:14" ht="28.35" customHeight="1" x14ac:dyDescent="0.25">
      <c r="A424" s="52"/>
      <c r="B424" s="52"/>
      <c r="C424" s="53"/>
      <c r="D424" s="54"/>
      <c r="E424" s="52"/>
      <c r="F424" s="52"/>
      <c r="G424" s="55"/>
      <c r="H424" s="56"/>
      <c r="I424" s="56"/>
      <c r="J424" s="53"/>
      <c r="K424" s="54"/>
      <c r="L424" s="56"/>
      <c r="M424" s="56"/>
      <c r="N424" s="56"/>
    </row>
    <row r="425" spans="1:14" ht="28.35" customHeight="1" x14ac:dyDescent="0.25">
      <c r="A425" s="52"/>
      <c r="B425" s="52"/>
      <c r="C425" s="53"/>
      <c r="D425" s="54"/>
      <c r="E425" s="52"/>
      <c r="F425" s="52"/>
      <c r="G425" s="55"/>
      <c r="H425" s="56"/>
      <c r="I425" s="56"/>
      <c r="J425" s="53"/>
      <c r="K425" s="54"/>
      <c r="L425" s="56"/>
      <c r="M425" s="56"/>
      <c r="N425" s="56"/>
    </row>
    <row r="426" spans="1:14" ht="28.35" customHeight="1" x14ac:dyDescent="0.25">
      <c r="A426" s="52"/>
      <c r="B426" s="52"/>
      <c r="C426" s="53"/>
      <c r="D426" s="54"/>
      <c r="E426" s="52"/>
      <c r="F426" s="52"/>
      <c r="G426" s="55"/>
      <c r="H426" s="56"/>
      <c r="I426" s="56"/>
      <c r="J426" s="53"/>
      <c r="K426" s="54"/>
      <c r="L426" s="56"/>
      <c r="M426" s="56"/>
      <c r="N426" s="56"/>
    </row>
    <row r="427" spans="1:14" ht="28.35" customHeight="1" x14ac:dyDescent="0.25">
      <c r="A427" s="52"/>
      <c r="B427" s="52"/>
      <c r="C427" s="53"/>
      <c r="D427" s="54"/>
      <c r="E427" s="52"/>
      <c r="F427" s="52"/>
      <c r="G427" s="55"/>
      <c r="H427" s="56"/>
      <c r="I427" s="56"/>
      <c r="J427" s="53"/>
      <c r="K427" s="54"/>
      <c r="L427" s="56"/>
      <c r="M427" s="56"/>
      <c r="N427" s="56"/>
    </row>
    <row r="428" spans="1:14" ht="28.35" customHeight="1" x14ac:dyDescent="0.25">
      <c r="A428" s="52"/>
      <c r="B428" s="52"/>
      <c r="C428" s="53"/>
      <c r="D428" s="54"/>
      <c r="E428" s="52"/>
      <c r="F428" s="52"/>
      <c r="G428" s="55"/>
      <c r="H428" s="56"/>
      <c r="I428" s="56"/>
      <c r="J428" s="53"/>
      <c r="K428" s="54"/>
      <c r="L428" s="56"/>
      <c r="M428" s="56"/>
      <c r="N428" s="56"/>
    </row>
    <row r="429" spans="1:14" ht="28.35" customHeight="1" x14ac:dyDescent="0.25">
      <c r="A429" s="52"/>
      <c r="B429" s="52"/>
      <c r="C429" s="53"/>
      <c r="D429" s="54"/>
      <c r="E429" s="52"/>
      <c r="F429" s="52"/>
      <c r="G429" s="55"/>
      <c r="H429" s="56"/>
      <c r="I429" s="56"/>
      <c r="J429" s="53"/>
      <c r="K429" s="54"/>
      <c r="L429" s="56"/>
      <c r="M429" s="56"/>
      <c r="N429" s="56"/>
    </row>
    <row r="430" spans="1:14" ht="28.35" customHeight="1" x14ac:dyDescent="0.25">
      <c r="A430" s="52"/>
      <c r="B430" s="52"/>
      <c r="C430" s="53"/>
      <c r="D430" s="54"/>
      <c r="E430" s="52"/>
      <c r="F430" s="52"/>
      <c r="G430" s="55"/>
      <c r="H430" s="56"/>
      <c r="I430" s="56"/>
      <c r="J430" s="53"/>
      <c r="K430" s="54"/>
      <c r="L430" s="56"/>
      <c r="M430" s="56"/>
      <c r="N430" s="56"/>
    </row>
    <row r="431" spans="1:14" ht="28.35" customHeight="1" x14ac:dyDescent="0.25">
      <c r="A431" s="52"/>
      <c r="B431" s="52"/>
      <c r="C431" s="53"/>
      <c r="D431" s="54"/>
      <c r="E431" s="52"/>
      <c r="F431" s="52"/>
      <c r="G431" s="55"/>
      <c r="H431" s="56"/>
      <c r="I431" s="56"/>
      <c r="J431" s="53"/>
      <c r="K431" s="54"/>
      <c r="L431" s="56"/>
      <c r="M431" s="56"/>
      <c r="N431" s="56"/>
    </row>
    <row r="432" spans="1:14" ht="28.35" customHeight="1" x14ac:dyDescent="0.25">
      <c r="A432" s="52"/>
      <c r="B432" s="52"/>
      <c r="C432" s="53"/>
      <c r="D432" s="54"/>
      <c r="E432" s="52"/>
      <c r="F432" s="52"/>
      <c r="G432" s="55"/>
      <c r="H432" s="56"/>
      <c r="I432" s="56"/>
      <c r="J432" s="53"/>
      <c r="K432" s="54"/>
      <c r="L432" s="56"/>
      <c r="M432" s="56"/>
      <c r="N432" s="56"/>
    </row>
    <row r="433" spans="1:14" ht="28.35" customHeight="1" x14ac:dyDescent="0.25">
      <c r="A433" s="52"/>
      <c r="B433" s="52"/>
      <c r="C433" s="53"/>
      <c r="D433" s="54"/>
      <c r="E433" s="52"/>
      <c r="F433" s="52"/>
      <c r="G433" s="55"/>
      <c r="H433" s="56"/>
      <c r="I433" s="56"/>
      <c r="J433" s="53"/>
      <c r="K433" s="54"/>
      <c r="L433" s="56"/>
      <c r="M433" s="56"/>
      <c r="N433" s="56"/>
    </row>
    <row r="434" spans="1:14" ht="28.35" customHeight="1" x14ac:dyDescent="0.25">
      <c r="A434" s="52"/>
      <c r="B434" s="52"/>
      <c r="C434" s="53"/>
      <c r="D434" s="54"/>
      <c r="E434" s="52"/>
      <c r="F434" s="52"/>
      <c r="G434" s="55"/>
      <c r="H434" s="56"/>
      <c r="I434" s="56"/>
      <c r="J434" s="53"/>
      <c r="K434" s="54"/>
      <c r="L434" s="56"/>
      <c r="M434" s="56"/>
      <c r="N434" s="56"/>
    </row>
    <row r="435" spans="1:14" ht="28.35" customHeight="1" x14ac:dyDescent="0.25">
      <c r="A435" s="52"/>
      <c r="B435" s="52"/>
      <c r="C435" s="53"/>
      <c r="D435" s="54"/>
      <c r="E435" s="52"/>
      <c r="F435" s="52"/>
      <c r="G435" s="55"/>
      <c r="H435" s="56"/>
      <c r="I435" s="56"/>
      <c r="J435" s="53"/>
      <c r="K435" s="54"/>
      <c r="L435" s="56"/>
      <c r="M435" s="56"/>
      <c r="N435" s="56"/>
    </row>
    <row r="436" spans="1:14" ht="28.35" customHeight="1" x14ac:dyDescent="0.25">
      <c r="A436" s="52"/>
      <c r="B436" s="52"/>
      <c r="C436" s="53"/>
      <c r="D436" s="54"/>
      <c r="E436" s="52"/>
      <c r="F436" s="52"/>
      <c r="G436" s="55"/>
      <c r="H436" s="56"/>
      <c r="I436" s="56"/>
      <c r="J436" s="53"/>
      <c r="K436" s="54"/>
      <c r="L436" s="56"/>
      <c r="M436" s="56"/>
      <c r="N436" s="56"/>
    </row>
    <row r="437" spans="1:14" ht="28.35" customHeight="1" x14ac:dyDescent="0.25">
      <c r="A437" s="52"/>
      <c r="B437" s="52"/>
      <c r="C437" s="53"/>
      <c r="D437" s="54"/>
      <c r="E437" s="52"/>
      <c r="F437" s="52"/>
      <c r="G437" s="55"/>
      <c r="H437" s="56"/>
      <c r="I437" s="56"/>
      <c r="J437" s="53"/>
      <c r="K437" s="54"/>
      <c r="L437" s="56"/>
      <c r="M437" s="56"/>
      <c r="N437" s="56"/>
    </row>
    <row r="438" spans="1:14" ht="28.35" customHeight="1" x14ac:dyDescent="0.25">
      <c r="A438" s="52"/>
      <c r="B438" s="52"/>
      <c r="C438" s="53"/>
      <c r="D438" s="54"/>
      <c r="E438" s="52"/>
      <c r="F438" s="52"/>
      <c r="G438" s="55"/>
      <c r="H438" s="56"/>
      <c r="I438" s="56"/>
      <c r="J438" s="53"/>
      <c r="K438" s="54"/>
      <c r="L438" s="56"/>
      <c r="M438" s="56"/>
      <c r="N438" s="56"/>
    </row>
    <row r="439" spans="1:14" ht="28.35" customHeight="1" x14ac:dyDescent="0.25">
      <c r="A439" s="52"/>
      <c r="B439" s="52"/>
      <c r="C439" s="53"/>
      <c r="D439" s="54"/>
      <c r="E439" s="52"/>
      <c r="F439" s="52"/>
      <c r="G439" s="55"/>
      <c r="H439" s="56"/>
      <c r="I439" s="56"/>
      <c r="J439" s="53"/>
      <c r="K439" s="54"/>
      <c r="L439" s="56"/>
      <c r="M439" s="56"/>
      <c r="N439" s="56"/>
    </row>
    <row r="440" spans="1:14" ht="28.35" customHeight="1" x14ac:dyDescent="0.25">
      <c r="A440" s="52"/>
      <c r="B440" s="52"/>
      <c r="C440" s="53"/>
      <c r="D440" s="54"/>
      <c r="E440" s="52"/>
      <c r="F440" s="52"/>
      <c r="G440" s="55"/>
      <c r="H440" s="56"/>
      <c r="I440" s="56"/>
      <c r="J440" s="53"/>
      <c r="K440" s="54"/>
      <c r="L440" s="56"/>
      <c r="M440" s="56"/>
      <c r="N440" s="56"/>
    </row>
    <row r="441" spans="1:14" ht="28.35" customHeight="1" x14ac:dyDescent="0.25">
      <c r="A441" s="52"/>
      <c r="B441" s="52"/>
      <c r="C441" s="53"/>
      <c r="D441" s="54"/>
      <c r="E441" s="52"/>
      <c r="F441" s="52"/>
      <c r="G441" s="55"/>
      <c r="H441" s="56"/>
      <c r="I441" s="56"/>
      <c r="J441" s="53"/>
      <c r="K441" s="54"/>
      <c r="L441" s="56"/>
      <c r="M441" s="56"/>
      <c r="N441" s="56"/>
    </row>
    <row r="442" spans="1:14" ht="28.35" customHeight="1" x14ac:dyDescent="0.25">
      <c r="A442" s="52"/>
      <c r="B442" s="52"/>
      <c r="C442" s="53"/>
      <c r="D442" s="54"/>
      <c r="E442" s="52"/>
      <c r="F442" s="52"/>
      <c r="G442" s="55"/>
      <c r="H442" s="56"/>
      <c r="I442" s="56"/>
      <c r="J442" s="53"/>
      <c r="K442" s="54"/>
      <c r="L442" s="56"/>
      <c r="M442" s="56"/>
      <c r="N442" s="56"/>
    </row>
    <row r="443" spans="1:14" ht="28.35" customHeight="1" x14ac:dyDescent="0.25">
      <c r="A443" s="52"/>
      <c r="B443" s="52"/>
      <c r="C443" s="53"/>
      <c r="D443" s="54"/>
      <c r="E443" s="52"/>
      <c r="F443" s="52"/>
      <c r="G443" s="55"/>
      <c r="H443" s="56"/>
      <c r="I443" s="56"/>
      <c r="J443" s="53"/>
      <c r="K443" s="54"/>
      <c r="L443" s="56"/>
      <c r="M443" s="56"/>
      <c r="N443" s="56"/>
    </row>
    <row r="444" spans="1:14" ht="28.35" customHeight="1" x14ac:dyDescent="0.25">
      <c r="A444" s="52"/>
      <c r="B444" s="52"/>
      <c r="C444" s="53"/>
      <c r="D444" s="54"/>
      <c r="E444" s="52"/>
      <c r="F444" s="52"/>
      <c r="G444" s="55"/>
      <c r="H444" s="56"/>
      <c r="I444" s="56"/>
      <c r="J444" s="53"/>
      <c r="K444" s="54"/>
      <c r="L444" s="56"/>
      <c r="M444" s="56"/>
      <c r="N444" s="56"/>
    </row>
    <row r="445" spans="1:14" ht="28.35" customHeight="1" x14ac:dyDescent="0.25">
      <c r="A445" s="52"/>
      <c r="B445" s="52"/>
      <c r="C445" s="53"/>
      <c r="D445" s="54"/>
      <c r="E445" s="52"/>
      <c r="F445" s="52"/>
      <c r="G445" s="55"/>
      <c r="H445" s="56"/>
      <c r="I445" s="56"/>
      <c r="J445" s="53"/>
      <c r="K445" s="54"/>
      <c r="L445" s="56"/>
      <c r="M445" s="56"/>
      <c r="N445" s="56"/>
    </row>
    <row r="446" spans="1:14" ht="28.35" customHeight="1" x14ac:dyDescent="0.25">
      <c r="A446" s="52"/>
      <c r="B446" s="52"/>
      <c r="C446" s="53"/>
      <c r="D446" s="54"/>
      <c r="E446" s="52"/>
      <c r="F446" s="52"/>
      <c r="G446" s="55"/>
      <c r="H446" s="56"/>
      <c r="I446" s="56"/>
      <c r="J446" s="53"/>
      <c r="K446" s="54"/>
      <c r="L446" s="56"/>
      <c r="M446" s="56"/>
      <c r="N446" s="56"/>
    </row>
    <row r="447" spans="1:14" ht="28.35" customHeight="1" x14ac:dyDescent="0.25">
      <c r="A447" s="52"/>
      <c r="B447" s="52"/>
      <c r="C447" s="53"/>
      <c r="D447" s="54"/>
      <c r="E447" s="52"/>
      <c r="F447" s="52"/>
      <c r="G447" s="55"/>
      <c r="H447" s="56"/>
      <c r="I447" s="56"/>
      <c r="J447" s="53"/>
      <c r="K447" s="54"/>
      <c r="L447" s="56"/>
      <c r="M447" s="56"/>
      <c r="N447" s="56"/>
    </row>
    <row r="448" spans="1:14" ht="28.35" customHeight="1" x14ac:dyDescent="0.25">
      <c r="A448" s="52"/>
      <c r="B448" s="52"/>
      <c r="C448" s="53"/>
      <c r="D448" s="54"/>
      <c r="E448" s="52"/>
      <c r="F448" s="52"/>
      <c r="G448" s="55"/>
      <c r="H448" s="56"/>
      <c r="I448" s="56"/>
      <c r="J448" s="53"/>
      <c r="K448" s="54"/>
      <c r="L448" s="56"/>
      <c r="M448" s="56"/>
      <c r="N448" s="56"/>
    </row>
    <row r="449" spans="1:14" ht="28.35" customHeight="1" x14ac:dyDescent="0.25">
      <c r="A449" s="52"/>
      <c r="B449" s="52"/>
      <c r="C449" s="53"/>
      <c r="D449" s="54"/>
      <c r="E449" s="52"/>
      <c r="F449" s="52"/>
      <c r="G449" s="55"/>
      <c r="H449" s="56"/>
      <c r="I449" s="56"/>
      <c r="J449" s="53"/>
      <c r="K449" s="54"/>
      <c r="L449" s="56"/>
      <c r="M449" s="56"/>
      <c r="N449" s="56"/>
    </row>
    <row r="450" spans="1:14" ht="28.35" customHeight="1" x14ac:dyDescent="0.25">
      <c r="A450" s="52"/>
      <c r="B450" s="52"/>
      <c r="C450" s="53"/>
      <c r="D450" s="54"/>
      <c r="E450" s="52"/>
      <c r="F450" s="52"/>
      <c r="G450" s="55"/>
      <c r="H450" s="56"/>
      <c r="I450" s="56"/>
      <c r="J450" s="53"/>
      <c r="K450" s="54"/>
      <c r="L450" s="56"/>
      <c r="M450" s="56"/>
      <c r="N450" s="56"/>
    </row>
    <row r="451" spans="1:14" ht="28.35" customHeight="1" x14ac:dyDescent="0.25">
      <c r="A451" s="52"/>
      <c r="B451" s="52"/>
      <c r="C451" s="53"/>
      <c r="D451" s="54"/>
      <c r="E451" s="52"/>
      <c r="F451" s="52"/>
      <c r="G451" s="55"/>
      <c r="H451" s="56"/>
      <c r="I451" s="56"/>
      <c r="J451" s="53"/>
      <c r="K451" s="54"/>
      <c r="L451" s="56"/>
      <c r="M451" s="56"/>
      <c r="N451" s="56"/>
    </row>
    <row r="452" spans="1:14" ht="28.35" customHeight="1" x14ac:dyDescent="0.25">
      <c r="A452" s="52"/>
      <c r="B452" s="52"/>
      <c r="C452" s="53"/>
      <c r="D452" s="54"/>
      <c r="E452" s="52"/>
      <c r="F452" s="52"/>
      <c r="G452" s="55"/>
      <c r="H452" s="56"/>
      <c r="I452" s="56"/>
      <c r="J452" s="53"/>
      <c r="K452" s="54"/>
      <c r="L452" s="56"/>
      <c r="M452" s="56"/>
      <c r="N452" s="56"/>
    </row>
    <row r="453" spans="1:14" ht="28.35" customHeight="1" x14ac:dyDescent="0.25">
      <c r="A453" s="52"/>
      <c r="B453" s="52"/>
      <c r="C453" s="53"/>
      <c r="D453" s="54"/>
      <c r="E453" s="52"/>
      <c r="F453" s="52"/>
      <c r="G453" s="55"/>
      <c r="H453" s="56"/>
      <c r="I453" s="56"/>
      <c r="J453" s="53"/>
      <c r="K453" s="54"/>
      <c r="L453" s="56"/>
      <c r="M453" s="56"/>
      <c r="N453" s="56"/>
    </row>
    <row r="454" spans="1:14" ht="28.35" customHeight="1" x14ac:dyDescent="0.25">
      <c r="A454" s="52"/>
      <c r="B454" s="52"/>
      <c r="C454" s="53"/>
      <c r="D454" s="54"/>
      <c r="E454" s="52"/>
      <c r="F454" s="52"/>
      <c r="G454" s="55"/>
      <c r="H454" s="56"/>
      <c r="I454" s="56"/>
      <c r="J454" s="53"/>
      <c r="K454" s="54"/>
      <c r="L454" s="56"/>
      <c r="M454" s="56"/>
      <c r="N454" s="56"/>
    </row>
    <row r="455" spans="1:14" ht="28.35" customHeight="1" x14ac:dyDescent="0.25">
      <c r="A455" s="52"/>
      <c r="B455" s="52"/>
      <c r="C455" s="53"/>
      <c r="D455" s="54"/>
      <c r="E455" s="52"/>
      <c r="F455" s="52"/>
      <c r="G455" s="55"/>
      <c r="H455" s="56"/>
      <c r="I455" s="56"/>
      <c r="J455" s="53"/>
      <c r="K455" s="54"/>
      <c r="L455" s="56"/>
      <c r="M455" s="56"/>
      <c r="N455" s="56"/>
    </row>
    <row r="456" spans="1:14" ht="28.35" customHeight="1" x14ac:dyDescent="0.25">
      <c r="A456" s="52"/>
      <c r="B456" s="52"/>
      <c r="C456" s="53"/>
      <c r="D456" s="54"/>
      <c r="E456" s="52"/>
      <c r="F456" s="52"/>
      <c r="G456" s="55"/>
      <c r="H456" s="56"/>
      <c r="I456" s="56"/>
      <c r="J456" s="53"/>
      <c r="K456" s="54"/>
      <c r="L456" s="56"/>
      <c r="M456" s="56"/>
      <c r="N456" s="56"/>
    </row>
    <row r="457" spans="1:14" ht="28.35" customHeight="1" x14ac:dyDescent="0.25">
      <c r="A457" s="52"/>
      <c r="B457" s="52"/>
      <c r="C457" s="53"/>
      <c r="D457" s="54"/>
      <c r="E457" s="52"/>
      <c r="F457" s="52"/>
      <c r="G457" s="55"/>
      <c r="H457" s="56"/>
      <c r="I457" s="56"/>
      <c r="J457" s="53"/>
      <c r="K457" s="54"/>
      <c r="L457" s="56"/>
      <c r="M457" s="56"/>
      <c r="N457" s="56"/>
    </row>
    <row r="458" spans="1:14" ht="28.35" customHeight="1" x14ac:dyDescent="0.25">
      <c r="A458" s="52"/>
      <c r="B458" s="52"/>
      <c r="C458" s="53"/>
      <c r="D458" s="54"/>
      <c r="E458" s="52"/>
      <c r="F458" s="52"/>
      <c r="G458" s="55"/>
      <c r="H458" s="56"/>
      <c r="I458" s="56"/>
      <c r="J458" s="53"/>
      <c r="K458" s="54"/>
      <c r="L458" s="56"/>
      <c r="M458" s="56"/>
      <c r="N458" s="56"/>
    </row>
    <row r="459" spans="1:14" ht="28.35" customHeight="1" x14ac:dyDescent="0.25">
      <c r="A459" s="52"/>
      <c r="B459" s="52"/>
      <c r="C459" s="53"/>
      <c r="D459" s="54"/>
      <c r="E459" s="52"/>
      <c r="F459" s="52"/>
      <c r="G459" s="55"/>
      <c r="H459" s="56"/>
      <c r="I459" s="56"/>
      <c r="J459" s="53"/>
      <c r="K459" s="54"/>
      <c r="L459" s="56"/>
      <c r="M459" s="56"/>
      <c r="N459" s="56"/>
    </row>
    <row r="460" spans="1:14" ht="28.35" customHeight="1" x14ac:dyDescent="0.25">
      <c r="A460" s="52"/>
      <c r="B460" s="52"/>
      <c r="C460" s="53"/>
      <c r="D460" s="54"/>
      <c r="E460" s="52"/>
      <c r="F460" s="52"/>
      <c r="G460" s="55"/>
      <c r="H460" s="56"/>
      <c r="I460" s="56"/>
      <c r="J460" s="53"/>
      <c r="K460" s="54"/>
      <c r="L460" s="56"/>
      <c r="M460" s="56"/>
      <c r="N460" s="56"/>
    </row>
    <row r="461" spans="1:14" ht="28.35" customHeight="1" x14ac:dyDescent="0.25">
      <c r="A461" s="52"/>
      <c r="B461" s="52"/>
      <c r="C461" s="53"/>
      <c r="D461" s="54"/>
      <c r="E461" s="52"/>
      <c r="F461" s="52"/>
      <c r="G461" s="55"/>
      <c r="H461" s="56"/>
      <c r="I461" s="56"/>
      <c r="J461" s="53"/>
      <c r="K461" s="54"/>
      <c r="L461" s="56"/>
      <c r="M461" s="56"/>
      <c r="N461" s="56"/>
    </row>
    <row r="462" spans="1:14" ht="28.35" customHeight="1" x14ac:dyDescent="0.25">
      <c r="A462" s="52"/>
      <c r="B462" s="52"/>
      <c r="C462" s="53"/>
      <c r="D462" s="54"/>
      <c r="E462" s="52"/>
      <c r="F462" s="52"/>
      <c r="G462" s="55"/>
      <c r="H462" s="56"/>
      <c r="I462" s="56"/>
      <c r="J462" s="53"/>
      <c r="K462" s="54"/>
      <c r="L462" s="56"/>
      <c r="M462" s="56"/>
      <c r="N462" s="56"/>
    </row>
    <row r="463" spans="1:14" ht="28.35" customHeight="1" x14ac:dyDescent="0.25">
      <c r="A463" s="52"/>
      <c r="B463" s="52"/>
      <c r="C463" s="53"/>
      <c r="D463" s="54"/>
      <c r="E463" s="52"/>
      <c r="F463" s="52"/>
      <c r="G463" s="55"/>
      <c r="H463" s="56"/>
      <c r="I463" s="56"/>
      <c r="J463" s="53"/>
      <c r="K463" s="54"/>
      <c r="L463" s="56"/>
      <c r="M463" s="56"/>
      <c r="N463" s="56"/>
    </row>
    <row r="464" spans="1:14" ht="28.35" customHeight="1" x14ac:dyDescent="0.25">
      <c r="A464" s="52"/>
      <c r="B464" s="52"/>
      <c r="C464" s="53"/>
      <c r="D464" s="54"/>
      <c r="E464" s="52"/>
      <c r="F464" s="52"/>
      <c r="G464" s="55"/>
      <c r="H464" s="56"/>
      <c r="I464" s="56"/>
      <c r="J464" s="53"/>
      <c r="K464" s="54"/>
      <c r="L464" s="56"/>
      <c r="M464" s="56"/>
      <c r="N464" s="56"/>
    </row>
    <row r="465" spans="1:14" ht="28.35" customHeight="1" x14ac:dyDescent="0.25">
      <c r="A465" s="52"/>
      <c r="B465" s="52"/>
      <c r="C465" s="53"/>
      <c r="D465" s="54"/>
      <c r="E465" s="52"/>
      <c r="F465" s="52"/>
      <c r="G465" s="55"/>
      <c r="H465" s="56"/>
      <c r="I465" s="56"/>
      <c r="J465" s="53"/>
      <c r="K465" s="54"/>
      <c r="L465" s="56"/>
      <c r="M465" s="56"/>
      <c r="N465" s="56"/>
    </row>
    <row r="466" spans="1:14" ht="28.35" customHeight="1" x14ac:dyDescent="0.25">
      <c r="A466" s="52"/>
      <c r="B466" s="52"/>
      <c r="C466" s="53"/>
      <c r="D466" s="54"/>
      <c r="E466" s="52"/>
      <c r="F466" s="52"/>
      <c r="G466" s="55"/>
      <c r="H466" s="56"/>
      <c r="I466" s="56"/>
      <c r="J466" s="53"/>
      <c r="K466" s="54"/>
      <c r="L466" s="56"/>
      <c r="M466" s="56"/>
      <c r="N466" s="56"/>
    </row>
    <row r="467" spans="1:14" ht="28.35" customHeight="1" x14ac:dyDescent="0.25">
      <c r="A467" s="52"/>
      <c r="B467" s="52"/>
      <c r="C467" s="53"/>
      <c r="D467" s="54"/>
      <c r="E467" s="52"/>
      <c r="F467" s="52"/>
      <c r="G467" s="55"/>
      <c r="H467" s="56"/>
      <c r="I467" s="56"/>
      <c r="J467" s="53"/>
      <c r="K467" s="54"/>
      <c r="L467" s="56"/>
      <c r="M467" s="56"/>
      <c r="N467" s="56"/>
    </row>
    <row r="468" spans="1:14" ht="28.35" customHeight="1" x14ac:dyDescent="0.25">
      <c r="A468" s="52"/>
      <c r="B468" s="52"/>
      <c r="C468" s="53"/>
      <c r="D468" s="54"/>
      <c r="E468" s="52"/>
      <c r="F468" s="52"/>
      <c r="G468" s="55"/>
      <c r="H468" s="56"/>
      <c r="I468" s="56"/>
      <c r="J468" s="53"/>
      <c r="K468" s="54"/>
      <c r="L468" s="56"/>
      <c r="M468" s="56"/>
      <c r="N468" s="56"/>
    </row>
    <row r="469" spans="1:14" ht="28.35" customHeight="1" x14ac:dyDescent="0.25">
      <c r="A469" s="52"/>
      <c r="B469" s="52"/>
      <c r="C469" s="53"/>
      <c r="D469" s="54"/>
      <c r="E469" s="52"/>
      <c r="F469" s="52"/>
      <c r="G469" s="55"/>
      <c r="H469" s="56"/>
      <c r="I469" s="56"/>
      <c r="J469" s="53"/>
      <c r="K469" s="54"/>
      <c r="L469" s="56"/>
      <c r="M469" s="56"/>
      <c r="N469" s="56"/>
    </row>
    <row r="470" spans="1:14" ht="28.35" customHeight="1" x14ac:dyDescent="0.25">
      <c r="A470" s="52"/>
      <c r="B470" s="52"/>
      <c r="C470" s="53"/>
      <c r="D470" s="54"/>
      <c r="E470" s="52"/>
      <c r="F470" s="52"/>
      <c r="G470" s="55"/>
      <c r="H470" s="56"/>
      <c r="I470" s="56"/>
      <c r="J470" s="53"/>
      <c r="K470" s="54"/>
      <c r="L470" s="56"/>
      <c r="M470" s="56"/>
      <c r="N470" s="56"/>
    </row>
    <row r="471" spans="1:14" ht="28.35" customHeight="1" x14ac:dyDescent="0.25">
      <c r="A471" s="52"/>
      <c r="B471" s="52"/>
      <c r="C471" s="53"/>
      <c r="D471" s="54"/>
      <c r="E471" s="52"/>
      <c r="F471" s="52"/>
      <c r="G471" s="55"/>
      <c r="H471" s="56"/>
      <c r="I471" s="56"/>
      <c r="J471" s="53"/>
      <c r="K471" s="54"/>
      <c r="L471" s="56"/>
      <c r="M471" s="56"/>
      <c r="N471" s="56"/>
    </row>
    <row r="472" spans="1:14" ht="28.35" customHeight="1" x14ac:dyDescent="0.25">
      <c r="A472" s="52"/>
      <c r="B472" s="52"/>
      <c r="C472" s="53"/>
      <c r="D472" s="54"/>
      <c r="E472" s="52"/>
      <c r="F472" s="52"/>
      <c r="G472" s="55"/>
      <c r="H472" s="56"/>
      <c r="I472" s="56"/>
      <c r="J472" s="53"/>
      <c r="K472" s="54"/>
      <c r="L472" s="56"/>
      <c r="M472" s="56"/>
      <c r="N472" s="56"/>
    </row>
    <row r="473" spans="1:14" ht="28.35" customHeight="1" x14ac:dyDescent="0.25">
      <c r="A473" s="52"/>
      <c r="B473" s="52"/>
      <c r="C473" s="53"/>
      <c r="D473" s="54"/>
      <c r="E473" s="52"/>
      <c r="F473" s="52"/>
      <c r="G473" s="55"/>
      <c r="H473" s="56"/>
      <c r="I473" s="56"/>
      <c r="J473" s="53"/>
      <c r="K473" s="54"/>
      <c r="L473" s="56"/>
      <c r="M473" s="56"/>
      <c r="N473" s="56"/>
    </row>
    <row r="474" spans="1:14" ht="28.35" customHeight="1" x14ac:dyDescent="0.25">
      <c r="A474" s="52"/>
      <c r="B474" s="52"/>
      <c r="C474" s="53"/>
      <c r="D474" s="54"/>
      <c r="E474" s="52"/>
      <c r="F474" s="52"/>
      <c r="G474" s="55"/>
      <c r="H474" s="56"/>
      <c r="I474" s="56"/>
      <c r="J474" s="53"/>
      <c r="K474" s="54"/>
      <c r="L474" s="56"/>
      <c r="M474" s="56"/>
      <c r="N474" s="56"/>
    </row>
    <row r="475" spans="1:14" ht="28.35" customHeight="1" x14ac:dyDescent="0.25">
      <c r="A475" s="52"/>
      <c r="B475" s="52"/>
      <c r="C475" s="53"/>
      <c r="D475" s="54"/>
      <c r="E475" s="52"/>
      <c r="F475" s="52"/>
      <c r="G475" s="55"/>
      <c r="H475" s="56"/>
      <c r="I475" s="56"/>
      <c r="J475" s="53"/>
      <c r="K475" s="54"/>
      <c r="L475" s="56"/>
      <c r="M475" s="56"/>
      <c r="N475" s="56"/>
    </row>
    <row r="476" spans="1:14" ht="28.35" customHeight="1" x14ac:dyDescent="0.25">
      <c r="A476" s="52"/>
      <c r="B476" s="52"/>
      <c r="C476" s="53"/>
      <c r="D476" s="54"/>
      <c r="E476" s="52"/>
      <c r="F476" s="52"/>
      <c r="G476" s="55"/>
      <c r="H476" s="56"/>
      <c r="I476" s="56"/>
      <c r="J476" s="53"/>
      <c r="K476" s="54"/>
      <c r="L476" s="56"/>
      <c r="M476" s="56"/>
      <c r="N476" s="56"/>
    </row>
    <row r="477" spans="1:14" ht="28.35" customHeight="1" x14ac:dyDescent="0.25">
      <c r="A477" s="52"/>
      <c r="B477" s="52"/>
      <c r="C477" s="53"/>
      <c r="D477" s="54"/>
      <c r="E477" s="52"/>
      <c r="F477" s="52"/>
      <c r="G477" s="55"/>
      <c r="H477" s="56"/>
      <c r="I477" s="56"/>
      <c r="J477" s="53"/>
      <c r="K477" s="54"/>
      <c r="L477" s="56"/>
      <c r="M477" s="56"/>
      <c r="N477" s="56"/>
    </row>
    <row r="478" spans="1:14" ht="28.35" customHeight="1" x14ac:dyDescent="0.25">
      <c r="A478" s="52"/>
      <c r="B478" s="52"/>
      <c r="C478" s="53"/>
      <c r="D478" s="54"/>
      <c r="E478" s="52"/>
      <c r="F478" s="52"/>
      <c r="G478" s="55"/>
      <c r="H478" s="56"/>
      <c r="I478" s="56"/>
      <c r="J478" s="53"/>
      <c r="K478" s="54"/>
      <c r="L478" s="56"/>
      <c r="M478" s="56"/>
      <c r="N478" s="56"/>
    </row>
    <row r="479" spans="1:14" ht="28.35" customHeight="1" x14ac:dyDescent="0.25">
      <c r="A479" s="52"/>
      <c r="B479" s="52"/>
      <c r="C479" s="53"/>
      <c r="D479" s="54"/>
      <c r="E479" s="52"/>
      <c r="F479" s="52"/>
      <c r="G479" s="55"/>
      <c r="H479" s="56"/>
      <c r="I479" s="56"/>
      <c r="J479" s="53"/>
      <c r="K479" s="54"/>
      <c r="L479" s="56"/>
      <c r="M479" s="56"/>
      <c r="N479" s="56"/>
    </row>
    <row r="480" spans="1:14" ht="28.35" customHeight="1" x14ac:dyDescent="0.25">
      <c r="A480" s="52"/>
      <c r="B480" s="52"/>
      <c r="C480" s="53"/>
      <c r="D480" s="54"/>
      <c r="E480" s="52"/>
      <c r="F480" s="52"/>
      <c r="G480" s="55"/>
      <c r="H480" s="56"/>
      <c r="I480" s="56"/>
      <c r="J480" s="53"/>
      <c r="K480" s="54"/>
      <c r="L480" s="56"/>
      <c r="M480" s="56"/>
      <c r="N480" s="56"/>
    </row>
    <row r="481" spans="1:14" ht="28.35" customHeight="1" x14ac:dyDescent="0.25">
      <c r="A481" s="52"/>
      <c r="B481" s="52"/>
      <c r="C481" s="53"/>
      <c r="D481" s="54"/>
      <c r="E481" s="52"/>
      <c r="F481" s="52"/>
      <c r="G481" s="55"/>
      <c r="H481" s="56"/>
      <c r="I481" s="56"/>
      <c r="J481" s="53"/>
      <c r="K481" s="54"/>
      <c r="L481" s="56"/>
      <c r="M481" s="56"/>
      <c r="N481" s="56"/>
    </row>
    <row r="482" spans="1:14" ht="28.35" customHeight="1" x14ac:dyDescent="0.25">
      <c r="A482" s="52"/>
      <c r="B482" s="52"/>
      <c r="C482" s="53"/>
      <c r="D482" s="54"/>
      <c r="E482" s="52"/>
      <c r="F482" s="52"/>
      <c r="G482" s="55"/>
      <c r="H482" s="56"/>
      <c r="I482" s="56"/>
      <c r="J482" s="53"/>
      <c r="K482" s="54"/>
      <c r="L482" s="56"/>
      <c r="M482" s="56"/>
      <c r="N482" s="56"/>
    </row>
    <row r="483" spans="1:14" ht="28.35" customHeight="1" x14ac:dyDescent="0.25">
      <c r="A483" s="52"/>
      <c r="B483" s="52"/>
      <c r="C483" s="53"/>
      <c r="D483" s="54"/>
      <c r="E483" s="52"/>
      <c r="F483" s="52"/>
      <c r="G483" s="55"/>
      <c r="H483" s="56"/>
      <c r="I483" s="56"/>
      <c r="J483" s="53"/>
      <c r="K483" s="54"/>
      <c r="L483" s="56"/>
      <c r="M483" s="56"/>
      <c r="N483" s="56"/>
    </row>
    <row r="484" spans="1:14" ht="28.35" customHeight="1" x14ac:dyDescent="0.25">
      <c r="A484" s="52"/>
      <c r="B484" s="52"/>
      <c r="C484" s="53"/>
      <c r="D484" s="54"/>
      <c r="E484" s="52"/>
      <c r="F484" s="52"/>
      <c r="G484" s="55"/>
      <c r="H484" s="56"/>
      <c r="I484" s="56"/>
      <c r="J484" s="53"/>
      <c r="K484" s="54"/>
      <c r="L484" s="56"/>
      <c r="M484" s="56"/>
      <c r="N484" s="56"/>
    </row>
    <row r="485" spans="1:14" ht="28.35" customHeight="1" x14ac:dyDescent="0.25">
      <c r="A485" s="52"/>
      <c r="B485" s="52"/>
      <c r="C485" s="53"/>
      <c r="D485" s="54"/>
      <c r="E485" s="52"/>
      <c r="F485" s="52"/>
      <c r="G485" s="55"/>
      <c r="H485" s="56"/>
      <c r="I485" s="56"/>
      <c r="J485" s="53"/>
      <c r="K485" s="54"/>
      <c r="L485" s="56"/>
      <c r="M485" s="56"/>
      <c r="N485" s="56"/>
    </row>
    <row r="486" spans="1:14" ht="28.35" customHeight="1" x14ac:dyDescent="0.25">
      <c r="A486" s="52"/>
      <c r="B486" s="52"/>
      <c r="C486" s="53"/>
      <c r="D486" s="54"/>
      <c r="E486" s="52"/>
      <c r="F486" s="52"/>
      <c r="G486" s="55"/>
      <c r="H486" s="56"/>
      <c r="I486" s="56"/>
      <c r="J486" s="53"/>
      <c r="K486" s="54"/>
      <c r="L486" s="56"/>
      <c r="M486" s="56"/>
      <c r="N486" s="56"/>
    </row>
    <row r="487" spans="1:14" ht="28.35" customHeight="1" x14ac:dyDescent="0.25">
      <c r="A487" s="52"/>
      <c r="B487" s="52"/>
      <c r="C487" s="53"/>
      <c r="D487" s="54"/>
      <c r="E487" s="52"/>
      <c r="F487" s="52"/>
      <c r="G487" s="55"/>
      <c r="H487" s="56"/>
      <c r="I487" s="56"/>
      <c r="J487" s="53"/>
      <c r="K487" s="54"/>
      <c r="L487" s="56"/>
      <c r="M487" s="56"/>
      <c r="N487" s="56"/>
    </row>
    <row r="488" spans="1:14" ht="28.35" customHeight="1" x14ac:dyDescent="0.25">
      <c r="A488" s="52"/>
      <c r="B488" s="52"/>
      <c r="C488" s="53"/>
      <c r="D488" s="54"/>
      <c r="E488" s="52"/>
      <c r="F488" s="52"/>
      <c r="G488" s="55"/>
      <c r="H488" s="56"/>
      <c r="I488" s="56"/>
      <c r="J488" s="53"/>
      <c r="K488" s="54"/>
      <c r="L488" s="56"/>
      <c r="M488" s="56"/>
      <c r="N488" s="56"/>
    </row>
    <row r="489" spans="1:14" ht="28.35" customHeight="1" x14ac:dyDescent="0.25">
      <c r="A489" s="52"/>
      <c r="B489" s="52"/>
      <c r="C489" s="53"/>
      <c r="D489" s="54"/>
      <c r="E489" s="52"/>
      <c r="F489" s="52"/>
      <c r="G489" s="55"/>
      <c r="H489" s="56"/>
      <c r="I489" s="56"/>
      <c r="J489" s="53"/>
      <c r="K489" s="54"/>
      <c r="L489" s="56"/>
      <c r="M489" s="56"/>
      <c r="N489" s="56"/>
    </row>
    <row r="490" spans="1:14" ht="28.35" customHeight="1" x14ac:dyDescent="0.25">
      <c r="A490" s="52"/>
      <c r="B490" s="52"/>
      <c r="C490" s="53"/>
      <c r="D490" s="54"/>
      <c r="E490" s="52"/>
      <c r="F490" s="52"/>
      <c r="G490" s="55"/>
      <c r="H490" s="56"/>
      <c r="I490" s="56"/>
      <c r="J490" s="53"/>
      <c r="K490" s="54"/>
      <c r="L490" s="56"/>
      <c r="M490" s="56"/>
      <c r="N490" s="56"/>
    </row>
    <row r="491" spans="1:14" ht="28.35" customHeight="1" x14ac:dyDescent="0.25">
      <c r="A491" s="52"/>
      <c r="B491" s="52"/>
      <c r="C491" s="53"/>
      <c r="D491" s="54"/>
      <c r="E491" s="52"/>
      <c r="F491" s="52"/>
      <c r="G491" s="55"/>
      <c r="H491" s="56"/>
      <c r="I491" s="56"/>
      <c r="J491" s="53"/>
      <c r="K491" s="54"/>
      <c r="L491" s="56"/>
      <c r="M491" s="56"/>
      <c r="N491" s="56"/>
    </row>
    <row r="492" spans="1:14" ht="28.35" customHeight="1" x14ac:dyDescent="0.25">
      <c r="A492" s="52"/>
      <c r="B492" s="52"/>
      <c r="C492" s="53"/>
      <c r="D492" s="54"/>
      <c r="E492" s="52"/>
      <c r="F492" s="52"/>
      <c r="G492" s="55"/>
      <c r="H492" s="56"/>
      <c r="I492" s="56"/>
      <c r="J492" s="53"/>
      <c r="K492" s="54"/>
      <c r="L492" s="56"/>
      <c r="M492" s="56"/>
      <c r="N492" s="56"/>
    </row>
    <row r="493" spans="1:14" ht="28.35" customHeight="1" x14ac:dyDescent="0.25">
      <c r="A493" s="52"/>
      <c r="B493" s="52"/>
      <c r="C493" s="53"/>
      <c r="D493" s="54"/>
      <c r="E493" s="52"/>
      <c r="F493" s="52"/>
      <c r="G493" s="55"/>
      <c r="H493" s="56"/>
      <c r="I493" s="56"/>
      <c r="J493" s="53"/>
      <c r="K493" s="54"/>
      <c r="L493" s="56"/>
      <c r="M493" s="56"/>
      <c r="N493" s="56"/>
    </row>
    <row r="494" spans="1:14" ht="28.35" customHeight="1" x14ac:dyDescent="0.25">
      <c r="A494" s="52"/>
      <c r="B494" s="52"/>
      <c r="C494" s="53"/>
      <c r="D494" s="54"/>
      <c r="E494" s="52"/>
      <c r="F494" s="52"/>
      <c r="G494" s="55"/>
      <c r="H494" s="56"/>
      <c r="I494" s="56"/>
      <c r="J494" s="53"/>
      <c r="K494" s="54"/>
      <c r="L494" s="56"/>
      <c r="M494" s="56"/>
      <c r="N494" s="56"/>
    </row>
    <row r="495" spans="1:14" ht="28.35" customHeight="1" x14ac:dyDescent="0.25">
      <c r="A495" s="52"/>
      <c r="B495" s="52"/>
      <c r="C495" s="53"/>
      <c r="D495" s="54"/>
      <c r="E495" s="52"/>
      <c r="F495" s="52"/>
      <c r="G495" s="55"/>
      <c r="H495" s="56"/>
      <c r="I495" s="56"/>
      <c r="J495" s="53"/>
      <c r="K495" s="54"/>
      <c r="L495" s="56"/>
      <c r="M495" s="56"/>
      <c r="N495" s="56"/>
    </row>
    <row r="496" spans="1:14" ht="28.35" customHeight="1" x14ac:dyDescent="0.25">
      <c r="A496" s="52"/>
      <c r="B496" s="52"/>
      <c r="C496" s="53"/>
      <c r="D496" s="54"/>
      <c r="E496" s="52"/>
      <c r="F496" s="52"/>
      <c r="G496" s="55"/>
      <c r="H496" s="56"/>
      <c r="I496" s="56"/>
      <c r="J496" s="53"/>
      <c r="K496" s="54"/>
      <c r="L496" s="56"/>
      <c r="M496" s="56"/>
      <c r="N496" s="56"/>
    </row>
    <row r="497" spans="1:14" ht="28.35" customHeight="1" x14ac:dyDescent="0.25">
      <c r="A497" s="52"/>
      <c r="B497" s="52"/>
      <c r="C497" s="53"/>
      <c r="D497" s="54"/>
      <c r="E497" s="52"/>
      <c r="F497" s="52"/>
      <c r="G497" s="55"/>
      <c r="H497" s="56"/>
      <c r="I497" s="56"/>
      <c r="J497" s="53"/>
      <c r="K497" s="54"/>
      <c r="L497" s="56"/>
      <c r="M497" s="56"/>
      <c r="N497" s="56"/>
    </row>
    <row r="498" spans="1:14" ht="28.35" customHeight="1" x14ac:dyDescent="0.25">
      <c r="A498" s="52"/>
      <c r="B498" s="52"/>
      <c r="C498" s="53"/>
      <c r="D498" s="54"/>
      <c r="E498" s="52"/>
      <c r="F498" s="52"/>
      <c r="G498" s="55"/>
      <c r="H498" s="56"/>
      <c r="I498" s="56"/>
      <c r="J498" s="53"/>
      <c r="K498" s="54"/>
      <c r="L498" s="56"/>
      <c r="M498" s="56"/>
      <c r="N498" s="56"/>
    </row>
    <row r="499" spans="1:14" ht="28.35" customHeight="1" x14ac:dyDescent="0.25">
      <c r="A499" s="52"/>
      <c r="B499" s="52"/>
      <c r="C499" s="53"/>
      <c r="D499" s="54"/>
      <c r="E499" s="52"/>
      <c r="F499" s="52"/>
      <c r="G499" s="55"/>
      <c r="H499" s="56"/>
      <c r="I499" s="56"/>
      <c r="J499" s="53"/>
      <c r="K499" s="54"/>
      <c r="L499" s="56"/>
      <c r="M499" s="56"/>
      <c r="N499" s="56"/>
    </row>
    <row r="500" spans="1:14" ht="28.35" customHeight="1" x14ac:dyDescent="0.25">
      <c r="A500" s="52"/>
      <c r="B500" s="52"/>
      <c r="C500" s="53"/>
      <c r="D500" s="54"/>
      <c r="E500" s="52"/>
      <c r="F500" s="52"/>
      <c r="G500" s="55"/>
      <c r="H500" s="56"/>
      <c r="I500" s="56"/>
      <c r="J500" s="53"/>
      <c r="K500" s="54"/>
      <c r="L500" s="56"/>
      <c r="M500" s="56"/>
      <c r="N500" s="56"/>
    </row>
    <row r="501" spans="1:14" ht="28.35" customHeight="1" x14ac:dyDescent="0.25">
      <c r="A501" s="52"/>
      <c r="B501" s="52"/>
      <c r="C501" s="53"/>
      <c r="D501" s="54"/>
      <c r="E501" s="52"/>
      <c r="F501" s="52"/>
      <c r="G501" s="55"/>
      <c r="H501" s="56"/>
      <c r="I501" s="56"/>
      <c r="J501" s="53"/>
      <c r="K501" s="54"/>
      <c r="L501" s="56"/>
      <c r="M501" s="56"/>
      <c r="N501" s="56"/>
    </row>
    <row r="502" spans="1:14" ht="28.35" customHeight="1" x14ac:dyDescent="0.25">
      <c r="A502" s="52"/>
      <c r="B502" s="52"/>
      <c r="C502" s="53"/>
      <c r="D502" s="54"/>
      <c r="E502" s="52"/>
      <c r="F502" s="52"/>
      <c r="G502" s="55"/>
      <c r="H502" s="56"/>
      <c r="I502" s="56"/>
      <c r="J502" s="53"/>
      <c r="K502" s="54"/>
      <c r="L502" s="56"/>
      <c r="M502" s="56"/>
      <c r="N502" s="56"/>
    </row>
    <row r="503" spans="1:14" ht="28.35" customHeight="1" x14ac:dyDescent="0.25">
      <c r="A503" s="52"/>
      <c r="B503" s="52"/>
      <c r="C503" s="53"/>
      <c r="D503" s="54"/>
      <c r="E503" s="52"/>
      <c r="F503" s="52"/>
      <c r="G503" s="55"/>
      <c r="H503" s="56"/>
      <c r="I503" s="56"/>
      <c r="J503" s="53"/>
      <c r="K503" s="54"/>
      <c r="L503" s="56"/>
      <c r="M503" s="56"/>
      <c r="N503" s="56"/>
    </row>
    <row r="504" spans="1:14" ht="28.35" customHeight="1" x14ac:dyDescent="0.25">
      <c r="A504" s="52"/>
      <c r="B504" s="52"/>
      <c r="C504" s="53"/>
      <c r="D504" s="54"/>
      <c r="E504" s="52"/>
      <c r="F504" s="52"/>
      <c r="G504" s="55"/>
      <c r="H504" s="56"/>
      <c r="I504" s="56"/>
      <c r="J504" s="53"/>
      <c r="K504" s="54"/>
      <c r="L504" s="56"/>
      <c r="M504" s="56"/>
      <c r="N504" s="56"/>
    </row>
    <row r="505" spans="1:14" ht="28.35" customHeight="1" x14ac:dyDescent="0.25">
      <c r="A505" s="52"/>
      <c r="B505" s="52"/>
      <c r="C505" s="53"/>
      <c r="D505" s="54"/>
      <c r="E505" s="52"/>
      <c r="F505" s="52"/>
      <c r="G505" s="55"/>
      <c r="H505" s="56"/>
      <c r="I505" s="56"/>
      <c r="J505" s="53"/>
      <c r="K505" s="54"/>
      <c r="L505" s="56"/>
      <c r="M505" s="56"/>
      <c r="N505" s="56"/>
    </row>
  </sheetData>
  <sheetProtection sheet="1" objects="1" scenarios="1"/>
  <mergeCells count="2">
    <mergeCell ref="A4:G4"/>
    <mergeCell ref="H4:N4"/>
  </mergeCells>
  <dataValidations count="2">
    <dataValidation operator="equal" allowBlank="1" showErrorMessage="1" sqref="A1:A2 A4:N5" xr:uid="{00000000-0002-0000-0300-000000000000}">
      <formula1>0</formula1>
      <formula2>0</formula2>
    </dataValidation>
    <dataValidation type="list" operator="equal" allowBlank="1" showErrorMessage="1" sqref="B6:B505 I6:I505" xr:uid="{00000000-0002-0000-0300-000002000000}">
      <formula1>INDIRECT(A6)</formula1>
      <formula2>0</formula2>
    </dataValidation>
  </dataValidations>
  <printOptions horizontalCentered="1" verticalCentered="1"/>
  <pageMargins left="0.196527777777778" right="0.196527777777778" top="0.196527777777778" bottom="0.196527777777778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 xr:uid="{00000000-0002-0000-0300-000001000000}">
          <x14:formula1>
            <xm:f>'Listes déroulantes'!$A$78:$B$78</xm:f>
          </x14:formula1>
          <x14:formula2>
            <xm:f>0</xm:f>
          </x14:formula2>
          <xm:sqref>A6:A505 H6:H505</xm:sqref>
        </x14:dataValidation>
        <x14:dataValidation type="list" operator="equal" allowBlank="1" showErrorMessage="1" xr:uid="{00000000-0002-0000-0300-000003000000}">
          <x14:formula1>
            <xm:f>'Listes déroulantes'!$B$90:$E$91</xm:f>
          </x14:formula1>
          <x14:formula2>
            <xm:f>0</xm:f>
          </x14:formula2>
          <xm:sqref>E6:E505 L6:L505</xm:sqref>
        </x14:dataValidation>
        <x14:dataValidation type="list" operator="equal" allowBlank="1" showErrorMessage="1" xr:uid="{00000000-0002-0000-0300-000004000000}">
          <x14:formula1>
            <xm:f>'Listes déroulantes'!$B$94:$D$95</xm:f>
          </x14:formula1>
          <x14:formula2>
            <xm:f>0</xm:f>
          </x14:formula2>
          <xm:sqref>G6:G505</xm:sqref>
        </x14:dataValidation>
        <x14:dataValidation type="list" operator="equal" allowBlank="1" showErrorMessage="1" xr:uid="{00000000-0002-0000-0300-000008000000}">
          <x14:formula1>
            <xm:f>'Listes déroulantes'!$B$98:$C$99</xm:f>
          </x14:formula1>
          <x14:formula2>
            <xm:f>0</xm:f>
          </x14:formula2>
          <xm:sqref>N6:N505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24"/>
  <sheetViews>
    <sheetView zoomScale="80" zoomScaleNormal="80" workbookViewId="0">
      <selection activeCell="B17" sqref="B17"/>
    </sheetView>
  </sheetViews>
  <sheetFormatPr baseColWidth="10" defaultColWidth="11.5546875" defaultRowHeight="13.2" x14ac:dyDescent="0.25"/>
  <cols>
    <col min="1" max="1" width="47.88671875" style="57" customWidth="1"/>
    <col min="2" max="2" width="43.88671875" style="57" customWidth="1"/>
    <col min="3" max="3" width="53.5546875" style="57" customWidth="1"/>
    <col min="4" max="16384" width="11.5546875" style="57"/>
  </cols>
  <sheetData>
    <row r="1" spans="1:3" ht="25.5" customHeight="1" x14ac:dyDescent="0.25">
      <c r="A1" s="12" t="s">
        <v>84</v>
      </c>
    </row>
    <row r="3" spans="1:3" ht="34.049999999999997" customHeight="1" x14ac:dyDescent="0.25">
      <c r="A3" s="151" t="s">
        <v>85</v>
      </c>
      <c r="B3" s="151"/>
      <c r="C3" s="151"/>
    </row>
    <row r="4" spans="1:3" ht="283.5" customHeight="1" x14ac:dyDescent="0.25">
      <c r="A4" s="152"/>
      <c r="B4" s="152"/>
      <c r="C4" s="152"/>
    </row>
    <row r="5" spans="1:3" ht="34.049999999999997" customHeight="1" x14ac:dyDescent="0.25">
      <c r="A5" s="151" t="s">
        <v>86</v>
      </c>
      <c r="B5" s="151"/>
      <c r="C5" s="151"/>
    </row>
    <row r="6" spans="1:3" x14ac:dyDescent="0.25">
      <c r="A6" s="13"/>
    </row>
    <row r="7" spans="1:3" ht="34.049999999999997" customHeight="1" x14ac:dyDescent="0.25">
      <c r="A7" s="58" t="s">
        <v>87</v>
      </c>
      <c r="B7" s="58" t="s">
        <v>88</v>
      </c>
      <c r="C7" s="58" t="s">
        <v>89</v>
      </c>
    </row>
    <row r="8" spans="1:3" ht="42.45" customHeight="1" x14ac:dyDescent="0.25">
      <c r="A8" s="59" t="s">
        <v>90</v>
      </c>
      <c r="B8" s="59" t="s">
        <v>91</v>
      </c>
      <c r="C8" s="60">
        <f>'Extraction de données'!C47-'Extraction de données'!C48</f>
        <v>0</v>
      </c>
    </row>
    <row r="9" spans="1:3" ht="42.45" customHeight="1" x14ac:dyDescent="0.25">
      <c r="A9" s="59" t="s">
        <v>92</v>
      </c>
      <c r="B9" s="59" t="s">
        <v>93</v>
      </c>
      <c r="C9" s="60">
        <f>'Extraction de données'!C49-'Extraction de données'!C50-'Extraction de données'!C51</f>
        <v>0</v>
      </c>
    </row>
    <row r="10" spans="1:3" ht="42.45" customHeight="1" x14ac:dyDescent="0.25">
      <c r="A10" s="59" t="s">
        <v>94</v>
      </c>
      <c r="B10" s="59" t="s">
        <v>95</v>
      </c>
      <c r="C10" s="60">
        <f>'Extraction de données'!C35-'Extraction de données'!C36</f>
        <v>0</v>
      </c>
    </row>
    <row r="11" spans="1:3" ht="42.45" customHeight="1" x14ac:dyDescent="0.25">
      <c r="A11" s="59" t="s">
        <v>96</v>
      </c>
      <c r="B11" s="59" t="s">
        <v>97</v>
      </c>
      <c r="C11" s="61" t="e">
        <f>('Extraction de données'!C36+'Extraction de données'!C37+'Extraction de données'!C38+'Extraction de données'!C39+'Extraction de données'!C40+'Extraction de données'!C41)/'Extraction de données'!C35</f>
        <v>#DIV/0!</v>
      </c>
    </row>
    <row r="12" spans="1:3" ht="42.45" customHeight="1" x14ac:dyDescent="0.25">
      <c r="A12" s="59" t="s">
        <v>98</v>
      </c>
      <c r="B12" s="59" t="s">
        <v>99</v>
      </c>
      <c r="C12" s="61" t="e">
        <f>(SUMIFS('1. Flux sortants'!E$5:E$505,'1. Flux sortants'!B$5:B$505,"Terrain naturel",'1. Flux sortants'!G$5:G$505,"Réemploi sur le chantier")+SUMIFS('1. Flux sortants'!E$5:E$505,'1. Flux sortants'!B$5:B$505,"Terrain naturel",'1. Flux sortants'!G$5:G$505,"Réutilisation sur un autre chantier",'1. Flux sortants'!I$5:I$505,"OUI"))/SUMIFS('1. Flux sortants'!E$5:E$505,'1. Flux sortants'!B$5:B$505,"Terrain naturel")</f>
        <v>#DIV/0!</v>
      </c>
    </row>
    <row r="13" spans="1:3" ht="51.6" customHeight="1" x14ac:dyDescent="0.25">
      <c r="A13" s="59" t="s">
        <v>100</v>
      </c>
      <c r="B13" s="59" t="s">
        <v>101</v>
      </c>
      <c r="C13" s="61" t="e">
        <f>SUMIFS('1. Flux sortants'!E$5:E$505,'1. Flux sortants'!B$5:B$505,"Terrain naturel",'1. Flux sortants'!F$5:F$505,"NON",'1. Flux sortants'!G$5:G$505,"Centre de traitement (matériaux pollués)")/SUMIFS('1. Flux sortants'!E$5:E$505,'1. Flux sortants'!B$5:B$505,"Terrain naturel",'1. Flux sortants'!F$5:F$505,"NON")</f>
        <v>#DIV/0!</v>
      </c>
    </row>
    <row r="14" spans="1:3" ht="42.45" customHeight="1" x14ac:dyDescent="0.25">
      <c r="A14" s="59" t="s">
        <v>102</v>
      </c>
      <c r="B14" s="59" t="s">
        <v>103</v>
      </c>
      <c r="C14" s="60">
        <f>'Extraction de données'!C120+'Extraction de données'!C144</f>
        <v>0</v>
      </c>
    </row>
    <row r="15" spans="1:3" ht="42.45" customHeight="1" x14ac:dyDescent="0.25">
      <c r="A15" s="59" t="s">
        <v>104</v>
      </c>
      <c r="B15" s="59" t="s">
        <v>105</v>
      </c>
      <c r="C15" s="60">
        <f>'Extraction de données'!C53</f>
        <v>0</v>
      </c>
    </row>
    <row r="16" spans="1:3" ht="42.45" customHeight="1" x14ac:dyDescent="0.25">
      <c r="A16" s="59" t="s">
        <v>106</v>
      </c>
      <c r="B16" s="59" t="s">
        <v>107</v>
      </c>
      <c r="C16" s="60">
        <f>'Extraction de données'!C38-'Extraction de données'!C53</f>
        <v>0</v>
      </c>
    </row>
    <row r="17" spans="1:3" ht="42.45" customHeight="1" x14ac:dyDescent="0.25">
      <c r="A17" s="59" t="s">
        <v>108</v>
      </c>
      <c r="B17" s="59" t="s">
        <v>109</v>
      </c>
      <c r="C17" s="61" t="e">
        <f>(SUMIFS('1. Flux sortants'!E$5:E$505,'1. Flux sortants'!B$5:B$505,"Terrain naturel",'1. Flux sortants'!G$5:G$505,"ISDND")+SUMIFS('1. Flux sortants'!E$5:E$505,'1. Flux sortants'!B$5:B$505,"Terrain naturel",'1. Flux sortants'!G$5:G$505,"ISDI"))/SUMIFS('1. Flux sortants'!E$5:E$505,'1. Flux sortants'!B$5:B$505,"Terrain naturel")</f>
        <v>#DIV/0!</v>
      </c>
    </row>
    <row r="18" spans="1:3" ht="53.7" customHeight="1" x14ac:dyDescent="0.25">
      <c r="A18" s="59" t="s">
        <v>110</v>
      </c>
      <c r="B18" s="59" t="s">
        <v>111</v>
      </c>
      <c r="C18" s="62" t="e">
        <f>('Extraction de données'!C136+'Extraction de données'!C137+'Extraction de données'!C139+'Extraction de données'!C140+'Extraction de données'!C142+'Extraction de données'!C143+'Extraction de données'!C145+'Extraction de données'!C146+'Extraction de données'!C148+'Extraction de données'!C149+'Extraction de données'!C151+'Extraction de données'!C152+'Extraction de données'!C154+'Extraction de données'!C155+'Extraction de données'!C157+'Extraction de données'!C158+'Extraction de données'!C160+'Extraction de données'!C161+'Extraction de données'!C163+'Extraction de données'!C164+'Extraction de données'!C166+'Extraction de données'!C167+'Extraction de données'!C175+'Extraction de données'!C176+'Extraction de données'!C178+'Extraction de données'!C179+'Extraction de données'!C181+'Extraction de données'!C182+'Extraction de données'!C190+'Extraction de données'!C191)/'Extraction de données'!C135+'Extraction de données'!C138+'Extraction de données'!C141+'Extraction de données'!C144+'Extraction de données'!C147+'Extraction de données'!C150+'Extraction de données'!C153+'Extraction de données'!C156+'Extraction de données'!C159+'Extraction de données'!C162+'Extraction de données'!C165+'Extraction de données'!C174+'Extraction de données'!C177+'Extraction de données'!C180+'Extraction de données'!C189</f>
        <v>#DIV/0!</v>
      </c>
    </row>
    <row r="19" spans="1:3" ht="42.45" customHeight="1" x14ac:dyDescent="0.25">
      <c r="A19" s="59" t="s">
        <v>112</v>
      </c>
      <c r="B19" s="59" t="s">
        <v>113</v>
      </c>
      <c r="C19" s="60">
        <f>'Extraction de données'!C138</f>
        <v>0</v>
      </c>
    </row>
    <row r="20" spans="1:3" ht="42.45" customHeight="1" x14ac:dyDescent="0.25">
      <c r="A20" s="59" t="s">
        <v>114</v>
      </c>
      <c r="B20" s="59" t="s">
        <v>115</v>
      </c>
      <c r="C20" s="60">
        <f>'Extraction de données'!C144</f>
        <v>0</v>
      </c>
    </row>
    <row r="21" spans="1:3" ht="42.45" customHeight="1" x14ac:dyDescent="0.25">
      <c r="A21" s="59" t="s">
        <v>116</v>
      </c>
      <c r="B21" s="59" t="s">
        <v>117</v>
      </c>
      <c r="C21" s="60">
        <f>'Extraction de données'!C141</f>
        <v>0</v>
      </c>
    </row>
    <row r="22" spans="1:3" ht="42.45" customHeight="1" x14ac:dyDescent="0.25">
      <c r="A22" s="59" t="s">
        <v>118</v>
      </c>
      <c r="B22" s="59" t="s">
        <v>119</v>
      </c>
      <c r="C22" s="62" t="s">
        <v>120</v>
      </c>
    </row>
    <row r="23" spans="1:3" ht="61.5" customHeight="1" x14ac:dyDescent="0.25">
      <c r="A23" s="59" t="s">
        <v>121</v>
      </c>
      <c r="B23" s="59" t="s">
        <v>122</v>
      </c>
      <c r="C23" s="61" t="e">
        <f>'Extraction de données'!C67/'Extraction de données'!C66</f>
        <v>#DIV/0!</v>
      </c>
    </row>
    <row r="24" spans="1:3" ht="42.45" customHeight="1" x14ac:dyDescent="0.25">
      <c r="A24" s="59" t="s">
        <v>123</v>
      </c>
      <c r="B24" s="59" t="s">
        <v>124</v>
      </c>
      <c r="C24" s="60">
        <f>'Extraction de données'!C132</f>
        <v>0</v>
      </c>
    </row>
  </sheetData>
  <mergeCells count="3">
    <mergeCell ref="A3:C3"/>
    <mergeCell ref="A4:C4"/>
    <mergeCell ref="A5:C5"/>
  </mergeCells>
  <dataValidations count="1">
    <dataValidation operator="equal" allowBlank="1" showErrorMessage="1" sqref="A1" xr:uid="{00000000-0002-0000-0400-000000000000}">
      <formula1>0</formula1>
      <formula2>0</formula2>
    </dataValidation>
  </dataValidations>
  <printOptions horizontalCentered="1" verticalCentered="1"/>
  <pageMargins left="0.196527777777778" right="0.196527777777778" top="0.196527777777778" bottom="0.196527777777778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808080"/>
    <pageSetUpPr fitToPage="1"/>
  </sheetPr>
  <dimension ref="B1:F18"/>
  <sheetViews>
    <sheetView zoomScale="80" zoomScaleNormal="80" workbookViewId="0">
      <selection activeCell="B4" sqref="B4:F4"/>
    </sheetView>
  </sheetViews>
  <sheetFormatPr baseColWidth="10" defaultColWidth="11.5546875" defaultRowHeight="13.2" x14ac:dyDescent="0.25"/>
  <cols>
    <col min="1" max="1" width="3" style="57" customWidth="1"/>
    <col min="2" max="2" width="33.109375" style="57" customWidth="1"/>
    <col min="3" max="3" width="22.109375" style="57" customWidth="1"/>
    <col min="4" max="5" width="20.44140625" style="57" customWidth="1"/>
    <col min="6" max="6" width="23" style="57" customWidth="1"/>
    <col min="7" max="16384" width="11.5546875" style="57"/>
  </cols>
  <sheetData>
    <row r="1" spans="2:6" ht="42.45" customHeight="1" x14ac:dyDescent="0.25">
      <c r="B1" s="63" t="s">
        <v>125</v>
      </c>
    </row>
    <row r="2" spans="2:6" ht="37.35" customHeight="1" x14ac:dyDescent="0.25">
      <c r="B2" s="154" t="s">
        <v>126</v>
      </c>
      <c r="C2" s="154"/>
      <c r="D2" s="154"/>
      <c r="E2" s="154"/>
      <c r="F2" s="154"/>
    </row>
    <row r="3" spans="2:6" ht="10.199999999999999" customHeight="1" x14ac:dyDescent="0.25"/>
    <row r="4" spans="2:6" ht="34.049999999999997" customHeight="1" x14ac:dyDescent="0.25">
      <c r="B4" s="155" t="s">
        <v>127</v>
      </c>
      <c r="C4" s="155"/>
      <c r="D4" s="155"/>
      <c r="E4" s="155"/>
      <c r="F4" s="155"/>
    </row>
    <row r="5" spans="2:6" ht="34.049999999999997" customHeight="1" x14ac:dyDescent="0.25">
      <c r="B5" s="64" t="s">
        <v>34</v>
      </c>
      <c r="C5" s="64" t="s">
        <v>128</v>
      </c>
      <c r="D5" s="65" t="s">
        <v>129</v>
      </c>
      <c r="E5" s="65" t="s">
        <v>130</v>
      </c>
      <c r="F5" s="66" t="s">
        <v>131</v>
      </c>
    </row>
    <row r="6" spans="2:6" ht="34.049999999999997" customHeight="1" x14ac:dyDescent="0.25">
      <c r="B6" s="67" t="s">
        <v>132</v>
      </c>
      <c r="C6" s="68" t="s">
        <v>120</v>
      </c>
      <c r="D6" s="69">
        <f>VLOOKUP(C6,'Listes déroulantes'!A107:B120,2,0)</f>
        <v>0</v>
      </c>
      <c r="E6" s="70"/>
      <c r="F6" s="71">
        <f>D6/1000*E6</f>
        <v>0</v>
      </c>
    </row>
    <row r="7" spans="2:6" ht="34.049999999999997" customHeight="1" x14ac:dyDescent="0.25">
      <c r="B7" s="67" t="s">
        <v>133</v>
      </c>
      <c r="C7" s="68" t="s">
        <v>120</v>
      </c>
      <c r="D7" s="69">
        <f>VLOOKUP(C7,'Listes déroulantes'!D107:E113,2,0)</f>
        <v>0</v>
      </c>
      <c r="E7" s="70"/>
      <c r="F7" s="71">
        <f>D7/1000*E7</f>
        <v>0</v>
      </c>
    </row>
    <row r="8" spans="2:6" ht="34.049999999999997" customHeight="1" x14ac:dyDescent="0.25">
      <c r="B8" s="67" t="s">
        <v>134</v>
      </c>
      <c r="C8" s="68" t="s">
        <v>120</v>
      </c>
      <c r="D8" s="69">
        <f>VLOOKUP(C8,'Listes déroulantes'!D116:E122,2,0)</f>
        <v>0</v>
      </c>
      <c r="E8" s="70"/>
      <c r="F8" s="71">
        <f>D8/1000*E8</f>
        <v>0</v>
      </c>
    </row>
    <row r="9" spans="2:6" ht="23.55" customHeight="1" x14ac:dyDescent="0.25"/>
    <row r="10" spans="2:6" ht="34.049999999999997" customHeight="1" x14ac:dyDescent="0.25">
      <c r="B10" s="156" t="s">
        <v>135</v>
      </c>
      <c r="C10" s="156"/>
      <c r="D10" s="156"/>
      <c r="E10" s="156"/>
      <c r="F10" s="156"/>
    </row>
    <row r="11" spans="2:6" ht="34.049999999999997" customHeight="1" x14ac:dyDescent="0.25">
      <c r="B11" s="64" t="s">
        <v>34</v>
      </c>
      <c r="C11" s="64" t="s">
        <v>136</v>
      </c>
      <c r="D11" s="65" t="s">
        <v>137</v>
      </c>
      <c r="E11" s="65" t="s">
        <v>138</v>
      </c>
      <c r="F11" s="66" t="s">
        <v>131</v>
      </c>
    </row>
    <row r="12" spans="2:6" ht="34.049999999999997" customHeight="1" x14ac:dyDescent="0.25">
      <c r="B12" s="72" t="s">
        <v>139</v>
      </c>
      <c r="C12" s="73"/>
      <c r="D12" s="74">
        <v>2.2999999999999998</v>
      </c>
      <c r="E12" s="75"/>
      <c r="F12" s="71">
        <f>C12/100*D12*E12</f>
        <v>0</v>
      </c>
    </row>
    <row r="13" spans="2:6" ht="34.049999999999997" customHeight="1" x14ac:dyDescent="0.25">
      <c r="B13" s="72" t="s">
        <v>140</v>
      </c>
      <c r="C13" s="73"/>
      <c r="D13" s="74">
        <v>2.65</v>
      </c>
      <c r="E13" s="75"/>
      <c r="F13" s="71">
        <f>C13/100*D13*E13</f>
        <v>0</v>
      </c>
    </row>
    <row r="14" spans="2:6" ht="34.049999999999997" customHeight="1" x14ac:dyDescent="0.25">
      <c r="B14" s="72" t="s">
        <v>141</v>
      </c>
      <c r="C14" s="73"/>
      <c r="D14" s="74">
        <v>2.4500000000000002</v>
      </c>
      <c r="E14" s="75"/>
      <c r="F14" s="71">
        <f>C14/100*D14*E14</f>
        <v>0</v>
      </c>
    </row>
    <row r="15" spans="2:6" ht="25.5" customHeight="1" x14ac:dyDescent="0.25"/>
    <row r="16" spans="2:6" ht="76.650000000000006" customHeight="1" x14ac:dyDescent="0.25">
      <c r="B16" s="157" t="s">
        <v>142</v>
      </c>
      <c r="C16" s="157"/>
      <c r="D16" s="157"/>
      <c r="E16" s="157"/>
      <c r="F16" s="157"/>
    </row>
    <row r="17" spans="2:6" ht="34.049999999999997" customHeight="1" x14ac:dyDescent="0.25">
      <c r="B17" s="158" t="s">
        <v>34</v>
      </c>
      <c r="C17" s="158"/>
      <c r="D17" s="65" t="s">
        <v>137</v>
      </c>
      <c r="E17" s="76" t="s">
        <v>143</v>
      </c>
      <c r="F17" s="66" t="s">
        <v>131</v>
      </c>
    </row>
    <row r="18" spans="2:6" ht="34.049999999999997" customHeight="1" x14ac:dyDescent="0.25">
      <c r="B18" s="153" t="s">
        <v>120</v>
      </c>
      <c r="C18" s="153"/>
      <c r="D18" s="69">
        <f>VLOOKUP(B18,'Listes déroulantes'!A124:B134,2,0)</f>
        <v>0</v>
      </c>
      <c r="E18" s="70"/>
      <c r="F18" s="77">
        <f>D18*E18</f>
        <v>0</v>
      </c>
    </row>
  </sheetData>
  <sheetProtection sheet="1" objects="1" scenarios="1"/>
  <mergeCells count="6">
    <mergeCell ref="B18:C18"/>
    <mergeCell ref="B2:F2"/>
    <mergeCell ref="B4:F4"/>
    <mergeCell ref="B10:F10"/>
    <mergeCell ref="B16:F16"/>
    <mergeCell ref="B17:C17"/>
  </mergeCells>
  <dataValidations count="1">
    <dataValidation type="whole" operator="lessThanOrEqual" allowBlank="1" showErrorMessage="1" sqref="C12:C14" xr:uid="{00000000-0002-0000-0500-000003000000}">
      <formula1>20</formula1>
      <formula2>0</formula2>
    </dataValidation>
  </dataValidations>
  <printOptions horizontalCentered="1" verticalCentered="1"/>
  <pageMargins left="0.196527777777778" right="0.196527777777778" top="0.196527777777778" bottom="0.196527777777778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 xr:uid="{00000000-0002-0000-0500-000000000000}">
          <x14:formula1>
            <xm:f>'Listes déroulantes'!$A$107:$A$120</xm:f>
          </x14:formula1>
          <x14:formula2>
            <xm:f>0</xm:f>
          </x14:formula2>
          <xm:sqref>C6</xm:sqref>
        </x14:dataValidation>
        <x14:dataValidation type="list" operator="equal" allowBlank="1" showErrorMessage="1" xr:uid="{00000000-0002-0000-0500-000001000000}">
          <x14:formula1>
            <xm:f>'Listes déroulantes'!$D$107:$D$113</xm:f>
          </x14:formula1>
          <x14:formula2>
            <xm:f>0</xm:f>
          </x14:formula2>
          <xm:sqref>C7</xm:sqref>
        </x14:dataValidation>
        <x14:dataValidation type="list" operator="equal" allowBlank="1" showErrorMessage="1" xr:uid="{00000000-0002-0000-0500-000002000000}">
          <x14:formula1>
            <xm:f>'Listes déroulantes'!$D$116:$D$122</xm:f>
          </x14:formula1>
          <x14:formula2>
            <xm:f>0</xm:f>
          </x14:formula2>
          <xm:sqref>C8</xm:sqref>
        </x14:dataValidation>
        <x14:dataValidation type="list" operator="equal" allowBlank="1" showErrorMessage="1" xr:uid="{00000000-0002-0000-0500-000004000000}">
          <x14:formula1>
            <xm:f>'Listes déroulantes'!$A$124:$A$134</xm:f>
          </x14:formula1>
          <x14:formula2>
            <xm:f>0</xm:f>
          </x14:formula2>
          <xm:sqref>B18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808080"/>
    <pageSetUpPr fitToPage="1"/>
  </sheetPr>
  <dimension ref="A1:C268"/>
  <sheetViews>
    <sheetView topLeftCell="A160" zoomScale="80" zoomScaleNormal="80" workbookViewId="0">
      <selection activeCell="E25" sqref="E25"/>
    </sheetView>
  </sheetViews>
  <sheetFormatPr baseColWidth="10" defaultColWidth="11.5546875" defaultRowHeight="13.2" x14ac:dyDescent="0.25"/>
  <cols>
    <col min="1" max="1" width="30.5546875" style="78" customWidth="1"/>
    <col min="2" max="2" width="60.88671875" style="78" customWidth="1"/>
    <col min="3" max="3" width="30.77734375" style="79" customWidth="1"/>
  </cols>
  <sheetData>
    <row r="1" spans="1:3" ht="25.5" customHeight="1" x14ac:dyDescent="0.25">
      <c r="A1" s="80" t="s">
        <v>144</v>
      </c>
    </row>
    <row r="3" spans="1:3" x14ac:dyDescent="0.25">
      <c r="A3" s="81" t="s">
        <v>145</v>
      </c>
      <c r="B3" s="82"/>
      <c r="C3" s="83"/>
    </row>
    <row r="4" spans="1:3" ht="39.75" customHeight="1" x14ac:dyDescent="0.25">
      <c r="A4" s="160" t="s">
        <v>146</v>
      </c>
      <c r="B4" s="78" t="s">
        <v>147</v>
      </c>
      <c r="C4" s="79">
        <f>'0. Infos chantier'!C24</f>
        <v>0</v>
      </c>
    </row>
    <row r="5" spans="1:3" x14ac:dyDescent="0.25">
      <c r="A5" s="160"/>
      <c r="B5" s="78" t="s">
        <v>148</v>
      </c>
      <c r="C5" s="79">
        <f>'0. Infos chantier'!C25</f>
        <v>0</v>
      </c>
    </row>
    <row r="6" spans="1:3" x14ac:dyDescent="0.25">
      <c r="A6" s="160"/>
      <c r="B6" s="78" t="s">
        <v>1</v>
      </c>
      <c r="C6" s="79">
        <f>'0. Infos chantier'!B3</f>
        <v>0</v>
      </c>
    </row>
    <row r="7" spans="1:3" x14ac:dyDescent="0.25">
      <c r="A7" s="160"/>
      <c r="B7" s="78" t="s">
        <v>149</v>
      </c>
      <c r="C7" s="79">
        <f>'0. Infos chantier'!B4</f>
        <v>0</v>
      </c>
    </row>
    <row r="8" spans="1:3" x14ac:dyDescent="0.25">
      <c r="A8" s="160"/>
      <c r="B8" s="78" t="s">
        <v>150</v>
      </c>
      <c r="C8" s="84">
        <f>'0. Infos chantier'!B5</f>
        <v>0</v>
      </c>
    </row>
    <row r="9" spans="1:3" x14ac:dyDescent="0.25">
      <c r="A9" s="160"/>
      <c r="B9" s="78" t="s">
        <v>151</v>
      </c>
      <c r="C9" s="85">
        <f>'0. Infos chantier'!C18</f>
        <v>0</v>
      </c>
    </row>
    <row r="10" spans="1:3" x14ac:dyDescent="0.25">
      <c r="A10" s="160"/>
      <c r="B10" s="78" t="s">
        <v>152</v>
      </c>
      <c r="C10" s="85">
        <f>'0. Infos chantier'!C19</f>
        <v>0</v>
      </c>
    </row>
    <row r="11" spans="1:3" x14ac:dyDescent="0.25">
      <c r="A11" s="160"/>
      <c r="B11" s="78" t="s">
        <v>153</v>
      </c>
      <c r="C11" s="85">
        <f>'0. Infos chantier'!C20</f>
        <v>0</v>
      </c>
    </row>
    <row r="12" spans="1:3" x14ac:dyDescent="0.25">
      <c r="A12" s="160"/>
      <c r="B12" s="78" t="s">
        <v>154</v>
      </c>
      <c r="C12" s="86">
        <f>'0. Infos chantier'!E18</f>
        <v>0</v>
      </c>
    </row>
    <row r="13" spans="1:3" x14ac:dyDescent="0.25">
      <c r="A13" s="160"/>
      <c r="B13" s="78" t="s">
        <v>155</v>
      </c>
      <c r="C13" s="86">
        <f>'0. Infos chantier'!E19</f>
        <v>0</v>
      </c>
    </row>
    <row r="14" spans="1:3" x14ac:dyDescent="0.25">
      <c r="A14" s="160"/>
      <c r="B14" s="78" t="s">
        <v>156</v>
      </c>
      <c r="C14" s="86">
        <f>'0. Infos chantier'!E20</f>
        <v>0</v>
      </c>
    </row>
    <row r="15" spans="1:3" ht="12.75" customHeight="1" x14ac:dyDescent="0.25">
      <c r="A15" s="162" t="s">
        <v>157</v>
      </c>
      <c r="B15" s="88" t="s">
        <v>6</v>
      </c>
      <c r="C15" s="87" t="str">
        <f>'0. Infos chantier'!B9</f>
        <v>NON</v>
      </c>
    </row>
    <row r="16" spans="1:3" x14ac:dyDescent="0.25">
      <c r="A16" s="162"/>
      <c r="B16" s="78" t="s">
        <v>8</v>
      </c>
      <c r="C16" s="79" t="str">
        <f>'0. Infos chantier'!E9</f>
        <v>NON</v>
      </c>
    </row>
    <row r="17" spans="1:3" x14ac:dyDescent="0.25">
      <c r="A17" s="162"/>
      <c r="B17" s="78" t="s">
        <v>9</v>
      </c>
      <c r="C17" s="79" t="str">
        <f>'0. Infos chantier'!H9</f>
        <v>OUI</v>
      </c>
    </row>
    <row r="18" spans="1:3" x14ac:dyDescent="0.25">
      <c r="A18" s="162"/>
      <c r="B18" s="78" t="s">
        <v>158</v>
      </c>
      <c r="C18" s="79" t="str">
        <f>'0. Infos chantier'!B11</f>
        <v>NON</v>
      </c>
    </row>
    <row r="19" spans="1:3" x14ac:dyDescent="0.25">
      <c r="A19" s="162"/>
      <c r="B19" s="78" t="s">
        <v>12</v>
      </c>
      <c r="C19" s="79" t="str">
        <f>'0. Infos chantier'!E11</f>
        <v>OUI</v>
      </c>
    </row>
    <row r="20" spans="1:3" x14ac:dyDescent="0.25">
      <c r="A20" s="162"/>
      <c r="B20" s="78" t="s">
        <v>13</v>
      </c>
      <c r="C20" s="79" t="str">
        <f>'0. Infos chantier'!H11</f>
        <v>NON</v>
      </c>
    </row>
    <row r="21" spans="1:3" x14ac:dyDescent="0.25">
      <c r="A21" s="162"/>
      <c r="B21" s="78" t="s">
        <v>14</v>
      </c>
      <c r="C21" s="79" t="str">
        <f>'0. Infos chantier'!B13</f>
        <v>NON</v>
      </c>
    </row>
    <row r="22" spans="1:3" x14ac:dyDescent="0.25">
      <c r="A22" s="162"/>
      <c r="B22" s="78" t="s">
        <v>15</v>
      </c>
      <c r="C22" s="79" t="str">
        <f>'0. Infos chantier'!E13</f>
        <v>NON</v>
      </c>
    </row>
    <row r="23" spans="1:3" x14ac:dyDescent="0.25">
      <c r="A23" s="81" t="s">
        <v>85</v>
      </c>
      <c r="B23" s="82"/>
      <c r="C23" s="83"/>
    </row>
    <row r="24" spans="1:3" ht="23.85" customHeight="1" x14ac:dyDescent="0.25">
      <c r="A24" s="164" t="s">
        <v>159</v>
      </c>
      <c r="B24" s="89" t="s">
        <v>160</v>
      </c>
      <c r="C24" s="90" t="e">
        <f>C34/C33</f>
        <v>#DIV/0!</v>
      </c>
    </row>
    <row r="25" spans="1:3" ht="26.4" x14ac:dyDescent="0.25">
      <c r="A25" s="164"/>
      <c r="B25" s="89" t="s">
        <v>161</v>
      </c>
      <c r="C25" s="90" t="e">
        <f>C93/C92</f>
        <v>#DIV/0!</v>
      </c>
    </row>
    <row r="26" spans="1:3" ht="26.4" x14ac:dyDescent="0.25">
      <c r="A26" s="164"/>
      <c r="B26" s="89" t="s">
        <v>162</v>
      </c>
      <c r="C26" s="90" t="e">
        <f>C97/C96</f>
        <v>#DIV/0!</v>
      </c>
    </row>
    <row r="27" spans="1:3" ht="26.4" x14ac:dyDescent="0.25">
      <c r="A27" s="164"/>
      <c r="B27" s="89" t="s">
        <v>163</v>
      </c>
      <c r="C27" s="90" t="e">
        <f>C99/C98</f>
        <v>#DIV/0!</v>
      </c>
    </row>
    <row r="28" spans="1:3" ht="23.85" customHeight="1" x14ac:dyDescent="0.25">
      <c r="A28" s="162" t="s">
        <v>164</v>
      </c>
      <c r="B28" s="88" t="s">
        <v>165</v>
      </c>
      <c r="C28" s="91" t="e">
        <f>(C36+C37+C38+C39+C40+C41)/C35</f>
        <v>#DIV/0!</v>
      </c>
    </row>
    <row r="29" spans="1:3" x14ac:dyDescent="0.25">
      <c r="A29" s="162"/>
      <c r="B29" s="92" t="s">
        <v>166</v>
      </c>
      <c r="C29" s="93" t="e">
        <f>C95/C94</f>
        <v>#DIV/0!</v>
      </c>
    </row>
    <row r="30" spans="1:3" ht="26.4" x14ac:dyDescent="0.25">
      <c r="A30" s="162"/>
      <c r="B30" s="92" t="s">
        <v>167</v>
      </c>
      <c r="C30" s="93" t="e">
        <f>C115/C114</f>
        <v>#DIV/0!</v>
      </c>
    </row>
    <row r="31" spans="1:3" ht="26.4" x14ac:dyDescent="0.25">
      <c r="A31" s="162"/>
      <c r="B31" s="92" t="s">
        <v>168</v>
      </c>
      <c r="C31" s="93" t="e">
        <f>C113/C112</f>
        <v>#DIV/0!</v>
      </c>
    </row>
    <row r="32" spans="1:3" x14ac:dyDescent="0.25">
      <c r="A32" s="81" t="s">
        <v>169</v>
      </c>
      <c r="B32" s="82"/>
      <c r="C32" s="83"/>
    </row>
    <row r="33" spans="1:3" ht="12.75" customHeight="1" x14ac:dyDescent="0.25">
      <c r="A33" s="159" t="s">
        <v>170</v>
      </c>
      <c r="B33" s="89" t="s">
        <v>171</v>
      </c>
      <c r="C33" s="95">
        <f>SUM('1. Flux sortants'!D5:D504)</f>
        <v>0</v>
      </c>
    </row>
    <row r="34" spans="1:3" ht="26.4" x14ac:dyDescent="0.25">
      <c r="A34" s="159"/>
      <c r="B34" s="89" t="s">
        <v>172</v>
      </c>
      <c r="C34" s="95">
        <f>SUM(SUMIFS('1. Flux sortants'!D5:D504,'1.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35" spans="1:3" x14ac:dyDescent="0.25">
      <c r="A35" s="159"/>
      <c r="B35" s="78" t="s">
        <v>173</v>
      </c>
      <c r="C35" s="96">
        <f>SUM('1. Flux sortants'!E5:E504)</f>
        <v>0</v>
      </c>
    </row>
    <row r="36" spans="1:3" ht="12.75" customHeight="1" x14ac:dyDescent="0.25">
      <c r="A36" s="163" t="s">
        <v>174</v>
      </c>
      <c r="B36" s="88" t="s">
        <v>175</v>
      </c>
      <c r="C36" s="97">
        <f>SUMIF('1. Flux sortants'!G5:G504,"=Réemploi sur le chantier",'1. Flux sortants'!E5:E504)</f>
        <v>0</v>
      </c>
    </row>
    <row r="37" spans="1:3" x14ac:dyDescent="0.25">
      <c r="A37" s="163"/>
      <c r="B37" s="78" t="s">
        <v>176</v>
      </c>
      <c r="C37" s="96">
        <f>SUMIF('1. Flux sortants'!G5:G504,"=Réutilisation sur un autre chantier",'1. Flux sortants'!E5:E504)</f>
        <v>0</v>
      </c>
    </row>
    <row r="38" spans="1:3" ht="26.4" x14ac:dyDescent="0.25">
      <c r="A38" s="163"/>
      <c r="B38" s="78" t="s">
        <v>177</v>
      </c>
      <c r="C38" s="96">
        <f>SUMIF('1. Flux sortants'!G5:G504,"=Comblement ou réaménagement de carrière",'1. Flux sortants'!E5:E504)</f>
        <v>0</v>
      </c>
    </row>
    <row r="39" spans="1:3" ht="26.4" x14ac:dyDescent="0.25">
      <c r="A39" s="163"/>
      <c r="B39" s="78" t="s">
        <v>178</v>
      </c>
      <c r="C39" s="96">
        <f>SUMIF('1. Flux sortants'!G5:G504,"=Plateforme de stockage temporaire en vue de réutilisation",'1. Flux sortants'!E5:E504)</f>
        <v>0</v>
      </c>
    </row>
    <row r="40" spans="1:3" x14ac:dyDescent="0.25">
      <c r="A40" s="163"/>
      <c r="B40" s="78" t="s">
        <v>179</v>
      </c>
      <c r="C40" s="96">
        <f>SUMIF('1. Flux sortants'!G5:G504,"=Plateforme de recyclage",'1. Flux sortants'!E5:E504)</f>
        <v>0</v>
      </c>
    </row>
    <row r="41" spans="1:3" x14ac:dyDescent="0.25">
      <c r="A41" s="163"/>
      <c r="B41" s="78" t="s">
        <v>180</v>
      </c>
      <c r="C41" s="96">
        <f>SUMIF('1. Flux sortants'!G5:G504,"=Centrale d’enrobage",'1. Flux sortants'!E5:E504)</f>
        <v>0</v>
      </c>
    </row>
    <row r="42" spans="1:3" ht="26.4" x14ac:dyDescent="0.25">
      <c r="A42" s="163"/>
      <c r="B42" s="78" t="s">
        <v>181</v>
      </c>
      <c r="C42" s="96">
        <f>SUMIF('1. Flux sortants'!G5:G504,"=Centre de traitement (matériaux pollués)",'1. Flux sortants'!E5:E504)</f>
        <v>0</v>
      </c>
    </row>
    <row r="43" spans="1:3" x14ac:dyDescent="0.25">
      <c r="A43" s="163"/>
      <c r="B43" s="78" t="s">
        <v>182</v>
      </c>
      <c r="C43" s="96">
        <f>SUMIF('1. Flux sortants'!G5:G504,"=ISDI",'1. Flux sortants'!E5:E504)</f>
        <v>0</v>
      </c>
    </row>
    <row r="44" spans="1:3" x14ac:dyDescent="0.25">
      <c r="A44" s="163"/>
      <c r="B44" s="78" t="s">
        <v>183</v>
      </c>
      <c r="C44" s="96">
        <f>SUMIF('1. Flux sortants'!G5:G504,"=ISDND",'1. Flux sortants'!E5:E504)</f>
        <v>0</v>
      </c>
    </row>
    <row r="45" spans="1:3" x14ac:dyDescent="0.25">
      <c r="A45" s="163"/>
      <c r="B45" s="78" t="s">
        <v>184</v>
      </c>
      <c r="C45" s="96">
        <f>SUMIF('1. Flux sortants'!G5:G504,"=ISDD",'1. Flux sortants'!E5:E504)</f>
        <v>0</v>
      </c>
    </row>
    <row r="46" spans="1:3" x14ac:dyDescent="0.25">
      <c r="A46" s="163"/>
      <c r="B46" s="98" t="s">
        <v>185</v>
      </c>
      <c r="C46" s="99">
        <f>SUMIF('1. Flux sortants'!G5:G504,"=Autre à préciser",'1. Flux sortants'!E5:E504)</f>
        <v>0</v>
      </c>
    </row>
    <row r="47" spans="1:3" ht="12.75" customHeight="1" x14ac:dyDescent="0.25">
      <c r="A47" s="159" t="s">
        <v>186</v>
      </c>
      <c r="B47" s="78" t="s">
        <v>187</v>
      </c>
      <c r="C47" s="96">
        <f>SUMIF('1. Flux sortants'!F5:F504,"=OUI",'1. Flux sortants'!E5:E504)</f>
        <v>0</v>
      </c>
    </row>
    <row r="48" spans="1:3" x14ac:dyDescent="0.25">
      <c r="A48" s="159"/>
      <c r="B48" s="78" t="s">
        <v>188</v>
      </c>
      <c r="C48" s="96">
        <f>SUMIFS('1. Flux sortants'!E$5:E$504,'1. Flux sortants'!F$5:F$504,"OUI",'1. Flux sortants'!G$5:G$504,"Réemploi sur le chantier")</f>
        <v>0</v>
      </c>
    </row>
    <row r="49" spans="1:3" x14ac:dyDescent="0.25">
      <c r="A49" s="159"/>
      <c r="B49" s="78" t="s">
        <v>189</v>
      </c>
      <c r="C49" s="96">
        <f>SUMIF('1. Flux sortants'!F5:F504,"=NON",'1. Flux sortants'!E5:E504)</f>
        <v>0</v>
      </c>
    </row>
    <row r="50" spans="1:3" ht="26.4" x14ac:dyDescent="0.25">
      <c r="A50" s="159"/>
      <c r="B50" s="78" t="s">
        <v>190</v>
      </c>
      <c r="C50" s="96">
        <f>SUMIFS('1. Flux sortants'!E5:E504,'1. Flux sortants'!G5:G504,"=Centre de traitement (matériaux pollués)",'1. Flux sortants'!F5:F504,"=NON")</f>
        <v>0</v>
      </c>
    </row>
    <row r="51" spans="1:3" x14ac:dyDescent="0.25">
      <c r="A51" s="159"/>
      <c r="B51" s="98" t="s">
        <v>191</v>
      </c>
      <c r="C51" s="99">
        <f>C47-SUMIFS('1. Flux sortants'!E5:E504,'1. Flux sortants'!G5:G504,"=ISDD",'1. Flux sortants'!F5:F504,"=NON")</f>
        <v>0</v>
      </c>
    </row>
    <row r="52" spans="1:3" ht="12.75" customHeight="1" x14ac:dyDescent="0.25">
      <c r="A52" s="159" t="s">
        <v>192</v>
      </c>
      <c r="B52" s="78" t="s">
        <v>193</v>
      </c>
      <c r="C52" s="96">
        <f>SUMIFS('1. Flux sortants'!E5:E504,'1. Flux sortants'!G5:G504,"=Réutilisation sur un autre chantier",'1. Flux sortants'!I5:I504,"=OUI")</f>
        <v>0</v>
      </c>
    </row>
    <row r="53" spans="1:3" ht="26.4" x14ac:dyDescent="0.25">
      <c r="A53" s="159"/>
      <c r="B53" s="78" t="s">
        <v>194</v>
      </c>
      <c r="C53" s="96">
        <f>SUMIFS('1. Flux sortants'!E5:E504,'1. Flux sortants'!G5:G504,"=Comblement ou réaménagement de carrière",'1. Flux sortants'!I5:I504,"=OUI")</f>
        <v>0</v>
      </c>
    </row>
    <row r="54" spans="1:3" ht="26.4" x14ac:dyDescent="0.25">
      <c r="A54" s="159"/>
      <c r="B54" s="78" t="s">
        <v>195</v>
      </c>
      <c r="C54" s="96">
        <f>SUM(SUMIFS('1. Flux sortants'!E5:E504,'1. Flux sortants'!G5:G504,"=Réutilisation sur un autre chantier",'1. Flux sortants'!J5:J504,{"02";"10";"27";"28";"45";"51";"60";"76";"89"}))</f>
        <v>0</v>
      </c>
    </row>
    <row r="55" spans="1:3" ht="39.6" x14ac:dyDescent="0.25">
      <c r="A55" s="159"/>
      <c r="B55" s="100" t="s">
        <v>196</v>
      </c>
      <c r="C55" s="96">
        <f>SUM(SUMIFS('1. Flux sortants'!E5:E504,'1. Flux sortants'!G5:G504,"=Comblement ou réaménagement de carrière",'1. Flux sortants'!J5:J504,{"02";"10";"27";"28";"45";"51";"60";"76";"89"}))</f>
        <v>0</v>
      </c>
    </row>
    <row r="56" spans="1:3" ht="12.75" customHeight="1" x14ac:dyDescent="0.25">
      <c r="A56" s="162" t="s">
        <v>197</v>
      </c>
      <c r="B56" s="88" t="s">
        <v>198</v>
      </c>
      <c r="C56" s="97">
        <f>SUMIF('1. Flux sortants'!B5:B504,"=Terrain naturel",'1. Flux sortants'!E5:E504)</f>
        <v>0</v>
      </c>
    </row>
    <row r="57" spans="1:3" ht="26.4" x14ac:dyDescent="0.25">
      <c r="A57" s="162"/>
      <c r="B57" s="78" t="s">
        <v>199</v>
      </c>
      <c r="C57" s="96">
        <f>SUM(SUMIFS('1. Flux sortants'!E5:E504,'1. Flux sortants'!B5:B504,"=Terrain naturel",'1.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58" spans="1:3" ht="12.75" customHeight="1" x14ac:dyDescent="0.25">
      <c r="A58" s="162" t="s">
        <v>200</v>
      </c>
      <c r="B58" s="88" t="s">
        <v>201</v>
      </c>
      <c r="C58" s="97">
        <f>SUMIF('1. Flux sortants'!B5:B504,"=Terre végétale",'1. Flux sortants'!E5:E504)</f>
        <v>0</v>
      </c>
    </row>
    <row r="59" spans="1:3" ht="26.4" x14ac:dyDescent="0.25">
      <c r="A59" s="162"/>
      <c r="B59" s="78" t="s">
        <v>202</v>
      </c>
      <c r="C59" s="96">
        <f>SUM(SUMIFS('1. Flux sortants'!E5:E504,'1. Flux sortants'!B5:B504,"=Terre végétale",'1.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60" spans="1:3" ht="12.75" customHeight="1" x14ac:dyDescent="0.25">
      <c r="A60" s="162" t="s">
        <v>203</v>
      </c>
      <c r="B60" s="88" t="s">
        <v>204</v>
      </c>
      <c r="C60" s="97">
        <f>SUMIF('1. Flux sortants'!B5:B504,"=Maçonnerie en béton",'1. Flux sortants'!E5:E504)</f>
        <v>0</v>
      </c>
    </row>
    <row r="61" spans="1:3" ht="26.4" x14ac:dyDescent="0.25">
      <c r="A61" s="162"/>
      <c r="B61" s="78" t="s">
        <v>205</v>
      </c>
      <c r="C61" s="96">
        <f>SUM(SUMIFS('1. Flux sortants'!E5:E504,'1. Flux sortants'!B5:B504,"=Maçonnerie en béton",'1.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62" spans="1:3" ht="12.75" customHeight="1" x14ac:dyDescent="0.25">
      <c r="A62" s="162" t="s">
        <v>206</v>
      </c>
      <c r="B62" s="88" t="s">
        <v>207</v>
      </c>
      <c r="C62" s="97">
        <f>SUMIF('1. Flux sortants'!B5:B504,"=Grave non traitée",'1. Flux sortants'!E5:E504)</f>
        <v>0</v>
      </c>
    </row>
    <row r="63" spans="1:3" ht="26.4" x14ac:dyDescent="0.25">
      <c r="A63" s="162"/>
      <c r="B63" s="78" t="s">
        <v>208</v>
      </c>
      <c r="C63" s="96">
        <f>SUM(SUMIFS('1. Flux sortants'!E5:E504,'1. Flux sortants'!B5:B504,"=Grave non traitée",'1.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64" spans="1:3" ht="23.85" customHeight="1" x14ac:dyDescent="0.25">
      <c r="A64" s="162" t="s">
        <v>209</v>
      </c>
      <c r="B64" s="88" t="s">
        <v>210</v>
      </c>
      <c r="C64" s="97">
        <f>SUMIF('1. Flux sortants'!B5:B504,"=Matériau traité au liant hydraulique (grave ciment, sable stabilisé, etc.)",'1. Flux sortants'!E5:E504)</f>
        <v>0</v>
      </c>
    </row>
    <row r="65" spans="1:3" ht="39.6" x14ac:dyDescent="0.25">
      <c r="A65" s="162"/>
      <c r="B65" s="78" t="s">
        <v>211</v>
      </c>
      <c r="C65" s="96">
        <f>SUM(SUMIFS('1. Flux sortants'!E5:E504,'1. Flux sortants'!B5:B504,"=Matériau traité au liant hydraulique (grave ciment, sable stabilisé, etc.)",'1.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66" spans="1:3" ht="12.75" customHeight="1" x14ac:dyDescent="0.25">
      <c r="A66" s="162" t="s">
        <v>212</v>
      </c>
      <c r="B66" s="88" t="s">
        <v>213</v>
      </c>
      <c r="C66" s="97">
        <f>SUMIF('1. Flux sortants'!B5:B504,"=Grave traitée au liant hydrocarboné",'1. Flux sortants'!E5:E504)</f>
        <v>0</v>
      </c>
    </row>
    <row r="67" spans="1:3" ht="26.4" x14ac:dyDescent="0.25">
      <c r="A67" s="162"/>
      <c r="B67" s="78" t="s">
        <v>214</v>
      </c>
      <c r="C67" s="96">
        <f>SUM(SUMIFS('1. Flux sortants'!E5:E504,'1. Flux sortants'!B5:B504,"=Grave traitée au liant hydrocarboné",'1.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68" spans="1:3" ht="12.75" customHeight="1" x14ac:dyDescent="0.25">
      <c r="A68" s="162" t="s">
        <v>215</v>
      </c>
      <c r="B68" s="88" t="s">
        <v>216</v>
      </c>
      <c r="C68" s="97">
        <f>SUMIF('1. Flux sortants'!B5:B504,"=Sable/sablon",'1. Flux sortants'!E5:E504)</f>
        <v>0</v>
      </c>
    </row>
    <row r="69" spans="1:3" ht="26.4" x14ac:dyDescent="0.25">
      <c r="A69" s="162"/>
      <c r="B69" s="78" t="s">
        <v>217</v>
      </c>
      <c r="C69" s="96">
        <f>SUM(SUMIFS('1. Flux sortants'!E5:E504,'1. Flux sortants'!B5:B504,"=Sable/sablon",'1.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70" spans="1:3" ht="12.75" customHeight="1" x14ac:dyDescent="0.25">
      <c r="A70" s="162" t="s">
        <v>218</v>
      </c>
      <c r="B70" s="88" t="s">
        <v>219</v>
      </c>
      <c r="C70" s="97">
        <f>SUMIF('1. Flux sortants'!B5:B504,"=Mélanges de matériaux",'1. Flux sortants'!E5:E504)</f>
        <v>0</v>
      </c>
    </row>
    <row r="71" spans="1:3" ht="26.4" x14ac:dyDescent="0.25">
      <c r="A71" s="162"/>
      <c r="B71" s="78" t="s">
        <v>220</v>
      </c>
      <c r="C71" s="96">
        <f>SUM(SUMIFS('1. Flux sortants'!E5:E504,'1. Flux sortants'!B5:B504,"=Mélanges de matériaux",'1.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72" spans="1:3" ht="23.85" customHeight="1" x14ac:dyDescent="0.25">
      <c r="A72" s="162" t="s">
        <v>221</v>
      </c>
      <c r="B72" s="88" t="s">
        <v>222</v>
      </c>
      <c r="C72" s="97">
        <f>SUMIF('1. Flux sortants'!B5:B504,"=Bordures, caniveaux, pavés, dalles en béton",'1. Flux sortants'!E5:E504)</f>
        <v>0</v>
      </c>
    </row>
    <row r="73" spans="1:3" ht="26.4" x14ac:dyDescent="0.25">
      <c r="A73" s="162"/>
      <c r="B73" s="78" t="s">
        <v>223</v>
      </c>
      <c r="C73" s="96">
        <f>SUM(SUMIFS('1. Flux sortants'!E5:E504,'1. Flux sortants'!B5:B504,"=Bordures, caniveaux, pavés, dalles en béton",'1.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74" spans="1:3" ht="23.85" customHeight="1" x14ac:dyDescent="0.25">
      <c r="A74" s="162" t="s">
        <v>224</v>
      </c>
      <c r="B74" s="88" t="s">
        <v>225</v>
      </c>
      <c r="C74" s="97">
        <f>SUMIF('1. Flux sortants'!B5:B504,"=Bordures, caniveaux, pavés, dalles en pierre naturelle",'1. Flux sortants'!E5:E504)</f>
        <v>0</v>
      </c>
    </row>
    <row r="75" spans="1:3" ht="26.4" x14ac:dyDescent="0.25">
      <c r="A75" s="162"/>
      <c r="B75" s="78" t="s">
        <v>226</v>
      </c>
      <c r="C75" s="96">
        <f>SUM(SUMIFS('1. Flux sortants'!E5:E504,'1. Flux sortants'!B5:B504,"=Bordures, caniveaux, pavés, dalles en pierre naturelle",'1.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76" spans="1:3" ht="12.75" customHeight="1" x14ac:dyDescent="0.25">
      <c r="A76" s="162" t="s">
        <v>227</v>
      </c>
      <c r="B76" s="88" t="s">
        <v>228</v>
      </c>
      <c r="C76" s="97">
        <f>SUMIF('1. Flux sortants'!B5:B504,"=Briques",'1. Flux sortants'!E5:E504)</f>
        <v>0</v>
      </c>
    </row>
    <row r="77" spans="1:3" ht="26.4" x14ac:dyDescent="0.25">
      <c r="A77" s="162"/>
      <c r="B77" s="78" t="s">
        <v>229</v>
      </c>
      <c r="C77" s="96">
        <f>SUM(SUMIFS('1. Flux sortants'!E5:E504,'1. Flux sortants'!B5:B504,"=Briques",'1.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78" spans="1:3" ht="12.75" customHeight="1" x14ac:dyDescent="0.25">
      <c r="A78" s="162" t="s">
        <v>230</v>
      </c>
      <c r="B78" s="88" t="s">
        <v>231</v>
      </c>
      <c r="C78" s="97">
        <f>SUMIF('1. Flux sortants'!B5:B504,"=Revêtement asphalte",'1. Flux sortants'!E5:E504)</f>
        <v>0</v>
      </c>
    </row>
    <row r="79" spans="1:3" ht="26.4" x14ac:dyDescent="0.25">
      <c r="A79" s="162"/>
      <c r="B79" s="78" t="s">
        <v>232</v>
      </c>
      <c r="C79" s="96">
        <f>SUM(SUMIFS('1. Flux sortants'!E5:E504,'1. Flux sortants'!B5:B504,"=Revêtement asphalte",'1.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80" spans="1:3" ht="12.75" customHeight="1" x14ac:dyDescent="0.25">
      <c r="A80" s="162" t="s">
        <v>233</v>
      </c>
      <c r="B80" s="88" t="s">
        <v>234</v>
      </c>
      <c r="C80" s="97">
        <f>SUMIF('1. Flux sortants'!B5:B504,"=Revêtement en enrobé",'1. Flux sortants'!E5:E504)</f>
        <v>0</v>
      </c>
    </row>
    <row r="81" spans="1:3" ht="26.4" x14ac:dyDescent="0.25">
      <c r="A81" s="162"/>
      <c r="B81" s="78" t="s">
        <v>235</v>
      </c>
      <c r="C81" s="96">
        <f>SUM(SUMIFS('1. Flux sortants'!E5:E504,'1. Flux sortants'!B5:B504,"=Revêtement en enrobé",'1.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82" spans="1:3" ht="12.75" customHeight="1" x14ac:dyDescent="0.25">
      <c r="A82" s="162" t="s">
        <v>236</v>
      </c>
      <c r="B82" s="88" t="s">
        <v>237</v>
      </c>
      <c r="C82" s="97">
        <f>SUMIF('1. Flux sortants'!B5:B504,"=Revêtement en béton",'1. Flux sortants'!E5:E504)</f>
        <v>0</v>
      </c>
    </row>
    <row r="83" spans="1:3" ht="26.4" x14ac:dyDescent="0.25">
      <c r="A83" s="162"/>
      <c r="B83" s="78" t="s">
        <v>238</v>
      </c>
      <c r="C83" s="96">
        <f>SUM(SUMIFS('1. Flux sortants'!E5:E504,'1. Flux sortants'!B5:B504,"=Revêtement en béton",'1.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84" spans="1:3" ht="12.75" customHeight="1" x14ac:dyDescent="0.25">
      <c r="A84" s="162" t="s">
        <v>239</v>
      </c>
      <c r="B84" s="88" t="s">
        <v>240</v>
      </c>
      <c r="C84" s="97">
        <f>SUMIF('1. Flux sortants'!B5:B504,"=Fonte de voirie",'1. Flux sortants'!E5:E504)</f>
        <v>0</v>
      </c>
    </row>
    <row r="85" spans="1:3" ht="26.4" x14ac:dyDescent="0.25">
      <c r="A85" s="162"/>
      <c r="B85" s="78" t="s">
        <v>241</v>
      </c>
      <c r="C85" s="96">
        <f>SUM(SUMIFS('1. Flux sortants'!E5:E504,'1. Flux sortants'!B5:B504,"=Fonte de voirie",'1.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86" spans="1:3" ht="12.75" customHeight="1" x14ac:dyDescent="0.25">
      <c r="A86" s="162" t="s">
        <v>242</v>
      </c>
      <c r="B86" s="88" t="s">
        <v>243</v>
      </c>
      <c r="C86" s="97">
        <f>SUMIF('1. Flux sortants'!B5:B504,"=Déchets verts",'1. Flux sortants'!E5:E504)</f>
        <v>0</v>
      </c>
    </row>
    <row r="87" spans="1:3" ht="26.4" x14ac:dyDescent="0.25">
      <c r="A87" s="162"/>
      <c r="B87" s="78" t="s">
        <v>244</v>
      </c>
      <c r="C87" s="96">
        <f>SUM(SUMIFS('1. Flux sortants'!E5:E504,'1. Flux sortants'!B5:B504,"=Déchets verts",'1.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88" spans="1:3" ht="12.75" customHeight="1" x14ac:dyDescent="0.25">
      <c r="A88" s="162" t="s">
        <v>245</v>
      </c>
      <c r="B88" s="88" t="s">
        <v>246</v>
      </c>
      <c r="C88" s="97">
        <f>SUMIF('1. Flux sortants'!B5:B504,"=Autre à préciser",'1. Flux sortants'!E5:E504)</f>
        <v>0</v>
      </c>
    </row>
    <row r="89" spans="1:3" ht="26.4" x14ac:dyDescent="0.25">
      <c r="A89" s="162"/>
      <c r="B89" s="78" t="s">
        <v>247</v>
      </c>
      <c r="C89" s="96">
        <f>SUM(SUMIFS('1. Flux sortants'!E5:E504,'1. Flux sortants'!B5:B504,"=Autre à préciser",'1. Flux sortants'!G5:G504,{"Réemploi sur le chantier";"Réutilisation sur un autre chantier";"Comblement ou réaménagement de carrière";"Plateforme de stockage temporaire en vue de réutilisation";"Plateforme de recyclage";"Centrale d’enrobage"}))</f>
        <v>0</v>
      </c>
    </row>
    <row r="90" spans="1:3" ht="26.4" x14ac:dyDescent="0.25">
      <c r="A90" s="87" t="s">
        <v>248</v>
      </c>
      <c r="B90" s="88" t="s">
        <v>249</v>
      </c>
      <c r="C90" s="97">
        <f>SUMIF('1. Flux sortants'!J5:J504,"=NC",'1. Flux sortants'!E5:E504)</f>
        <v>0</v>
      </c>
    </row>
    <row r="91" spans="1:3" x14ac:dyDescent="0.25">
      <c r="A91" s="81" t="s">
        <v>250</v>
      </c>
      <c r="B91" s="82"/>
      <c r="C91" s="101"/>
    </row>
    <row r="92" spans="1:3" ht="12.75" customHeight="1" x14ac:dyDescent="0.25">
      <c r="A92" s="159" t="s">
        <v>170</v>
      </c>
      <c r="B92" s="89" t="s">
        <v>171</v>
      </c>
      <c r="C92" s="95">
        <f>SUM('2. Flux entrants'!E5:E504)</f>
        <v>0</v>
      </c>
    </row>
    <row r="93" spans="1:3" ht="26.4" x14ac:dyDescent="0.25">
      <c r="A93" s="159"/>
      <c r="B93" s="89" t="s">
        <v>251</v>
      </c>
      <c r="C93" s="95">
        <f>SUMPRODUCT('2. Flux entrants'!E$5:E$504,'2. Flux entrants'!G$5:G$504)</f>
        <v>0</v>
      </c>
    </row>
    <row r="94" spans="1:3" x14ac:dyDescent="0.25">
      <c r="A94" s="159"/>
      <c r="B94" s="92" t="s">
        <v>173</v>
      </c>
      <c r="C94" s="102">
        <f>SUM('2. Flux entrants'!F5:F504)</f>
        <v>0</v>
      </c>
    </row>
    <row r="95" spans="1:3" ht="26.4" x14ac:dyDescent="0.25">
      <c r="A95" s="159"/>
      <c r="B95" s="103" t="s">
        <v>252</v>
      </c>
      <c r="C95" s="104">
        <f>SUMPRODUCT('2. Flux entrants'!F$5:F$504,'2. Flux entrants'!G$5:G$504)</f>
        <v>0</v>
      </c>
    </row>
    <row r="96" spans="1:3" ht="23.85" customHeight="1" x14ac:dyDescent="0.25">
      <c r="A96" s="161" t="s">
        <v>253</v>
      </c>
      <c r="B96" s="89" t="s">
        <v>254</v>
      </c>
      <c r="C96" s="95">
        <f>SUMIF('2. Flux entrants'!D$5:D$504,"Couche de surface",'2. Flux entrants'!E$5:E$504)</f>
        <v>0</v>
      </c>
    </row>
    <row r="97" spans="1:3" ht="26.4" x14ac:dyDescent="0.25">
      <c r="A97" s="161"/>
      <c r="B97" s="89" t="s">
        <v>255</v>
      </c>
      <c r="C97" s="95">
        <f>SUMPRODUCT('2. Flux entrants'!D5:D504="Couche de surface",'2. Flux entrants'!E5:E504,'2. Flux entrants'!G5:G504)</f>
        <v>0</v>
      </c>
    </row>
    <row r="98" spans="1:3" ht="26.4" x14ac:dyDescent="0.25">
      <c r="A98" s="161"/>
      <c r="B98" s="89" t="s">
        <v>256</v>
      </c>
      <c r="C98" s="95">
        <f>SUMIF('2. Flux entrants'!D$5:D$504,"Couche d’assise de chaussée",'2. Flux entrants'!E$5:E$504)</f>
        <v>0</v>
      </c>
    </row>
    <row r="99" spans="1:3" ht="26.4" x14ac:dyDescent="0.25">
      <c r="A99" s="161"/>
      <c r="B99" s="105" t="s">
        <v>257</v>
      </c>
      <c r="C99" s="106">
        <f>SUMPRODUCT('2. Flux entrants'!D5:D504="Couche d’assise de chaussée",'2. Flux entrants'!E5:E504,'2. Flux entrants'!G5:G504)</f>
        <v>0</v>
      </c>
    </row>
    <row r="100" spans="1:3" ht="12.75" customHeight="1" x14ac:dyDescent="0.25">
      <c r="A100" s="159" t="s">
        <v>258</v>
      </c>
      <c r="B100" s="78" t="s">
        <v>259</v>
      </c>
      <c r="C100" s="96">
        <f>SUMIF('2. Flux entrants'!H$5:H$504,"Réemploi sur site",'2. Flux entrants'!F$5:F$504)</f>
        <v>0</v>
      </c>
    </row>
    <row r="101" spans="1:3" x14ac:dyDescent="0.25">
      <c r="A101" s="159"/>
      <c r="B101" s="78" t="s">
        <v>260</v>
      </c>
      <c r="C101" s="96">
        <f>SUMIF('2. Flux entrants'!H$5:H$504,"Provenance d’un autre chantier",'2. Flux entrants'!F$5:F$504)</f>
        <v>0</v>
      </c>
    </row>
    <row r="102" spans="1:3" x14ac:dyDescent="0.25">
      <c r="A102" s="159"/>
      <c r="B102" s="78" t="s">
        <v>261</v>
      </c>
      <c r="C102" s="96">
        <f>SUMIF('2. Flux entrants'!H$5:H$504,"Plateforme de stockage temporaire",'2. Flux entrants'!F$5:F$504)</f>
        <v>0</v>
      </c>
    </row>
    <row r="103" spans="1:3" x14ac:dyDescent="0.25">
      <c r="A103" s="159"/>
      <c r="B103" s="78" t="s">
        <v>262</v>
      </c>
      <c r="C103" s="96">
        <f>SUMIF('2. Flux entrants'!H$5:H$504,"Plateforme de tri/recyclage",'2. Flux entrants'!F$5:F$504)</f>
        <v>0</v>
      </c>
    </row>
    <row r="104" spans="1:3" x14ac:dyDescent="0.25">
      <c r="A104" s="159"/>
      <c r="B104" s="78" t="s">
        <v>263</v>
      </c>
      <c r="C104" s="96">
        <f>SUMIF('2. Flux entrants'!H$5:H$504,"Centre de dépollution",'2. Flux entrants'!F$5:F$504)</f>
        <v>0</v>
      </c>
    </row>
    <row r="105" spans="1:3" x14ac:dyDescent="0.25">
      <c r="A105" s="159"/>
      <c r="B105" s="78" t="s">
        <v>264</v>
      </c>
      <c r="C105" s="96">
        <f>SUMIF('2. Flux entrants'!H$5:H$504,"Centrale enrobé/béton",'2. Flux entrants'!F$5:F$504)</f>
        <v>0</v>
      </c>
    </row>
    <row r="106" spans="1:3" x14ac:dyDescent="0.25">
      <c r="A106" s="159"/>
      <c r="B106" s="78" t="s">
        <v>265</v>
      </c>
      <c r="C106" s="96">
        <f>SUMIF('2. Flux entrants'!H$5:H$504,"Achat neuf",'2. Flux entrants'!F$5:F$504)</f>
        <v>0</v>
      </c>
    </row>
    <row r="107" spans="1:3" x14ac:dyDescent="0.25">
      <c r="A107" s="159"/>
      <c r="B107" s="98" t="s">
        <v>266</v>
      </c>
      <c r="C107" s="99">
        <f>SUMIF('2. Flux entrants'!H$5:H$504,"Autre à préciser",'2. Flux entrants'!F$5:F$504)</f>
        <v>0</v>
      </c>
    </row>
    <row r="108" spans="1:3" ht="12.75" customHeight="1" x14ac:dyDescent="0.25">
      <c r="A108" s="159" t="s">
        <v>267</v>
      </c>
      <c r="B108" s="78" t="s">
        <v>268</v>
      </c>
      <c r="C108" s="96">
        <f>SUMIF('2. Flux entrants'!D$5:D$504,"Reprofilage terrain naturel",'2. Flux entrants'!F$5:F$504)</f>
        <v>0</v>
      </c>
    </row>
    <row r="109" spans="1:3" ht="26.4" x14ac:dyDescent="0.25">
      <c r="A109" s="159"/>
      <c r="B109" s="98" t="s">
        <v>269</v>
      </c>
      <c r="C109" s="99">
        <f>SUMPRODUCT('2. Flux entrants'!D5:D504="Reprofilage terrain naturel",'2. Flux entrants'!F5:F504,'2. Flux entrants'!G5:G504)</f>
        <v>0</v>
      </c>
    </row>
    <row r="110" spans="1:3" x14ac:dyDescent="0.25">
      <c r="A110" s="159"/>
      <c r="B110" s="78" t="s">
        <v>270</v>
      </c>
      <c r="C110" s="96">
        <f>SUMIF('2. Flux entrants'!D$5:D$504,"Couche de forme",'2. Flux entrants'!F$5:F$504)</f>
        <v>0</v>
      </c>
    </row>
    <row r="111" spans="1:3" ht="26.4" x14ac:dyDescent="0.25">
      <c r="A111" s="159"/>
      <c r="B111" s="98" t="s">
        <v>271</v>
      </c>
      <c r="C111" s="99">
        <f>SUMPRODUCT('2. Flux entrants'!D5:D504="Couche de forme",'2. Flux entrants'!F5:F504,'2. Flux entrants'!G5:G504)</f>
        <v>0</v>
      </c>
    </row>
    <row r="112" spans="1:3" x14ac:dyDescent="0.25">
      <c r="A112" s="159"/>
      <c r="B112" s="78" t="s">
        <v>272</v>
      </c>
      <c r="C112" s="96">
        <f>SUMIF('2. Flux entrants'!D$5:D$504,"Couche d’assise de chaussée",'2. Flux entrants'!F$5:F$504)</f>
        <v>0</v>
      </c>
    </row>
    <row r="113" spans="1:3" ht="26.4" x14ac:dyDescent="0.25">
      <c r="A113" s="159"/>
      <c r="B113" s="98" t="s">
        <v>273</v>
      </c>
      <c r="C113" s="99">
        <f>SUMPRODUCT('2. Flux entrants'!D5:D504="Couche d’assise de chaussée",'2. Flux entrants'!F5:F504,'2. Flux entrants'!G5:G504)</f>
        <v>0</v>
      </c>
    </row>
    <row r="114" spans="1:3" x14ac:dyDescent="0.25">
      <c r="A114" s="159"/>
      <c r="B114" s="78" t="s">
        <v>274</v>
      </c>
      <c r="C114" s="96">
        <f>SUMIF('2. Flux entrants'!D$5:D$504,"Couche de surface",'2. Flux entrants'!F$5:F$504)</f>
        <v>0</v>
      </c>
    </row>
    <row r="115" spans="1:3" ht="26.4" x14ac:dyDescent="0.25">
      <c r="A115" s="159"/>
      <c r="B115" s="98" t="s">
        <v>275</v>
      </c>
      <c r="C115" s="99">
        <f>SUMPRODUCT('2. Flux entrants'!D5:D504="Couche de surface",'2. Flux entrants'!F5:F504,'2. Flux entrants'!G5:G504)</f>
        <v>0</v>
      </c>
    </row>
    <row r="116" spans="1:3" x14ac:dyDescent="0.25">
      <c r="A116" s="159"/>
      <c r="B116" s="78" t="s">
        <v>276</v>
      </c>
      <c r="C116" s="96">
        <f>SUMIF('2. Flux entrants'!D$5:D$504,"Structure de trottoir/piste",'2. Flux entrants'!F$5:F$504)</f>
        <v>0</v>
      </c>
    </row>
    <row r="117" spans="1:3" ht="26.4" x14ac:dyDescent="0.25">
      <c r="A117" s="159"/>
      <c r="B117" s="98" t="s">
        <v>277</v>
      </c>
      <c r="C117" s="99">
        <f>SUMPRODUCT('2. Flux entrants'!D5:D504="Structure de trottoir/piste",'2. Flux entrants'!F5:F504,'2. Flux entrants'!G5:G504)</f>
        <v>0</v>
      </c>
    </row>
    <row r="118" spans="1:3" x14ac:dyDescent="0.25">
      <c r="A118" s="159"/>
      <c r="B118" s="78" t="s">
        <v>278</v>
      </c>
      <c r="C118" s="96">
        <f>SUMIF('2. Flux entrants'!D$5:D$504,"Autre",'2. Flux entrants'!F$5:F$504)</f>
        <v>0</v>
      </c>
    </row>
    <row r="119" spans="1:3" ht="26.4" x14ac:dyDescent="0.25">
      <c r="A119" s="159"/>
      <c r="B119" s="98" t="s">
        <v>279</v>
      </c>
      <c r="C119" s="99">
        <f>SUMPRODUCT('2. Flux entrants'!D5:D504="Autre",'2. Flux entrants'!F5:F504,'2. Flux entrants'!G5:G504)</f>
        <v>0</v>
      </c>
    </row>
    <row r="120" spans="1:3" ht="23.55" customHeight="1" x14ac:dyDescent="0.25">
      <c r="A120" s="159" t="s">
        <v>280</v>
      </c>
      <c r="B120" s="78" t="s">
        <v>281</v>
      </c>
      <c r="C120" s="96">
        <f>SUMIF('2. Flux entrants'!B$5:B$504,"Retraitement des sols en place (à la chaux)",'2. Flux entrants'!F$5:F$504)</f>
        <v>0</v>
      </c>
    </row>
    <row r="121" spans="1:3" ht="39.6" x14ac:dyDescent="0.25">
      <c r="A121" s="159"/>
      <c r="B121" s="78" t="s">
        <v>282</v>
      </c>
      <c r="C121" s="96">
        <f>SUMPRODUCT('2. Flux entrants'!B$5:B$504="Retraitement des sols en place (à la chaux)",'2. Flux entrants'!F$5:F$504,'2. Flux entrants'!G$5:G$504,'2. Flux entrants'!H$5:H$504="Réemploi sur site")+SUMPRODUCT('2. Flux entrants'!B$5:B$504="Retraitement des sols en place (à la chaux)",'2. Flux entrants'!F$5:F$504,'2. Flux entrants'!G$5:G$504,'2. Flux entrants'!H$5:H$504="Provenance d’un autre chantier")+SUMPRODUCT('2. Flux entrants'!B$5:B$504="Retraitement des sols en place (à la chaux)",'2. Flux entrants'!F$5:F$504,'2. Flux entrants'!G$5:G$504,'2. Flux entrants'!H$5:H$504="Plateforme de stockage temporaire")</f>
        <v>0</v>
      </c>
    </row>
    <row r="122" spans="1:3" ht="26.4" x14ac:dyDescent="0.25">
      <c r="A122" s="159"/>
      <c r="B122" s="98" t="s">
        <v>283</v>
      </c>
      <c r="C122" s="99">
        <f>SUMPRODUCT('2. Flux entrants'!B$5:B$504="Retraitement des sols en place (à la chaux)",'2. Flux entrants'!F$5:F$504,'2. Flux entrants'!G$5:G$504,'2. Flux entrants'!H$5:H$504="Plateforme de tri/recyclage")+SUMPRODUCT('2. Flux entrants'!B$5:B$504="Retraitement des sols en place (à la chaux)",'2. Flux entrants'!F$5:F$504,'2. Flux entrants'!G$5:G$504,'2. Flux entrants'!H$5:H$504="Centre de dépollution")+SUMPRODUCT('2. Flux entrants'!B$5:B$504="Retraitement des sols en place (à la chaux)",'2. Flux entrants'!F$5:F$504,'2. Flux entrants'!G$5:G$504,'2. Flux entrants'!H$5:H$504="Centrale enrobé/béton")+SUMPRODUCT('2. Flux entrants'!B$5:B$504="Retraitement des sols en place (à la chaux)",'2. Flux entrants'!F$5:F$504,'2. Flux entrants'!G$5:G$504,'2. Flux entrants'!H$5:H$504="Achat neuf")+SUMPRODUCT('2. Flux entrants'!B$5:B$504="Retraitement des sols en place (à la chaux)",'2. Flux entrants'!F$5:F$504,'2. Flux entrants'!G$5:G$504,'2. Flux entrants'!H$5:H$504="Autre à préciser")</f>
        <v>0</v>
      </c>
    </row>
    <row r="123" spans="1:3" ht="12.75" customHeight="1" x14ac:dyDescent="0.25">
      <c r="A123" s="159" t="s">
        <v>284</v>
      </c>
      <c r="B123" s="78" t="s">
        <v>285</v>
      </c>
      <c r="C123" s="96">
        <f>SUMIF('2. Flux entrants'!B$5:B$504,"Terres excavées",'2. Flux entrants'!F$5:F$504)</f>
        <v>0</v>
      </c>
    </row>
    <row r="124" spans="1:3" ht="39.6" x14ac:dyDescent="0.25">
      <c r="A124" s="159"/>
      <c r="B124" s="78" t="s">
        <v>286</v>
      </c>
      <c r="C124" s="96">
        <f>SUMPRODUCT('2. Flux entrants'!B$5:B$504="Terres excavées",'2. Flux entrants'!F$5:F$504,'2. Flux entrants'!G$5:G$504,'2. Flux entrants'!H$5:H$504="Réemploi sur site")+SUMPRODUCT('2. Flux entrants'!B$5:B$504="Terres excavées",'2. Flux entrants'!F$5:F$504,'2. Flux entrants'!G$5:G$504,'2. Flux entrants'!H$5:H$504="Provenance d’un autre chantier")+SUMPRODUCT('2. Flux entrants'!B$5:B$504="Terres excavées",'2. Flux entrants'!F$5:F$504,'2. Flux entrants'!G$5:G$504,'2. Flux entrants'!H$5:H$504="Plateforme de stockage temporaire")</f>
        <v>0</v>
      </c>
    </row>
    <row r="125" spans="1:3" ht="26.4" x14ac:dyDescent="0.25">
      <c r="A125" s="159"/>
      <c r="B125" s="98" t="s">
        <v>287</v>
      </c>
      <c r="C125" s="99">
        <f>SUMPRODUCT('2. Flux entrants'!B$5:B$504="Terres excavées",'2. Flux entrants'!F$5:F$504,'2. Flux entrants'!G$5:G$504,'2. Flux entrants'!H$5:H$504="Plateforme de tri/recyclage")+SUMPRODUCT('2. Flux entrants'!B$5:B$504="Terres excavées",'2. Flux entrants'!F$5:F$504,'2. Flux entrants'!G$5:G$504,'2. Flux entrants'!H$5:H$504="Centre de dépollution")+SUMPRODUCT('2. Flux entrants'!B$5:B$504="Terres excavées",'2. Flux entrants'!F$5:F$504,'2. Flux entrants'!G$5:G$504,'2. Flux entrants'!H$5:H$504="Centrale enrobé/béton")+SUMPRODUCT('2. Flux entrants'!B$5:B$504="Terres excavées",'2. Flux entrants'!F$5:F$504,'2. Flux entrants'!G$5:G$504,'2. Flux entrants'!H$5:H$504="Achat neuf")+SUMPRODUCT('2. Flux entrants'!B$5:B$504="Terres excavées",'2. Flux entrants'!F$5:F$504,'2. Flux entrants'!G$5:G$504,'2. Flux entrants'!H$5:H$504="Autre à préciser")</f>
        <v>0</v>
      </c>
    </row>
    <row r="126" spans="1:3" ht="12.75" customHeight="1" x14ac:dyDescent="0.25">
      <c r="A126" s="159" t="s">
        <v>288</v>
      </c>
      <c r="B126" s="78" t="s">
        <v>289</v>
      </c>
      <c r="C126" s="96">
        <f>SUMIF('2. Flux entrants'!B$5:B$504,"Tout venant",'2. Flux entrants'!F$5:F$504)</f>
        <v>0</v>
      </c>
    </row>
    <row r="127" spans="1:3" ht="39.6" x14ac:dyDescent="0.25">
      <c r="A127" s="159"/>
      <c r="B127" s="78" t="s">
        <v>290</v>
      </c>
      <c r="C127" s="96">
        <f>SUMPRODUCT('2. Flux entrants'!B$5:B$504="Tout venant",'2. Flux entrants'!F$5:F$504,'2. Flux entrants'!G$5:G$504,'2. Flux entrants'!H$5:H$504="Réemploi sur site")+SUMPRODUCT('2. Flux entrants'!B$5:B$504="Tout venant",'2. Flux entrants'!F$5:F$504,'2. Flux entrants'!G$5:G$504,'2. Flux entrants'!H$5:H$504="Provenance d’un autre chantier")+SUMPRODUCT('2. Flux entrants'!B$5:B$504="Tout venant",'2. Flux entrants'!F$5:F$504,'2. Flux entrants'!G$5:G$504,'2. Flux entrants'!H$5:H$504="Plateforme de stockage temporaire")</f>
        <v>0</v>
      </c>
    </row>
    <row r="128" spans="1:3" ht="26.4" x14ac:dyDescent="0.25">
      <c r="A128" s="159"/>
      <c r="B128" s="98" t="s">
        <v>291</v>
      </c>
      <c r="C128" s="99">
        <f>SUMPRODUCT('2. Flux entrants'!B$5:B$504="Tout venant",'2. Flux entrants'!F$5:F$504,'2. Flux entrants'!G$5:G$504,'2. Flux entrants'!H$5:H$504="Plateforme de tri/recyclage")+SUMPRODUCT('2. Flux entrants'!B$5:B$504="Tout venant",'2. Flux entrants'!F$5:F$504,'2. Flux entrants'!G$5:G$504,'2. Flux entrants'!H$5:H$504="Centre de dépollution")+SUMPRODUCT('2. Flux entrants'!B$5:B$504="Tout venant",'2. Flux entrants'!F$5:F$504,'2. Flux entrants'!G$5:G$504,'2. Flux entrants'!H$5:H$504="Centrale enrobé/béton")+SUMPRODUCT('2. Flux entrants'!B$5:B$504="Tout venant",'2. Flux entrants'!F$5:F$504,'2. Flux entrants'!G$5:G$504,'2. Flux entrants'!H$5:H$504="Achat neuf")+SUMPRODUCT('2. Flux entrants'!B$5:B$504="Tout venant",'2. Flux entrants'!F$5:F$504,'2. Flux entrants'!G$5:G$504,'2. Flux entrants'!H$5:H$504="Autre à préciser")</f>
        <v>0</v>
      </c>
    </row>
    <row r="129" spans="1:3" ht="12.75" customHeight="1" x14ac:dyDescent="0.25">
      <c r="A129" s="159" t="s">
        <v>200</v>
      </c>
      <c r="B129" s="78" t="s">
        <v>292</v>
      </c>
      <c r="C129" s="96">
        <f>SUMIF('2. Flux entrants'!B$5:B$504,"Terre végétale",'2. Flux entrants'!F$5:F$504)</f>
        <v>0</v>
      </c>
    </row>
    <row r="130" spans="1:3" ht="39.6" x14ac:dyDescent="0.25">
      <c r="A130" s="159"/>
      <c r="B130" s="78" t="s">
        <v>293</v>
      </c>
      <c r="C130" s="96">
        <f>SUMPRODUCT('2. Flux entrants'!B$5:B$504="Terre végétale",'2. Flux entrants'!F$5:F$504,'2. Flux entrants'!G$5:G$504,'2. Flux entrants'!H$5:H$504="Réemploi sur site")+SUMPRODUCT('2. Flux entrants'!B$5:B$504="Terre végétale",'2. Flux entrants'!F$5:F$504,'2. Flux entrants'!G$5:G$504,'2. Flux entrants'!H$5:H$504="Provenance d’un autre chantier")+SUMPRODUCT('2. Flux entrants'!B$5:B$504="Terre végétale",'2. Flux entrants'!F$5:F$504,'2. Flux entrants'!G$5:G$504,'2. Flux entrants'!H$5:H$504="Plateforme de stockage temporaire")</f>
        <v>0</v>
      </c>
    </row>
    <row r="131" spans="1:3" ht="26.4" x14ac:dyDescent="0.25">
      <c r="A131" s="159"/>
      <c r="B131" s="98" t="s">
        <v>294</v>
      </c>
      <c r="C131" s="99">
        <f>SUMPRODUCT('2. Flux entrants'!B$5:B$504="Terre végétale",'2. Flux entrants'!F$5:F$504,'2. Flux entrants'!G$5:G$504,'2. Flux entrants'!H$5:H$504="Plateforme de tri/recyclage")+SUMPRODUCT('2. Flux entrants'!B$5:B$504="Terre végétale",'2. Flux entrants'!F$5:F$504,'2. Flux entrants'!G$5:G$504,'2. Flux entrants'!H$5:H$504="Centre de dépollution")+SUMPRODUCT('2. Flux entrants'!B$5:B$504="Terre végétale",'2. Flux entrants'!F$5:F$504,'2. Flux entrants'!G$5:G$504,'2. Flux entrants'!H$5:H$504="Centrale enrobé/béton")+SUMPRODUCT('2. Flux entrants'!B$5:B$504="Terre végétale",'2. Flux entrants'!F$5:F$504,'2. Flux entrants'!G$5:G$504,'2. Flux entrants'!H$5:H$504="Achat neuf")+SUMPRODUCT('2. Flux entrants'!B$5:B$504="Terre végétale",'2. Flux entrants'!F$5:F$504,'2. Flux entrants'!G$5:G$504,'2. Flux entrants'!H$5:H$504="Autre à préciser")</f>
        <v>0</v>
      </c>
    </row>
    <row r="132" spans="1:3" ht="12.75" customHeight="1" x14ac:dyDescent="0.25">
      <c r="A132" s="159" t="s">
        <v>295</v>
      </c>
      <c r="B132" s="78" t="s">
        <v>296</v>
      </c>
      <c r="C132" s="96">
        <f>SUMIF('2. Flux entrants'!B$5:B$504,"Terre fertile issue du recyclage",'2. Flux entrants'!F$5:F$504)</f>
        <v>0</v>
      </c>
    </row>
    <row r="133" spans="1:3" ht="39.6" x14ac:dyDescent="0.25">
      <c r="A133" s="159"/>
      <c r="B133" s="78" t="s">
        <v>297</v>
      </c>
      <c r="C133" s="96">
        <f>SUMPRODUCT('2. Flux entrants'!B$5:B$504="Terre fertile issue du recyclage",'2. Flux entrants'!F$5:F$504,'2. Flux entrants'!G$5:G$504,'2. Flux entrants'!H$5:H$504="Réemploi sur site")+SUMPRODUCT('2. Flux entrants'!B$5:B$504="Terre fertile issue du recyclage",'2. Flux entrants'!F$5:F$504,'2. Flux entrants'!G$5:G$504,'2. Flux entrants'!H$5:H$504="Provenance d’un autre chantier")+SUMPRODUCT('2. Flux entrants'!B$5:B$504="Terre fertile issue du recyclage",'2. Flux entrants'!F$5:F$504,'2. Flux entrants'!G$5:G$504,'2. Flux entrants'!H$5:H$504="Plateforme de stockage temporaire")</f>
        <v>0</v>
      </c>
    </row>
    <row r="134" spans="1:3" ht="26.4" x14ac:dyDescent="0.25">
      <c r="A134" s="159"/>
      <c r="B134" s="98" t="s">
        <v>298</v>
      </c>
      <c r="C134" s="99">
        <f>SUMPRODUCT('2. Flux entrants'!B$5:B$504="Terre fertile issue du recyclage",'2. Flux entrants'!F$5:F$504,'2. Flux entrants'!G$5:G$504,'2. Flux entrants'!H$5:H$504="Plateforme de tri/recyclage")+SUMPRODUCT('2. Flux entrants'!B$5:B$504="Terre fertile issue du recyclage",'2. Flux entrants'!F$5:F$504,'2. Flux entrants'!G$5:G$504,'2. Flux entrants'!H$5:H$504="Centre de dépollution")+SUMPRODUCT('2. Flux entrants'!B$5:B$504="Terre fertile issue du recyclage",'2. Flux entrants'!F$5:F$504,'2. Flux entrants'!G$5:G$504,'2. Flux entrants'!H$5:H$504="Centrale enrobé/béton")+SUMPRODUCT('2. Flux entrants'!B$5:B$504="Terre fertile issue du recyclage",'2. Flux entrants'!F$5:F$504,'2. Flux entrants'!G$5:G$504,'2. Flux entrants'!H$5:H$504="Achat neuf")+SUMPRODUCT('2. Flux entrants'!B$5:B$504="Terre fertile issue du recyclage",'2. Flux entrants'!F$5:F$504,'2. Flux entrants'!G$5:G$504,'2. Flux entrants'!H$5:H$504="Autre à préciser")</f>
        <v>0</v>
      </c>
    </row>
    <row r="135" spans="1:3" ht="12.75" customHeight="1" x14ac:dyDescent="0.25">
      <c r="A135" s="159" t="s">
        <v>299</v>
      </c>
      <c r="B135" s="78" t="s">
        <v>300</v>
      </c>
      <c r="C135" s="96">
        <f>SUMIF('2. Flux entrants'!B$5:B$504,"Grave naturelle non traitée",'2. Flux entrants'!F$5:F$504)</f>
        <v>0</v>
      </c>
    </row>
    <row r="136" spans="1:3" ht="39.6" x14ac:dyDescent="0.25">
      <c r="A136" s="159"/>
      <c r="B136" s="78" t="s">
        <v>301</v>
      </c>
      <c r="C136" s="96">
        <f>SUMPRODUCT('2. Flux entrants'!B$5:B$504="Grave naturelle non traitée",'2. Flux entrants'!F$5:F$504,'2. Flux entrants'!G$5:G$504,'2. Flux entrants'!H$5:H$504="Réemploi sur site")+SUMPRODUCT('2. Flux entrants'!B$5:B$504="Grave naturelle non traitée",'2. Flux entrants'!F$5:F$504,'2. Flux entrants'!G$5:G$504,'2. Flux entrants'!H$5:H$504="Provenance d’un autre chantier")+SUMPRODUCT('2. Flux entrants'!B$5:B$504="Grave naturelle non traitée",'2. Flux entrants'!F$5:F$504,'2. Flux entrants'!G$5:G$504,'2. Flux entrants'!H$5:H$504="Plateforme de stockage temporaire")</f>
        <v>0</v>
      </c>
    </row>
    <row r="137" spans="1:3" ht="26.4" x14ac:dyDescent="0.25">
      <c r="A137" s="159"/>
      <c r="B137" s="98" t="s">
        <v>302</v>
      </c>
      <c r="C137" s="99">
        <f>SUMPRODUCT('2. Flux entrants'!B$5:B$504="Grave naturelle non traitée",'2. Flux entrants'!F$5:F$504,'2. Flux entrants'!G$5:G$504,'2. Flux entrants'!H$5:H$504="Plateforme de tri/recyclage")+SUMPRODUCT('2. Flux entrants'!B$5:B$504="Grave naturelle non traitée",'2. Flux entrants'!F$5:F$504,'2. Flux entrants'!G$5:G$504,'2. Flux entrants'!H$5:H$504="Centre de dépollution")+SUMPRODUCT('2. Flux entrants'!B$5:B$504="Grave naturelle non traitée",'2. Flux entrants'!F$5:F$504,'2. Flux entrants'!G$5:G$504,'2. Flux entrants'!H$5:H$504="Centrale enrobé/béton")+SUMPRODUCT('2. Flux entrants'!B$5:B$504="Grave naturelle non traitée",'2. Flux entrants'!F$5:F$504,'2. Flux entrants'!G$5:G$504,'2. Flux entrants'!H$5:H$504="Achat neuf")+SUMPRODUCT('2. Flux entrants'!B$5:B$504="Grave naturelle non traitée",'2. Flux entrants'!F$5:F$504,'2. Flux entrants'!G$5:G$504,'2. Flux entrants'!H$5:H$504="Autre à préciser")</f>
        <v>0</v>
      </c>
    </row>
    <row r="138" spans="1:3" ht="23.55" customHeight="1" x14ac:dyDescent="0.25">
      <c r="A138" s="159" t="s">
        <v>303</v>
      </c>
      <c r="B138" s="78" t="s">
        <v>304</v>
      </c>
      <c r="C138" s="96">
        <f>SUMIF('2. Flux entrants'!B$5:B$504,"Grave recyclée issue du concassage du béton",'2. Flux entrants'!F$5:F$504)</f>
        <v>0</v>
      </c>
    </row>
    <row r="139" spans="1:3" ht="39.6" x14ac:dyDescent="0.25">
      <c r="A139" s="159"/>
      <c r="B139" s="78" t="s">
        <v>305</v>
      </c>
      <c r="C139" s="96">
        <f>SUMPRODUCT('2. Flux entrants'!B$5:B$504="Grave recyclée issue du concassage du béton",'2. Flux entrants'!F$5:F$504,'2. Flux entrants'!G$5:G$504,'2. Flux entrants'!H$5:H$504="Réemploi sur site")+SUMPRODUCT('2. Flux entrants'!B$5:B$504="Grave recyclée issue du concassage du béton",'2. Flux entrants'!F$5:F$504,'2. Flux entrants'!G$5:G$504,'2. Flux entrants'!H$5:H$504="Provenance d’un autre chantier")+SUMPRODUCT('2. Flux entrants'!B$5:B$504="Grave recyclée issue du concassage du béton",'2. Flux entrants'!F$5:F$504,'2. Flux entrants'!G$5:G$504,'2. Flux entrants'!H$5:H$504="Plateforme de stockage temporaire")</f>
        <v>0</v>
      </c>
    </row>
    <row r="140" spans="1:3" ht="26.4" x14ac:dyDescent="0.25">
      <c r="A140" s="159"/>
      <c r="B140" s="98" t="s">
        <v>306</v>
      </c>
      <c r="C140" s="99">
        <f>SUMPRODUCT('2. Flux entrants'!B$5:B$504="Grave recyclée issue du concassage du béton",'2. Flux entrants'!F$5:F$504,'2. Flux entrants'!G$5:G$504,'2. Flux entrants'!H$5:H$504="Plateforme de tri/recyclage")+SUMPRODUCT('2. Flux entrants'!B$5:B$504="Grave recyclée issue du concassage du béton",'2. Flux entrants'!F$5:F$504,'2. Flux entrants'!G$5:G$504,'2. Flux entrants'!H$5:H$504="Centre de dépollution")+SUMPRODUCT('2. Flux entrants'!B$5:B$504="Grave recyclée issue du concassage du béton",'2. Flux entrants'!F$5:F$504,'2. Flux entrants'!G$5:G$504,'2. Flux entrants'!H$5:H$504="Centrale enrobé/béton")+SUMPRODUCT('2. Flux entrants'!B$5:B$504="Grave recyclée issue du concassage du béton",'2. Flux entrants'!F$5:F$504,'2. Flux entrants'!G$5:G$504,'2. Flux entrants'!H$5:H$504="Achat neuf")+SUMPRODUCT('2. Flux entrants'!B$5:B$504="Grave recyclée issue du concassage du béton",'2. Flux entrants'!F$5:F$504,'2. Flux entrants'!G$5:G$504,'2. Flux entrants'!H$5:H$504="Autre à préciser")</f>
        <v>0</v>
      </c>
    </row>
    <row r="141" spans="1:3" ht="12.75" customHeight="1" x14ac:dyDescent="0.25">
      <c r="A141" s="159" t="s">
        <v>307</v>
      </c>
      <c r="B141" s="78" t="s">
        <v>308</v>
      </c>
      <c r="C141" s="96">
        <f>SUMIF('2. Flux entrants'!B$5:B$504,"Grave de mâchefer",'2. Flux entrants'!F$5:F$504)</f>
        <v>0</v>
      </c>
    </row>
    <row r="142" spans="1:3" ht="39.6" x14ac:dyDescent="0.25">
      <c r="A142" s="159"/>
      <c r="B142" s="78" t="s">
        <v>309</v>
      </c>
      <c r="C142" s="96">
        <f>SUMPRODUCT('2. Flux entrants'!B$5:B$504="Grave de mâchefer",'2. Flux entrants'!F$5:F$504,'2. Flux entrants'!G$5:G$504,'2. Flux entrants'!H$5:H$504="Réemploi sur site")+SUMPRODUCT('2. Flux entrants'!B$5:B$504="Grave de mâchefer",'2. Flux entrants'!F$5:F$504,'2. Flux entrants'!G$5:G$504,'2. Flux entrants'!H$5:H$504="Provenance d’un autre chantier")+SUMPRODUCT('2. Flux entrants'!B$5:B$504="Grave de mâchefer",'2. Flux entrants'!F$5:F$504,'2. Flux entrants'!G$5:G$504,'2. Flux entrants'!H$5:H$504="Plateforme de stockage temporaire")</f>
        <v>0</v>
      </c>
    </row>
    <row r="143" spans="1:3" ht="26.4" x14ac:dyDescent="0.25">
      <c r="A143" s="159"/>
      <c r="B143" s="98" t="s">
        <v>310</v>
      </c>
      <c r="C143" s="99">
        <f>SUMPRODUCT('2. Flux entrants'!B$5:B$504="Grave de mâchefer",'2. Flux entrants'!F$5:F$504,'2. Flux entrants'!G$5:G$504,'2. Flux entrants'!H$5:H$504="Plateforme de tri/recyclage")+SUMPRODUCT('2. Flux entrants'!B$5:B$504="Grave de mâchefer",'2. Flux entrants'!F$5:F$504,'2. Flux entrants'!G$5:G$504,'2. Flux entrants'!H$5:H$504="Centre de dépollution")+SUMPRODUCT('2. Flux entrants'!B$5:B$504="Grave de mâchefer",'2. Flux entrants'!F$5:F$504,'2. Flux entrants'!G$5:G$504,'2. Flux entrants'!H$5:H$504="Centrale enrobé/béton")+SUMPRODUCT('2. Flux entrants'!B$5:B$504="Grave de mâchefer",'2. Flux entrants'!F$5:F$504,'2. Flux entrants'!G$5:G$504,'2. Flux entrants'!H$5:H$504="Achat neuf")+SUMPRODUCT('2. Flux entrants'!B$5:B$504="Grave de mâchefer",'2. Flux entrants'!F$5:F$504,'2. Flux entrants'!G$5:G$504,'2. Flux entrants'!H$5:H$504="Autre à préciser")</f>
        <v>0</v>
      </c>
    </row>
    <row r="144" spans="1:3" ht="23.55" customHeight="1" x14ac:dyDescent="0.25">
      <c r="A144" s="159" t="s">
        <v>311</v>
      </c>
      <c r="B144" s="78" t="s">
        <v>312</v>
      </c>
      <c r="C144" s="96">
        <f>SUMIF('2. Flux entrants'!B$5:B$504,"Grave issue de la production de terres chaulées",'2. Flux entrants'!F$5:F$504)</f>
        <v>0</v>
      </c>
    </row>
    <row r="145" spans="1:3" ht="39.6" x14ac:dyDescent="0.25">
      <c r="A145" s="159"/>
      <c r="B145" s="78" t="s">
        <v>313</v>
      </c>
      <c r="C145" s="96">
        <f>SUMPRODUCT('2. Flux entrants'!B$5:B$504="Grave issue de la production de terres chaulées",'2. Flux entrants'!F$5:F$504,'2. Flux entrants'!G$5:G$504,'2. Flux entrants'!H$5:H$504="Réemploi sur site")+SUMPRODUCT('2. Flux entrants'!B$5:B$504="Grave issue de la production de terres chaulées",'2. Flux entrants'!F$5:F$504,'2. Flux entrants'!G$5:G$504,'2. Flux entrants'!H$5:H$504="Provenance d’un autre chantier")+SUMPRODUCT('2. Flux entrants'!B$5:B$504="Grave issue de la production de terres chaulées",'2. Flux entrants'!F$5:F$504,'2. Flux entrants'!G$5:G$504,'2. Flux entrants'!H$5:H$504="Plateforme de stockage temporaire")</f>
        <v>0</v>
      </c>
    </row>
    <row r="146" spans="1:3" ht="26.4" x14ac:dyDescent="0.25">
      <c r="A146" s="159"/>
      <c r="B146" s="98" t="s">
        <v>314</v>
      </c>
      <c r="C146" s="99">
        <f>SUMPRODUCT('2. Flux entrants'!B$5:B$504="Grave issue de la production de terres chaulées",'2. Flux entrants'!F$5:F$504,'2. Flux entrants'!G$5:G$504,'2. Flux entrants'!H$5:H$504="Plateforme de tri/recyclage")+SUMPRODUCT('2. Flux entrants'!B$5:B$504="Grave issue de la production de terres chaulées",'2. Flux entrants'!F$5:F$504,'2. Flux entrants'!G$5:G$504,'2. Flux entrants'!H$5:H$504="Centre de dépollution")+SUMPRODUCT('2. Flux entrants'!B$5:B$504="Grave issue de la production de terres chaulées",'2. Flux entrants'!F$5:F$504,'2. Flux entrants'!G$5:G$504,'2. Flux entrants'!H$5:H$504="Centrale enrobé/béton")+SUMPRODUCT('2. Flux entrants'!B$5:B$504="Grave issue de la production de terres chaulées",'2. Flux entrants'!F$5:F$504,'2. Flux entrants'!G$5:G$504,'2. Flux entrants'!H$5:H$504="Achat neuf")+SUMPRODUCT('2. Flux entrants'!B$5:B$504="Grave issue de la production de terres chaulées",'2. Flux entrants'!F$5:F$504,'2. Flux entrants'!G$5:G$504,'2. Flux entrants'!H$5:H$504="Autre à préciser")</f>
        <v>0</v>
      </c>
    </row>
    <row r="147" spans="1:3" ht="23.55" customHeight="1" x14ac:dyDescent="0.25">
      <c r="A147" s="159" t="s">
        <v>315</v>
      </c>
      <c r="B147" s="78" t="s">
        <v>316</v>
      </c>
      <c r="C147" s="96">
        <f>SUMIF('2. Flux entrants'!B$5:B$504,"Autre typologie de grave recyclée – à préciser",'2. Flux entrants'!F$5:F$504)</f>
        <v>0</v>
      </c>
    </row>
    <row r="148" spans="1:3" ht="39.6" x14ac:dyDescent="0.25">
      <c r="A148" s="159"/>
      <c r="B148" s="78" t="s">
        <v>317</v>
      </c>
      <c r="C148" s="96">
        <f>SUMPRODUCT('2. Flux entrants'!B$5:B$504="Autre typologie de grave recyclée – à préciser",'2. Flux entrants'!F$5:F$504,'2. Flux entrants'!G$5:G$504,'2. Flux entrants'!H$5:H$504="Réemploi sur site")+SUMPRODUCT('2. Flux entrants'!B$5:B$504="Autre typologie de grave recyclée – à préciser",'2. Flux entrants'!F$5:F$504,'2. Flux entrants'!G$5:G$504,'2. Flux entrants'!H$5:H$504="Provenance d’un autre chantier")+SUMPRODUCT('2. Flux entrants'!B$5:B$504="Autre typologie de grave recyclée – à préciser",'2. Flux entrants'!F$5:F$504,'2. Flux entrants'!G$5:G$504,'2. Flux entrants'!H$5:H$504="Plateforme de stockage temporaire")</f>
        <v>0</v>
      </c>
    </row>
    <row r="149" spans="1:3" ht="26.4" x14ac:dyDescent="0.25">
      <c r="A149" s="159"/>
      <c r="B149" s="98" t="s">
        <v>318</v>
      </c>
      <c r="C149" s="99">
        <f>SUMPRODUCT('2. Flux entrants'!B$5:B$504="Autre typologie de grave recyclée – à préciser",'2. Flux entrants'!F$5:F$504,'2. Flux entrants'!G$5:G$504,'2. Flux entrants'!H$5:H$504="Plateforme de tri/recyclage")+SUMPRODUCT('2. Flux entrants'!B$5:B$504="Autre typologie de grave recyclée – à préciser",'2. Flux entrants'!F$5:F$504,'2. Flux entrants'!G$5:G$504,'2. Flux entrants'!H$5:H$504="Centre de dépollution")+SUMPRODUCT('2. Flux entrants'!B$5:B$504="Autre typologie de grave recyclée – à préciser",'2. Flux entrants'!F$5:F$504,'2. Flux entrants'!G$5:G$504,'2. Flux entrants'!H$5:H$504="Centrale enrobé/béton")+SUMPRODUCT('2. Flux entrants'!B$5:B$504="Autre typologie de grave recyclée – à préciser",'2. Flux entrants'!F$5:F$504,'2. Flux entrants'!G$5:G$504,'2. Flux entrants'!H$5:H$504="Achat neuf")+SUMPRODUCT('2. Flux entrants'!B$5:B$504="Autre typologie de grave recyclée – à préciser",'2. Flux entrants'!F$5:F$504,'2. Flux entrants'!G$5:G$504,'2. Flux entrants'!H$5:H$504="Autre à préciser")</f>
        <v>0</v>
      </c>
    </row>
    <row r="150" spans="1:3" ht="12.75" customHeight="1" x14ac:dyDescent="0.25">
      <c r="A150" s="159" t="s">
        <v>319</v>
      </c>
      <c r="B150" s="78" t="s">
        <v>320</v>
      </c>
      <c r="C150" s="96">
        <f>SUMIF('2. Flux entrants'!B$5:B$504,"Grave ciment",'2. Flux entrants'!F$5:F$504)</f>
        <v>0</v>
      </c>
    </row>
    <row r="151" spans="1:3" ht="39.6" x14ac:dyDescent="0.25">
      <c r="A151" s="159"/>
      <c r="B151" s="78" t="s">
        <v>321</v>
      </c>
      <c r="C151" s="96">
        <f>SUMPRODUCT('2. Flux entrants'!B$5:B$504="Grave ciment",'2. Flux entrants'!F$5:F$504,'2. Flux entrants'!G$5:G$504,'2. Flux entrants'!H$5:H$504="Réemploi sur site")+SUMPRODUCT('2. Flux entrants'!B$5:B$504="Grave ciment",'2. Flux entrants'!F$5:F$504,'2. Flux entrants'!G$5:G$504,'2. Flux entrants'!H$5:H$504="Provenance d’un autre chantier")+SUMPRODUCT('2. Flux entrants'!B$5:B$504="Grave ciment",'2. Flux entrants'!F$5:F$504,'2. Flux entrants'!G$5:G$504,'2. Flux entrants'!H$5:H$504="Plateforme de stockage temporaire")</f>
        <v>0</v>
      </c>
    </row>
    <row r="152" spans="1:3" ht="26.4" x14ac:dyDescent="0.25">
      <c r="A152" s="159"/>
      <c r="B152" s="98" t="s">
        <v>322</v>
      </c>
      <c r="C152" s="99">
        <f>SUMPRODUCT('2. Flux entrants'!B$5:B$504="Grave ciment",'2. Flux entrants'!F$5:F$504,'2. Flux entrants'!G$5:G$504,'2. Flux entrants'!H$5:H$504="Plateforme de tri/recyclage")+SUMPRODUCT('2. Flux entrants'!B$5:B$504="Grave ciment",'2. Flux entrants'!F$5:F$504,'2. Flux entrants'!G$5:G$504,'2. Flux entrants'!H$5:H$504="Centre de dépollution")+SUMPRODUCT('2. Flux entrants'!B$5:B$504="Grave ciment",'2. Flux entrants'!F$5:F$504,'2. Flux entrants'!G$5:G$504,'2. Flux entrants'!H$5:H$504="Centrale enrobé/béton")+SUMPRODUCT('2. Flux entrants'!B$5:B$504="Grave ciment",'2. Flux entrants'!F$5:F$504,'2. Flux entrants'!G$5:G$504,'2. Flux entrants'!H$5:H$504="Achat neuf")+SUMPRODUCT('2. Flux entrants'!B$5:B$504="Grave ciment",'2. Flux entrants'!F$5:F$504,'2. Flux entrants'!G$5:G$504,'2. Flux entrants'!H$5:H$504="Autre à préciser")</f>
        <v>0</v>
      </c>
    </row>
    <row r="153" spans="1:3" ht="12.75" customHeight="1" x14ac:dyDescent="0.25">
      <c r="A153" s="159" t="s">
        <v>323</v>
      </c>
      <c r="B153" s="78" t="s">
        <v>324</v>
      </c>
      <c r="C153" s="96">
        <f>SUMIF('2. Flux entrants'!B$5:B$504,"Grave bitume",'2. Flux entrants'!F$5:F$504)</f>
        <v>0</v>
      </c>
    </row>
    <row r="154" spans="1:3" ht="39.6" x14ac:dyDescent="0.25">
      <c r="A154" s="159"/>
      <c r="B154" s="78" t="s">
        <v>325</v>
      </c>
      <c r="C154" s="96">
        <f>SUMPRODUCT('2. Flux entrants'!B$5:B$504="Grave bitume",'2. Flux entrants'!F$5:F$504,'2. Flux entrants'!G$5:G$504,'2. Flux entrants'!H$5:H$504="Réemploi sur site")+SUMPRODUCT('2. Flux entrants'!B$5:B$504="Grave bitume",'2. Flux entrants'!F$5:F$504,'2. Flux entrants'!G$5:G$504,'2. Flux entrants'!H$5:H$504="Provenance d’un autre chantier")+SUMPRODUCT('2. Flux entrants'!B$5:B$504="Grave bitume",'2. Flux entrants'!F$5:F$504,'2. Flux entrants'!G$5:G$504,'2. Flux entrants'!H$5:H$504="Plateforme de stockage temporaire")</f>
        <v>0</v>
      </c>
    </row>
    <row r="155" spans="1:3" ht="26.4" x14ac:dyDescent="0.25">
      <c r="A155" s="159"/>
      <c r="B155" s="98" t="s">
        <v>326</v>
      </c>
      <c r="C155" s="99">
        <f>SUMPRODUCT('2. Flux entrants'!B$5:B$504="Grave bitume",'2. Flux entrants'!F$5:F$504,'2. Flux entrants'!G$5:G$504,'2. Flux entrants'!H$5:H$504="Plateforme de tri/recyclage")+SUMPRODUCT('2. Flux entrants'!B$5:B$504="Grave bitume",'2. Flux entrants'!F$5:F$504,'2. Flux entrants'!G$5:G$504,'2. Flux entrants'!H$5:H$504="Centre de dépollution")+SUMPRODUCT('2. Flux entrants'!B$5:B$504="Grave bitume",'2. Flux entrants'!F$5:F$504,'2. Flux entrants'!G$5:G$504,'2. Flux entrants'!H$5:H$504="Centrale enrobé/béton")+SUMPRODUCT('2. Flux entrants'!B$5:B$504="Grave bitume",'2. Flux entrants'!F$5:F$504,'2. Flux entrants'!G$5:G$504,'2. Flux entrants'!H$5:H$504="Achat neuf")+SUMPRODUCT('2. Flux entrants'!B$5:B$504="Grave bitume",'2. Flux entrants'!F$5:F$504,'2. Flux entrants'!G$5:G$504,'2. Flux entrants'!H$5:H$504="Autre à préciser")</f>
        <v>0</v>
      </c>
    </row>
    <row r="156" spans="1:3" ht="12.75" customHeight="1" x14ac:dyDescent="0.25">
      <c r="A156" s="159" t="s">
        <v>327</v>
      </c>
      <c r="B156" s="78" t="s">
        <v>328</v>
      </c>
      <c r="C156" s="96">
        <f>SUMIF('2. Flux entrants'!B$5:B$504,"Sable/sablon",'2. Flux entrants'!F$5:F$504)</f>
        <v>0</v>
      </c>
    </row>
    <row r="157" spans="1:3" ht="39.6" x14ac:dyDescent="0.25">
      <c r="A157" s="159"/>
      <c r="B157" s="78" t="s">
        <v>329</v>
      </c>
      <c r="C157" s="96">
        <f>SUMPRODUCT('2. Flux entrants'!B$5:B$504="Sable/sablon",'2. Flux entrants'!F$5:F$504,'2. Flux entrants'!G$5:G$504,'2. Flux entrants'!H$5:H$504="Réemploi sur site")+SUMPRODUCT('2. Flux entrants'!B$5:B$504="Sable/sablon",'2. Flux entrants'!F$5:F$504,'2. Flux entrants'!G$5:G$504,'2. Flux entrants'!H$5:H$504="Provenance d’un autre chantier")+SUMPRODUCT('2. Flux entrants'!B$5:B$504="Sable/sablon",'2. Flux entrants'!F$5:F$504,'2. Flux entrants'!G$5:G$504,'2. Flux entrants'!H$5:H$504="Plateforme de stockage temporaire")</f>
        <v>0</v>
      </c>
    </row>
    <row r="158" spans="1:3" ht="26.4" x14ac:dyDescent="0.25">
      <c r="A158" s="159"/>
      <c r="B158" s="98" t="s">
        <v>330</v>
      </c>
      <c r="C158" s="99">
        <f>SUMPRODUCT('2. Flux entrants'!B$5:B$504="Sable/sablon",'2. Flux entrants'!F$5:F$504,'2. Flux entrants'!G$5:G$504,'2. Flux entrants'!H$5:H$504="Plateforme de tri/recyclage")+SUMPRODUCT('2. Flux entrants'!B$5:B$504="Sable/sablon",'2. Flux entrants'!F$5:F$504,'2. Flux entrants'!G$5:G$504,'2. Flux entrants'!H$5:H$504="Centre de dépollution")+SUMPRODUCT('2. Flux entrants'!B$5:B$504="Sable/sablon",'2. Flux entrants'!F$5:F$504,'2. Flux entrants'!G$5:G$504,'2. Flux entrants'!H$5:H$504="Centrale enrobé/béton")+SUMPRODUCT('2. Flux entrants'!B$5:B$504="Sable/sablon",'2. Flux entrants'!F$5:F$504,'2. Flux entrants'!G$5:G$504,'2. Flux entrants'!H$5:H$504="Achat neuf")+SUMPRODUCT('2. Flux entrants'!B$5:B$504="Sable/sablon",'2. Flux entrants'!F$5:F$504,'2. Flux entrants'!G$5:G$504,'2. Flux entrants'!H$5:H$504="Autre à préciser")</f>
        <v>0</v>
      </c>
    </row>
    <row r="159" spans="1:3" ht="12.75" customHeight="1" x14ac:dyDescent="0.25">
      <c r="A159" s="159" t="s">
        <v>331</v>
      </c>
      <c r="B159" s="78" t="s">
        <v>332</v>
      </c>
      <c r="C159" s="96">
        <f>SUMIF('2. Flux entrants'!B$5:B$504,"Béton",'2. Flux entrants'!F$5:F$504)</f>
        <v>0</v>
      </c>
    </row>
    <row r="160" spans="1:3" ht="39.6" x14ac:dyDescent="0.25">
      <c r="A160" s="159"/>
      <c r="B160" s="78" t="s">
        <v>333</v>
      </c>
      <c r="C160" s="96">
        <f>SUMPRODUCT('2. Flux entrants'!B$5:B$504="Béton",'2. Flux entrants'!F$5:F$504,'2. Flux entrants'!G$5:G$504,'2. Flux entrants'!H$5:H$504="Réemploi sur site")+SUMPRODUCT('2. Flux entrants'!B$5:B$504="Béton",'2. Flux entrants'!F$5:F$504,'2. Flux entrants'!G$5:G$504,'2. Flux entrants'!H$5:H$504="Provenance d’un autre chantier")+SUMPRODUCT('2. Flux entrants'!B$5:B$504="Béton",'2. Flux entrants'!F$5:F$504,'2. Flux entrants'!G$5:G$504,'2. Flux entrants'!H$5:H$504="Plateforme de stockage temporaire")</f>
        <v>0</v>
      </c>
    </row>
    <row r="161" spans="1:3" ht="26.4" x14ac:dyDescent="0.25">
      <c r="A161" s="159"/>
      <c r="B161" s="98" t="s">
        <v>334</v>
      </c>
      <c r="C161" s="99">
        <f>SUMPRODUCT('2. Flux entrants'!B$5:B$504="Béton",'2. Flux entrants'!F$5:F$504,'2. Flux entrants'!G$5:G$504,'2. Flux entrants'!H$5:H$504="Plateforme de tri/recyclage")+SUMPRODUCT('2. Flux entrants'!B$5:B$504="Béton",'2. Flux entrants'!F$5:F$504,'2. Flux entrants'!G$5:G$504,'2. Flux entrants'!H$5:H$504="Centre de dépollution")+SUMPRODUCT('2. Flux entrants'!B$5:B$504="Béton",'2. Flux entrants'!F$5:F$504,'2. Flux entrants'!G$5:G$504,'2. Flux entrants'!H$5:H$504="Centrale enrobé/béton")+SUMPRODUCT('2. Flux entrants'!B$5:B$504="Béton",'2. Flux entrants'!F$5:F$504,'2. Flux entrants'!G$5:G$504,'2. Flux entrants'!H$5:H$504="Achat neuf")+SUMPRODUCT('2. Flux entrants'!B$5:B$504="Béton",'2. Flux entrants'!F$5:F$504,'2. Flux entrants'!G$5:G$504,'2. Flux entrants'!H$5:H$504="Autre à préciser")</f>
        <v>0</v>
      </c>
    </row>
    <row r="162" spans="1:3" ht="23.55" customHeight="1" x14ac:dyDescent="0.25">
      <c r="A162" s="159" t="s">
        <v>335</v>
      </c>
      <c r="B162" s="78" t="s">
        <v>336</v>
      </c>
      <c r="C162" s="96">
        <f>SUMIF('2. Flux entrants'!B$5:B$504,"Bordures, caniveaux en béton modulaire",'2. Flux entrants'!F$5:F$504)</f>
        <v>0</v>
      </c>
    </row>
    <row r="163" spans="1:3" ht="39.6" x14ac:dyDescent="0.25">
      <c r="A163" s="159"/>
      <c r="B163" s="78" t="s">
        <v>337</v>
      </c>
      <c r="C163" s="96">
        <f>SUMPRODUCT('2. Flux entrants'!B$5:B$504="Bordures, caniveaux en béton modulaire",'2. Flux entrants'!F$5:F$504,'2. Flux entrants'!G$5:G$504,'2. Flux entrants'!H$5:H$504="Réemploi sur site")+SUMPRODUCT('2. Flux entrants'!B$5:B$504="Bordures, caniveaux en béton modulaire",'2. Flux entrants'!F$5:F$504,'2. Flux entrants'!G$5:G$504,'2. Flux entrants'!H$5:H$504="Provenance d’un autre chantier")+SUMPRODUCT('2. Flux entrants'!B$5:B$504="Bordures, caniveaux en béton modulaire",'2. Flux entrants'!F$5:F$504,'2. Flux entrants'!G$5:G$504,'2. Flux entrants'!H$5:H$504="Plateforme de stockage temporaire")</f>
        <v>0</v>
      </c>
    </row>
    <row r="164" spans="1:3" ht="26.4" x14ac:dyDescent="0.25">
      <c r="A164" s="159"/>
      <c r="B164" s="98" t="s">
        <v>338</v>
      </c>
      <c r="C164" s="99">
        <f>SUMPRODUCT('2. Flux entrants'!B$5:B$504="Bordures, caniveaux en béton modulaire",'2. Flux entrants'!F$5:F$504,'2. Flux entrants'!G$5:G$504,'2. Flux entrants'!H$5:H$504="Plateforme de tri/recyclage")+SUMPRODUCT('2. Flux entrants'!B$5:B$504="Bordures, caniveaux en béton modulaire",'2. Flux entrants'!F$5:F$504,'2. Flux entrants'!G$5:G$504,'2. Flux entrants'!H$5:H$504="Centre de dépollution")+SUMPRODUCT('2. Flux entrants'!B$5:B$504="Bordures, caniveaux en béton modulaire",'2. Flux entrants'!F$5:F$504,'2. Flux entrants'!G$5:G$504,'2. Flux entrants'!H$5:H$504="Centrale enrobé/béton")+SUMPRODUCT('2. Flux entrants'!B$5:B$504="Bordures, caniveaux en béton modulaire",'2. Flux entrants'!F$5:F$504,'2. Flux entrants'!G$5:G$504,'2. Flux entrants'!H$5:H$504="Achat neuf")+SUMPRODUCT('2. Flux entrants'!B$5:B$504="Bordures, caniveaux en béton modulaire",'2. Flux entrants'!F$5:F$504,'2. Flux entrants'!G$5:G$504,'2. Flux entrants'!H$5:H$504="Autre à préciser")</f>
        <v>0</v>
      </c>
    </row>
    <row r="165" spans="1:3" ht="23.55" customHeight="1" x14ac:dyDescent="0.25">
      <c r="A165" s="159" t="s">
        <v>339</v>
      </c>
      <c r="B165" s="78" t="s">
        <v>340</v>
      </c>
      <c r="C165" s="96">
        <f>SUMIF('2. Flux entrants'!B$5:B$504,"Bordures, caniveaux en béton coulé en place",'2. Flux entrants'!F$5:F$504)</f>
        <v>0</v>
      </c>
    </row>
    <row r="166" spans="1:3" ht="39.6" x14ac:dyDescent="0.25">
      <c r="A166" s="159"/>
      <c r="B166" s="78" t="s">
        <v>341</v>
      </c>
      <c r="C166" s="96">
        <f>SUMPRODUCT('2. Flux entrants'!B$5:B$504="Bordures, caniveaux en béton coulé en place",'2. Flux entrants'!F$5:F$504,'2. Flux entrants'!G$5:G$504,'2. Flux entrants'!H$5:H$504="Réemploi sur site")+SUMPRODUCT('2. Flux entrants'!B$5:B$504="Bordures, caniveaux en béton coulé en place",'2. Flux entrants'!F$5:F$504,'2. Flux entrants'!G$5:G$504,'2. Flux entrants'!H$5:H$504="Provenance d’un autre chantier")+SUMPRODUCT('2. Flux entrants'!B$5:B$504="Bordures, caniveaux en béton coulé en place",'2. Flux entrants'!F$5:F$504,'2. Flux entrants'!G$5:G$504,'2. Flux entrants'!H$5:H$504="Plateforme de stockage temporaire")</f>
        <v>0</v>
      </c>
    </row>
    <row r="167" spans="1:3" ht="26.4" x14ac:dyDescent="0.25">
      <c r="A167" s="159"/>
      <c r="B167" s="98" t="s">
        <v>342</v>
      </c>
      <c r="C167" s="99">
        <f>SUMPRODUCT('2. Flux entrants'!B$5:B$504="Bordures, caniveaux en béton coulé en place",'2. Flux entrants'!F$5:F$504,'2. Flux entrants'!G$5:G$504,'2. Flux entrants'!H$5:H$504="Plateforme de tri/recyclage")+SUMPRODUCT('2. Flux entrants'!B$5:B$504="Bordures, caniveaux en béton coulé en place",'2. Flux entrants'!F$5:F$504,'2. Flux entrants'!G$5:G$504,'2. Flux entrants'!H$5:H$504="Centre de dépollution")+SUMPRODUCT('2. Flux entrants'!B$5:B$504="Bordures, caniveaux en béton coulé en place",'2. Flux entrants'!F$5:F$504,'2. Flux entrants'!G$5:G$504,'2. Flux entrants'!H$5:H$504="Centrale enrobé/béton")+SUMPRODUCT('2. Flux entrants'!B$5:B$504="Bordures, caniveaux en béton coulé en place",'2. Flux entrants'!F$5:F$504,'2. Flux entrants'!G$5:G$504,'2. Flux entrants'!H$5:H$504="Achat neuf")+SUMPRODUCT('2. Flux entrants'!B$5:B$504="Bordures, caniveaux en béton coulé en place",'2. Flux entrants'!F$5:F$504,'2. Flux entrants'!G$5:G$504,'2. Flux entrants'!H$5:H$504="Autre à préciser")</f>
        <v>0</v>
      </c>
    </row>
    <row r="168" spans="1:3" ht="23.55" customHeight="1" x14ac:dyDescent="0.25">
      <c r="A168" s="159" t="s">
        <v>343</v>
      </c>
      <c r="B168" s="78" t="s">
        <v>344</v>
      </c>
      <c r="C168" s="96">
        <f>SUMIF('2. Flux entrants'!B$5:B$504,"Bordures, caniveaux en pierre naturelle",'2. Flux entrants'!F$5:F$504)</f>
        <v>0</v>
      </c>
    </row>
    <row r="169" spans="1:3" ht="39.6" x14ac:dyDescent="0.25">
      <c r="A169" s="159"/>
      <c r="B169" s="78" t="s">
        <v>345</v>
      </c>
      <c r="C169" s="96">
        <f>SUMPRODUCT('2. Flux entrants'!B$5:B$504="Bordures, caniveaux en pierre naturelle",'2. Flux entrants'!F$5:F$504,'2. Flux entrants'!G$5:G$504,'2. Flux entrants'!H$5:H$504="Réemploi sur site")+SUMPRODUCT('2. Flux entrants'!B$5:B$504="Bordures, caniveaux en pierre naturelle",'2. Flux entrants'!F$5:F$504,'2. Flux entrants'!G$5:G$504,'2. Flux entrants'!H$5:H$504="Provenance d’un autre chantier")+SUMPRODUCT('2. Flux entrants'!B$5:B$504="Bordures, caniveaux en pierre naturelle",'2. Flux entrants'!F$5:F$504,'2. Flux entrants'!G$5:G$504,'2. Flux entrants'!H$5:H$504="Plateforme de stockage temporaire")</f>
        <v>0</v>
      </c>
    </row>
    <row r="170" spans="1:3" ht="26.4" x14ac:dyDescent="0.25">
      <c r="A170" s="159"/>
      <c r="B170" s="98" t="s">
        <v>346</v>
      </c>
      <c r="C170" s="99">
        <f>SUMPRODUCT('2. Flux entrants'!B$5:B$504="Bordures, caniveaux en pierre naturelle",'2. Flux entrants'!F$5:F$504,'2. Flux entrants'!G$5:G$504,'2. Flux entrants'!H$5:H$504="Plateforme de tri/recyclage")+SUMPRODUCT('2. Flux entrants'!B$5:B$504="Bordures, caniveaux en pierre naturelle",'2. Flux entrants'!F$5:F$504,'2. Flux entrants'!G$5:G$504,'2. Flux entrants'!H$5:H$504="Centre de dépollution")+SUMPRODUCT('2. Flux entrants'!B$5:B$504="Bordures, caniveaux en pierre naturelle",'2. Flux entrants'!F$5:F$504,'2. Flux entrants'!G$5:G$504,'2. Flux entrants'!H$5:H$504="Centrale enrobé/béton")+SUMPRODUCT('2. Flux entrants'!B$5:B$504="Bordures, caniveaux en pierre naturelle",'2. Flux entrants'!F$5:F$504,'2. Flux entrants'!G$5:G$504,'2. Flux entrants'!H$5:H$504="Achat neuf")+SUMPRODUCT('2. Flux entrants'!B$5:B$504="Bordures, caniveaux en pierre naturelle",'2. Flux entrants'!F$5:F$504,'2. Flux entrants'!G$5:G$504,'2. Flux entrants'!H$5:H$504="Autre à préciser")</f>
        <v>0</v>
      </c>
    </row>
    <row r="171" spans="1:3" ht="12.75" customHeight="1" x14ac:dyDescent="0.25">
      <c r="A171" s="159" t="s">
        <v>347</v>
      </c>
      <c r="B171" s="78" t="s">
        <v>348</v>
      </c>
      <c r="C171" s="96">
        <f>SUMIF('2. Flux entrants'!B$5:B$504,"Revêtement asphalte",'2. Flux entrants'!F$5:F$504)</f>
        <v>0</v>
      </c>
    </row>
    <row r="172" spans="1:3" ht="39.6" x14ac:dyDescent="0.25">
      <c r="A172" s="159"/>
      <c r="B172" s="78" t="s">
        <v>349</v>
      </c>
      <c r="C172" s="96">
        <f>SUMPRODUCT('2. Flux entrants'!B$5:B$504="Revêtement asphalte",'2. Flux entrants'!F$5:F$504,'2. Flux entrants'!G$5:G$504,'2. Flux entrants'!H$5:H$504="Réemploi sur site")+SUMPRODUCT('2. Flux entrants'!B$5:B$504="Revêtement asphalte",'2. Flux entrants'!F$5:F$504,'2. Flux entrants'!G$5:G$504,'2. Flux entrants'!H$5:H$504="Provenance d’un autre chantier")+SUMPRODUCT('2. Flux entrants'!B$5:B$504="Revêtement asphalte",'2. Flux entrants'!F$5:F$504,'2. Flux entrants'!G$5:G$504,'2. Flux entrants'!H$5:H$504="Plateforme de stockage temporaire")</f>
        <v>0</v>
      </c>
    </row>
    <row r="173" spans="1:3" ht="26.4" x14ac:dyDescent="0.25">
      <c r="A173" s="159"/>
      <c r="B173" s="98" t="s">
        <v>350</v>
      </c>
      <c r="C173" s="99">
        <f>SUMPRODUCT('2. Flux entrants'!B$5:B$504="Revêtement asphalte",'2. Flux entrants'!F$5:F$504,'2. Flux entrants'!G$5:G$504,'2. Flux entrants'!H$5:H$504="Plateforme de tri/recyclage")+SUMPRODUCT('2. Flux entrants'!B$5:B$504="Revêtement asphalte",'2. Flux entrants'!F$5:F$504,'2. Flux entrants'!G$5:G$504,'2. Flux entrants'!H$5:H$504="Centre de dépollution")+SUMPRODUCT('2. Flux entrants'!B$5:B$504="Revêtement asphalte",'2. Flux entrants'!F$5:F$504,'2. Flux entrants'!G$5:G$504,'2. Flux entrants'!H$5:H$504="Centrale enrobé/béton")+SUMPRODUCT('2. Flux entrants'!B$5:B$504="Revêtement asphalte",'2. Flux entrants'!F$5:F$504,'2. Flux entrants'!G$5:G$504,'2. Flux entrants'!H$5:H$504="Achat neuf")+SUMPRODUCT('2. Flux entrants'!B$5:B$504="Revêtement asphalte",'2. Flux entrants'!F$5:F$504,'2. Flux entrants'!G$5:G$504,'2. Flux entrants'!H$5:H$504="Autre à préciser")</f>
        <v>0</v>
      </c>
    </row>
    <row r="174" spans="1:3" ht="12.75" customHeight="1" x14ac:dyDescent="0.25">
      <c r="A174" s="159" t="s">
        <v>351</v>
      </c>
      <c r="B174" s="78" t="s">
        <v>352</v>
      </c>
      <c r="C174" s="96">
        <f>SUMIF('2. Flux entrants'!B$5:B$504,"Revêtement en enrobé",'2. Flux entrants'!F$5:F$504)</f>
        <v>0</v>
      </c>
    </row>
    <row r="175" spans="1:3" ht="26.4" x14ac:dyDescent="0.25">
      <c r="A175" s="159"/>
      <c r="B175" s="78" t="s">
        <v>353</v>
      </c>
      <c r="C175" s="96">
        <f>SUMPRODUCT('2. Flux entrants'!B$5:B$504="Revêtement en enrobé",'2. Flux entrants'!F$5:F$504,'2. Flux entrants'!G$5:G$504,'2. Flux entrants'!H$5:H$504="Réemploi sur site")+SUMPRODUCT('2. Flux entrants'!B$5:B$504="Revêtement en enrobé",'2. Flux entrants'!F$5:F$504,'2. Flux entrants'!G$5:G$504,'2. Flux entrants'!H$5:H$504="Provenance d’un autre chantier")+SUMPRODUCT('2. Flux entrants'!B$5:B$504="Revêtement en enrobé",'2. Flux entrants'!F$5:F$504,'2. Flux entrants'!G$5:G$504,'2. Flux entrants'!H$5:H$504="Plateforme de stockage temporaire")</f>
        <v>0</v>
      </c>
    </row>
    <row r="176" spans="1:3" ht="26.4" x14ac:dyDescent="0.25">
      <c r="A176" s="159"/>
      <c r="B176" s="98" t="s">
        <v>354</v>
      </c>
      <c r="C176" s="99">
        <f>SUMPRODUCT('2. Flux entrants'!B$5:B$504="Revêtement en enrobé",'2. Flux entrants'!F$5:F$504,'2. Flux entrants'!G$5:G$504,'2. Flux entrants'!H$5:H$504="Plateforme de tri/recyclage")+SUMPRODUCT('2. Flux entrants'!B$5:B$504="Revêtement en enrobé",'2. Flux entrants'!F$5:F$504,'2. Flux entrants'!G$5:G$504,'2. Flux entrants'!H$5:H$504="Centre de dépollution")+SUMPRODUCT('2. Flux entrants'!B$5:B$504="Revêtement en enrobé",'2. Flux entrants'!F$5:F$504,'2. Flux entrants'!G$5:G$504,'2. Flux entrants'!H$5:H$504="Centrale enrobé/béton")+SUMPRODUCT('2. Flux entrants'!B$5:B$504="Revêtement en enrobé",'2. Flux entrants'!F$5:F$504,'2. Flux entrants'!G$5:G$504,'2. Flux entrants'!H$5:H$504="Achat neuf")+SUMPRODUCT('2. Flux entrants'!B$5:B$504="Revêtement en enrobé",'2. Flux entrants'!F$5:F$504,'2. Flux entrants'!G$5:G$504,'2. Flux entrants'!H$5:H$504="Autre à préciser")</f>
        <v>0</v>
      </c>
    </row>
    <row r="177" spans="1:3" ht="23.55" customHeight="1" x14ac:dyDescent="0.25">
      <c r="A177" s="159" t="s">
        <v>355</v>
      </c>
      <c r="B177" s="78" t="s">
        <v>356</v>
      </c>
      <c r="C177" s="96">
        <f>SUMIF('2. Flux entrants'!B$5:B$504,"Revêtement en béton coulés en place",'2. Flux entrants'!F$5:F$504)</f>
        <v>0</v>
      </c>
    </row>
    <row r="178" spans="1:3" ht="39.6" x14ac:dyDescent="0.25">
      <c r="A178" s="159"/>
      <c r="B178" s="78" t="s">
        <v>357</v>
      </c>
      <c r="C178" s="96">
        <f>SUMPRODUCT('2. Flux entrants'!B$5:B$504="Revêtement en béton coulés en place",'2. Flux entrants'!F$5:F$504,'2. Flux entrants'!G$5:G$504,'2. Flux entrants'!H$5:H$504="Réemploi sur site")+SUMPRODUCT('2. Flux entrants'!B$5:B$504="Revêtement en béton coulés en place",'2. Flux entrants'!F$5:F$504,'2. Flux entrants'!G$5:G$504,'2. Flux entrants'!H$5:H$504="Provenance d’un autre chantier")+SUMPRODUCT('2. Flux entrants'!B$5:B$504="Revêtement en béton coulés en place",'2. Flux entrants'!F$5:F$504,'2. Flux entrants'!G$5:G$504,'2. Flux entrants'!H$5:H$504="Plateforme de stockage temporaire")</f>
        <v>0</v>
      </c>
    </row>
    <row r="179" spans="1:3" ht="26.4" x14ac:dyDescent="0.25">
      <c r="A179" s="159"/>
      <c r="B179" s="98" t="s">
        <v>358</v>
      </c>
      <c r="C179" s="99">
        <f>SUMPRODUCT('2. Flux entrants'!B$5:B$504="Revêtement en béton coulés en place",'2. Flux entrants'!F$5:F$504,'2. Flux entrants'!G$5:G$504,'2. Flux entrants'!H$5:H$504="Plateforme de tri/recyclage")+SUMPRODUCT('2. Flux entrants'!B$5:B$504="Revêtement en béton coulés en place",'2. Flux entrants'!F$5:F$504,'2. Flux entrants'!G$5:G$504,'2. Flux entrants'!H$5:H$504="Centre de dépollution")+SUMPRODUCT('2. Flux entrants'!B$5:B$504="Revêtement en béton coulés en place",'2. Flux entrants'!F$5:F$504,'2. Flux entrants'!G$5:G$504,'2. Flux entrants'!H$5:H$504="Centrale enrobé/béton")+SUMPRODUCT('2. Flux entrants'!B$5:B$504="Revêtement en béton coulés en place",'2. Flux entrants'!F$5:F$504,'2. Flux entrants'!G$5:G$504,'2. Flux entrants'!H$5:H$504="Achat neuf")+SUMPRODUCT('2. Flux entrants'!B$5:B$504="Revêtement en béton coulés en place",'2. Flux entrants'!F$5:F$504,'2. Flux entrants'!G$5:G$504,'2. Flux entrants'!H$5:H$504="Autre à préciser")</f>
        <v>0</v>
      </c>
    </row>
    <row r="180" spans="1:3" ht="23.55" customHeight="1" x14ac:dyDescent="0.25">
      <c r="A180" s="159" t="s">
        <v>359</v>
      </c>
      <c r="B180" s="78" t="s">
        <v>360</v>
      </c>
      <c r="C180" s="96">
        <f>SUMIF('2. Flux entrants'!B$5:B$504,"Revêtement en éléments modulaires en béton",'2. Flux entrants'!F$5:F$504)</f>
        <v>0</v>
      </c>
    </row>
    <row r="181" spans="1:3" ht="39.6" x14ac:dyDescent="0.25">
      <c r="A181" s="159"/>
      <c r="B181" s="78" t="s">
        <v>361</v>
      </c>
      <c r="C181" s="96">
        <f>SUMPRODUCT('2. Flux entrants'!B$5:B$504="Revêtement en éléments modulaires en béton",'2. Flux entrants'!F$5:F$504,'2. Flux entrants'!G$5:G$504,'2. Flux entrants'!H$5:H$504="Réemploi sur site")+SUMPRODUCT('2. Flux entrants'!B$5:B$504="Revêtement en éléments modulaires en béton",'2. Flux entrants'!F$5:F$504,'2. Flux entrants'!G$5:G$504,'2. Flux entrants'!H$5:H$504="Provenance d’un autre chantier")+SUMPRODUCT('2. Flux entrants'!B$5:B$504="Revêtement en éléments modulaires en béton",'2. Flux entrants'!F$5:F$504,'2. Flux entrants'!G$5:G$504,'2. Flux entrants'!H$5:H$504="Plateforme de stockage temporaire")</f>
        <v>0</v>
      </c>
    </row>
    <row r="182" spans="1:3" ht="26.4" x14ac:dyDescent="0.25">
      <c r="A182" s="159"/>
      <c r="B182" s="98" t="s">
        <v>362</v>
      </c>
      <c r="C182" s="99">
        <f>SUMPRODUCT('2. Flux entrants'!B$5:B$504="Revêtement en éléments modulaires en béton",'2. Flux entrants'!F$5:F$504,'2. Flux entrants'!G$5:G$504,'2. Flux entrants'!H$5:H$504="Plateforme de tri/recyclage")+SUMPRODUCT('2. Flux entrants'!B$5:B$504="Revêtement en éléments modulaires en béton",'2. Flux entrants'!F$5:F$504,'2. Flux entrants'!G$5:G$504,'2. Flux entrants'!H$5:H$504="Centre de dépollution")+SUMPRODUCT('2. Flux entrants'!B$5:B$504="Revêtement en éléments modulaires en béton",'2. Flux entrants'!F$5:F$504,'2. Flux entrants'!G$5:G$504,'2. Flux entrants'!H$5:H$504="Centrale enrobé/béton")+SUMPRODUCT('2. Flux entrants'!B$5:B$504="Revêtement en éléments modulaires en béton",'2. Flux entrants'!F$5:F$504,'2. Flux entrants'!G$5:G$504,'2. Flux entrants'!H$5:H$504="Achat neuf")+SUMPRODUCT('2. Flux entrants'!B$5:B$504="Revêtement en éléments modulaires en béton",'2. Flux entrants'!F$5:F$504,'2. Flux entrants'!G$5:G$504,'2. Flux entrants'!H$5:H$504="Autre à préciser")</f>
        <v>0</v>
      </c>
    </row>
    <row r="183" spans="1:3" ht="12.75" customHeight="1" x14ac:dyDescent="0.25">
      <c r="A183" s="159" t="s">
        <v>363</v>
      </c>
      <c r="B183" s="78" t="s">
        <v>364</v>
      </c>
      <c r="C183" s="96">
        <f>SUMIF('2. Flux entrants'!B$5:B$504,"Revêtement en pierre naturelle",'2. Flux entrants'!F$5:F$504)</f>
        <v>0</v>
      </c>
    </row>
    <row r="184" spans="1:3" ht="39.6" x14ac:dyDescent="0.25">
      <c r="A184" s="159"/>
      <c r="B184" s="78" t="s">
        <v>365</v>
      </c>
      <c r="C184" s="96">
        <f>SUMPRODUCT('2. Flux entrants'!B$5:B$504="Revêtement en pierre naturelle",'2. Flux entrants'!F$5:F$504,'2. Flux entrants'!G$5:G$504,'2. Flux entrants'!H$5:H$504="Réemploi sur site")+SUMPRODUCT('2. Flux entrants'!B$5:B$504="Revêtement en pierre naturelle",'2. Flux entrants'!F$5:F$504,'2. Flux entrants'!G$5:G$504,'2. Flux entrants'!H$5:H$504="Provenance d’un autre chantier")+SUMPRODUCT('2. Flux entrants'!B$5:B$504="Revêtement en pierre naturelle",'2. Flux entrants'!F$5:F$504,'2. Flux entrants'!G$5:G$504,'2. Flux entrants'!H$5:H$504="Plateforme de stockage temporaire")</f>
        <v>0</v>
      </c>
    </row>
    <row r="185" spans="1:3" ht="26.4" x14ac:dyDescent="0.25">
      <c r="A185" s="159"/>
      <c r="B185" s="98" t="s">
        <v>366</v>
      </c>
      <c r="C185" s="99">
        <f>SUMPRODUCT('2. Flux entrants'!B$5:B$504="Revêtement en pierre naturelle",'2. Flux entrants'!F$5:F$504,'2. Flux entrants'!G$5:G$504,'2. Flux entrants'!H$5:H$504="Plateforme de tri/recyclage")+SUMPRODUCT('2. Flux entrants'!B$5:B$504="Revêtement en pierre naturelle",'2. Flux entrants'!F$5:F$504,'2. Flux entrants'!G$5:G$504,'2. Flux entrants'!H$5:H$504="Centre de dépollution")+SUMPRODUCT('2. Flux entrants'!B$5:B$504="Revêtement en pierre naturelle",'2. Flux entrants'!F$5:F$504,'2. Flux entrants'!G$5:G$504,'2. Flux entrants'!H$5:H$504="Centrale enrobé/béton")+SUMPRODUCT('2. Flux entrants'!B$5:B$504="Revêtement en pierre naturelle",'2. Flux entrants'!F$5:F$504,'2. Flux entrants'!G$5:G$504,'2. Flux entrants'!H$5:H$504="Achat neuf")+SUMPRODUCT('2. Flux entrants'!B$5:B$504="Revêtement en pierre naturelle",'2. Flux entrants'!F$5:F$504,'2. Flux entrants'!G$5:G$504,'2. Flux entrants'!H$5:H$504="Autre à préciser")</f>
        <v>0</v>
      </c>
    </row>
    <row r="186" spans="1:3" ht="12.75" customHeight="1" x14ac:dyDescent="0.25">
      <c r="A186" s="160" t="s">
        <v>367</v>
      </c>
      <c r="B186" s="78" t="s">
        <v>368</v>
      </c>
      <c r="C186" s="96">
        <f>SUMIF('2. Flux entrants'!B$5:B$504,"Revêtement en briques",'2. Flux entrants'!F$5:F$504)</f>
        <v>0</v>
      </c>
    </row>
    <row r="187" spans="1:3" ht="39.6" x14ac:dyDescent="0.25">
      <c r="A187" s="160"/>
      <c r="B187" s="78" t="s">
        <v>369</v>
      </c>
      <c r="C187" s="96">
        <f>SUMPRODUCT('2. Flux entrants'!B$5:B$504="Revêtement en briques",'2. Flux entrants'!F$5:F$504,'2. Flux entrants'!G$5:G$504,'2. Flux entrants'!H$5:H$504="Réemploi sur site")+SUMPRODUCT('2. Flux entrants'!B$5:B$504="Revêtement en briques",'2. Flux entrants'!F$5:F$504,'2. Flux entrants'!G$5:G$504,'2. Flux entrants'!H$5:H$504="Provenance d’un autre chantier")+SUMPRODUCT('2. Flux entrants'!B$5:B$504="Revêtement en briques",'2. Flux entrants'!F$5:F$504,'2. Flux entrants'!G$5:G$504,'2. Flux entrants'!H$5:H$504="Plateforme de stockage temporaire")</f>
        <v>0</v>
      </c>
    </row>
    <row r="188" spans="1:3" ht="26.4" x14ac:dyDescent="0.25">
      <c r="A188" s="160"/>
      <c r="B188" s="98" t="s">
        <v>370</v>
      </c>
      <c r="C188" s="99">
        <f>SUMPRODUCT('2. Flux entrants'!B$5:B$504="Revêtement en briques",'2. Flux entrants'!F$5:F$504,'2. Flux entrants'!G$5:G$504,'2. Flux entrants'!H$5:H$504="Plateforme de tri/recyclage")+SUMPRODUCT('2. Flux entrants'!B$5:B$504="Revêtement en briques",'2. Flux entrants'!F$5:F$504,'2. Flux entrants'!G$5:G$504,'2. Flux entrants'!H$5:H$504="Centre de dépollution")+SUMPRODUCT('2. Flux entrants'!B$5:B$504="Revêtement en briques",'2. Flux entrants'!F$5:F$504,'2. Flux entrants'!G$5:G$504,'2. Flux entrants'!H$5:H$504="Centrale enrobé/béton")+SUMPRODUCT('2. Flux entrants'!B$5:B$504="Revêtement en briques",'2. Flux entrants'!F$5:F$504,'2. Flux entrants'!G$5:G$504,'2. Flux entrants'!H$5:H$504="Achat neuf")+SUMPRODUCT('2. Flux entrants'!B$5:B$504="Revêtement en briques",'2. Flux entrants'!F$5:F$504,'2. Flux entrants'!G$5:G$504,'2. Flux entrants'!H$5:H$504="Autre à préciser")</f>
        <v>0</v>
      </c>
    </row>
    <row r="189" spans="1:3" ht="12.75" customHeight="1" x14ac:dyDescent="0.25">
      <c r="A189" s="159" t="s">
        <v>371</v>
      </c>
      <c r="B189" s="78" t="s">
        <v>372</v>
      </c>
      <c r="C189" s="96">
        <f>SUMIF('2. Flux entrants'!B$5:B$504,"Sable stabilisé",'2. Flux entrants'!F$5:F$504)</f>
        <v>0</v>
      </c>
    </row>
    <row r="190" spans="1:3" ht="39.6" x14ac:dyDescent="0.25">
      <c r="A190" s="159"/>
      <c r="B190" s="78" t="s">
        <v>373</v>
      </c>
      <c r="C190" s="96">
        <f>SUMPRODUCT('2. Flux entrants'!B$5:B$504="Sable stabilisé",'2. Flux entrants'!F$5:F$504,'2. Flux entrants'!G$5:G$504,'2. Flux entrants'!H$5:H$504="Réemploi sur site")+SUMPRODUCT('2. Flux entrants'!B$5:B$504="Sable stabilisé",'2. Flux entrants'!F$5:F$504,'2. Flux entrants'!G$5:G$504,'2. Flux entrants'!H$5:H$504="Provenance d’un autre chantier")+SUMPRODUCT('2. Flux entrants'!B$5:B$504="Sable stabilisé",'2. Flux entrants'!F$5:F$504,'2. Flux entrants'!G$5:G$504,'2. Flux entrants'!H$5:H$504="Plateforme de stockage temporaire")</f>
        <v>0</v>
      </c>
    </row>
    <row r="191" spans="1:3" ht="26.4" x14ac:dyDescent="0.25">
      <c r="A191" s="159"/>
      <c r="B191" s="98" t="s">
        <v>374</v>
      </c>
      <c r="C191" s="99">
        <f>SUMPRODUCT('2. Flux entrants'!B$5:B$504="Sable stabilisé",'2. Flux entrants'!F$5:F$504,'2. Flux entrants'!G$5:G$504,'2. Flux entrants'!H$5:H$504="Plateforme de tri/recyclage")+SUMPRODUCT('2. Flux entrants'!B$5:B$504="Sable stabilisé",'2. Flux entrants'!F$5:F$504,'2. Flux entrants'!G$5:G$504,'2. Flux entrants'!H$5:H$504="Centre de dépollution")+SUMPRODUCT('2. Flux entrants'!B$5:B$504="Sable stabilisé",'2. Flux entrants'!F$5:F$504,'2. Flux entrants'!G$5:G$504,'2. Flux entrants'!H$5:H$504="Centrale enrobé/béton")+SUMPRODUCT('2. Flux entrants'!B$5:B$504="Sable stabilisé",'2. Flux entrants'!F$5:F$504,'2. Flux entrants'!G$5:G$504,'2. Flux entrants'!H$5:H$504="Achat neuf")+SUMPRODUCT('2. Flux entrants'!B$5:B$504="Sable stabilisé",'2. Flux entrants'!F$5:F$504,'2. Flux entrants'!G$5:G$504,'2. Flux entrants'!H$5:H$504="Autre à préciser")</f>
        <v>0</v>
      </c>
    </row>
    <row r="192" spans="1:3" ht="12.75" customHeight="1" x14ac:dyDescent="0.25">
      <c r="A192" s="160" t="s">
        <v>375</v>
      </c>
      <c r="B192" s="78" t="s">
        <v>376</v>
      </c>
      <c r="C192" s="96">
        <f>SUMIF('2. Flux entrants'!B$5:B$504,"Autre à préciser",'2. Flux entrants'!F$5:F$504)</f>
        <v>0</v>
      </c>
    </row>
    <row r="193" spans="1:3" ht="39.6" x14ac:dyDescent="0.25">
      <c r="A193" s="160"/>
      <c r="B193" s="78" t="s">
        <v>377</v>
      </c>
      <c r="C193" s="96">
        <f>SUMPRODUCT('2. Flux entrants'!B$5:B$504="Autre à préciser",'2. Flux entrants'!F$5:F$504,'2. Flux entrants'!G$5:G$504,'2. Flux entrants'!H$5:H$504="Réemploi sur site")+SUMPRODUCT('2. Flux entrants'!B$5:B$504="Autre à préciser",'2. Flux entrants'!F$5:F$504,'2. Flux entrants'!G$5:G$504,'2. Flux entrants'!H$5:H$504="Provenance d’un autre chantier")+SUMPRODUCT('2. Flux entrants'!B$5:B$504="Autre à préciser",'2. Flux entrants'!F$5:F$504,'2. Flux entrants'!G$5:G$504,'2. Flux entrants'!H$5:H$504="Plateforme de stockage temporaire")</f>
        <v>0</v>
      </c>
    </row>
    <row r="194" spans="1:3" ht="26.4" x14ac:dyDescent="0.25">
      <c r="A194" s="160"/>
      <c r="B194" s="78" t="s">
        <v>378</v>
      </c>
      <c r="C194" s="96">
        <f>SUMPRODUCT('2. Flux entrants'!B$5:B$504="Autre à préciser",'2. Flux entrants'!F$5:F$504,'2. Flux entrants'!G$5:G$504,'2. Flux entrants'!H$5:H$504="Plateforme de tri/recyclage")+SUMPRODUCT('2. Flux entrants'!B$5:B$504="Autre à préciser",'2. Flux entrants'!F$5:F$504,'2. Flux entrants'!G$5:G$504,'2. Flux entrants'!H$5:H$504="Centre de dépollution")+SUMPRODUCT('2. Flux entrants'!B$5:B$504="Autre à préciser",'2. Flux entrants'!F$5:F$504,'2. Flux entrants'!G$5:G$504,'2. Flux entrants'!H$5:H$504="Centrale enrobé/béton")+SUMPRODUCT('2. Flux entrants'!B$5:B$504="Autre à préciser",'2. Flux entrants'!F$5:F$504,'2. Flux entrants'!G$5:G$504,'2. Flux entrants'!H$5:H$504="Achat neuf")+SUMPRODUCT('2. Flux entrants'!B$5:B$504="Autre à préciser",'2. Flux entrants'!F$5:F$504,'2. Flux entrants'!G$5:G$504,'2. Flux entrants'!H$5:H$504="Autre à préciser")</f>
        <v>0</v>
      </c>
    </row>
    <row r="195" spans="1:3" x14ac:dyDescent="0.25">
      <c r="A195" s="107" t="s">
        <v>379</v>
      </c>
      <c r="B195" s="88" t="s">
        <v>380</v>
      </c>
      <c r="C195" s="108">
        <f>SUMIF('2. Flux entrants'!K$5:K$504,"NC",'2. Flux entrants'!F$5:F$504)</f>
        <v>0</v>
      </c>
    </row>
    <row r="196" spans="1:3" x14ac:dyDescent="0.25">
      <c r="A196" s="81" t="s">
        <v>381</v>
      </c>
      <c r="B196" s="82"/>
      <c r="C196" s="83"/>
    </row>
    <row r="197" spans="1:3" ht="12.75" customHeight="1" x14ac:dyDescent="0.25">
      <c r="A197" s="159" t="s">
        <v>170</v>
      </c>
      <c r="B197" s="78" t="s">
        <v>382</v>
      </c>
      <c r="C197" s="79">
        <f>SUMIF('3. Mobiliers (optionnel)'!A$6:A$505,"Eclairage_SLT",'3. Mobiliers (optionnel)'!D$6:D$505)</f>
        <v>0</v>
      </c>
    </row>
    <row r="198" spans="1:3" x14ac:dyDescent="0.25">
      <c r="A198" s="159"/>
      <c r="B198" s="78" t="s">
        <v>383</v>
      </c>
      <c r="C198" s="79">
        <f>SUMIF('3. Mobiliers (optionnel)'!H$6:H$505,"Eclairage_SLT",'3. Mobiliers (optionnel)'!K$6:K$505)</f>
        <v>0</v>
      </c>
    </row>
    <row r="199" spans="1:3" x14ac:dyDescent="0.25">
      <c r="A199" s="159"/>
      <c r="B199" s="78" t="s">
        <v>384</v>
      </c>
      <c r="C199" s="79">
        <f>SUMIF('3. Mobiliers (optionnel)'!A$6:A$505,"Mobilier_urbain",'3. Mobiliers (optionnel)'!D$6:D$505)</f>
        <v>0</v>
      </c>
    </row>
    <row r="200" spans="1:3" x14ac:dyDescent="0.25">
      <c r="A200" s="159"/>
      <c r="B200" s="98" t="s">
        <v>385</v>
      </c>
      <c r="C200" s="94">
        <f>SUMIF('3. Mobiliers (optionnel)'!H$6:H$505,"Mobilier_urbain",'3. Mobiliers (optionnel)'!K$6:K$505)</f>
        <v>0</v>
      </c>
    </row>
    <row r="201" spans="1:3" ht="23.85" customHeight="1" x14ac:dyDescent="0.25">
      <c r="A201" s="159" t="s">
        <v>386</v>
      </c>
      <c r="B201" s="78" t="s">
        <v>387</v>
      </c>
      <c r="C201" s="79">
        <f>SUMIFS('3. Mobiliers (optionnel)'!D$6:D$505,'3. Mobiliers (optionnel)'!A$6:A$505,"Eclairage_SLT",'3. Mobiliers (optionnel)'!G$6:G$505,"Réemploi sur site ou sur un autre chantier")</f>
        <v>0</v>
      </c>
    </row>
    <row r="202" spans="1:3" ht="26.4" x14ac:dyDescent="0.25">
      <c r="A202" s="159"/>
      <c r="B202" s="78" t="s">
        <v>388</v>
      </c>
      <c r="C202" s="79">
        <f>SUMIFS('3. Mobiliers (optionnel)'!D$6:D$505,'3. Mobiliers (optionnel)'!A$6:A$505,"Eclairage_SLT",'3. Mobiliers (optionnel)'!G$6:G$505,"Plateforme de stockage temporaire en vue de réemploi")</f>
        <v>0</v>
      </c>
    </row>
    <row r="203" spans="1:3" ht="26.4" x14ac:dyDescent="0.25">
      <c r="A203" s="159"/>
      <c r="B203" s="78" t="s">
        <v>389</v>
      </c>
      <c r="C203" s="79">
        <f>SUMIFS('3. Mobiliers (optionnel)'!D$6:D$505,'3. Mobiliers (optionnel)'!A$6:A$505,"Eclairage_SLT",'3. Mobiliers (optionnel)'!G$6:G$505,"Plateforme de recyclage/Ferrailleur")</f>
        <v>0</v>
      </c>
    </row>
    <row r="204" spans="1:3" x14ac:dyDescent="0.25">
      <c r="A204" s="159"/>
      <c r="B204" s="78" t="s">
        <v>390</v>
      </c>
      <c r="C204" s="79">
        <f>SUMIFS('3. Mobiliers (optionnel)'!D$6:D$505,'3. Mobiliers (optionnel)'!A$6:A$505,"Eclairage_SLT",'3. Mobiliers (optionnel)'!G$6:G$505,"Décharge")</f>
        <v>0</v>
      </c>
    </row>
    <row r="205" spans="1:3" ht="26.4" x14ac:dyDescent="0.25">
      <c r="A205" s="159"/>
      <c r="B205" s="78" t="s">
        <v>391</v>
      </c>
      <c r="C205" s="79">
        <f>SUMIFS('3. Mobiliers (optionnel)'!D$6:D$505,'3. Mobiliers (optionnel)'!A$6:A$505,"Eclairage_SLT",'3. Mobiliers (optionnel)'!G$6:G$505,"Centre de traitement spécialisé")</f>
        <v>0</v>
      </c>
    </row>
    <row r="206" spans="1:3" x14ac:dyDescent="0.25">
      <c r="A206" s="159"/>
      <c r="B206" s="98" t="s">
        <v>392</v>
      </c>
      <c r="C206" s="94">
        <f>SUMIFS('3. Mobiliers (optionnel)'!D$6:D$505,'3. Mobiliers (optionnel)'!A$6:A$505,"Eclairage_SLT",'3. Mobiliers (optionnel)'!G$6:G$505,"Autre")</f>
        <v>0</v>
      </c>
    </row>
    <row r="207" spans="1:3" ht="24.45" customHeight="1" x14ac:dyDescent="0.25">
      <c r="A207" s="159" t="s">
        <v>393</v>
      </c>
      <c r="B207" s="78" t="s">
        <v>394</v>
      </c>
      <c r="C207" s="79">
        <f>SUMIFS('3. Mobiliers (optionnel)'!D$6:D$505,'3. Mobiliers (optionnel)'!A$6:A$505,"Mobilier_urbain",'3. Mobiliers (optionnel)'!G$6:G$505,"Réemploi sur site ou sur un autre chantier")</f>
        <v>0</v>
      </c>
    </row>
    <row r="208" spans="1:3" ht="26.4" x14ac:dyDescent="0.25">
      <c r="A208" s="159"/>
      <c r="B208" s="78" t="s">
        <v>395</v>
      </c>
      <c r="C208" s="79">
        <f>SUMIFS('3. Mobiliers (optionnel)'!D$6:D$505,'3. Mobiliers (optionnel)'!A$6:A$505,"Mobilier_urbain",'3. Mobiliers (optionnel)'!G$6:G$505,"Plateforme de stockage temporaire en vue de réemploi")</f>
        <v>0</v>
      </c>
    </row>
    <row r="209" spans="1:3" ht="26.4" x14ac:dyDescent="0.25">
      <c r="A209" s="159"/>
      <c r="B209" s="78" t="s">
        <v>396</v>
      </c>
      <c r="C209" s="79">
        <f>SUMIFS('3. Mobiliers (optionnel)'!D$6:D$505,'3. Mobiliers (optionnel)'!A$6:A$505,"Mobilier_urbain",'3. Mobiliers (optionnel)'!G$6:G$505,"Plateforme de recyclage/Ferrailleur")</f>
        <v>0</v>
      </c>
    </row>
    <row r="210" spans="1:3" x14ac:dyDescent="0.25">
      <c r="A210" s="159"/>
      <c r="B210" s="78" t="s">
        <v>397</v>
      </c>
      <c r="C210" s="79">
        <f>SUMIFS('3. Mobiliers (optionnel)'!D$6:D$505,'3. Mobiliers (optionnel)'!A$6:A$505,"Mobilier_urbain",'3. Mobiliers (optionnel)'!G$6:G$505,"Décharge")</f>
        <v>0</v>
      </c>
    </row>
    <row r="211" spans="1:3" ht="26.4" x14ac:dyDescent="0.25">
      <c r="A211" s="159"/>
      <c r="B211" s="78" t="s">
        <v>398</v>
      </c>
      <c r="C211" s="79">
        <f>SUMIFS('3. Mobiliers (optionnel)'!D$6:D$505,'3. Mobiliers (optionnel)'!A$6:A$505,"Mobilier_urbain",'3. Mobiliers (optionnel)'!G$6:G$505,"Centre de traitement spécialisé")</f>
        <v>0</v>
      </c>
    </row>
    <row r="212" spans="1:3" x14ac:dyDescent="0.25">
      <c r="A212" s="159"/>
      <c r="B212" s="98" t="s">
        <v>399</v>
      </c>
      <c r="C212" s="94">
        <f>SUMIFS('3. Mobiliers (optionnel)'!D$6:D$505,'3. Mobiliers (optionnel)'!A$6:A$505,"Mobilier_urbain",'3. Mobiliers (optionnel)'!G$6:G$505,"Autre")</f>
        <v>0</v>
      </c>
    </row>
    <row r="213" spans="1:3" ht="12.75" customHeight="1" x14ac:dyDescent="0.25">
      <c r="A213" s="159" t="s">
        <v>400</v>
      </c>
      <c r="B213" s="78" t="s">
        <v>401</v>
      </c>
      <c r="C213" s="79">
        <f>SUMIF('3. Mobiliers (optionnel)'!B$6:B$505,"Mât inférieur ou égal à 6m",'3. Mobiliers (optionnel)'!D$6:D$506)</f>
        <v>0</v>
      </c>
    </row>
    <row r="214" spans="1:3" x14ac:dyDescent="0.25">
      <c r="A214" s="159"/>
      <c r="B214" s="78" t="s">
        <v>402</v>
      </c>
      <c r="C214" s="79">
        <f>SUMIF('3. Mobiliers (optionnel)'!B$6:B$505,"Mât de 6 à 12m",'3. Mobiliers (optionnel)'!D$6:D$506)</f>
        <v>0</v>
      </c>
    </row>
    <row r="215" spans="1:3" x14ac:dyDescent="0.25">
      <c r="A215" s="159"/>
      <c r="B215" s="78" t="s">
        <v>403</v>
      </c>
      <c r="C215" s="79">
        <f>SUMIF('3. Mobiliers (optionnel)'!B$6:B$505,"Mât strictement supérieur à 12m",'3. Mobiliers (optionnel)'!D$6:D$506)</f>
        <v>0</v>
      </c>
    </row>
    <row r="216" spans="1:3" x14ac:dyDescent="0.25">
      <c r="A216" s="159"/>
      <c r="B216" s="78" t="s">
        <v>404</v>
      </c>
      <c r="C216" s="79">
        <f>SUMIF('3. Mobiliers (optionnel)'!B$6:B$505,"Potence",'3. Mobiliers (optionnel)'!D$6:D$506)</f>
        <v>0</v>
      </c>
    </row>
    <row r="217" spans="1:3" x14ac:dyDescent="0.25">
      <c r="A217" s="159"/>
      <c r="B217" s="78" t="s">
        <v>405</v>
      </c>
      <c r="C217" s="79">
        <f>SUMIF('3. Mobiliers (optionnel)'!B$6:B$505,"Lanterne d’éclairage",'3. Mobiliers (optionnel)'!D$6:D$506)</f>
        <v>0</v>
      </c>
    </row>
    <row r="218" spans="1:3" x14ac:dyDescent="0.25">
      <c r="A218" s="159"/>
      <c r="B218" s="92" t="s">
        <v>406</v>
      </c>
      <c r="C218" s="79">
        <f>SUMIF('3. Mobiliers (optionnel)'!B$6:B$505,"Signal lumineux tricolore",'3. Mobiliers (optionnel)'!D$6:D$506)</f>
        <v>0</v>
      </c>
    </row>
    <row r="219" spans="1:3" x14ac:dyDescent="0.25">
      <c r="A219" s="159"/>
      <c r="B219" s="78" t="s">
        <v>407</v>
      </c>
      <c r="C219" s="79">
        <f>SUMIF('3. Mobiliers (optionnel)'!B$6:B$505,"Signal piéton",'3. Mobiliers (optionnel)'!D$6:D$506)</f>
        <v>0</v>
      </c>
    </row>
    <row r="220" spans="1:3" x14ac:dyDescent="0.25">
      <c r="A220" s="159"/>
      <c r="B220" s="78" t="s">
        <v>408</v>
      </c>
      <c r="C220" s="79">
        <f>SUMIF('3. Mobiliers (optionnel)'!B$6:B$505,"Potelet/Borne/Poteau/Balise",'3. Mobiliers (optionnel)'!D$6:D$506)</f>
        <v>0</v>
      </c>
    </row>
    <row r="221" spans="1:3" x14ac:dyDescent="0.25">
      <c r="A221" s="159"/>
      <c r="B221" s="78" t="s">
        <v>409</v>
      </c>
      <c r="C221" s="79">
        <f>SUMIF('3. Mobiliers (optionnel)'!B$6:B$505,"Barrière/Arceau vélo &amp; moto",'3. Mobiliers (optionnel)'!D$6:D$506)</f>
        <v>0</v>
      </c>
    </row>
    <row r="222" spans="1:3" x14ac:dyDescent="0.25">
      <c r="A222" s="159"/>
      <c r="B222" s="78" t="s">
        <v>410</v>
      </c>
      <c r="C222" s="79">
        <f>SUMIF('3. Mobiliers (optionnel)'!B$6:B$505,"Panneau de signalisation",'3. Mobiliers (optionnel)'!D$6:D$506)</f>
        <v>0</v>
      </c>
    </row>
    <row r="223" spans="1:3" x14ac:dyDescent="0.25">
      <c r="A223" s="159"/>
      <c r="B223" s="78" t="s">
        <v>411</v>
      </c>
      <c r="C223" s="79">
        <f>SUMIF('3. Mobiliers (optionnel)'!B$6:B$505,"Banc",'3. Mobiliers (optionnel)'!D$6:D$506)</f>
        <v>0</v>
      </c>
    </row>
    <row r="224" spans="1:3" x14ac:dyDescent="0.25">
      <c r="A224" s="159"/>
      <c r="B224" s="78" t="s">
        <v>412</v>
      </c>
      <c r="C224" s="79">
        <f>SUMIF('3. Mobiliers (optionnel)'!B$6:B$505,"Poubelle",'3. Mobiliers (optionnel)'!D$6:D$506)</f>
        <v>0</v>
      </c>
    </row>
    <row r="225" spans="1:3" x14ac:dyDescent="0.25">
      <c r="A225" s="159"/>
      <c r="B225" s="78" t="s">
        <v>413</v>
      </c>
      <c r="C225" s="79">
        <f>SUMIF('3. Mobiliers (optionnel)'!B$6:B$505,"Grille/corset d’arbre",'3. Mobiliers (optionnel)'!D$6:D$506)</f>
        <v>0</v>
      </c>
    </row>
    <row r="226" spans="1:3" ht="26.4" x14ac:dyDescent="0.25">
      <c r="A226" s="159"/>
      <c r="B226" s="78" t="s">
        <v>414</v>
      </c>
      <c r="C226" s="79">
        <f>SUMIF('3. Mobiliers (optionnel)'!B$6:B$505,"Glissière de sécurité (compter une unité par poteau)",'3. Mobiliers (optionnel)'!D$6:D$506)</f>
        <v>0</v>
      </c>
    </row>
    <row r="227" spans="1:3" ht="26.4" x14ac:dyDescent="0.25">
      <c r="A227" s="159"/>
      <c r="B227" s="78" t="s">
        <v>415</v>
      </c>
      <c r="C227" s="79">
        <f>SUMIF('3. Mobiliers (optionnel)'!B$6:B$505,"Panneau d’affichage libre/municipal",'3. Mobiliers (optionnel)'!D$6:D$506)</f>
        <v>0</v>
      </c>
    </row>
    <row r="228" spans="1:3" x14ac:dyDescent="0.25">
      <c r="A228" s="159"/>
      <c r="B228" s="98" t="s">
        <v>416</v>
      </c>
      <c r="C228" s="94">
        <f>SUMIF('3. Mobiliers (optionnel)'!B$6:B$505,"Autre",'3. Mobiliers (optionnel)'!D$6:D$506)</f>
        <v>0</v>
      </c>
    </row>
    <row r="229" spans="1:3" ht="12.75" customHeight="1" x14ac:dyDescent="0.25">
      <c r="A229" s="159" t="s">
        <v>417</v>
      </c>
      <c r="B229" s="78" t="s">
        <v>418</v>
      </c>
      <c r="C229" s="79">
        <f>SUMIF('3. Mobiliers (optionnel)'!E$6:E$505,"Métal",'3. Mobiliers (optionnel)'!D6:D505)</f>
        <v>0</v>
      </c>
    </row>
    <row r="230" spans="1:3" x14ac:dyDescent="0.25">
      <c r="A230" s="159"/>
      <c r="B230" s="78" t="s">
        <v>419</v>
      </c>
      <c r="C230" s="79">
        <f>SUMIF('3. Mobiliers (optionnel)'!E$6:E$505,"Bois",'3. Mobiliers (optionnel)'!D6:D505)</f>
        <v>0</v>
      </c>
    </row>
    <row r="231" spans="1:3" x14ac:dyDescent="0.25">
      <c r="A231" s="159"/>
      <c r="B231" s="78" t="s">
        <v>420</v>
      </c>
      <c r="C231" s="79">
        <f>SUMIF('3. Mobiliers (optionnel)'!E$6:E$505,"Béton",'3. Mobiliers (optionnel)'!D6:D505)</f>
        <v>0</v>
      </c>
    </row>
    <row r="232" spans="1:3" x14ac:dyDescent="0.25">
      <c r="A232" s="159"/>
      <c r="B232" s="78" t="s">
        <v>421</v>
      </c>
      <c r="C232" s="79">
        <f>SUMIF('3. Mobiliers (optionnel)'!E$6:E$505,"Plastique",'3. Mobiliers (optionnel)'!D6:D505)</f>
        <v>0</v>
      </c>
    </row>
    <row r="233" spans="1:3" x14ac:dyDescent="0.25">
      <c r="A233" s="159"/>
      <c r="B233" s="78" t="s">
        <v>422</v>
      </c>
      <c r="C233" s="79">
        <f>SUMIF('3. Mobiliers (optionnel)'!E$6:E$505,"Fibre de verre",'3. Mobiliers (optionnel)'!D6:D505)</f>
        <v>0</v>
      </c>
    </row>
    <row r="234" spans="1:3" x14ac:dyDescent="0.25">
      <c r="A234" s="159"/>
      <c r="B234" s="78" t="s">
        <v>423</v>
      </c>
      <c r="C234" s="79">
        <f>SUMIF('3. Mobiliers (optionnel)'!E$6:E$505,"Mixte bois/métal",'3. Mobiliers (optionnel)'!D6:D505)</f>
        <v>0</v>
      </c>
    </row>
    <row r="235" spans="1:3" x14ac:dyDescent="0.25">
      <c r="A235" s="159"/>
      <c r="B235" s="78" t="s">
        <v>424</v>
      </c>
      <c r="C235" s="79">
        <f>SUMIF('3. Mobiliers (optionnel)'!E$6:E$505,"Mixte bois/plastique",'3. Mobiliers (optionnel)'!D6:D505)</f>
        <v>0</v>
      </c>
    </row>
    <row r="236" spans="1:3" x14ac:dyDescent="0.25">
      <c r="A236" s="159"/>
      <c r="B236" s="98" t="s">
        <v>425</v>
      </c>
      <c r="C236" s="94">
        <f>SUMIF('3. Mobiliers (optionnel)'!E$6:E$505,"Autre à préciser",'3. Mobiliers (optionnel)'!D6:D505)</f>
        <v>0</v>
      </c>
    </row>
    <row r="237" spans="1:3" ht="12.75" customHeight="1" x14ac:dyDescent="0.25">
      <c r="A237" s="159" t="s">
        <v>426</v>
      </c>
      <c r="B237" s="78" t="s">
        <v>427</v>
      </c>
      <c r="C237" s="79">
        <f>SUMIFS('3. Mobiliers (optionnel)'!K$6:K$505,'3. Mobiliers (optionnel)'!H$6:H$505,"Eclairage_SLT",'3. Mobiliers (optionnel)'!N$6:N$505,"Réemploi")</f>
        <v>0</v>
      </c>
    </row>
    <row r="238" spans="1:3" ht="26.4" x14ac:dyDescent="0.25">
      <c r="A238" s="159"/>
      <c r="B238" s="78" t="s">
        <v>428</v>
      </c>
      <c r="C238" s="79">
        <f>SUMIFS('3. Mobiliers (optionnel)'!K$6:K$505,'3. Mobiliers (optionnel)'!H$6:H$505,"Eclairage_SLT",'3. Mobiliers (optionnel)'!N$6:N$505,"Achat comprenant 100 % de matière recyclée")</f>
        <v>0</v>
      </c>
    </row>
    <row r="239" spans="1:3" ht="26.4" x14ac:dyDescent="0.25">
      <c r="A239" s="159"/>
      <c r="B239" s="78" t="s">
        <v>429</v>
      </c>
      <c r="C239" s="79">
        <f>SUMIFS('3. Mobiliers (optionnel)'!K$6:K$505,'3. Mobiliers (optionnel)'!H$6:H$505,"Eclairage_SLT",'3. Mobiliers (optionnel)'!N$6:N$505,"Achat comprenant une part de matière recyclée")</f>
        <v>0</v>
      </c>
    </row>
    <row r="240" spans="1:3" ht="26.4" x14ac:dyDescent="0.25">
      <c r="A240" s="159"/>
      <c r="B240" s="98" t="s">
        <v>430</v>
      </c>
      <c r="C240" s="94">
        <f>SUMIFS('3. Mobiliers (optionnel)'!K$6:K$505,'3. Mobiliers (optionnel)'!H$6:H$505,"Eclairage_SLT",'3. Mobiliers (optionnel)'!N$6:N$505,"Achat comprenant 0 % de matière recyclée")</f>
        <v>0</v>
      </c>
    </row>
    <row r="241" spans="1:3" ht="12.75" customHeight="1" x14ac:dyDescent="0.25">
      <c r="A241" s="159" t="s">
        <v>431</v>
      </c>
      <c r="B241" s="78" t="s">
        <v>432</v>
      </c>
      <c r="C241" s="79">
        <f>SUMIFS('3. Mobiliers (optionnel)'!K$6:K$505,'3. Mobiliers (optionnel)'!H$6:H$505,"Mobilier_urbain",'3. Mobiliers (optionnel)'!N$6:N$505,"Réemploi")</f>
        <v>0</v>
      </c>
    </row>
    <row r="242" spans="1:3" ht="26.4" x14ac:dyDescent="0.25">
      <c r="A242" s="159"/>
      <c r="B242" s="78" t="s">
        <v>433</v>
      </c>
      <c r="C242" s="79">
        <f>SUMIFS('3. Mobiliers (optionnel)'!K$6:K$505,'3. Mobiliers (optionnel)'!H$6:H$505,"Mobilier_urbain",'3. Mobiliers (optionnel)'!N$6:N$505,"Achat comprenant 100 % de matière recyclée")</f>
        <v>0</v>
      </c>
    </row>
    <row r="243" spans="1:3" ht="26.4" x14ac:dyDescent="0.25">
      <c r="A243" s="159"/>
      <c r="B243" s="78" t="s">
        <v>434</v>
      </c>
      <c r="C243" s="79">
        <f>SUMIFS('3. Mobiliers (optionnel)'!K$6:K$505,'3. Mobiliers (optionnel)'!H$6:H$505,"Mobilier_urbain",'3. Mobiliers (optionnel)'!N$6:N$505,"Achat comprenant une part de matière recyclée")</f>
        <v>0</v>
      </c>
    </row>
    <row r="244" spans="1:3" ht="26.4" x14ac:dyDescent="0.25">
      <c r="A244" s="159"/>
      <c r="B244" s="98" t="s">
        <v>435</v>
      </c>
      <c r="C244" s="94">
        <f>SUMIFS('3. Mobiliers (optionnel)'!K$6:K$505,'3. Mobiliers (optionnel)'!H$6:H$505,"Mobilier_urbain",'3. Mobiliers (optionnel)'!N$6:N$505,"Achat comprenant 0 % de matière recyclée")</f>
        <v>0</v>
      </c>
    </row>
    <row r="245" spans="1:3" ht="12.75" customHeight="1" x14ac:dyDescent="0.25">
      <c r="A245" s="159" t="s">
        <v>436</v>
      </c>
      <c r="B245" s="78" t="s">
        <v>437</v>
      </c>
      <c r="C245" s="79">
        <f ca="1">SUMIF('3. Mobiliers (optionnel)'!I$6:I$506,"Mât inférieur ou égal à 6m",'3. Mobiliers (optionnel)'!K$6:K$505)</f>
        <v>0</v>
      </c>
    </row>
    <row r="246" spans="1:3" x14ac:dyDescent="0.25">
      <c r="A246" s="159"/>
      <c r="B246" s="78" t="s">
        <v>438</v>
      </c>
      <c r="C246" s="79">
        <f ca="1">SUMIF('3. Mobiliers (optionnel)'!I$6:I$506,"Mât de 6 à 12m",'3. Mobiliers (optionnel)'!K$6:K$505)</f>
        <v>0</v>
      </c>
    </row>
    <row r="247" spans="1:3" x14ac:dyDescent="0.25">
      <c r="A247" s="159"/>
      <c r="B247" s="78" t="s">
        <v>439</v>
      </c>
      <c r="C247" s="79">
        <f ca="1">SUMIF('3. Mobiliers (optionnel)'!I$6:I$506,"Mât strictement supérieur à 12m",'3. Mobiliers (optionnel)'!K$6:K$505)</f>
        <v>0</v>
      </c>
    </row>
    <row r="248" spans="1:3" x14ac:dyDescent="0.25">
      <c r="A248" s="159"/>
      <c r="B248" s="78" t="s">
        <v>440</v>
      </c>
      <c r="C248" s="79">
        <f ca="1">SUMIF('3. Mobiliers (optionnel)'!I$6:I$506,"Potence",'3. Mobiliers (optionnel)'!K$6:K$505)</f>
        <v>0</v>
      </c>
    </row>
    <row r="249" spans="1:3" x14ac:dyDescent="0.25">
      <c r="A249" s="159"/>
      <c r="B249" s="78" t="s">
        <v>441</v>
      </c>
      <c r="C249" s="79">
        <f ca="1">SUMIF('3. Mobiliers (optionnel)'!I$6:I$506,"Lanterne d’éclairage",'3. Mobiliers (optionnel)'!K$6:K$505)</f>
        <v>0</v>
      </c>
    </row>
    <row r="250" spans="1:3" x14ac:dyDescent="0.25">
      <c r="A250" s="159"/>
      <c r="B250" s="92" t="s">
        <v>442</v>
      </c>
      <c r="C250" s="79">
        <f ca="1">SUMIF('3. Mobiliers (optionnel)'!I$6:I$506,"Signal lumineux tricolore",'3. Mobiliers (optionnel)'!K$6:K$505)</f>
        <v>0</v>
      </c>
    </row>
    <row r="251" spans="1:3" x14ac:dyDescent="0.25">
      <c r="A251" s="159"/>
      <c r="B251" s="78" t="s">
        <v>443</v>
      </c>
      <c r="C251" s="79">
        <f ca="1">SUMIF('3. Mobiliers (optionnel)'!I$6:I$506,"Signal piéton",'3. Mobiliers (optionnel)'!K$6:K$505)</f>
        <v>0</v>
      </c>
    </row>
    <row r="252" spans="1:3" x14ac:dyDescent="0.25">
      <c r="A252" s="159"/>
      <c r="B252" s="78" t="s">
        <v>444</v>
      </c>
      <c r="C252" s="79">
        <f ca="1">SUMIF('3. Mobiliers (optionnel)'!I$6:I$506,"Potelet/Borne/Poteau/Balise",'3. Mobiliers (optionnel)'!K$6:K$505)</f>
        <v>0</v>
      </c>
    </row>
    <row r="253" spans="1:3" x14ac:dyDescent="0.25">
      <c r="A253" s="159"/>
      <c r="B253" s="78" t="s">
        <v>445</v>
      </c>
      <c r="C253" s="79">
        <f ca="1">SUMIF('3. Mobiliers (optionnel)'!I$6:I$506,"Barrière/Arceau vélo &amp; moto",'3. Mobiliers (optionnel)'!K$6:K$505)</f>
        <v>0</v>
      </c>
    </row>
    <row r="254" spans="1:3" x14ac:dyDescent="0.25">
      <c r="A254" s="159"/>
      <c r="B254" s="78" t="s">
        <v>446</v>
      </c>
      <c r="C254" s="79">
        <f ca="1">SUMIF('3. Mobiliers (optionnel)'!I$6:I$506,"Panneau de signalisation",'3. Mobiliers (optionnel)'!K$6:K$505)</f>
        <v>0</v>
      </c>
    </row>
    <row r="255" spans="1:3" x14ac:dyDescent="0.25">
      <c r="A255" s="159"/>
      <c r="B255" s="78" t="s">
        <v>447</v>
      </c>
      <c r="C255" s="79">
        <f ca="1">SUMIF('3. Mobiliers (optionnel)'!I$6:I$506,"Banc",'3. Mobiliers (optionnel)'!K$6:K$505)</f>
        <v>0</v>
      </c>
    </row>
    <row r="256" spans="1:3" x14ac:dyDescent="0.25">
      <c r="A256" s="159"/>
      <c r="B256" s="78" t="s">
        <v>448</v>
      </c>
      <c r="C256" s="79">
        <f ca="1">SUMIF('3. Mobiliers (optionnel)'!I$6:I$506,"Poubelle",'3. Mobiliers (optionnel)'!K$6:K$505)</f>
        <v>0</v>
      </c>
    </row>
    <row r="257" spans="1:3" x14ac:dyDescent="0.25">
      <c r="A257" s="159"/>
      <c r="B257" s="78" t="s">
        <v>449</v>
      </c>
      <c r="C257" s="79">
        <f ca="1">SUMIF('3. Mobiliers (optionnel)'!I$6:I$506,"Grille/corset d’arbre",'3. Mobiliers (optionnel)'!K$6:K$505)</f>
        <v>0</v>
      </c>
    </row>
    <row r="258" spans="1:3" ht="26.4" x14ac:dyDescent="0.25">
      <c r="A258" s="159"/>
      <c r="B258" s="78" t="s">
        <v>450</v>
      </c>
      <c r="C258" s="79">
        <f ca="1">SUMIF('3. Mobiliers (optionnel)'!I$6:I$506,"Glissière de sécurité (compter une unité par poteau)",'3. Mobiliers (optionnel)'!K$6:K$505)</f>
        <v>0</v>
      </c>
    </row>
    <row r="259" spans="1:3" x14ac:dyDescent="0.25">
      <c r="A259" s="159"/>
      <c r="B259" s="109" t="s">
        <v>451</v>
      </c>
      <c r="C259" s="79">
        <f ca="1">SUMIF('3. Mobiliers (optionnel)'!I$6:I$506,"Panneau d’affichage libre/municipal",'3. Mobiliers (optionnel)'!K$6:K$505)</f>
        <v>0</v>
      </c>
    </row>
    <row r="260" spans="1:3" x14ac:dyDescent="0.25">
      <c r="A260" s="159"/>
      <c r="B260" s="98" t="s">
        <v>452</v>
      </c>
      <c r="C260" s="94">
        <f ca="1">SUMIF('3. Mobiliers (optionnel)'!I$6:I$506,"Autre",'3. Mobiliers (optionnel)'!K$6:K$505)</f>
        <v>0</v>
      </c>
    </row>
    <row r="261" spans="1:3" ht="12.75" customHeight="1" x14ac:dyDescent="0.25">
      <c r="A261" s="159" t="s">
        <v>453</v>
      </c>
      <c r="B261" s="78" t="s">
        <v>454</v>
      </c>
      <c r="C261" s="79">
        <f>SUMIF('3. Mobiliers (optionnel)'!L$6:L$505,"Métal",'3. Mobiliers (optionnel)'!K$6:K$505)</f>
        <v>0</v>
      </c>
    </row>
    <row r="262" spans="1:3" x14ac:dyDescent="0.25">
      <c r="A262" s="159"/>
      <c r="B262" s="78" t="s">
        <v>455</v>
      </c>
      <c r="C262" s="79">
        <f>SUMIF('3. Mobiliers (optionnel)'!L$6:L$505,"Bois",'3. Mobiliers (optionnel)'!K$6:K$505)</f>
        <v>0</v>
      </c>
    </row>
    <row r="263" spans="1:3" x14ac:dyDescent="0.25">
      <c r="A263" s="159"/>
      <c r="B263" s="78" t="s">
        <v>456</v>
      </c>
      <c r="C263" s="79">
        <f>SUMIF('3. Mobiliers (optionnel)'!L$6:L$505,"Béton",'3. Mobiliers (optionnel)'!K$6:K$505)</f>
        <v>0</v>
      </c>
    </row>
    <row r="264" spans="1:3" x14ac:dyDescent="0.25">
      <c r="A264" s="159"/>
      <c r="B264" s="78" t="s">
        <v>457</v>
      </c>
      <c r="C264" s="79">
        <f>SUMIF('3. Mobiliers (optionnel)'!L$6:L$505,"Plastique",'3. Mobiliers (optionnel)'!K$6:K$505)</f>
        <v>0</v>
      </c>
    </row>
    <row r="265" spans="1:3" x14ac:dyDescent="0.25">
      <c r="A265" s="159"/>
      <c r="B265" s="78" t="s">
        <v>458</v>
      </c>
      <c r="C265" s="79">
        <f>SUMIF('3. Mobiliers (optionnel)'!L$6:L$505,"Fibre de verre",'3. Mobiliers (optionnel)'!K$6:K$505)</f>
        <v>0</v>
      </c>
    </row>
    <row r="266" spans="1:3" x14ac:dyDescent="0.25">
      <c r="A266" s="159"/>
      <c r="B266" s="78" t="s">
        <v>459</v>
      </c>
      <c r="C266" s="79">
        <f>SUMIF('3. Mobiliers (optionnel)'!L$6:L$505,"Mixte bois/métal",'3. Mobiliers (optionnel)'!K$6:K$505)</f>
        <v>0</v>
      </c>
    </row>
    <row r="267" spans="1:3" x14ac:dyDescent="0.25">
      <c r="A267" s="159"/>
      <c r="B267" s="78" t="s">
        <v>460</v>
      </c>
      <c r="C267" s="79">
        <f>SUMIF('3. Mobiliers (optionnel)'!L$6:L$505,"Mixte bois/plastique",'3. Mobiliers (optionnel)'!K$6:K$505)</f>
        <v>0</v>
      </c>
    </row>
    <row r="268" spans="1:3" x14ac:dyDescent="0.25">
      <c r="A268" s="159"/>
      <c r="B268" s="98" t="s">
        <v>461</v>
      </c>
      <c r="C268" s="94">
        <f>SUMIF('3. Mobiliers (optionnel)'!L$6:L$505,"Autre à préciser",'3. Mobiliers (optionnel)'!K$6:K$505)</f>
        <v>0</v>
      </c>
    </row>
  </sheetData>
  <sheetProtection sheet="1" objects="1" scenarios="1"/>
  <mergeCells count="63">
    <mergeCell ref="A4:A14"/>
    <mergeCell ref="A15:A22"/>
    <mergeCell ref="A24:A27"/>
    <mergeCell ref="A28:A31"/>
    <mergeCell ref="A33:A35"/>
    <mergeCell ref="A36:A46"/>
    <mergeCell ref="A47:A51"/>
    <mergeCell ref="A52:A55"/>
    <mergeCell ref="A56:A57"/>
    <mergeCell ref="A58:A59"/>
    <mergeCell ref="A60:A61"/>
    <mergeCell ref="A62:A63"/>
    <mergeCell ref="A64:A65"/>
    <mergeCell ref="A66:A67"/>
    <mergeCell ref="A68:A69"/>
    <mergeCell ref="A70:A71"/>
    <mergeCell ref="A72:A73"/>
    <mergeCell ref="A74:A75"/>
    <mergeCell ref="A76:A77"/>
    <mergeCell ref="A78:A79"/>
    <mergeCell ref="A80:A81"/>
    <mergeCell ref="A82:A83"/>
    <mergeCell ref="A84:A85"/>
    <mergeCell ref="A86:A87"/>
    <mergeCell ref="A88:A89"/>
    <mergeCell ref="A92:A95"/>
    <mergeCell ref="A96:A99"/>
    <mergeCell ref="A100:A107"/>
    <mergeCell ref="A108:A119"/>
    <mergeCell ref="A120:A122"/>
    <mergeCell ref="A123:A125"/>
    <mergeCell ref="A126:A128"/>
    <mergeCell ref="A129:A131"/>
    <mergeCell ref="A132:A134"/>
    <mergeCell ref="A135:A137"/>
    <mergeCell ref="A138:A140"/>
    <mergeCell ref="A141:A143"/>
    <mergeCell ref="A144:A146"/>
    <mergeCell ref="A147:A149"/>
    <mergeCell ref="A150:A152"/>
    <mergeCell ref="A153:A155"/>
    <mergeCell ref="A156:A158"/>
    <mergeCell ref="A159:A161"/>
    <mergeCell ref="A162:A164"/>
    <mergeCell ref="A165:A167"/>
    <mergeCell ref="A168:A170"/>
    <mergeCell ref="A171:A173"/>
    <mergeCell ref="A174:A176"/>
    <mergeCell ref="A177:A179"/>
    <mergeCell ref="A180:A182"/>
    <mergeCell ref="A183:A185"/>
    <mergeCell ref="A186:A188"/>
    <mergeCell ref="A189:A191"/>
    <mergeCell ref="A192:A194"/>
    <mergeCell ref="A197:A200"/>
    <mergeCell ref="A241:A244"/>
    <mergeCell ref="A245:A260"/>
    <mergeCell ref="A261:A268"/>
    <mergeCell ref="A201:A206"/>
    <mergeCell ref="A207:A212"/>
    <mergeCell ref="A213:A228"/>
    <mergeCell ref="A229:A236"/>
    <mergeCell ref="A237:A240"/>
  </mergeCells>
  <printOptions horizontalCentered="1" verticalCentered="1"/>
  <pageMargins left="0.196527777777778" right="0.196527777777778" top="0.196527777777778" bottom="0.196527777777778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808080"/>
    <pageSetUpPr fitToPage="1"/>
  </sheetPr>
  <dimension ref="A1:L134"/>
  <sheetViews>
    <sheetView zoomScale="80" zoomScaleNormal="80" workbookViewId="0">
      <selection activeCell="B63" sqref="B63"/>
    </sheetView>
  </sheetViews>
  <sheetFormatPr baseColWidth="10" defaultColWidth="11.5546875" defaultRowHeight="13.2" x14ac:dyDescent="0.25"/>
  <cols>
    <col min="1" max="5" width="30.6640625" style="109" customWidth="1"/>
    <col min="6" max="16384" width="11.5546875" style="109"/>
  </cols>
  <sheetData>
    <row r="1" spans="1:5" ht="17.399999999999999" customHeight="1" x14ac:dyDescent="0.25">
      <c r="A1" s="168" t="s">
        <v>462</v>
      </c>
      <c r="B1" s="168"/>
      <c r="C1" s="168"/>
      <c r="D1" s="168"/>
    </row>
    <row r="4" spans="1:5" ht="17.399999999999999" customHeight="1" x14ac:dyDescent="0.25">
      <c r="A4" s="166" t="s">
        <v>463</v>
      </c>
      <c r="B4" s="166"/>
      <c r="C4" s="166"/>
      <c r="D4" s="166"/>
    </row>
    <row r="5" spans="1:5" x14ac:dyDescent="0.25">
      <c r="A5" s="78"/>
      <c r="B5" s="78"/>
    </row>
    <row r="6" spans="1:5" ht="12.75" customHeight="1" x14ac:dyDescent="0.25">
      <c r="A6" s="165" t="s">
        <v>464</v>
      </c>
      <c r="B6" s="111" t="s">
        <v>465</v>
      </c>
      <c r="C6" s="111" t="s">
        <v>466</v>
      </c>
      <c r="D6" s="111" t="s">
        <v>467</v>
      </c>
    </row>
    <row r="7" spans="1:5" x14ac:dyDescent="0.25">
      <c r="A7" s="165"/>
      <c r="B7" s="111" t="s">
        <v>466</v>
      </c>
      <c r="C7" s="111" t="s">
        <v>468</v>
      </c>
      <c r="D7" s="111" t="s">
        <v>469</v>
      </c>
    </row>
    <row r="8" spans="1:5" x14ac:dyDescent="0.25">
      <c r="A8" s="165"/>
      <c r="B8" s="111" t="s">
        <v>470</v>
      </c>
      <c r="C8" s="111" t="s">
        <v>471</v>
      </c>
      <c r="D8" s="111" t="s">
        <v>472</v>
      </c>
    </row>
    <row r="9" spans="1:5" x14ac:dyDescent="0.25">
      <c r="A9" s="78"/>
      <c r="B9" s="78"/>
    </row>
    <row r="10" spans="1:5" x14ac:dyDescent="0.25">
      <c r="A10" s="78"/>
      <c r="B10" s="78"/>
    </row>
    <row r="11" spans="1:5" ht="12.75" customHeight="1" x14ac:dyDescent="0.25">
      <c r="A11" s="165" t="s">
        <v>473</v>
      </c>
      <c r="B11" s="111">
        <v>2023</v>
      </c>
      <c r="C11" s="112">
        <v>2024</v>
      </c>
      <c r="D11" s="112">
        <v>2025</v>
      </c>
      <c r="E11" s="112">
        <v>2026</v>
      </c>
    </row>
    <row r="12" spans="1:5" x14ac:dyDescent="0.25">
      <c r="A12" s="165"/>
      <c r="B12" s="111">
        <v>2027</v>
      </c>
      <c r="C12" s="112">
        <v>2028</v>
      </c>
      <c r="D12" s="112">
        <v>2029</v>
      </c>
      <c r="E12" s="112">
        <v>2030</v>
      </c>
    </row>
    <row r="13" spans="1:5" x14ac:dyDescent="0.25">
      <c r="A13" s="165"/>
      <c r="B13" s="111">
        <v>2031</v>
      </c>
      <c r="C13" s="112">
        <v>2032</v>
      </c>
      <c r="D13" s="112">
        <v>2033</v>
      </c>
      <c r="E13" s="112">
        <v>2034</v>
      </c>
    </row>
    <row r="17" spans="1:5" ht="17.399999999999999" customHeight="1" x14ac:dyDescent="0.25">
      <c r="A17" s="166" t="s">
        <v>474</v>
      </c>
      <c r="B17" s="166"/>
      <c r="C17" s="166"/>
      <c r="D17" s="166"/>
    </row>
    <row r="18" spans="1:5" x14ac:dyDescent="0.25">
      <c r="A18" s="78"/>
      <c r="B18" s="78"/>
      <c r="D18" s="113"/>
    </row>
    <row r="19" spans="1:5" ht="26.4" x14ac:dyDescent="0.25">
      <c r="A19" s="114" t="s">
        <v>43</v>
      </c>
      <c r="B19" s="114" t="s">
        <v>46</v>
      </c>
      <c r="C19" s="114" t="s">
        <v>48</v>
      </c>
      <c r="D19" s="114" t="s">
        <v>50</v>
      </c>
      <c r="E19" s="114" t="s">
        <v>52</v>
      </c>
    </row>
    <row r="20" spans="1:5" ht="26.4" x14ac:dyDescent="0.25">
      <c r="A20" s="115" t="s">
        <v>55</v>
      </c>
      <c r="B20" s="115" t="s">
        <v>475</v>
      </c>
      <c r="C20" s="115" t="s">
        <v>476</v>
      </c>
      <c r="D20" s="116" t="s">
        <v>51</v>
      </c>
      <c r="E20" s="116" t="s">
        <v>477</v>
      </c>
    </row>
    <row r="21" spans="1:5" ht="26.4" x14ac:dyDescent="0.25">
      <c r="A21" s="115" t="s">
        <v>478</v>
      </c>
      <c r="B21" s="115" t="s">
        <v>47</v>
      </c>
      <c r="C21" s="115" t="s">
        <v>49</v>
      </c>
      <c r="D21" s="113"/>
    </row>
    <row r="22" spans="1:5" x14ac:dyDescent="0.25">
      <c r="A22" s="115" t="s">
        <v>44</v>
      </c>
      <c r="B22" s="115" t="s">
        <v>479</v>
      </c>
      <c r="C22" s="115" t="s">
        <v>480</v>
      </c>
      <c r="D22" s="113"/>
    </row>
    <row r="23" spans="1:5" x14ac:dyDescent="0.25">
      <c r="A23" s="115" t="s">
        <v>481</v>
      </c>
      <c r="B23" s="111" t="s">
        <v>482</v>
      </c>
      <c r="C23" s="111" t="s">
        <v>482</v>
      </c>
      <c r="D23" s="113"/>
    </row>
    <row r="24" spans="1:5" ht="26.4" x14ac:dyDescent="0.25">
      <c r="A24" s="115" t="s">
        <v>483</v>
      </c>
      <c r="B24" s="100"/>
      <c r="C24" s="113"/>
      <c r="D24" s="113"/>
    </row>
    <row r="25" spans="1:5" x14ac:dyDescent="0.25">
      <c r="A25" s="115" t="s">
        <v>53</v>
      </c>
      <c r="B25" s="100"/>
      <c r="C25" s="113"/>
      <c r="D25" s="113"/>
    </row>
    <row r="26" spans="1:5" x14ac:dyDescent="0.25">
      <c r="A26" s="115" t="s">
        <v>484</v>
      </c>
      <c r="B26" s="100"/>
      <c r="C26" s="113"/>
      <c r="D26" s="113"/>
    </row>
    <row r="27" spans="1:5" x14ac:dyDescent="0.25">
      <c r="A27" s="115" t="s">
        <v>485</v>
      </c>
      <c r="B27" s="100"/>
      <c r="C27" s="113"/>
      <c r="D27" s="113"/>
    </row>
    <row r="28" spans="1:5" x14ac:dyDescent="0.25">
      <c r="A28" s="111" t="s">
        <v>482</v>
      </c>
      <c r="B28" s="100"/>
      <c r="C28" s="113"/>
      <c r="D28" s="113"/>
    </row>
    <row r="29" spans="1:5" x14ac:dyDescent="0.25">
      <c r="A29" s="100"/>
      <c r="B29" s="100"/>
      <c r="C29" s="113"/>
      <c r="D29" s="113"/>
    </row>
    <row r="30" spans="1:5" x14ac:dyDescent="0.25">
      <c r="A30" s="78"/>
      <c r="B30" s="78"/>
    </row>
    <row r="31" spans="1:5" x14ac:dyDescent="0.25">
      <c r="A31" s="117" t="s">
        <v>486</v>
      </c>
      <c r="B31" s="118" t="s">
        <v>10</v>
      </c>
      <c r="C31" s="119" t="s">
        <v>7</v>
      </c>
    </row>
    <row r="32" spans="1:5" x14ac:dyDescent="0.25">
      <c r="A32" s="78"/>
      <c r="B32" s="78"/>
    </row>
    <row r="33" spans="1:12" x14ac:dyDescent="0.25">
      <c r="A33" s="78"/>
      <c r="B33" s="78"/>
    </row>
    <row r="34" spans="1:12" ht="52.8" x14ac:dyDescent="0.25">
      <c r="A34" s="110" t="s">
        <v>39</v>
      </c>
      <c r="B34" s="120" t="s">
        <v>487</v>
      </c>
      <c r="C34" s="120" t="s">
        <v>56</v>
      </c>
      <c r="D34" s="120" t="s">
        <v>54</v>
      </c>
      <c r="E34" s="120" t="s">
        <v>488</v>
      </c>
      <c r="F34" s="120" t="s">
        <v>489</v>
      </c>
      <c r="G34" s="121" t="s">
        <v>490</v>
      </c>
      <c r="H34" s="120" t="s">
        <v>45</v>
      </c>
      <c r="I34" s="120" t="s">
        <v>491</v>
      </c>
      <c r="J34" s="120" t="s">
        <v>492</v>
      </c>
      <c r="K34" s="120" t="s">
        <v>493</v>
      </c>
      <c r="L34" s="120" t="s">
        <v>482</v>
      </c>
    </row>
    <row r="38" spans="1:12" ht="17.399999999999999" customHeight="1" x14ac:dyDescent="0.25">
      <c r="A38" s="166" t="s">
        <v>494</v>
      </c>
      <c r="B38" s="166"/>
      <c r="C38" s="166"/>
      <c r="D38" s="166"/>
    </row>
    <row r="39" spans="1:12" x14ac:dyDescent="0.25">
      <c r="A39" s="78"/>
      <c r="B39" s="78"/>
    </row>
    <row r="40" spans="1:12" x14ac:dyDescent="0.25">
      <c r="A40" s="114" t="s">
        <v>67</v>
      </c>
      <c r="B40" s="114" t="s">
        <v>65</v>
      </c>
      <c r="C40" s="114" t="s">
        <v>70</v>
      </c>
    </row>
    <row r="41" spans="1:12" ht="26.4" x14ac:dyDescent="0.25">
      <c r="A41" s="111" t="s">
        <v>495</v>
      </c>
      <c r="B41" s="115" t="s">
        <v>496</v>
      </c>
      <c r="C41" s="115" t="s">
        <v>476</v>
      </c>
    </row>
    <row r="42" spans="1:12" ht="26.4" x14ac:dyDescent="0.25">
      <c r="A42" s="111" t="s">
        <v>497</v>
      </c>
      <c r="B42" s="115" t="s">
        <v>498</v>
      </c>
      <c r="C42" s="115" t="s">
        <v>49</v>
      </c>
    </row>
    <row r="43" spans="1:12" ht="26.4" x14ac:dyDescent="0.25">
      <c r="A43" s="111" t="s">
        <v>499</v>
      </c>
      <c r="B43" s="115" t="s">
        <v>500</v>
      </c>
      <c r="C43" s="115" t="s">
        <v>501</v>
      </c>
    </row>
    <row r="44" spans="1:12" ht="26.4" x14ac:dyDescent="0.25">
      <c r="A44" s="111" t="s">
        <v>478</v>
      </c>
      <c r="B44" s="111" t="s">
        <v>482</v>
      </c>
      <c r="C44" s="115" t="s">
        <v>502</v>
      </c>
    </row>
    <row r="45" spans="1:12" x14ac:dyDescent="0.25">
      <c r="A45" s="111" t="s">
        <v>503</v>
      </c>
      <c r="B45" s="78"/>
      <c r="C45" s="115" t="s">
        <v>504</v>
      </c>
    </row>
    <row r="46" spans="1:12" x14ac:dyDescent="0.25">
      <c r="A46" s="111" t="s">
        <v>505</v>
      </c>
      <c r="B46" s="78"/>
      <c r="C46" s="115" t="s">
        <v>506</v>
      </c>
    </row>
    <row r="47" spans="1:12" ht="26.4" x14ac:dyDescent="0.25">
      <c r="A47" s="111" t="s">
        <v>68</v>
      </c>
      <c r="B47" s="78"/>
      <c r="C47" s="115" t="s">
        <v>507</v>
      </c>
    </row>
    <row r="48" spans="1:12" x14ac:dyDescent="0.25">
      <c r="A48" s="111" t="s">
        <v>508</v>
      </c>
      <c r="B48" s="78"/>
      <c r="C48" s="111" t="s">
        <v>482</v>
      </c>
    </row>
    <row r="49" spans="1:3" ht="26.4" x14ac:dyDescent="0.25">
      <c r="A49" s="111" t="s">
        <v>66</v>
      </c>
      <c r="B49" s="78"/>
    </row>
    <row r="50" spans="1:3" ht="26.4" x14ac:dyDescent="0.25">
      <c r="A50" s="111" t="s">
        <v>509</v>
      </c>
      <c r="B50" s="78"/>
    </row>
    <row r="51" spans="1:3" x14ac:dyDescent="0.25">
      <c r="A51" s="111" t="s">
        <v>510</v>
      </c>
      <c r="B51" s="78"/>
    </row>
    <row r="52" spans="1:3" x14ac:dyDescent="0.25">
      <c r="A52" s="111" t="s">
        <v>511</v>
      </c>
      <c r="B52" s="78"/>
    </row>
    <row r="53" spans="1:3" x14ac:dyDescent="0.25">
      <c r="A53" s="111" t="s">
        <v>484</v>
      </c>
      <c r="B53" s="78"/>
    </row>
    <row r="54" spans="1:3" x14ac:dyDescent="0.25">
      <c r="A54" s="111" t="s">
        <v>512</v>
      </c>
      <c r="B54" s="78"/>
    </row>
    <row r="55" spans="1:3" x14ac:dyDescent="0.25">
      <c r="A55" s="111" t="s">
        <v>482</v>
      </c>
      <c r="B55" s="78"/>
    </row>
    <row r="56" spans="1:3" x14ac:dyDescent="0.25">
      <c r="A56" s="78"/>
      <c r="B56" s="78"/>
    </row>
    <row r="57" spans="1:3" x14ac:dyDescent="0.25">
      <c r="A57" s="78"/>
      <c r="B57" s="78"/>
    </row>
    <row r="58" spans="1:3" ht="12.75" customHeight="1" x14ac:dyDescent="0.25">
      <c r="A58" s="167" t="s">
        <v>513</v>
      </c>
      <c r="B58" s="167"/>
      <c r="C58" s="167"/>
    </row>
    <row r="59" spans="1:3" x14ac:dyDescent="0.25">
      <c r="A59" s="114" t="s">
        <v>67</v>
      </c>
      <c r="B59" s="114" t="s">
        <v>514</v>
      </c>
      <c r="C59" s="114" t="s">
        <v>515</v>
      </c>
    </row>
    <row r="60" spans="1:3" x14ac:dyDescent="0.25">
      <c r="A60" s="111" t="s">
        <v>516</v>
      </c>
      <c r="B60" s="78" t="s">
        <v>582</v>
      </c>
    </row>
    <row r="61" spans="1:3" x14ac:dyDescent="0.25">
      <c r="A61" s="111" t="s">
        <v>517</v>
      </c>
      <c r="B61" s="78"/>
    </row>
    <row r="62" spans="1:3" x14ac:dyDescent="0.25">
      <c r="A62" s="111" t="s">
        <v>69</v>
      </c>
      <c r="B62" s="78"/>
    </row>
    <row r="63" spans="1:3" x14ac:dyDescent="0.25">
      <c r="A63" s="111" t="s">
        <v>71</v>
      </c>
      <c r="B63" s="78"/>
    </row>
    <row r="64" spans="1:3" x14ac:dyDescent="0.25">
      <c r="A64" s="111" t="s">
        <v>518</v>
      </c>
      <c r="B64" s="78"/>
    </row>
    <row r="65" spans="1:5" x14ac:dyDescent="0.25">
      <c r="A65" s="112" t="s">
        <v>519</v>
      </c>
      <c r="B65" s="78"/>
    </row>
    <row r="66" spans="1:5" x14ac:dyDescent="0.25">
      <c r="A66" s="78"/>
      <c r="B66" s="78"/>
    </row>
    <row r="67" spans="1:5" x14ac:dyDescent="0.25">
      <c r="A67" s="78"/>
      <c r="B67" s="78"/>
    </row>
    <row r="68" spans="1:5" ht="12.75" customHeight="1" x14ac:dyDescent="0.25">
      <c r="A68" s="165" t="s">
        <v>61</v>
      </c>
      <c r="B68" s="111" t="s">
        <v>520</v>
      </c>
      <c r="C68" s="111" t="s">
        <v>521</v>
      </c>
      <c r="D68" s="111" t="s">
        <v>522</v>
      </c>
      <c r="E68" s="111" t="s">
        <v>523</v>
      </c>
    </row>
    <row r="69" spans="1:5" x14ac:dyDescent="0.25">
      <c r="A69" s="165"/>
      <c r="B69" s="111" t="s">
        <v>524</v>
      </c>
      <c r="C69" s="112" t="s">
        <v>525</v>
      </c>
      <c r="D69" s="112" t="s">
        <v>526</v>
      </c>
      <c r="E69" s="112" t="s">
        <v>482</v>
      </c>
    </row>
    <row r="70" spans="1:5" x14ac:dyDescent="0.25">
      <c r="A70" s="78"/>
      <c r="B70" s="78"/>
      <c r="C70" s="78"/>
      <c r="D70" s="78"/>
      <c r="E70" s="78"/>
    </row>
    <row r="71" spans="1:5" x14ac:dyDescent="0.25">
      <c r="A71" s="78"/>
      <c r="B71" s="78"/>
    </row>
    <row r="72" spans="1:5" x14ac:dyDescent="0.25">
      <c r="A72" s="117" t="s">
        <v>486</v>
      </c>
      <c r="B72" s="118" t="s">
        <v>10</v>
      </c>
      <c r="C72" s="119" t="s">
        <v>7</v>
      </c>
    </row>
    <row r="76" spans="1:5" ht="17.399999999999999" customHeight="1" x14ac:dyDescent="0.25">
      <c r="A76" s="166" t="s">
        <v>527</v>
      </c>
      <c r="B76" s="166"/>
      <c r="C76" s="166"/>
      <c r="D76" s="166"/>
    </row>
    <row r="77" spans="1:5" x14ac:dyDescent="0.25">
      <c r="A77" s="78"/>
      <c r="B77" s="78"/>
    </row>
    <row r="78" spans="1:5" x14ac:dyDescent="0.25">
      <c r="A78" s="114" t="s">
        <v>82</v>
      </c>
      <c r="B78" s="114" t="s">
        <v>83</v>
      </c>
    </row>
    <row r="79" spans="1:5" x14ac:dyDescent="0.25">
      <c r="A79" s="112" t="s">
        <v>528</v>
      </c>
      <c r="B79" s="111" t="s">
        <v>529</v>
      </c>
    </row>
    <row r="80" spans="1:5" x14ac:dyDescent="0.25">
      <c r="A80" s="112" t="s">
        <v>530</v>
      </c>
      <c r="B80" s="111" t="s">
        <v>531</v>
      </c>
    </row>
    <row r="81" spans="1:5" x14ac:dyDescent="0.25">
      <c r="A81" s="112" t="s">
        <v>532</v>
      </c>
      <c r="B81" s="111" t="s">
        <v>533</v>
      </c>
    </row>
    <row r="82" spans="1:5" x14ac:dyDescent="0.25">
      <c r="A82" s="112" t="s">
        <v>534</v>
      </c>
      <c r="B82" s="111" t="s">
        <v>535</v>
      </c>
    </row>
    <row r="83" spans="1:5" x14ac:dyDescent="0.25">
      <c r="A83" s="112" t="s">
        <v>536</v>
      </c>
      <c r="B83" s="111" t="s">
        <v>537</v>
      </c>
    </row>
    <row r="84" spans="1:5" x14ac:dyDescent="0.25">
      <c r="A84" s="122" t="s">
        <v>538</v>
      </c>
      <c r="B84" s="111" t="s">
        <v>539</v>
      </c>
    </row>
    <row r="85" spans="1:5" ht="26.4" x14ac:dyDescent="0.25">
      <c r="A85" s="121" t="s">
        <v>540</v>
      </c>
      <c r="B85" s="111" t="s">
        <v>541</v>
      </c>
    </row>
    <row r="86" spans="1:5" x14ac:dyDescent="0.25">
      <c r="A86" s="111" t="s">
        <v>519</v>
      </c>
      <c r="B86" s="112" t="s">
        <v>542</v>
      </c>
    </row>
    <row r="87" spans="1:5" x14ac:dyDescent="0.25">
      <c r="A87" s="78"/>
      <c r="B87" s="111" t="s">
        <v>519</v>
      </c>
    </row>
    <row r="88" spans="1:5" x14ac:dyDescent="0.25">
      <c r="A88" s="78"/>
      <c r="B88" s="78"/>
    </row>
    <row r="90" spans="1:5" ht="12.75" customHeight="1" x14ac:dyDescent="0.25">
      <c r="A90" s="165" t="s">
        <v>80</v>
      </c>
      <c r="B90" s="111" t="s">
        <v>543</v>
      </c>
      <c r="C90" s="111" t="s">
        <v>544</v>
      </c>
      <c r="D90" s="111" t="s">
        <v>512</v>
      </c>
      <c r="E90" s="111" t="s">
        <v>545</v>
      </c>
    </row>
    <row r="91" spans="1:5" x14ac:dyDescent="0.25">
      <c r="A91" s="165"/>
      <c r="B91" s="111" t="s">
        <v>546</v>
      </c>
      <c r="C91" s="111" t="s">
        <v>547</v>
      </c>
      <c r="D91" s="111" t="s">
        <v>548</v>
      </c>
      <c r="E91" s="111" t="s">
        <v>482</v>
      </c>
    </row>
    <row r="93" spans="1:5" x14ac:dyDescent="0.25">
      <c r="A93" s="78"/>
      <c r="B93" s="78"/>
    </row>
    <row r="94" spans="1:5" ht="23.85" customHeight="1" x14ac:dyDescent="0.25">
      <c r="A94" s="165" t="s">
        <v>39</v>
      </c>
      <c r="B94" s="120" t="s">
        <v>549</v>
      </c>
      <c r="C94" s="120" t="s">
        <v>550</v>
      </c>
      <c r="D94" s="120" t="s">
        <v>551</v>
      </c>
    </row>
    <row r="95" spans="1:5" x14ac:dyDescent="0.25">
      <c r="A95" s="165"/>
      <c r="B95" s="120" t="s">
        <v>552</v>
      </c>
      <c r="C95" s="120" t="s">
        <v>553</v>
      </c>
      <c r="D95" s="120" t="s">
        <v>519</v>
      </c>
    </row>
    <row r="96" spans="1:5" x14ac:dyDescent="0.25">
      <c r="A96" s="78"/>
    </row>
    <row r="98" spans="1:5" ht="23.85" customHeight="1" x14ac:dyDescent="0.25">
      <c r="A98" s="165" t="s">
        <v>61</v>
      </c>
      <c r="B98" s="112" t="s">
        <v>554</v>
      </c>
      <c r="C98" s="111" t="s">
        <v>555</v>
      </c>
    </row>
    <row r="99" spans="1:5" ht="26.4" x14ac:dyDescent="0.25">
      <c r="A99" s="165"/>
      <c r="B99" s="111" t="s">
        <v>556</v>
      </c>
      <c r="C99" s="111" t="s">
        <v>557</v>
      </c>
    </row>
    <row r="103" spans="1:5" ht="17.399999999999999" customHeight="1" x14ac:dyDescent="0.25">
      <c r="A103" s="166" t="s">
        <v>125</v>
      </c>
      <c r="B103" s="166"/>
      <c r="C103" s="166"/>
      <c r="D103" s="166"/>
    </row>
    <row r="105" spans="1:5" x14ac:dyDescent="0.25">
      <c r="A105" s="78"/>
      <c r="B105" s="78"/>
    </row>
    <row r="106" spans="1:5" x14ac:dyDescent="0.25">
      <c r="A106" s="114" t="s">
        <v>558</v>
      </c>
      <c r="B106" s="110" t="s">
        <v>559</v>
      </c>
      <c r="D106" s="114" t="s">
        <v>560</v>
      </c>
      <c r="E106" s="110" t="s">
        <v>561</v>
      </c>
    </row>
    <row r="107" spans="1:5" x14ac:dyDescent="0.25">
      <c r="A107" s="123" t="s">
        <v>562</v>
      </c>
      <c r="B107" s="124">
        <v>53.3</v>
      </c>
      <c r="D107" s="125" t="s">
        <v>563</v>
      </c>
      <c r="E107" s="126">
        <f>2.65*0.15*0.25*1000</f>
        <v>99.374999999999986</v>
      </c>
    </row>
    <row r="108" spans="1:5" x14ac:dyDescent="0.25">
      <c r="A108" s="123" t="s">
        <v>564</v>
      </c>
      <c r="B108" s="124">
        <v>82.4</v>
      </c>
      <c r="D108" s="125" t="s">
        <v>565</v>
      </c>
      <c r="E108" s="126">
        <f>2.65*0.17*0.3*1000</f>
        <v>135.15</v>
      </c>
    </row>
    <row r="109" spans="1:5" x14ac:dyDescent="0.25">
      <c r="A109" s="123" t="s">
        <v>566</v>
      </c>
      <c r="B109" s="127">
        <v>105.6</v>
      </c>
      <c r="D109" s="125" t="s">
        <v>567</v>
      </c>
      <c r="E109" s="128">
        <f>2.65*0.2*0.3*1000</f>
        <v>159</v>
      </c>
    </row>
    <row r="110" spans="1:5" x14ac:dyDescent="0.25">
      <c r="A110" s="123" t="s">
        <v>568</v>
      </c>
      <c r="B110" s="127">
        <v>134.6</v>
      </c>
      <c r="D110" s="129" t="s">
        <v>569</v>
      </c>
      <c r="E110" s="128">
        <f>2.65*0.11*0.2*1000</f>
        <v>58.3</v>
      </c>
    </row>
    <row r="111" spans="1:5" x14ac:dyDescent="0.25">
      <c r="A111" s="130" t="s">
        <v>570</v>
      </c>
      <c r="B111" s="128">
        <v>114</v>
      </c>
      <c r="D111" s="129" t="s">
        <v>571</v>
      </c>
      <c r="E111" s="128">
        <f>2.65*(0.11+0.135)/2*0.25*1000</f>
        <v>81.15625</v>
      </c>
    </row>
    <row r="112" spans="1:5" x14ac:dyDescent="0.25">
      <c r="A112" s="130" t="s">
        <v>572</v>
      </c>
      <c r="B112" s="127">
        <v>65.400000000000006</v>
      </c>
      <c r="D112" s="129" t="s">
        <v>573</v>
      </c>
      <c r="E112" s="128">
        <f>2.65*0.1125*0.4*1000</f>
        <v>119.25</v>
      </c>
    </row>
    <row r="113" spans="1:5" x14ac:dyDescent="0.25">
      <c r="A113" s="130" t="s">
        <v>574</v>
      </c>
      <c r="B113" s="127">
        <v>37.200000000000003</v>
      </c>
      <c r="D113" s="129" t="s">
        <v>120</v>
      </c>
      <c r="E113" s="127">
        <v>0</v>
      </c>
    </row>
    <row r="114" spans="1:5" x14ac:dyDescent="0.25">
      <c r="A114" s="130" t="s">
        <v>575</v>
      </c>
      <c r="B114" s="127">
        <v>37.700000000000003</v>
      </c>
      <c r="E114" s="131"/>
    </row>
    <row r="115" spans="1:5" x14ac:dyDescent="0.25">
      <c r="A115" s="130" t="s">
        <v>576</v>
      </c>
      <c r="B115" s="127">
        <v>28</v>
      </c>
      <c r="D115" s="114" t="s">
        <v>577</v>
      </c>
      <c r="E115" s="110" t="s">
        <v>559</v>
      </c>
    </row>
    <row r="116" spans="1:5" x14ac:dyDescent="0.25">
      <c r="A116" s="130" t="s">
        <v>569</v>
      </c>
      <c r="B116" s="127">
        <v>52</v>
      </c>
      <c r="D116" s="125" t="s">
        <v>563</v>
      </c>
      <c r="E116" s="126">
        <f>2.45*0.15*0.25*1000</f>
        <v>91.875</v>
      </c>
    </row>
    <row r="117" spans="1:5" x14ac:dyDescent="0.25">
      <c r="A117" s="130" t="s">
        <v>571</v>
      </c>
      <c r="B117" s="127">
        <v>72</v>
      </c>
      <c r="D117" s="125" t="s">
        <v>565</v>
      </c>
      <c r="E117" s="126">
        <f>2.45*0.17*0.3*1000</f>
        <v>124.95</v>
      </c>
    </row>
    <row r="118" spans="1:5" x14ac:dyDescent="0.25">
      <c r="A118" s="130" t="s">
        <v>573</v>
      </c>
      <c r="B118" s="127">
        <v>103.8</v>
      </c>
      <c r="D118" s="125" t="s">
        <v>567</v>
      </c>
      <c r="E118" s="128">
        <f>2.45*0.2*0.3*1000</f>
        <v>147.00000000000003</v>
      </c>
    </row>
    <row r="119" spans="1:5" x14ac:dyDescent="0.25">
      <c r="A119" s="130" t="s">
        <v>578</v>
      </c>
      <c r="B119" s="127">
        <v>146.6</v>
      </c>
      <c r="D119" s="129" t="s">
        <v>569</v>
      </c>
      <c r="E119" s="128">
        <f>2.45*0.11*0.2*1000</f>
        <v>53.900000000000006</v>
      </c>
    </row>
    <row r="120" spans="1:5" x14ac:dyDescent="0.25">
      <c r="A120" s="127" t="s">
        <v>120</v>
      </c>
      <c r="B120" s="127">
        <v>0</v>
      </c>
      <c r="D120" s="129" t="s">
        <v>571</v>
      </c>
      <c r="E120" s="128">
        <f>2.45*(0.11+0.135)/2*0.25*1000</f>
        <v>75.031250000000014</v>
      </c>
    </row>
    <row r="121" spans="1:5" x14ac:dyDescent="0.25">
      <c r="A121" s="132"/>
      <c r="B121" s="132"/>
      <c r="C121" s="132"/>
      <c r="D121" s="129" t="s">
        <v>573</v>
      </c>
      <c r="E121" s="128">
        <f>2.45*0.1125*0.4*1000</f>
        <v>110.25000000000001</v>
      </c>
    </row>
    <row r="122" spans="1:5" x14ac:dyDescent="0.25">
      <c r="D122" s="129" t="s">
        <v>120</v>
      </c>
      <c r="E122" s="127">
        <v>0</v>
      </c>
    </row>
    <row r="123" spans="1:5" x14ac:dyDescent="0.25">
      <c r="A123" s="114" t="s">
        <v>579</v>
      </c>
      <c r="B123" s="110" t="s">
        <v>580</v>
      </c>
    </row>
    <row r="124" spans="1:5" x14ac:dyDescent="0.25">
      <c r="A124" s="115" t="s">
        <v>55</v>
      </c>
      <c r="B124" s="127">
        <v>1.9</v>
      </c>
    </row>
    <row r="125" spans="1:5" x14ac:dyDescent="0.25">
      <c r="A125" s="115" t="s">
        <v>478</v>
      </c>
      <c r="B125" s="127">
        <v>1.5</v>
      </c>
    </row>
    <row r="126" spans="1:5" x14ac:dyDescent="0.25">
      <c r="A126" s="115" t="s">
        <v>481</v>
      </c>
      <c r="B126" s="127">
        <v>2.1</v>
      </c>
    </row>
    <row r="127" spans="1:5" x14ac:dyDescent="0.25">
      <c r="A127" s="115" t="s">
        <v>484</v>
      </c>
      <c r="B127" s="127">
        <v>1.7</v>
      </c>
    </row>
    <row r="128" spans="1:5" x14ac:dyDescent="0.25">
      <c r="A128" s="111" t="s">
        <v>510</v>
      </c>
      <c r="B128" s="127">
        <v>2.2000000000000002</v>
      </c>
    </row>
    <row r="129" spans="1:2" x14ac:dyDescent="0.25">
      <c r="A129" s="111" t="s">
        <v>511</v>
      </c>
      <c r="B129" s="127">
        <v>2.5</v>
      </c>
    </row>
    <row r="130" spans="1:2" x14ac:dyDescent="0.25">
      <c r="A130" s="115" t="s">
        <v>512</v>
      </c>
      <c r="B130" s="127">
        <v>2.2999999999999998</v>
      </c>
    </row>
    <row r="131" spans="1:2" x14ac:dyDescent="0.25">
      <c r="A131" s="115" t="s">
        <v>581</v>
      </c>
      <c r="B131" s="127">
        <v>2.1</v>
      </c>
    </row>
    <row r="132" spans="1:2" x14ac:dyDescent="0.25">
      <c r="A132" s="115" t="s">
        <v>476</v>
      </c>
      <c r="B132" s="127">
        <v>2.4</v>
      </c>
    </row>
    <row r="133" spans="1:2" x14ac:dyDescent="0.25">
      <c r="A133" s="115" t="s">
        <v>49</v>
      </c>
      <c r="B133" s="127">
        <v>2.5</v>
      </c>
    </row>
    <row r="134" spans="1:2" x14ac:dyDescent="0.25">
      <c r="A134" s="129" t="s">
        <v>120</v>
      </c>
      <c r="B134" s="127">
        <v>0</v>
      </c>
    </row>
  </sheetData>
  <mergeCells count="13">
    <mergeCell ref="A1:D1"/>
    <mergeCell ref="A4:D4"/>
    <mergeCell ref="A6:A8"/>
    <mergeCell ref="A11:A13"/>
    <mergeCell ref="A17:D17"/>
    <mergeCell ref="A94:A95"/>
    <mergeCell ref="A98:A99"/>
    <mergeCell ref="A103:D103"/>
    <mergeCell ref="A38:D38"/>
    <mergeCell ref="A58:C58"/>
    <mergeCell ref="A68:A69"/>
    <mergeCell ref="A76:D76"/>
    <mergeCell ref="A90:A91"/>
  </mergeCells>
  <printOptions horizontalCentered="1" verticalCentered="1"/>
  <pageMargins left="0.196527777777778" right="0.196527777777778" top="0.196527777777778" bottom="0.196527777777778" header="0.511811023622047" footer="0.511811023622047"/>
  <pageSetup paperSize="9" orientation="portrait" horizontalDpi="300" verticalDpi="300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0. Infos chantier</vt:lpstr>
      <vt:lpstr>1. Flux sortants</vt:lpstr>
      <vt:lpstr>2. Flux entrants</vt:lpstr>
      <vt:lpstr>3. Mobiliers (optionnel)</vt:lpstr>
      <vt:lpstr>4. Bilan</vt:lpstr>
      <vt:lpstr>Calculatrice</vt:lpstr>
      <vt:lpstr>Extraction de données</vt:lpstr>
      <vt:lpstr>Listes déroulantes</vt:lpstr>
      <vt:lpstr>'0. Infos chantier'!Zone_d_impression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Camille SANJIVY</dc:creator>
  <dc:description/>
  <cp:lastModifiedBy>Camille SANJIVY</cp:lastModifiedBy>
  <cp:revision>1</cp:revision>
  <dcterms:created xsi:type="dcterms:W3CDTF">2023-09-04T12:17:23Z</dcterms:created>
  <dcterms:modified xsi:type="dcterms:W3CDTF">2023-09-11T13:23:38Z</dcterms:modified>
  <dc:language>fr-FR</dc:language>
</cp:coreProperties>
</file>