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5200" windowHeight="11880"/>
  </bookViews>
  <sheets>
    <sheet name="Besoins" sheetId="1" r:id="rId1"/>
    <sheet name="PDT ENT - PDT TOILLETTE" sheetId="2" r:id="rId2"/>
  </sheets>
  <definedNames>
    <definedName name="_xlnm._FilterDatabase" localSheetId="0" hidden="1">Besoins!$A$4:$Q$4</definedName>
    <definedName name="_xlnm._FilterDatabase" localSheetId="1" hidden="1">'PDT ENT - PDT TOILLETTE'!$A$5:$P$195</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6" i="1" l="1"/>
  <c r="I26" i="1"/>
  <c r="N94" i="1" l="1"/>
  <c r="M94" i="1"/>
  <c r="N81" i="1"/>
  <c r="M81" i="1"/>
  <c r="N16" i="1"/>
  <c r="M16" i="1"/>
  <c r="N93" i="1" l="1"/>
  <c r="M93" i="1"/>
  <c r="N92" i="1"/>
  <c r="M92" i="1"/>
  <c r="N91" i="1"/>
  <c r="M91" i="1"/>
  <c r="M90" i="1"/>
  <c r="N89" i="1"/>
  <c r="M89" i="1"/>
  <c r="N88" i="1"/>
  <c r="M88" i="1"/>
  <c r="N87" i="1"/>
  <c r="M87" i="1"/>
  <c r="N86" i="1"/>
  <c r="M86" i="1"/>
  <c r="N85" i="1"/>
  <c r="M85" i="1"/>
  <c r="N84" i="1"/>
  <c r="M84" i="1"/>
  <c r="N83" i="1"/>
  <c r="M83" i="1"/>
  <c r="N82" i="1"/>
  <c r="M82" i="1"/>
  <c r="N80" i="1"/>
  <c r="M80" i="1"/>
  <c r="N79" i="1"/>
  <c r="M79" i="1"/>
  <c r="N78" i="1"/>
  <c r="M78" i="1"/>
  <c r="N77" i="1"/>
  <c r="M77" i="1"/>
  <c r="N76" i="1"/>
  <c r="M76" i="1"/>
  <c r="N75" i="1"/>
  <c r="M75" i="1"/>
  <c r="N74" i="1"/>
  <c r="M74" i="1"/>
  <c r="N73" i="1"/>
  <c r="M73" i="1"/>
  <c r="N72" i="1"/>
  <c r="M72" i="1"/>
  <c r="N71" i="1"/>
  <c r="M71" i="1"/>
  <c r="N70" i="1"/>
  <c r="M70" i="1"/>
  <c r="N69" i="1"/>
  <c r="M69" i="1"/>
  <c r="N68" i="1"/>
  <c r="M68" i="1"/>
  <c r="N67" i="1"/>
  <c r="M67" i="1"/>
  <c r="N66" i="1"/>
  <c r="M66" i="1"/>
  <c r="N65" i="1"/>
  <c r="M65" i="1"/>
  <c r="N64" i="1"/>
  <c r="M64" i="1"/>
  <c r="N63" i="1"/>
  <c r="M63" i="1"/>
  <c r="N62" i="1"/>
  <c r="M62" i="1"/>
  <c r="N61" i="1"/>
  <c r="M61" i="1"/>
  <c r="N60" i="1"/>
  <c r="M60" i="1"/>
  <c r="N59" i="1"/>
  <c r="M59" i="1"/>
  <c r="N57" i="1"/>
  <c r="M57" i="1"/>
  <c r="N56" i="1"/>
  <c r="N54" i="1"/>
  <c r="M54" i="1"/>
  <c r="N51" i="1"/>
  <c r="M51" i="1"/>
  <c r="N50" i="1"/>
  <c r="M50" i="1"/>
  <c r="N49" i="1"/>
  <c r="M49" i="1"/>
  <c r="N46" i="1"/>
  <c r="M46" i="1"/>
  <c r="N45" i="1"/>
  <c r="M45" i="1"/>
  <c r="N44" i="1"/>
  <c r="M44" i="1"/>
  <c r="N43" i="1"/>
  <c r="M43" i="1"/>
  <c r="N42" i="1"/>
  <c r="M42" i="1"/>
  <c r="N41" i="1"/>
  <c r="M41" i="1"/>
  <c r="N40" i="1"/>
  <c r="M40" i="1"/>
  <c r="N39" i="1"/>
  <c r="M39" i="1"/>
  <c r="N38" i="1"/>
  <c r="M38" i="1"/>
  <c r="N37" i="1"/>
  <c r="M37" i="1"/>
  <c r="N36" i="1"/>
  <c r="M36" i="1"/>
  <c r="N35" i="1"/>
  <c r="M35" i="1"/>
  <c r="N33" i="1"/>
  <c r="M33" i="1"/>
  <c r="N32" i="1"/>
  <c r="M32" i="1"/>
  <c r="N31" i="1"/>
  <c r="M31" i="1"/>
  <c r="N28" i="1"/>
  <c r="M28" i="1"/>
  <c r="N26" i="1"/>
  <c r="M26" i="1"/>
  <c r="N25" i="1"/>
  <c r="M25" i="1"/>
  <c r="N23" i="1"/>
  <c r="M23" i="1"/>
  <c r="N21" i="1"/>
  <c r="M21" i="1"/>
  <c r="N20" i="1"/>
  <c r="M20" i="1"/>
  <c r="N19" i="1"/>
  <c r="M19" i="1"/>
  <c r="N18" i="1"/>
  <c r="M18" i="1"/>
  <c r="N17" i="1"/>
  <c r="M17" i="1"/>
  <c r="N14" i="1"/>
  <c r="M14" i="1"/>
  <c r="N13" i="1"/>
  <c r="M13" i="1"/>
  <c r="N12" i="1"/>
  <c r="M12" i="1"/>
  <c r="M11" i="1"/>
  <c r="M10" i="1"/>
  <c r="N8" i="1"/>
  <c r="M8" i="1"/>
  <c r="N7" i="1"/>
  <c r="M7" i="1"/>
  <c r="N6" i="1"/>
  <c r="M6" i="1"/>
  <c r="M5" i="1"/>
  <c r="N5" i="1"/>
  <c r="J58" i="1" l="1"/>
  <c r="N58" i="1" s="1"/>
  <c r="I58" i="1"/>
  <c r="M58" i="1" s="1"/>
  <c r="I56" i="1"/>
  <c r="M56" i="1" s="1"/>
  <c r="J55" i="1"/>
  <c r="N55" i="1" s="1"/>
  <c r="I55" i="1"/>
  <c r="M55" i="1" s="1"/>
  <c r="I53" i="1"/>
  <c r="J53" i="1"/>
  <c r="N53" i="1" s="1"/>
  <c r="J52" i="1"/>
  <c r="N52" i="1" s="1"/>
  <c r="I52" i="1"/>
  <c r="M52" i="1" s="1"/>
  <c r="J47" i="1"/>
  <c r="N47" i="1" s="1"/>
  <c r="I47" i="1"/>
  <c r="M47" i="1" s="1"/>
  <c r="J34" i="1"/>
  <c r="N34" i="1" s="1"/>
  <c r="I34" i="1"/>
  <c r="M34" i="1" s="1"/>
  <c r="J30" i="1"/>
  <c r="N30" i="1" s="1"/>
  <c r="I30" i="1"/>
  <c r="M30" i="1" s="1"/>
  <c r="J29" i="1"/>
  <c r="N29" i="1" s="1"/>
  <c r="I29" i="1"/>
  <c r="M29" i="1" s="1"/>
  <c r="J27" i="1"/>
  <c r="N27" i="1" s="1"/>
  <c r="I27" i="1"/>
  <c r="J24" i="1"/>
  <c r="N24" i="1" s="1"/>
  <c r="I24" i="1"/>
  <c r="M24" i="1" s="1"/>
  <c r="J22" i="1"/>
  <c r="N22" i="1" s="1"/>
  <c r="I22" i="1"/>
  <c r="M22" i="1" s="1"/>
  <c r="J15" i="1"/>
  <c r="N15" i="1" s="1"/>
  <c r="I15" i="1"/>
  <c r="M15" i="1" s="1"/>
  <c r="N11" i="1"/>
  <c r="J10" i="1"/>
  <c r="N10" i="1" s="1"/>
  <c r="J9" i="1"/>
  <c r="N9" i="1" s="1"/>
  <c r="I9" i="1"/>
  <c r="M9" i="1" s="1"/>
  <c r="H48" i="1" l="1"/>
  <c r="N48" i="1" s="1"/>
  <c r="G48" i="1"/>
  <c r="M48" i="1" s="1"/>
  <c r="H90" i="1"/>
  <c r="N90" i="1" s="1"/>
  <c r="G53" i="1"/>
  <c r="M53" i="1" s="1"/>
  <c r="N95" i="1" l="1"/>
  <c r="N197" i="2"/>
  <c r="E27" i="1" l="1"/>
  <c r="M27" i="1" s="1"/>
  <c r="M95" i="1" s="1"/>
</calcChain>
</file>

<file path=xl/comments1.xml><?xml version="1.0" encoding="utf-8"?>
<comments xmlns="http://schemas.openxmlformats.org/spreadsheetml/2006/main">
  <authors>
    <author>DE VUYST Stéphanie</author>
  </authors>
  <commentList>
    <comment ref="G56" authorId="0">
      <text>
        <r>
          <rPr>
            <b/>
            <sz val="9"/>
            <color indexed="81"/>
            <rFont val="Tahoma"/>
            <family val="2"/>
          </rPr>
          <t>DE VUYST Stéphanie:</t>
        </r>
        <r>
          <rPr>
            <sz val="9"/>
            <color indexed="81"/>
            <rFont val="Tahoma"/>
            <family val="2"/>
          </rPr>
          <t xml:space="preserve">
voir avec CREPY si on peut mettre en 30 litres blanc au lieu de bleu</t>
        </r>
      </text>
    </comment>
  </commentList>
</comments>
</file>

<file path=xl/sharedStrings.xml><?xml version="1.0" encoding="utf-8"?>
<sst xmlns="http://schemas.openxmlformats.org/spreadsheetml/2006/main" count="672" uniqueCount="495">
  <si>
    <t>Tableau des besoins</t>
  </si>
  <si>
    <t>Lots</t>
  </si>
  <si>
    <t>Produits</t>
  </si>
  <si>
    <t>Unités</t>
  </si>
  <si>
    <t>Compiègne / Noyon</t>
  </si>
  <si>
    <t>Crépy en Valois</t>
  </si>
  <si>
    <t>Raclette sol 45 cm</t>
  </si>
  <si>
    <t>Unité</t>
  </si>
  <si>
    <t>Raclette sol 55 cm</t>
  </si>
  <si>
    <t>Raclette sol 70 cm</t>
  </si>
  <si>
    <t>Balai nylon 30 cm</t>
  </si>
  <si>
    <t>Manche à balai agréé contact alimentaire</t>
  </si>
  <si>
    <t>Raclette vitre 25 cm</t>
  </si>
  <si>
    <t>Balai trapèze</t>
  </si>
  <si>
    <t>Manche en aluminium pour balai trapèze</t>
  </si>
  <si>
    <t>Gaze</t>
  </si>
  <si>
    <t>Le besoin devrait être plus important,,,</t>
  </si>
  <si>
    <t>Embout</t>
  </si>
  <si>
    <t>litre</t>
  </si>
  <si>
    <r>
      <t xml:space="preserve">Détergent, désinfectant et détartrant des sanitaires - </t>
    </r>
    <r>
      <rPr>
        <b/>
        <sz val="10"/>
        <rFont val="Arial"/>
        <family val="2"/>
      </rPr>
      <t>Moussant</t>
    </r>
  </si>
  <si>
    <t xml:space="preserve">Destructeur d'odeur </t>
  </si>
  <si>
    <t>Boule inox</t>
  </si>
  <si>
    <t>Tampon abrasif</t>
  </si>
  <si>
    <t>Lave vitres sans alcool</t>
  </si>
  <si>
    <t>disques pour décapage tous types de sol</t>
  </si>
  <si>
    <t xml:space="preserve">disques pour lustrage – polissage </t>
  </si>
  <si>
    <t>crème à récurer</t>
  </si>
  <si>
    <t>détergent manuel (lavage de la vaisselle à la main)</t>
  </si>
  <si>
    <t>sacs poubelles gris ou noir 110L</t>
  </si>
  <si>
    <t>sacs poubelles blancs 20L</t>
  </si>
  <si>
    <t>sacs poubelles blancs 30L</t>
  </si>
  <si>
    <t>sacs servant de vestiaire pour le patient</t>
  </si>
  <si>
    <t>Brosse à cheveux</t>
  </si>
  <si>
    <t>Brosse à dents</t>
  </si>
  <si>
    <t>Brosse à ongles</t>
  </si>
  <si>
    <t>Boite</t>
  </si>
  <si>
    <t>Peigne démêloir</t>
  </si>
  <si>
    <t>rasoir jetable pour le patient</t>
  </si>
  <si>
    <t>Dentifrice</t>
  </si>
  <si>
    <t>mousse à raser</t>
  </si>
  <si>
    <t>savonnette - 100 g glycériné</t>
  </si>
  <si>
    <t>savonnette - 15 g</t>
  </si>
  <si>
    <t>shampooing dosette</t>
  </si>
  <si>
    <t>dosette</t>
  </si>
  <si>
    <t>ANIOSURF ND PREMIUM 12 flacons de 1 litre</t>
  </si>
  <si>
    <t>Détergent, désinfectant, sols et surfaces  dosette de 20ml</t>
  </si>
  <si>
    <t>Dosette</t>
  </si>
  <si>
    <t>ANIOSURF ND PREMIUM 500 Dosettes X20ML</t>
  </si>
  <si>
    <t>Détergent, désinfectant des surfaces hautes</t>
  </si>
  <si>
    <t>FB Spray - Carton de 12 flacons de 750ML</t>
  </si>
  <si>
    <t>lingettes pour nettoyage et désinfection à usage unique</t>
  </si>
  <si>
    <t>sachets</t>
  </si>
  <si>
    <t>SEPTALKAN LINGETTES (prix au sachet)</t>
  </si>
  <si>
    <t>LAVETTE MICROFIBRE MULTI LIGHT BLEUE 38X38 CM</t>
  </si>
  <si>
    <t>DISPOMOP ULTIMATE 3D - Location entretien</t>
  </si>
  <si>
    <t>cruchon</t>
  </si>
  <si>
    <t>Pelle à poussière</t>
  </si>
  <si>
    <t>Poubelle salle de bain à pédale</t>
  </si>
  <si>
    <t>Poubelle pédale cuisine</t>
  </si>
  <si>
    <t>Ensemble balayette WC</t>
  </si>
  <si>
    <t>Feuille</t>
  </si>
  <si>
    <t>77 000 etui de 190 feuilles (ESSUIE-MAINS PLIE MARATHON - COLIS DE 20 x 190 (3800))</t>
  </si>
  <si>
    <t>Rouleaux essuyage pour dévidoir automatique, bloc opératoire, chambre mortuaire</t>
  </si>
  <si>
    <t>Rouleau</t>
  </si>
  <si>
    <t>ESSUIE-MAIN ROULEAU ENMOTION BLANC - COLIS DE 6 - avec découpe 30 cm</t>
  </si>
  <si>
    <t>Papier toilette à dévidage central</t>
  </si>
  <si>
    <t>papier hygiénique Rouleau de 200 feuilles doubles</t>
  </si>
  <si>
    <t>Serviettes de table</t>
  </si>
  <si>
    <t>Détergent désinfectant enzymatique pour la pré-désinfection et le nettoyage par immersion des dispositifs médicaux et des endoscopes</t>
  </si>
  <si>
    <t>ANIOSYME X3 4 bidons de 5 litres (28755)</t>
  </si>
  <si>
    <t>Détergent désinfectant sporicide en sachet</t>
  </si>
  <si>
    <t>Lingettes pour l’entretien des sondes d’échographies endocavitaires</t>
  </si>
  <si>
    <t>Lingettes pour l’entretien des verres à 3 miroirs</t>
  </si>
  <si>
    <t>DUO WIPE 6 + DUO OPH 6 TRISTEL</t>
  </si>
  <si>
    <t>Désinfectant pour la désinfection manuelle des dispositifs médicaux thermosensibles (endoscopes)</t>
  </si>
  <si>
    <t>ANIOS OXI'ZYME HL 12 flacons</t>
  </si>
  <si>
    <t>Produit contre les taches d’iode</t>
  </si>
  <si>
    <t>IODONETT Carton de 12 flacons de 750ML FRANKLAB</t>
  </si>
  <si>
    <t>sacs poubelles transparent 100L</t>
  </si>
  <si>
    <t>Savon doux pour lavage des mains et la toilette générale du patient - Flacon d'1 l avec pompe vissée</t>
  </si>
  <si>
    <t>NEODISHER SEPTOCLEAN 10L</t>
  </si>
  <si>
    <t>FLUSHER RINSE DETARTRAN LAVE BASSIN 5L</t>
  </si>
  <si>
    <t>NEODISHER Z PRODUIT DE NEUTRALISATION</t>
  </si>
  <si>
    <t>MEDICLEAN FORTE BD 5L</t>
  </si>
  <si>
    <t>MEDICLEAN FORTE</t>
  </si>
  <si>
    <t>NEODISHER MEDIKLAR 5L</t>
  </si>
  <si>
    <t>NEODISHER IP SPRAY 400ml  BOMBE POUR</t>
  </si>
  <si>
    <t>CREME PROTECTRICE 500ML A/ POMPE</t>
  </si>
  <si>
    <t>SEL REGENERANT P/ LAVE VAISSELLE</t>
  </si>
  <si>
    <t>SEL AQUA EXCELL SE 15/25 - SAC 10 KG</t>
  </si>
  <si>
    <t>CHAUX SODEE CARTOUCHE PAE UU 1.2L</t>
  </si>
  <si>
    <t>VINAIGRE BLANC SURPUISSANT 14%</t>
  </si>
  <si>
    <t>TETE DE LOUP BOULE AVEC MANCHE</t>
  </si>
  <si>
    <t>IODONETT - FLACON DE 750 ML</t>
  </si>
  <si>
    <t>ANIOS OXI'ZYME HL (3)</t>
  </si>
  <si>
    <t>BANDELETTES CONTROLE OXIZYME</t>
  </si>
  <si>
    <t>DESINFECTANT ARJOPLUS BIDON 1L</t>
  </si>
  <si>
    <t>LIQUIDE RINCAGE 5L</t>
  </si>
  <si>
    <t>SEL REGENERANT P/ LAVEUR BD 5L</t>
  </si>
  <si>
    <t>TRISTEL DUO OPTHALMO 250ML</t>
  </si>
  <si>
    <t>TRISTEL DRY WIPE DISTRIBUTEUR 200 LGTS</t>
  </si>
  <si>
    <t>NEODISHER IR DETERGENT ACIDE</t>
  </si>
  <si>
    <t>NEODISHER ALKA 300</t>
  </si>
  <si>
    <t>ALLUMETTES EN GROSSE BOITE</t>
  </si>
  <si>
    <t>BALAI DROIT FIBRE SOUPLE D30 CM</t>
  </si>
  <si>
    <t>MANCHE ACIER PREMIUM ECOGREEN 140CM</t>
  </si>
  <si>
    <t>BALAYETTE WC  REFERENCE PE 51</t>
  </si>
  <si>
    <t>DESODORISANT DESTRUCTEUR D'ODEUR</t>
  </si>
  <si>
    <t>DESODORISANT STORM RELAX</t>
  </si>
  <si>
    <t>LINGETTE UU P/ NETTOYAGE ET DESINF.</t>
  </si>
  <si>
    <t>DESODORISANT SPRAY 500ML</t>
  </si>
  <si>
    <t>BALAI LAVE PONT</t>
  </si>
  <si>
    <t>ECOUVILLON FLEXIBLE MICROFLEX</t>
  </si>
  <si>
    <t>LAVETTE MICROFIBRE MULTI LIGHT</t>
  </si>
  <si>
    <t>KLERCIDE BLEU NEUTRAL DETERGENT 1L</t>
  </si>
  <si>
    <t>SOLUSCOPE CLN DETERGENT</t>
  </si>
  <si>
    <t>SOLUSCOPE PAA DESINFECTANT BD 5L</t>
  </si>
  <si>
    <t>TRISTEL TRIO 50 PROCEDURES DESINFECTIO</t>
  </si>
  <si>
    <t>ANIOS RN NEUTRALISANT</t>
  </si>
  <si>
    <t>DETERGENT DESINF. SURFACES HAUTES</t>
  </si>
  <si>
    <t>CREME A RECURER CITRON 1L</t>
  </si>
  <si>
    <t>ANIOS R444 RENOVATEUR INSTRUMENT INOX</t>
  </si>
  <si>
    <t>ANIOSYME X3    BD 5L + POMPE 25Ml</t>
  </si>
  <si>
    <t>ANIOSYME DLM MAXI BD 5L</t>
  </si>
  <si>
    <t>ALKA 100 FLACON DE 100 ML</t>
  </si>
  <si>
    <t>AQUANIOS ENDO  5L</t>
  </si>
  <si>
    <t>POUDRE ACTIVE P/ CLOSTRIDIUM</t>
  </si>
  <si>
    <t>DETERGENT DESINF. SOLS ET SURFACE 1L</t>
  </si>
  <si>
    <t>SURFANIOS PREMIUM BIDON DE 5L</t>
  </si>
  <si>
    <t>KLERCIDE VIOLET SPORICIDICAL LOW 1 L</t>
  </si>
  <si>
    <t>DESINF. SURFACE S/RINCAGE ALIM. 750ML</t>
  </si>
  <si>
    <t>ECOUVILLON GFLEX RECHARGEABLE 50CM</t>
  </si>
  <si>
    <t>ECOUVILLON GFLEX RECHARGEABLE 25CM</t>
  </si>
  <si>
    <t>ECOUVILLON D 1,4 A 2,4MM AVEC POIGNEE</t>
  </si>
  <si>
    <t>BROSSE EXTERNE DE PRECISSION</t>
  </si>
  <si>
    <t>BALAI TRAPEZE 60CM</t>
  </si>
  <si>
    <t>VINAIGRE EN GEL 14°"NOUVEAU"</t>
  </si>
  <si>
    <t>DETERGENT VAISSELLE MANUEL 1L</t>
  </si>
  <si>
    <t>DISQUE ROUGE D 3M 406MM</t>
  </si>
  <si>
    <t>DISQUE DE LAVAGE EMR 508MM</t>
  </si>
  <si>
    <t>DISQUE DE LAVAGE EMR 355MM</t>
  </si>
  <si>
    <t>DISQUE ROUGE ABRASIF 3M 330MM</t>
  </si>
  <si>
    <t>DISQUE ROUGE (DIAM. 38 cm)</t>
  </si>
  <si>
    <t>DISQUE ROUGE D 3M 505MM</t>
  </si>
  <si>
    <t>DISSOLVANT DOUX S/ ACETONE 150ML</t>
  </si>
  <si>
    <t>TAMPON BOULE INOX 40G</t>
  </si>
  <si>
    <t>EPONGE VEGETALE PLATE</t>
  </si>
  <si>
    <t>JAVEL CONCENTRE A DILUER</t>
  </si>
  <si>
    <t>JAVEL BIDON 20L</t>
  </si>
  <si>
    <t>JAVEL PAE 1L</t>
  </si>
  <si>
    <t>DISPOMOP ULTIMATE 3D - COLORIS VERT/BL</t>
  </si>
  <si>
    <t>GAZE NON IMPREGNEE 30X60CM BLANC</t>
  </si>
  <si>
    <t>GOUPILLON CANULE DIAM. 8</t>
  </si>
  <si>
    <t>MICRO BROSSE EXTERNE DE PRECISION</t>
  </si>
  <si>
    <t>BROSSE EXTERNE BLEU A FIBRES RIGIDES</t>
  </si>
  <si>
    <t>ECOUVILLON RECHARGEABLE G-FLEX</t>
  </si>
  <si>
    <t>BROSSE EXTERNE VERTE A FIBRES RIGIDES</t>
  </si>
  <si>
    <t>ECOUVILLON A/ POIGNEE LONG 12CM</t>
  </si>
  <si>
    <t>ECOUVILLON</t>
  </si>
  <si>
    <t>HOUSSE MICROFIBRE BLEUE</t>
  </si>
  <si>
    <t>KIT 3 ECOUVILLONS</t>
  </si>
  <si>
    <t>KIT 2 ECOUVILLONS</t>
  </si>
  <si>
    <t>KIT 2 ECOUVILLONS REF. ZC8AN1860110</t>
  </si>
  <si>
    <t>KIT 3 ECOUVILLONS REF. ZC8AN2193010</t>
  </si>
  <si>
    <t>ECOUVILLON R-FLEX DIAM 3.3 A 4.3</t>
  </si>
  <si>
    <t>NEODISHER BRILLANT TABS</t>
  </si>
  <si>
    <t>SEPTO-CHLOR 1,3 mL</t>
  </si>
  <si>
    <t>PDT RINCAGE LAVE VAISSELLE MENAGER</t>
  </si>
  <si>
    <t>PAD 40 CM - SACHET DE 2 UNITES</t>
  </si>
  <si>
    <t>BALAI PLATEAU DE LAVAGE</t>
  </si>
  <si>
    <t>MANCHE A BALAI ALUMINIUM TELESCOPIQUE</t>
  </si>
  <si>
    <t>SEAU 6L GRADUE</t>
  </si>
  <si>
    <t>EPOUSSETTE ARTICULEE</t>
  </si>
  <si>
    <t>RECHARGE MICROFIBRE EPOUSSETTE</t>
  </si>
  <si>
    <t>MANCHE BALAI 1.40M A VIS</t>
  </si>
  <si>
    <t>PAPIER ALUMINIUM RECHARGE 30 X 200CM</t>
  </si>
  <si>
    <t>PAPIER TOILETTE SMARTONE MINI</t>
  </si>
  <si>
    <t>RECHARGES COUVRE-SIEGES W.C.</t>
  </si>
  <si>
    <t>FILM ETIRABLE PALETTISATION</t>
  </si>
  <si>
    <t>SEAU 8L POUR CHARIOT MENAGE</t>
  </si>
  <si>
    <t>INSECTICIDE  BOITE DE 2 UNITES</t>
  </si>
  <si>
    <t>NETTOYANT VITRE 750 ML</t>
  </si>
  <si>
    <t>RUBAN ADHESIF MASQUAGE 50mmx50m</t>
  </si>
  <si>
    <t>RACLETTE SOL ALIMENTAIRE 55CM MOUSSE</t>
  </si>
  <si>
    <t>RACLETTE A VITRES 25 CM</t>
  </si>
  <si>
    <t>RIDEAU DOUCHE UNI PVC 2M X 1.80M</t>
  </si>
  <si>
    <t>SACHET MINIGRIP</t>
  </si>
  <si>
    <t>SACHET MINIGRIP (pqt de 1000) 16x22CM</t>
  </si>
  <si>
    <t>SAC KRAFT BLANCHI MOYEN 160X75X280 MM</t>
  </si>
  <si>
    <t>SAC KRAFT BLANCHI PM 120X50X210MM</t>
  </si>
  <si>
    <t>SAC KRAFT BLANCHI GM 200x110x360 MM</t>
  </si>
  <si>
    <t>SACS ECORNES 1F KRAFT ECRU 1/60G No 12</t>
  </si>
  <si>
    <t>SACS ECORNES KRAFT 3 KG 2/50G n°9</t>
  </si>
  <si>
    <t>SACHET ZIP 120 X 180 STANDARD CCA</t>
  </si>
  <si>
    <t>SAC PLASTIQUE LIASSE 110X155 MM</t>
  </si>
  <si>
    <t>SACHET ZIP 250 X 350 STANDARD CCA</t>
  </si>
  <si>
    <t>SACHET ZIP 350 X 450 STANDARD CCA</t>
  </si>
  <si>
    <t>SAC ECORNE KRAFT BRUN 70G/M²</t>
  </si>
  <si>
    <t>HOUSSE POUR CONTENEUR 770L</t>
  </si>
  <si>
    <t>SAC VESTIAIRE EFFET DU PATIENT 50L 30µ</t>
  </si>
  <si>
    <t>SAC DAOM BLANC 30L 20µm</t>
  </si>
  <si>
    <t>SAC DASRI JAUNE 30L  ép. 18</t>
  </si>
  <si>
    <t>SAC DASRI JAUNE 50L 35µm</t>
  </si>
  <si>
    <t>FUT JAUNE 60L RECT. AVEC COUVERCLE</t>
  </si>
  <si>
    <t>COUVERCLE VIOLET AUTOCLAVABLE AVEC 2 O</t>
  </si>
  <si>
    <t>CAISSE CARTON DASRI 25L</t>
  </si>
  <si>
    <t>FUT JAUNE 30 L. RECT. AVEC COUVERCLE</t>
  </si>
  <si>
    <t>CAISSE CARTON DASRI 50L</t>
  </si>
  <si>
    <t>SAC DASRI JAUNE 110L ép. 55 &amp;#956;m</t>
  </si>
  <si>
    <t>SAC DAOM NOIR 110L 34µm</t>
  </si>
  <si>
    <t>SAC 130 L TRANSPARENT NF 38&amp;#956;</t>
  </si>
  <si>
    <t>SAVON DOUX FL 1L POMPE VISEE</t>
  </si>
  <si>
    <t>ANIOSAFE MANUCLEAR NPC</t>
  </si>
  <si>
    <t>SAVON DOUX FLACON PISSETTE 250ML</t>
  </si>
  <si>
    <t>LIPIKAR SYNDET GEL CREME NETTOYANT</t>
  </si>
  <si>
    <t>ACIDE PERACETIQUE MDI</t>
  </si>
  <si>
    <t>SACHETS FERMETURE GRIP NEUTRES</t>
  </si>
  <si>
    <t>RADIOSTERILISES 20X50 SACHETS</t>
  </si>
  <si>
    <t>SEL AQUA DUXION 15/25 - SACS DE 15 KG</t>
  </si>
  <si>
    <t>SAC POUBELLE TRANSPARENT 100L</t>
  </si>
  <si>
    <t>ANTI-PARASITAIRE A-PAR</t>
  </si>
  <si>
    <t>LOTION ANTI POUX 100ML UFC</t>
  </si>
  <si>
    <t>PASTILLE STERILISATION A FROID</t>
  </si>
  <si>
    <t>TAMPON ABRASIF VERT</t>
  </si>
  <si>
    <t>GRANULES LAVE BATTERIE POWERGRANULES</t>
  </si>
  <si>
    <t>TAPIS ANTI-BACTERIEN</t>
  </si>
  <si>
    <t>MOUCHOIR PAPIER</t>
  </si>
  <si>
    <t>SAC DAOM NOIR 50L 22µm</t>
  </si>
  <si>
    <t>SHA FLUO POUR TEST HYGIENE</t>
  </si>
  <si>
    <t>CONTENEUR SHARPSAFE 0.45L</t>
  </si>
  <si>
    <t>BOITE A AIGUILLE 0.6L</t>
  </si>
  <si>
    <t>BOITE A AIGUILLE 0.4L</t>
  </si>
  <si>
    <t>BOITE A AIGUILLE 2 L.</t>
  </si>
  <si>
    <t>BOITE A AIGUILLE 6.5 L.</t>
  </si>
  <si>
    <t>BOITE A AIGUILLE 3L</t>
  </si>
  <si>
    <t>SUPPORT VENTOUSES BOITE OPCT 2 3 6L</t>
  </si>
  <si>
    <t>CAISSE PM BOIS PIECE ANATOM.</t>
  </si>
  <si>
    <t>CAISSE GM BOIS PIECE ANATOM.</t>
  </si>
  <si>
    <t>PAINS DE SEL (2x4KG)</t>
  </si>
  <si>
    <t>ANIOS OXY'FLOOR 1KG</t>
  </si>
  <si>
    <t>KIT DUO NETTOYAGE &amp; DESINFECTION</t>
  </si>
  <si>
    <t>PASTILLE ENTRETIEN FOUR</t>
  </si>
  <si>
    <t>ABSORBANT TRIVOREX 700 GR</t>
  </si>
  <si>
    <t>ECOUVILLON P/ LE CANAL A BALLONNET</t>
  </si>
  <si>
    <t>PASTILLES SEL P/ ADOUCISSEUR</t>
  </si>
  <si>
    <t>SEQUESTRANT CALCAIRE</t>
  </si>
  <si>
    <t>Gaze à usage unique pour balai trapèze en 20 g/m² - 60x17 cm, non imprégniés</t>
  </si>
  <si>
    <t>Plateau de lavage avec bande velcro</t>
  </si>
  <si>
    <t>Kit de velcro</t>
  </si>
  <si>
    <t>Manche téléscopique en aluminium avec boule</t>
  </si>
  <si>
    <t>Lot 2</t>
  </si>
  <si>
    <t>Lot 3</t>
  </si>
  <si>
    <t>lot 4</t>
  </si>
  <si>
    <t>Lot 6</t>
  </si>
  <si>
    <t>Lot 7</t>
  </si>
  <si>
    <t>Lot 8</t>
  </si>
  <si>
    <t>Lot 9</t>
  </si>
  <si>
    <t>Lot 10</t>
  </si>
  <si>
    <t>Lot 11</t>
  </si>
  <si>
    <t>Lot 12</t>
  </si>
  <si>
    <t>Lot 13</t>
  </si>
  <si>
    <t>Lot 14</t>
  </si>
  <si>
    <t>Lot 15</t>
  </si>
  <si>
    <t>Lot 16</t>
  </si>
  <si>
    <t>Lot 17</t>
  </si>
  <si>
    <t>Lot 18</t>
  </si>
  <si>
    <t>Remarques</t>
  </si>
  <si>
    <t>Détergent, désinfectant, sols et surfaces bidon de 5 litres</t>
  </si>
  <si>
    <t>KIT-DUO-6 TRISTEL (43874)</t>
  </si>
  <si>
    <t>Lot 19</t>
  </si>
  <si>
    <t>Lot 20</t>
  </si>
  <si>
    <t>Lot 21</t>
  </si>
  <si>
    <t>Lot 22</t>
  </si>
  <si>
    <t>Lot 23</t>
  </si>
  <si>
    <t>Lot 24</t>
  </si>
  <si>
    <t>Lot 25</t>
  </si>
  <si>
    <t>Lot 26</t>
  </si>
  <si>
    <t>Lot 27</t>
  </si>
  <si>
    <t>Lot 28</t>
  </si>
  <si>
    <t>Lot 30</t>
  </si>
  <si>
    <t>Coton tige</t>
  </si>
  <si>
    <t>Lot 31</t>
  </si>
  <si>
    <t>Lot 33</t>
  </si>
  <si>
    <t>Lot 34</t>
  </si>
  <si>
    <t>Lot 35</t>
  </si>
  <si>
    <t>Lot 36</t>
  </si>
  <si>
    <t>Lot 38</t>
  </si>
  <si>
    <t>Lot 39</t>
  </si>
  <si>
    <t>Lot 40</t>
  </si>
  <si>
    <t>Joindre le groupe escarres afin d'avoir le descriptif F GLAISE</t>
  </si>
  <si>
    <t>Lot 41</t>
  </si>
  <si>
    <t>Lot 1</t>
  </si>
  <si>
    <t>lot 3</t>
  </si>
  <si>
    <t>Lot 5</t>
  </si>
  <si>
    <t>Détartrant sanitaire - VINAIGRE BLANC 14° GEL</t>
  </si>
  <si>
    <t>Bandeau micro fibre usage court pour nettoyage du sol</t>
  </si>
  <si>
    <t>PAD - support de lavage velcro</t>
  </si>
  <si>
    <t>Lavettes microfibre usage long pour entretien des surfaces hautes</t>
  </si>
  <si>
    <t>Crème protectrice pour le main pompe 500 ml</t>
  </si>
  <si>
    <t xml:space="preserve"> 28283/27303/27304</t>
  </si>
  <si>
    <t>29350/29354/29355/29360</t>
  </si>
  <si>
    <t>disques de lavage microfibre</t>
  </si>
  <si>
    <t>29351/29352</t>
  </si>
  <si>
    <t>sacs poubelles transparent  130L</t>
  </si>
  <si>
    <t>sacs poubelles noir 50 L</t>
  </si>
  <si>
    <t xml:space="preserve"> 40190/40200</t>
  </si>
  <si>
    <t xml:space="preserve">H602621 </t>
  </si>
  <si>
    <t xml:space="preserve">PRODUITS D'ENTRETIEN </t>
  </si>
  <si>
    <t>Code produit</t>
  </si>
  <si>
    <t>Libellé</t>
  </si>
  <si>
    <t>En quantité</t>
  </si>
  <si>
    <t>En montant</t>
  </si>
  <si>
    <t>Lot 7 ?</t>
  </si>
  <si>
    <t>lot 14</t>
  </si>
  <si>
    <t>Lot7 ?</t>
  </si>
  <si>
    <t>NEODISHER SEPTO PreDis ZP</t>
  </si>
  <si>
    <t>lot 25</t>
  </si>
  <si>
    <t>lot 11</t>
  </si>
  <si>
    <t>Marché DASRI</t>
  </si>
  <si>
    <t>Lot 4</t>
  </si>
  <si>
    <t>lot 6</t>
  </si>
  <si>
    <t>COTON TIGE (SA DE 100)</t>
  </si>
  <si>
    <t>Produit de toilette</t>
  </si>
  <si>
    <t>BRUMISATEUR BOMBE 400ML</t>
  </si>
  <si>
    <t>BROSSE A CHEVEUX</t>
  </si>
  <si>
    <t>BROSSE A DENTS NYLON ADULTE</t>
  </si>
  <si>
    <t>BROSSE A ONGLES</t>
  </si>
  <si>
    <t>CREME A RASER SANS BLAIREAU EN TUBE</t>
  </si>
  <si>
    <t>MOUSSE A RASER 200ML</t>
  </si>
  <si>
    <t>DENTIFRICE FLUOR 75ML</t>
  </si>
  <si>
    <t>PRODUITS TOILETTES</t>
  </si>
  <si>
    <t>MAQUILLAGE</t>
  </si>
  <si>
    <t>RASOIR JETABLE 2 LAMES</t>
  </si>
  <si>
    <t>PEIGNE DEMELOIR</t>
  </si>
  <si>
    <t>GEL DOUX LAVANT  75ML</t>
  </si>
  <si>
    <t>SAVON MARSEILLE 100G GLYCERINE</t>
  </si>
  <si>
    <t>SAVONNETTE HOTEL 15G</t>
  </si>
  <si>
    <t>SHAMPOOING DOSETTE 7ML</t>
  </si>
  <si>
    <t>EAU DE COLOGNE NATURELLE 1L</t>
  </si>
  <si>
    <t>Marché emballage DASRI et DAOM</t>
  </si>
  <si>
    <t>REA</t>
  </si>
  <si>
    <t>Stipulé dans l'annexe 5 du marché 217006, hors contrat</t>
  </si>
  <si>
    <t>Voir lot 22 Déstructeur d'odeur =&gt; 1 produit</t>
  </si>
  <si>
    <t>Savon doux pour lavage des mains et la toilette générale du patient - Flacon d'1 l Airless</t>
  </si>
  <si>
    <t>Flacon de javel à 2,6% de chlore actif (prêt à l’emploi) en 1 l</t>
  </si>
  <si>
    <t>Concentré d’eau de javel à 9,6% de chlore à diluer avec bouchon</t>
  </si>
  <si>
    <t>Bassin de lit avec couvercle</t>
  </si>
  <si>
    <t>Verre du malade type "canard"</t>
  </si>
  <si>
    <r>
      <t xml:space="preserve">Urinal pour </t>
    </r>
    <r>
      <rPr>
        <u/>
        <sz val="10"/>
        <rFont val="Arial"/>
        <family val="2"/>
      </rPr>
      <t>homme</t>
    </r>
    <r>
      <rPr>
        <sz val="10"/>
        <rFont val="Arial"/>
        <family val="2"/>
      </rPr>
      <t xml:space="preserve"> et urinal pour </t>
    </r>
    <r>
      <rPr>
        <u/>
        <sz val="10"/>
        <rFont val="Arial"/>
        <family val="2"/>
      </rPr>
      <t>femme</t>
    </r>
  </si>
  <si>
    <t>Bocal urine avec couvercle</t>
  </si>
  <si>
    <t>Haricot à usage unique</t>
  </si>
  <si>
    <t>Boîte à dentier</t>
  </si>
  <si>
    <t>Crachoir</t>
  </si>
  <si>
    <t>Cuvette de toilette</t>
  </si>
  <si>
    <t>Bassine à vaisselle</t>
  </si>
  <si>
    <t>Pulvérisateur</t>
  </si>
  <si>
    <t>Balayette à poussière</t>
  </si>
  <si>
    <t>Bobine essuyage restauration</t>
  </si>
  <si>
    <t>Gel RIVADIS pour bébé -&gt; possibilité de mettre dans le lot savon</t>
  </si>
  <si>
    <t>Siphon Réa, changement de méthode à venir</t>
  </si>
  <si>
    <t>Utilisé par le bloc opératoire</t>
  </si>
  <si>
    <t>Endoscope</t>
  </si>
  <si>
    <t xml:space="preserve">Pharma - sté </t>
  </si>
  <si>
    <t>Pharma - sté</t>
  </si>
  <si>
    <t>Emballage pour chimio ???</t>
  </si>
  <si>
    <r>
      <rPr>
        <sz val="12"/>
        <color rgb="FFFF0000"/>
        <rFont val="Arial"/>
        <family val="2"/>
      </rPr>
      <t>DMNS</t>
    </r>
    <r>
      <rPr>
        <sz val="12"/>
        <color rgb="FF202122"/>
        <rFont val="Arial"/>
        <family val="2"/>
      </rPr>
      <t xml:space="preserve"> - Pendant une </t>
    </r>
    <r>
      <rPr>
        <sz val="12"/>
        <color theme="1"/>
        <rFont val="Arial"/>
        <family val="2"/>
      </rPr>
      <t>anesthésie générale</t>
    </r>
    <r>
      <rPr>
        <sz val="12"/>
        <color rgb="FF202122"/>
        <rFont val="Arial"/>
        <family val="2"/>
      </rPr>
      <t>, les gaz émis par le patient, qui contiennent des taux assez élevés en </t>
    </r>
    <r>
      <rPr>
        <sz val="12"/>
        <color theme="1"/>
        <rFont val="Arial"/>
        <family val="2"/>
      </rPr>
      <t>dioxyde de carbone</t>
    </r>
    <r>
      <rPr>
        <sz val="12"/>
        <color rgb="FF202122"/>
        <rFont val="Arial"/>
        <family val="2"/>
      </rPr>
      <t>, passent à travers le circuit respiratoire d'une </t>
    </r>
    <r>
      <rPr>
        <sz val="12"/>
        <color theme="1"/>
        <rFont val="Arial"/>
        <family val="2"/>
      </rPr>
      <t>machine d'anesthésie</t>
    </r>
    <r>
      <rPr>
        <sz val="12"/>
        <color rgb="FF202122"/>
        <rFont val="Arial"/>
        <family val="2"/>
      </rPr>
      <t>. Ce circuit respiratoire contient des granulés de chaux sodée</t>
    </r>
    <r>
      <rPr>
        <sz val="8.8000000000000007"/>
        <color rgb="FF202122"/>
        <rFont val="Arial"/>
        <family val="2"/>
      </rPr>
      <t>1</t>
    </r>
    <r>
      <rPr>
        <sz val="12"/>
        <color rgb="FF202122"/>
        <rFont val="Arial"/>
        <family val="2"/>
      </rPr>
      <t>. La chaux sodée aux normes médicales inclut un </t>
    </r>
    <r>
      <rPr>
        <sz val="12"/>
        <color theme="1"/>
        <rFont val="Arial"/>
        <family val="2"/>
      </rPr>
      <t>indicateur coloré</t>
    </r>
    <r>
      <rPr>
        <sz val="12"/>
        <color rgb="FF202122"/>
        <rFont val="Arial"/>
        <family val="2"/>
      </rPr>
      <t> qui change de couleur dès que la chaux sodée atteint sa capacité d'absorption de dioxyde de carbone.</t>
    </r>
  </si>
  <si>
    <t>Article présent dans le tableau des besoins</t>
  </si>
  <si>
    <t>Pas présent dans le tableau des besoins, doit-on les inclures ?</t>
  </si>
  <si>
    <t>lot 10</t>
  </si>
  <si>
    <t>Le procédé neodisher SeptoClean à deux niveaux d’utilisation avec un seul produit chimique garantit une propreté parfaite et une sécurité hygiénique. Efficacité d’inactivation et d’élimination des prions[1]. Large spectre désinfectant ainsi qu’une compatibilité avec le matériel élevée, parfaitement adapté au prétraitement simplifié de dispositifs médicaux thermolabiles. Inscrit dans la liste des désinfectants de l’IHO[2].</t>
  </si>
  <si>
    <r>
      <t>Désinfectant à base d'acide péracétique pour la désinfection des circuits et des surfaces</t>
    </r>
    <r>
      <rPr>
        <sz val="8"/>
        <color rgb="FF1F1F1F"/>
        <rFont val="Arial"/>
        <family val="2"/>
      </rPr>
      <t>. MIDA CHRIOX 5 est un produit Bactéricide EN1276 – EN13697, Fongicide EN 1650, Virucide EN14476.</t>
    </r>
    <r>
      <rPr>
        <sz val="8"/>
        <color theme="1"/>
        <rFont val="Arial"/>
        <family val="2"/>
      </rPr>
      <t>17 avr. 2022</t>
    </r>
  </si>
  <si>
    <t>5%</t>
  </si>
  <si>
    <t>Sel adoucisseur (adoucisseur et lave-vaisselle semi-professionnel)</t>
  </si>
  <si>
    <t>Lot 45</t>
  </si>
  <si>
    <t>Montant</t>
  </si>
  <si>
    <t>Quantité</t>
  </si>
  <si>
    <t>kg</t>
  </si>
  <si>
    <t>Descriptifs</t>
  </si>
  <si>
    <t xml:space="preserve">En aluminium anodisé extra plat ;Forme trapèze ;
Environ 40 cm ; Système de blocage de la rotule ;
Embouts de protection facilement interchangeable ;
Bandes velcro interchangeables sans outil.
</t>
  </si>
  <si>
    <t>Quantité totale</t>
  </si>
  <si>
    <t xml:space="preserve">
Bandes velcro interchangeables sans outil.
</t>
  </si>
  <si>
    <t>Embouts de protection facilement interchangeable ;</t>
  </si>
  <si>
    <t>2 plis ou technologie équivalente ; Ouate de cellulose ou fibre recyclée ;
Dimension du format 13 x 18 cm environ ;
Nb de format par rouleaux  (actuel = 620) ;
Mise à disposition de distrubuteur simple et double; à la mise en route du marché: désinstalation des anciens distributeurs et intallation des nouveaux.</t>
  </si>
  <si>
    <t>Sac en plastique opaque avec lien coulissant basse densité, 50 litres. Avec identification spécifique "Effet du patient" ou "vestiaire" et un emplacement pour le nom du service.</t>
  </si>
  <si>
    <t>Agrafé en fil inoxydable. Résistant au froid, au chaud et aux produits chimiques (détergents, désinfectants) qualité alimentaire. support PVC ou polypropilène.</t>
  </si>
  <si>
    <t>Produit répondant aux normes HACCP pour le secteur alimentaire. Monture en polypropylène blanc. Pas d'absorption d'eau ou de détergent. Fibres polyester résistant. 30 cm souple</t>
  </si>
  <si>
    <t>Fibre de verre. Avec tige filtée, adaptable sur les raclettes sols, balai nylon et frottoir. Option : divers couleurs. Conforme aux normes européennes.</t>
  </si>
  <si>
    <t>Produit répondant aux normes HACCP pour le secteur alimentaire - dur</t>
  </si>
  <si>
    <t>Balai frottoir 31 cm environ</t>
  </si>
  <si>
    <t>Longueur 25 cm environ.</t>
  </si>
  <si>
    <t>Pour balayage humide, dimension 10x55 cm, semelle caoutchouc et socle rigide.</t>
  </si>
  <si>
    <t>Manche à  balai adaptable sur les balais trapèze</t>
  </si>
  <si>
    <t>Micro-organisme de classe 1. Norme NF X 42.040. Pulvérisateur, prêt à l'emploi de 0,5L à 1L. Biodégradable, non irritant, non corrosif. Applicable sur toutes surfaces. Traitement non acide pour éliminer les odeurs. Bactéries actives.</t>
  </si>
  <si>
    <t>Petite boule de 40 g à 60 g environ</t>
  </si>
  <si>
    <t>A récurer, sans éponge, dim 15x23 (environ). Nettoyage des ustensiles de cuisine. Forte résistance et ne raye pas.</t>
  </si>
  <si>
    <t>Nettoyant ou dégraissant sans trace, de haute qualité, en flacon vaporisateur uniquement de 500 ml et de 750 ml. De composition aqueuse sans alcool prêt à l’emploi contenant des agents de surface et éventuellement des abrasifs destinés au nettoyage des vitres et des glaces.</t>
  </si>
  <si>
    <t xml:space="preserve">toutes les tailles et couleurs, à préciser. </t>
  </si>
  <si>
    <t>toutes les tailles et couleurs, à préciser y compris amande et orangé (Type Topline).</t>
  </si>
  <si>
    <t>Rinçage facile, en liquide de 500 ml à 1 litre, agrée contact alimentaire, non moussant odeur agréable</t>
  </si>
  <si>
    <t>Flacon de 1 litre. Nettoie et dégraisse parfaitement la vaisselle. Non irritant pour la peau. PH Neutre. Bouchon doseur ou réducteur de débit ou pompe doseuse (1 par bidon). Agréé contact alimentaire. Il serait souhaitable de proposer un produit Ecolabel certifié.</t>
  </si>
  <si>
    <t xml:space="preserve">Basse densité. L 820 x 1100 mm. Epaisseur : 40µ environ. Normes NF EN 13-592. </t>
  </si>
  <si>
    <t xml:space="preserve">Haute densité. L 450 x H 500 mm. Soudure en étoile. Epaisseur : 14µ environ. </t>
  </si>
  <si>
    <t xml:space="preserve">Soudure en étoile. Haute densité. L 500 x H 700 mm. Epaisseur : 13µ environ. Normes NF EN 13-592. </t>
  </si>
  <si>
    <t xml:space="preserve">Basse densité. L 820 x H 1200 mm. Epaisseur : 40µ environ. Normes NF EN 13-592. </t>
  </si>
  <si>
    <t xml:space="preserve">Basse densité. L 680 x H 800 mm. Epaisseur : 20µ environ. Normes NF EN 13-592. </t>
  </si>
  <si>
    <t>Lavable</t>
  </si>
  <si>
    <t>En Nylon souple enveloppée individuellement</t>
  </si>
  <si>
    <t>Nylon lavable.</t>
  </si>
  <si>
    <t>Boîte neutre, petit contenant</t>
  </si>
  <si>
    <t>Grand modèle</t>
  </si>
  <si>
    <t>Rasoir à barbe équipé de deux lames.</t>
  </si>
  <si>
    <t>Tube de 75 ml au fluor</t>
  </si>
  <si>
    <t>bombe pour peaux sensibles, sans alcool et analergique 200 ml</t>
  </si>
  <si>
    <t>100 g glycériné</t>
  </si>
  <si>
    <t xml:space="preserve">à l'unité 15g (hôtel) </t>
  </si>
  <si>
    <t>dosette environ 5 à 10 ml</t>
  </si>
  <si>
    <t>En bidon de 1 litre prêt à l’emploi à 2,6% de chlore actif. DLC suffisament longue à compter de la date de livraison. Indication de la date de validité.</t>
  </si>
  <si>
    <t>DLC suffisamment longue à compter de la date de livraison, indication de la date de validité. Conditionnement non souple</t>
  </si>
  <si>
    <t>Les bassins doivent pouvoir être stérilisés en autoclave et passés au lave bassin thermique. Le plastique doit être de bonne qualité afin d’éviter les jaunissements. Différents coloris.</t>
  </si>
  <si>
    <t>Les urinales doivent pouvoir être stérilisés en autoclave et passés au lave bassin thermique. Le plastique doit être de bonne qualité afin d’éviter les jaunissements.Homme et femme. Différents coloris. Avec graduation.</t>
  </si>
  <si>
    <t>Bocal à urine plastique thermorésistant 2 litres avec couvercle dimension : 125x245 mm avec graduation,</t>
  </si>
  <si>
    <t>avec bec verseur qui peut être bloqué en position verticale ou position inclinée. Dimension ouverture maxi 7 cm, haut totale environ 15 cm, contenance 200 ml, lavage au lave-vaisselle. Résistance à 90°.</t>
  </si>
  <si>
    <t>Cuvette à usage unique  fabriquée à base de fibre moulée à 100% à partir de vieux papiers (compostable et biodégradable)</t>
  </si>
  <si>
    <t xml:space="preserve">Opaque, ronde, matière plastique à usage unique. </t>
  </si>
  <si>
    <t>Opaque, matière plastique à usage unique. Fond plat, bonne stabilité, fermeture facile d’utilisation assurant une bonne étanchéité,</t>
  </si>
  <si>
    <t>Cuvette ronde en plastique 4 à 5 litres environ</t>
  </si>
  <si>
    <t>Cuvette plastique ronde 9 litres environ</t>
  </si>
  <si>
    <t>vaporisateur 500 ml environ + pistolet</t>
  </si>
  <si>
    <t>Plastique nettoyable avec bord affiné</t>
  </si>
  <si>
    <t>plastique nettoyable</t>
  </si>
  <si>
    <t>Plastique + seau de 3 L environ</t>
  </si>
  <si>
    <t xml:space="preserve">Plastique + seau de 16 L environ </t>
  </si>
  <si>
    <t>En plastique nettoyable</t>
  </si>
  <si>
    <t>Ouate de cellulose blanche - 2 plis - rouleau de 1500 formats prédécoupés - dimension 25x35 cm environ. Agréé contact alimentaire</t>
  </si>
  <si>
    <t>Ouate double épaisseur blanche 2 plis 30x30 cm environ</t>
  </si>
  <si>
    <t>Huile de soin  indiquée dans le traitement préventif des escarres pour les adultes, ou pour les personnes alitées ou dépendantes pour un effleurage sur les zones à risque pour améliorer la vascularisation des tissus. Le produit est conçu sans paraben et formulé pour limiter les risques de réactions allergiques, testé sous contrôle dermatologique.
Conditionnement spray d'environ 50 ml</t>
  </si>
  <si>
    <t>A grouper avec le lot 40 si possible</t>
  </si>
  <si>
    <t xml:space="preserve">Une crème pour les mains hydratante en flacon avec pompe d'envion 500ml, -Tous types de peaux, même sensibles 
- Usage quotidien
- Adultes
- Apaise et nourrit
- Hypoallergénique
</t>
  </si>
  <si>
    <t>Produit conforme à la norme EN 973 - Qualité A et la norme EN 14805 Type 1.
Sel raffiné, séché et compacté.
Utilisable pour l’adoucissement de l’eau potable. Conditionnement sac de 15 kg environ</t>
  </si>
  <si>
    <t>Produits actuels / Observations divers</t>
  </si>
  <si>
    <r>
      <t xml:space="preserve">ANIOS OXYFLOOR 100 sachets de 25 g </t>
    </r>
    <r>
      <rPr>
        <b/>
        <sz val="10"/>
        <color rgb="FFFF0000"/>
        <rFont val="Arial"/>
        <family val="2"/>
      </rPr>
      <t>et/ou</t>
    </r>
    <r>
      <rPr>
        <sz val="10"/>
        <rFont val="Arial"/>
        <family val="2"/>
      </rPr>
      <t xml:space="preserve"> Tristel fuse </t>
    </r>
    <r>
      <rPr>
        <sz val="10"/>
        <color rgb="FFFF0000"/>
        <rFont val="Arial"/>
        <family val="2"/>
      </rPr>
      <t>(variation de 15000 à 3000)</t>
    </r>
    <r>
      <rPr>
        <sz val="10"/>
        <rFont val="Arial"/>
        <family val="2"/>
      </rPr>
      <t xml:space="preserve"> </t>
    </r>
  </si>
  <si>
    <t>Détergent, désinfectant, sols et surfaces                                             1 litre - Dilution maximum = 20 ml pour 8 l d'eau</t>
  </si>
  <si>
    <t> Bandeau velcro contenant plus de 70% de microfibre                          Taille environ 10 x 50 cm 
 Couleurs différentes pour faciliter le suivi du renouvellement               1 bandeau doit couvrir au moins 20 m² (préciser la surface couverte)
 Préciser la quantité de solution imprégnée par bandeau
 Le produit doit être utilisable pour nettoyer les sols à l’eau                      Nombre de lavages supportés inférieur à 100 (usage court)
 Stabilité dimensionnelle après lavages
 Préciser la température recommandée de lavage 
 Préciser la température maximale de lavage</t>
  </si>
  <si>
    <t>Le bidon de 5L au CFS est utilisé dans la centrale de dilution. Dans le marché, il faut mettre les 3 présentations (1L, 5L, 20ml)</t>
  </si>
  <si>
    <t>nettoyage poubelle CFS, pourquoi pas le produit avec la centrale de dilution ?</t>
  </si>
  <si>
    <r>
      <t xml:space="preserve">Bloquer l'utilisation bloc opératoire, had, consultation </t>
    </r>
    <r>
      <rPr>
        <sz val="10"/>
        <color theme="5"/>
        <rFont val="Arial"/>
        <family val="2"/>
      </rPr>
      <t>--&gt; il faudrait en effet que seuls certains services aient accès aux lingettes</t>
    </r>
  </si>
  <si>
    <t>Idem, prévoir une liste de service restreinte qui auront le droit de commander ce produit</t>
  </si>
  <si>
    <t>Prévenir GERLON quand la consultation sera lancée !</t>
  </si>
  <si>
    <t>Voir description du lot dans le fichier Word</t>
  </si>
  <si>
    <r>
      <t xml:space="preserve">Faire un seul lot avec le 16 ?
</t>
    </r>
    <r>
      <rPr>
        <b/>
        <sz val="10"/>
        <color theme="5"/>
        <rFont val="Arial"/>
        <family val="2"/>
      </rPr>
      <t xml:space="preserve">/!\ Se mettre d'accord sur la rédaction du CCTP </t>
    </r>
    <r>
      <rPr>
        <sz val="10"/>
        <color theme="5"/>
        <rFont val="Arial"/>
        <family val="2"/>
      </rPr>
      <t xml:space="preserve">--&gt; quel type de produit voulons nous ?
Soit on reste sur le Marathon H2 (ou équivalent)
Soit on passe au H5 (+ compact, - de transports mais + cher) --&gt; Test à mettre en place dans un service, à quelle date ?
Soit on passe à une gamme inférieure (moins chère) risque à consommer plus
Eclaircir avec ECI si la prestation de recyclage des essuie-mains est faisable quelque soit la gamme d'essuie-main achetée.
</t>
    </r>
  </si>
  <si>
    <t>Faire un seul lot avec le 15 ?</t>
  </si>
  <si>
    <t>Au niveau de l'épaisseur, cela correspond aux produits actuels ?</t>
  </si>
  <si>
    <t>voir avec Monsieur Jolibois si on conserve ou si on passe tout sur le savon liquide</t>
  </si>
  <si>
    <r>
      <t xml:space="preserve">voir avec Monsieur Jolibois si on conserve ou si on passe tout sur le savon liquide </t>
    </r>
    <r>
      <rPr>
        <sz val="10"/>
        <color theme="5"/>
        <rFont val="Arial"/>
        <family val="2"/>
      </rPr>
      <t>--&gt; Le savon liquide peut se subsituer au savon 15g ou 100g, Par contre, la décision serait à prendre en concertation avec les services (un peu court avant la publication). Sinon, mettre une petite quantité, et engager le changement de pratique avec le nouveau marché</t>
    </r>
  </si>
  <si>
    <t>Metrte une quantité plus faible ? L'objectif serait de supprimer ce produit</t>
  </si>
  <si>
    <t>Mettre une quantité plus faible ? L'objectif serait de supprimer ce produit sauf indication très ciblée (laboratoire et risque prion)</t>
  </si>
  <si>
    <t>Se rapprocher de Mme Guedj, pour que la forme du bassin soit compatible avec nos lave-bassins</t>
  </si>
  <si>
    <t>Se rapprocher de Mme Guedj, pour que la forme de l'urinal soit compatible avec nos lave-bassins</t>
  </si>
  <si>
    <t>Voir pour demander la mise à disposition d'un distributeur de serviettes (grande contenance) pour la caisse des selfs de Compiègne et Noyon, ça sera plus pratique qu'un tas de serviettes où tout le monde se sert</t>
  </si>
  <si>
    <r>
      <t xml:space="preserve">28531 creme main 109 unités 728€
</t>
    </r>
    <r>
      <rPr>
        <sz val="10"/>
        <color theme="5"/>
        <rFont val="Arial"/>
        <family val="2"/>
      </rPr>
      <t>Ajouter : fourniture de supports pour flacons 500 ml, sans allergènes</t>
    </r>
  </si>
  <si>
    <t>Produit formulé sans composé(s) Cancérogène / Mutagène / Reprotoxique. La présence d’un tel composé entrainera le rejet de l’offre.
Produit ayant une formulation anti corrosive
Spectre minimum :
- Bactéricidie : NF EN 13727, NF EN 14561
- Levuricidie : NF EN 13624 (Candida albicans), NF EN 14562 (Candida albicans)
Activité complémentaire :
- Virucidie : NF EN 14476
Les normes de phase 2 ou d’application doivent être réalisées en conditions de saleté. Les tests doivent être passés sur la version la plus récente de chaque norme. Les temps de contact pour l’action revendiquée doivent être les plus courts possible.
Fournir un dossier scientifique complet avec les PV de passage des différentes normes. Le non passage d’une de ces normes, et/ou l’absence d’un dossier scientifique entrainera le rejet de l’offre.
Produit liquide enzymatique
Produit concentré à préparer extemporanément par dilution
Marquage CE
Bidon de 5 litres avec pompe doseuse (indiquer le nombre de pompes délivrés par nombre de bidons). 
L’utilisation de centrale de dilution n’est pas souhaitée.
Préciser les conditions de stockage 
Préciser les durées de conservation (péremption) du produit : avant ouverture du contenant / après ouverture du contenant /après dilution 
Le produit devra être stable après dilution au moins 96h. 
Le produit devra être stable après ouverture du contenant plusieurs mois.
Préciser  les éventuelles incompatibilités entre le produit et les matériaux 
Préciser  l’énoncé des risques toxicologiques : toxicité cutanée, oculaire, respiratoire…
MONSIEUR JOLIBOIS</t>
  </si>
  <si>
    <t xml:space="preserve">Produit formulé sans substances classées comme cancérogènes et/ou mutagènes et/ou toxiques pour la reproduction
Spectre minimum :
- Bactéricidie : NF EN 13727
- Levuricidie : NF EN 13624 (Candida albicans)
- Virucidie sur Vaccinia virus (NF EN 14476) 
Activité complémentaire :
- Fongicidie : NF EN 13624 (Candida albicans et Aspergillus niger)
- Virucidie : NF EN 14476
Les normes de phase 2 ou d’application doivent être réalisées en conditions de saleté. Les tests doivent être passés sur la version la plus récente de chaque norme. Les temps de contact pour l’action revendiquée doivent être les plus courts possible.
Fournir un dossier scientifique complet avec les PV de passage des différentes normes. Le non passage d’une de ces normes, et/ou l’absence d’un dossier scientifique entrainera le rejet de l’offre.
Produit liquide concentré à préparer extemporanément par dilution
Flacon d'un litre avec chambre doseuse 
Dosettes 20 ml
Flacons 5 litres 
Préciser les conditions de stockage 
Préciser les durées de conservation (péremption) du produit : avant ouverture du contenant / après ouverture du contenant / après dilution 
Le produit devra être stable après ouverture du contenant plusieurs mois.
Produit compatible avec les sols plastiques protégés ou non, sols de type TARALAY, carrelages, peintures et mobiliers
Préciser  les éventuelles incompatibilités entre le produit et les matériaux 
Préciser  l’énoncé des risques toxicologiques : toxicité cutanée, oculaire, respiratoire…
</t>
  </si>
  <si>
    <t>bidon 5l</t>
  </si>
  <si>
    <t xml:space="preserve">Produit formulé sans substances classées comme cancérogènes et/ou mutagènes et/ou toxiques pour la reproduction
Préciser la présence éventuelle de parfums
Spectre minimum :
- Bactéricidie : NF EN 13727
- Levuricidie : NF EN 13624 (Candida albicans)
- Virucidie sur Vaccinia virus (NF EN 14476) 
Activité complémentaire :
- Fongicidie : NF EN 13624 (Candida albicans et Aspergillus niger)
- Virucidie : NF EN 14476
Les normes de phase 2 ou d’application doivent être réalisées en conditions de saleté. Les tests doivent être passés sur la version la plus récente de chaque norme. Les temps de contact pour l’action revendiquée doivent être les plus courts possible.
Fournir un dossier scientifique complet avec les PV de passage des différentes normes. Le non passage d’une de ces normes, et/ou l’absence d’un dossier scientifique entrainera le rejet de l’offre.
Produit prêt à l’emploi en pistolet pulvérisateur
Flacon mousseur de 500 ml à 1000 ml
Préciser les conditions de stockage 
Préciser les durées de conservation (péremption) du produit : avant ouverture du contenant / après ouverture du contenant.
Le produit devra être stable après ouverture du contenant plusieurs mois.
Préciser  les éventuelles incompatibilités entre le produit et les matériaux 
Préciser l’énoncé des risques toxicologiques : toxicité cutanée, oculaire, respiratoire…
Produit formulé sans substances classées comme cancérogènes et/ou mutagènes et/ou toxiques pour la reproduction
Préciser la présence éventuelle de parfums
Spectre minimum :
- Bactéricidie : NF EN 13727
- Levuricidie : NF EN 13624 (Candida albicans)
- Virucidie sur Vaccinia virus (NF EN 14476) 
Activité complémentaire :
- Fongicidie : NF EN 13624 (Candida albicans et Aspergillus niger)
- Virucidie : NF EN 14476
Les normes de phase 2 ou d’application doivent être réalisées en conditions de saleté. Les tests doivent être passés sur la version la plus récente de chaque norme. Les temps de contact pour l’action revendiquée doivent être les plus courts possible.
Fournir un dossier scientifique complet avec les PV de passage des différentes normes. Le non passage d’une de ces normes, et/ou l’absence d’un dossier scientifique entrainera le rejet de l’offre.
Produit prêt à l’emploi en pistolet pulvérisateur
Flacon mousseur de 500 ml à 1000 ml
Préciser les conditions de stockage 
Préciser les durées de conservation (péremption) du produit : avant ouverture du contenant / après ouverture du contenant.
Le produit devra être stable après ouverture du contenant plusieurs mois.
Préciser  les éventuelles incompatibilités entre le produit et les matériaux 
Préciser l’énoncé des risques toxicologiques : toxicité cutanée, oculaire, respiratoire…
Produit formulé sans substances classées comme cancérogènes et/ou mutagènes et/ou toxiques pour la reproduction
Préciser la présence éventuelle de parfums
Spectre minimum :
- Bactéricidie : NF EN 13727
- Levuricidie : NF EN 13624 (Candida albicans)
- Virucidie sur Vaccinia virus (NF EN 14476) 
Activité complémentaire :
- Fongicidie : NF EN 13624 (Candida albicans et Aspergillus niger)
- Virucidie : NF EN 14476
Les normes de phase 2 ou d’application doivent être réalisées en conditions de saleté. Les tests doivent être passés sur la version la plus récente de chaque norme. Les temps de contact pour l’action revendiquée doivent être les plus courts possible.
Fournir un dossier scientifique complet avec les PV de passage des différentes normes. Le non passage d’une de ces normes, et/ou l’absence d’un dossier scientifique entrainera le rejet de l’offre.
Produit prêt à l’emploi en pistolet pulvérisateur
Flacon mousseur de 500 ml à 1000 ml
Préciser les conditions de stockage 
Préciser les durées de conservation (péremption) du produit : avant ouverture du contenant / après ouverture du contenant.
Le produit devra être stable après ouverture du contenant plusieurs mois.
Préciser  les éventuelles incompatibilités entre le produit et les matériaux 
Préciser l’énoncé des risques toxicologiques : toxicité cutanée, oculaire, respiratoire…
Produit formulé sans substances classées comme cancérogènes et/ou mutagènes et/ou toxiques pour la reproduction
Préciser la présence éventuelle de parfums
Spectre minimum :
- Bactéricidie : NF EN 13727
- Levuricidie : NF EN 13624 (Candida albicans)
- Virucidie sur Vaccinia virus (NF EN 14476) 
Activité complémentaire :
- Fongicidie : NF EN 13624 (Candida albicans et Aspergillus niger)
- Virucidie : NF EN 14476
Les normes de phase 2 ou d’application doivent être réalisées en conditions de saleté. Les tests doivent être passés sur la version la plus récente de chaque norme. Les temps de contact pour l’action revendiquée doivent être les plus courts possible.
Fournir un dossier scientifique complet avec les PV de passage des différentes normes. Le non passage d’une de ces normes, et/ou l’absence d’un dossier scientifique entrainera le rejet de l’offre.
Produit prêt à l’emploi en pistolet pulvérisateur
Flacon mousseur de 500 ml à 1000 ml
Préciser les conditions de stockage 
Préciser les durées de conservation (péremption) du produit : avant ouverture du contenant / après ouverture du contenant.
Le produit devra être stable après ouverture du contenant plusieurs mois.
Préciser  les éventuelles incompatibilités entre le produit et les matériaux 
Préciser l’énoncé des risques toxicologiques : toxicité cutanée, oculaire, respiratoire…
</t>
  </si>
  <si>
    <t xml:space="preserve">Produit formulé sans substances classées comme cancérogènes et/ou mutagènes et/ou toxiques pour la reproduction
Spectre minimum :
- Bactéricidie : NF EN 13727
- Levuricidie : NF EN 13624 (Candida albicans)
- Virucidie sur Vaccinia virus (NF EN 14476) 
- Sporicidie sur les spores de Clostridium difficile Bacillus subtilis et cereus (EN 17126) 
Activité complémentaire :
- Fongicidie : NF EN 13624 (Candida albicans et Aspergillus niger)
- Virucidie : NF EN 14476
Les normes de phase 2 ou d’application doivent être réalisées en conditions de saleté. Les tests doivent être passés sur la version la plus récente de chaque norme. Les temps de contact pour l’action revendiquée doivent être les plus courts possible.
Fournir un dossier scientifique complet avec les PV de passage des différentes normes. Le non passage d’une de ces normes, et/ou l’absence d’un dossier scientifique entrainera le rejet de l’offre.
Produit à diluer
Poudre ou liquide
Doses unitaires 
Préciser les conditions de stockage 
Préciser les durées de conservation (péremption) du produit : avant ouverture du contenant / après ouverture du contenant / après dilution 
Produit compatible avec les sols plastiques protégés ou non, sols de type TARALAY, carrelages, peintures et mobiliers
Préciser  les éventuelles incompatibilités entre le produit et les matériaux 
Préciser  l’énoncé des risques toxicologiques : toxicité cutanée, oculaire, respiratoire…
</t>
  </si>
  <si>
    <t xml:space="preserve">Produit formulé sans substances classées comme cancérogènes et/ou mutagènes et/ou toxiques pour la reproduction
Pour le liquide d'imprégnation des lingettes
Spectre minimum :
- Bactéricidie : NF EN 13727
- Levuricidie : NF EN 13624 (Candida albicans)
- Virucidie sur Vaccinia virus (NF EN 14476) 
Activité complémentaire :
- Fongicidie : NF EN 13624 (Candida albicans et Aspergillus niger)
- Virucidie : NF EN 14476
Les normes de phase 2 ou d’application doivent être réalisées en conditions de saleté. Les tests doivent être passés sur la version la plus récente de chaque norme. Les temps de contact pour l’action revendiquée doivent être les plus courts possible.
Fournir un dossier scientifique complet avec les PV de passage des différentes normes. Le non passage d’une de ces normes, et/ou l’absence d’un dossier scientifique entrainera le rejet de l’offre.
Lingettes pré-imprégnées
Prêtes à l'emploi
A usage unique
Environ 20 cm x 15 cm
Boîte souple ou rigide
100 lingettes environ
Préciser les conditions de stockage 
Préciser les durées de conservation (péremption) du produit : avant ouverture du contenant / après ouverture du contenant
Préciser  les éventuelles incompatibilités entre le produit et les matériaux 
Préciser  l’énoncé des risques toxicologiques : toxicité cutanée, oculaire, respiratoire …
Produit formulé sans substances classées comme cancérogènes et/ou mutagènes et/ou toxiques pour la reproduction
Pour le liquide d'imprégnation des lingettes
Spectre minimum :
- Bactéricidie : NF EN 13727
- Levuricidie : NF EN 13624 (Candida albicans)
- Virucidie sur Vaccinia virus (NF EN 14476) 
Activité complémentaire :
- Fongicidie : NF EN 13624 (Candida albicans et Aspergillus niger)
- Virucidie : NF EN 14476
Les normes de phase 2 ou d’application doivent être réalisées en conditions de saleté. Les tests doivent être passés sur la version la plus récente de chaque norme. Les temps de contact pour l’action revendiquée doivent être les plus courts possible.
Fournir un dossier scientifique complet avec les PV de passage des différentes normes. Le non passage d’une de ces normes, et/ou l’absence d’un dossier scientifique entrainera le rejet de l’offre.
Lingettes pré-imprégnées
Prêtes à l'emploi
A usage unique
Environ 20 cm x 15 cm
Boîte souple ou rigide
100 lingettes environ
Préciser les conditions de stockage 
Préciser les durées de conservation (péremption) du produit : avant ouverture du contenant / après ouverture du contenant
Préciser  les éventuelles incompatibilités entre le produit et les matériaux 
Préciser  l’énoncé des risques toxicologiques : toxicité cutanée, oculaire, respiratoire …
</t>
  </si>
  <si>
    <t xml:space="preserve">Produit formulé sans substances classées comme cancérogènes et/ou mutagènes et/ou toxiques pour la reproduction
Produit conforme aux recommandations « Prévention du risque infectieux associé aux actes d’échographie endocavitaire - 2019 » avec une étape de détergence et une étape de désinfection 
Niveau de désinfection intermédiaire (DNI) par conformité aux normes :
- Bactéricidie : EN 16615 (Staphylococcus aureus, Pseudomonas aeruginosa, Enterococcus hirae), réduction de 5 log
- Levuricidie : EN 16615 (Candida albicans), réduction de 4 log
- Fongicidie : EN 13624 et EN 14562 (Candida albicans, Aspergillus brasiliensis), réduction de 4 log
- Tuberculocidie : EN 14348 et EN 14563 (Mycobacterium terrae), réduction de 4 log
- Virucidie : EN 14476 (Poliovirus, Adénovirus, Norovirus murin), réduction de 4 log
Les temps d’application et de contact doivent être compatibles avec l’usage sur une sonde d’échographie endocavitaire.
Lingettes
 Il doit permettre pour chaque lingette une imprégnation optimale en produit 
Préciser les conditions de stockage 
Préciser les durées de conservation (péremption) du produit : avant ouverture du contenant / après ouverture du contenant
Préciser les éventuelles incompatibilités entre le produit et les matériaux 
Produit compatible avec les sondes d’échographie
Préciser  l’énoncé des risques toxicologiques : toxicité cutanée, oculaire, respiratoire…
</t>
  </si>
  <si>
    <t xml:space="preserve">Produit formulé sans substances classées comme cancérogènes et/ou mutagènes et/ou toxiques pour la reproduction
- Bactéricidie : EN 16615 (Staphylococcus aureus, Pseudomonas aeruginosa, Enterococcus hirae), réduction de 5 log
- Levuricidie : EN 16615 (Candida albicans), réduction de 4 log
- Fongicidie : EN 13624 et EN 14562 (Candida albicans, Aspergillus brasiliensis), réduction de 4 log
- Tuberculocidie : EN 14348 (Mycobacterium terrae), réduction de 4 log
- Virucidie : EN 14476 (Poliovirus, Adénovirus, Norovirus murin), réduction de 4 log
Lingettes
Il doit permettre pour chaque lingette une imprégnation optimale en produit 
Préciser les conditions de stockage 
Préciser les durées de conservation (péremption) du produit : avant ouverture du contenant / après ouverture du contenant
Préciser les éventuelles incompatibilités entre le produit et les matériaux 
Produit compatible avec les verres à 3 miroirs
Préciser  l’énoncé des risques toxicologiques : toxicité cutanée, oculaire, respiratoire…
</t>
  </si>
  <si>
    <t xml:space="preserve">Acide peracétique
Désinfection de haut niveau (contact cavités stériles ou système vasculaire)
Spectre minimum :
- Bactéricidie : NF EN 13727, NF EN 14561
- Fongicidie (Candida albicans + Aspergillus niger) : NF EN 13624, NF EN 14562
- Mycobactéricidie (Mycobacterium terrae + Mycobacterium avium) : NF EN 14348, NF EN 14563
- Virucidie : NF EN 14476 (Adénovirus, Norovirus, Poliovirus)
- Sporicidie : NF EN 17126 (Clostridioides difficile, Bacillus subtilis)
Les normes de phase 2 ou d’application doivent être réalisées en conditions de propreté. Les tests doivent être passés sur la version la plus récente de chaque norme. Les temps de contact pour l’action revendiquée doivent être les plus courts possible.
Fournir un dossier scientifique complet avec les PV de passage des différentes normes. Le non passage d’une de ces normes, et/ou l’absence d’un dossier scientifique entrainera le rejet de l’offre.
Produit prêt à l’emploi
Ou produit concentré à préparer extemporanément par dilution avec ou sans flacon d’activation
Liquide
Mise à disposition de bandelettes réactives
Marquage CE
Bidon de 5 litres ou autres présentations
Préciser les conditions de stockage 
Préciser les durées de conservation (péremption) du produit : avant ouverture du contenant / après ouverture du contenant et le cas échéant après dilution/activation
Préciser  les éventuelles incompatibilités entre le produit et les matériaux 
Préciser  l’énoncé des risques toxicologiques : toxicité cutanée, oculaire, respiratoire…
</t>
  </si>
  <si>
    <t xml:space="preserve">- Produit détartrant à destination des sanitaires (cuvettes de WC, sanitaires, robinetteries, paroi de douche, …)
- Action rapide
 Produit liquide
 Utilisable pur
- Flacon gicleur d’environ 1 litre
- Pas de flacon pulvérisateur
 Préciser les conditions de stockage 
 Préciser les durées de conservation (péremption) du produit :
o avant ouverture du contenant
o après ouverture du contenant
 Préciser les éventuelles incompatibilités entre le produit et les matériaux 
 Non corrosif
 Sans danger pour les robinetteries
 Préciser l’énoncé des risques toxicologiques : toxicité cutanée, oculaire, respiratoire…
 Préciser l’existence de pictogrammes de danger selon le règlement CLP en vigueur depuis le 1er juin 2015
</t>
  </si>
  <si>
    <t xml:space="preserve">- Produit permettant d’enlever les taches d’iode sur sols et surfaces
 Produit prêt à l’emploi en pistolet pulvérisateur
- Flacon mousseur de 500 ml à 1000 ml
 Préciser les conditions de stockage 
 Préciser les durées de conservation (péremption) du produit :
o avant ouverture du contenant ;
o après ouverture du contenant.
 Préciser  les éventuelles incompatibilités entre le produit et les matériaux 
 Préciser  l’énoncé des risques toxicologiques : toxicité cutanée, oculaire, respiratoire…
</t>
  </si>
  <si>
    <r>
      <t xml:space="preserve">Gazes pour balai trapèze </t>
    </r>
    <r>
      <rPr>
        <b/>
        <sz val="10"/>
        <rFont val="Arial"/>
        <family val="2"/>
      </rPr>
      <t>NON</t>
    </r>
    <r>
      <rPr>
        <sz val="10"/>
        <rFont val="Arial"/>
        <family val="2"/>
      </rPr>
      <t xml:space="preserve"> imprégnée pour balayage  dim. 60x17cm environ,  grammage 20 g/m². Paquet de 50 à 100 gazes. Utilisable sur balai trapèze en caoutchouc.</t>
    </r>
  </si>
  <si>
    <t xml:space="preserve"> Lavette 100% microfibre ;
 Préciser :
o la composition ;
o le pourcentage de microfibre ;
o la finesse du fil (en décitex) ;
o le poids du produit au m² ;
o le poids du produit sec ;
o le poids du produit en fin d’utilisation 
 Format rectangulaire de 800 à 1200 cm² 
 Couleurs différentes pour faciliter le suivi du renouvellement
 Le candidat retenu devra proposer une solution pour accompagner les équipes sur le terrain lors de la mise en place puis de façon ponctuelle
 Produit utilisable avec la technique de pré-imprégnation
 Préciser la quantité de solution imprégnée par lavette (en ml)
 Nombre de lavages supportés &gt; 300
 Stabilité dimensionnelle après lavages
 Préciser la température recommandée de lavage 
 Préciser la température maximale de lavage 
- Préciser le pays dans lequel le produit est fabriqué
- Préciser s’il existe une filière de valorisation des lavettes usagées
</t>
  </si>
  <si>
    <t xml:space="preserve"> Ouate de cellulose
 21 g/m2 environ 
 Fibre 100% recyclée
 Pliage en Z
 2 plis ou technologie équivalente
 Format 20 x 23 cm environ
 Le candidat retenu devra proposer une solution pour accompagner les équipes sur le terrain lors de la mise en place puis de façon ponctuelle
- Préciser le pays dans lequel le produit est fabriqué
- Le candidat retenu devra proposer une solution de recyclage des essuie-mains usagés, en précisant les conditions opérationnelles
 Mise à disposition de petits et grands distributeurs 
 A la mise en route du marché, désinstallation des anciens distributeurs + installations des nouveaux distributeurs
</t>
  </si>
  <si>
    <t xml:space="preserve"> Ouate de cellulose
 25 g/m² environ x 2
 Fibre recyclée
 143 mètres de longueur environ,
 2 plis,
 Format 24,7 cm environ en largeur
 Le candidat retenu devra proposer une solution pour accompagner les équipes sur le terrain lors de la mise en place puis de façon ponctuelle
- Préciser le pays dans lequel le produit est fabriqué
 Mise à disposition de petits et grands distributeurs 
 Distributeur d’essuie mains électrique à infrarouge 
</t>
  </si>
  <si>
    <t>Savon doux pour lavage des mains et la toilette générale du patient - 500 ML</t>
  </si>
  <si>
    <t xml:space="preserve">- Savon obtenu par réaction de saponification
- Sans parfum, sans colorant
- Sans conservateurs chimiques
 Savon liquide 
 Utilisable pour l’hygiène des mains et l’hygiène corporelle (y compris chez les enfants)
 Flacon 1 litre pompe (mousse)
 Flacon 500 ml pompe (mousse)  pour remplacer le 250 ml utilisé à Noyon
 Flacon 1 litre airless
 Flacon unidose pour douche pré-opératoire (même si on utilise pas pour le moment, on aura un tarif au cas où)
- Fourniture de supports universels pour les flacons 1 litre et 500 ml
 Préciser les conditions de stockage 
 Préciser les durées de conservation (péremption) du produit :
o Avant ouverture du contenant
o Après ouverture du contenant
 Préciser  l’énoncé des risques toxicologiques : toxicité cutanée, oculaire, respiratoire…
 Le candidat retenu devra proposer une solution pour accompagner les équipes sur le terrain (formations en service, au bloc opératoire…)
</t>
  </si>
  <si>
    <t>Il faut se garder la possibilité, si la présentation 1 litre airless ne donne pas satisfaction, de valider tout de même le lot, et d’acheter en hors marché le 1 litre airless ailleurs (cette forme ne représente que 16% de la consommation globale de savon liquide).  attention support payant chez Solvirex</t>
  </si>
  <si>
    <t>Manche ergonomique télescopique est réglable. Facilité de réglage en hauteur souhaitée pour nettoyer vos sols en toute facilité.  2 x 0,80 cm. Longueur maximum donc de 1 m 80,</t>
  </si>
  <si>
    <t>750 ml</t>
  </si>
  <si>
    <t>Bidon de 5 litres</t>
  </si>
  <si>
    <t>Nettoyant, detartrant, désingectant des sanitaires en spray et bidon</t>
  </si>
  <si>
    <t>Brosse à vaisselle</t>
  </si>
  <si>
    <t>Longueur 280 mm
En polypropylène et polyester 
pour contact alimentaire</t>
  </si>
  <si>
    <t>Lessive désinfectante sac de 13 à 15 kg</t>
  </si>
  <si>
    <t>sacs</t>
  </si>
  <si>
    <t>Cuts/Beaulieu</t>
  </si>
  <si>
    <t>Attichy/Tracy</t>
  </si>
  <si>
    <t>Essuie mains (avec fourniture des distributeurs)</t>
  </si>
  <si>
    <t>total annuel TTC</t>
  </si>
  <si>
    <t>Lot 29</t>
  </si>
  <si>
    <t>Lot 32</t>
  </si>
  <si>
    <t>Lot 37</t>
  </si>
  <si>
    <t>Huile de massage prévention escarres</t>
  </si>
  <si>
    <t>Huile de massage nourrissons 100ML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</si>
</sst>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quot;;\-#,##0.00\ &quot;€&quot;"/>
    <numFmt numFmtId="44" formatCode="_-* #,##0.00\ &quot;€&quot;_-;\-* #,##0.00\ &quot;€&quot;_-;_-* &quot;-&quot;??\ &quot;€&quot;_-;_-@_-"/>
    <numFmt numFmtId="43" formatCode="_-* #,##0.00\ _€_-;\-* #,##0.00\ _€_-;_-* &quot;-&quot;??\ _€_-;_-@_-"/>
    <numFmt numFmtId="164" formatCode="_-* #,##0\ _F_-;\-* #,##0\ _F_-;_-* &quot;-&quot;??\ _F_-;_-@_-"/>
    <numFmt numFmtId="165" formatCode="#,##0.000\ _F"/>
    <numFmt numFmtId="166" formatCode="#,##0.00\ [$€-1]"/>
    <numFmt numFmtId="167" formatCode="#,##0.00\ [$€-1];[Red]\-#,##0.00\ [$€-1]"/>
    <numFmt numFmtId="168" formatCode="_-* #,##0\ _€_-;\-* #,##0\ _€_-;_-* &quot;-&quot;??\ _€_-;_-@_-"/>
  </numFmts>
  <fonts count="39" x14ac:knownFonts="1">
    <font>
      <sz val="11"/>
      <color theme="1"/>
      <name val="Calibri"/>
      <family val="2"/>
      <scheme val="minor"/>
    </font>
    <font>
      <sz val="11"/>
      <color theme="1"/>
      <name val="Calibri"/>
      <family val="2"/>
      <scheme val="minor"/>
    </font>
    <font>
      <b/>
      <sz val="20"/>
      <name val="Arial"/>
      <family val="2"/>
    </font>
    <font>
      <b/>
      <sz val="14"/>
      <name val="Arial"/>
      <family val="2"/>
    </font>
    <font>
      <b/>
      <sz val="10"/>
      <name val="Arial"/>
      <family val="2"/>
    </font>
    <font>
      <sz val="10"/>
      <name val="Arial"/>
      <family val="2"/>
    </font>
    <font>
      <b/>
      <sz val="10"/>
      <name val="Arial Narrow"/>
      <family val="2"/>
    </font>
    <font>
      <b/>
      <sz val="11"/>
      <name val="Arial"/>
      <family val="2"/>
    </font>
    <font>
      <b/>
      <sz val="14"/>
      <name val="Arial Narrow"/>
      <family val="2"/>
    </font>
    <font>
      <b/>
      <sz val="12"/>
      <name val="Arial"/>
      <family val="2"/>
    </font>
    <font>
      <sz val="8"/>
      <name val="Arial Narrow"/>
      <family val="2"/>
    </font>
    <font>
      <b/>
      <sz val="13"/>
      <name val="Arial"/>
      <family val="2"/>
    </font>
    <font>
      <sz val="11"/>
      <name val="Arial"/>
      <family val="2"/>
    </font>
    <font>
      <u/>
      <sz val="10"/>
      <name val="Arial"/>
      <family val="2"/>
    </font>
    <font>
      <b/>
      <sz val="10"/>
      <color rgb="FFFF0000"/>
      <name val="Arial"/>
      <family val="2"/>
    </font>
    <font>
      <sz val="10"/>
      <color rgb="FFFF0000"/>
      <name val="Arial"/>
      <family val="2"/>
    </font>
    <font>
      <b/>
      <sz val="8"/>
      <name val="Arial"/>
      <family val="2"/>
    </font>
    <font>
      <sz val="10"/>
      <name val="Arial Narrow"/>
      <family val="2"/>
    </font>
    <font>
      <sz val="12"/>
      <name val="Arial"/>
      <family val="2"/>
    </font>
    <font>
      <sz val="14"/>
      <name val="Arial"/>
      <family val="2"/>
    </font>
    <font>
      <b/>
      <sz val="13"/>
      <name val="Arial Narrow"/>
      <family val="2"/>
    </font>
    <font>
      <b/>
      <u/>
      <sz val="20"/>
      <name val="Arial"/>
      <family val="2"/>
    </font>
    <font>
      <sz val="12"/>
      <color rgb="FF000000"/>
      <name val="Arial Narrow"/>
      <family val="2"/>
    </font>
    <font>
      <b/>
      <u/>
      <sz val="16"/>
      <color rgb="FF000000"/>
      <name val="Arial Narrow"/>
      <family val="2"/>
    </font>
    <font>
      <b/>
      <sz val="12"/>
      <color rgb="FF000000"/>
      <name val="Arial Narrow"/>
      <family val="2"/>
    </font>
    <font>
      <b/>
      <sz val="14"/>
      <color rgb="FF000000"/>
      <name val="Arial Narrow"/>
      <family val="2"/>
    </font>
    <font>
      <sz val="10"/>
      <color rgb="FF000000"/>
      <name val="Arial Narrow"/>
      <family val="2"/>
    </font>
    <font>
      <sz val="12"/>
      <color rgb="FF202122"/>
      <name val="Arial"/>
      <family val="2"/>
    </font>
    <font>
      <sz val="12"/>
      <color theme="1"/>
      <name val="Arial"/>
      <family val="2"/>
    </font>
    <font>
      <sz val="8.8000000000000007"/>
      <color rgb="FF202122"/>
      <name val="Arial"/>
      <family val="2"/>
    </font>
    <font>
      <sz val="12"/>
      <color rgb="FFFF0000"/>
      <name val="Arial"/>
      <family val="2"/>
    </font>
    <font>
      <sz val="8"/>
      <color rgb="FF333333"/>
      <name val="Arial"/>
      <family val="2"/>
    </font>
    <font>
      <sz val="8"/>
      <color rgb="FF040C28"/>
      <name val="Arial"/>
      <family val="2"/>
    </font>
    <font>
      <sz val="8"/>
      <color rgb="FF1F1F1F"/>
      <name val="Arial"/>
      <family val="2"/>
    </font>
    <font>
      <sz val="8"/>
      <color theme="1"/>
      <name val="Arial"/>
      <family val="2"/>
    </font>
    <font>
      <b/>
      <sz val="10"/>
      <color theme="5"/>
      <name val="Arial"/>
      <family val="2"/>
    </font>
    <font>
      <sz val="10"/>
      <color theme="5"/>
      <name val="Arial"/>
      <family val="2"/>
    </font>
    <font>
      <sz val="9"/>
      <color indexed="81"/>
      <name val="Tahoma"/>
      <family val="2"/>
    </font>
    <font>
      <b/>
      <sz val="9"/>
      <color indexed="81"/>
      <name val="Tahoma"/>
      <family val="2"/>
    </font>
  </fonts>
  <fills count="9">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8" tint="0.79998168889431442"/>
        <bgColor indexed="64"/>
      </patternFill>
    </fill>
  </fills>
  <borders count="6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auto="1"/>
      </left>
      <right/>
      <top/>
      <bottom/>
      <diagonal/>
    </border>
    <border>
      <left style="thin">
        <color auto="1"/>
      </left>
      <right/>
      <top/>
      <bottom style="thin">
        <color auto="1"/>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right/>
      <top/>
      <bottom style="thin">
        <color indexed="64"/>
      </bottom>
      <diagonal/>
    </border>
    <border>
      <left/>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indexed="64"/>
      </top>
      <bottom/>
      <diagonal/>
    </border>
    <border>
      <left style="hair">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style="medium">
        <color indexed="64"/>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auto="1"/>
      </bottom>
      <diagonal/>
    </border>
    <border>
      <left style="hair">
        <color indexed="64"/>
      </left>
      <right style="medium">
        <color indexed="64"/>
      </right>
      <top style="thin">
        <color indexed="64"/>
      </top>
      <bottom/>
      <diagonal/>
    </border>
    <border>
      <left style="hair">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440">
    <xf numFmtId="0" fontId="0" fillId="0" borderId="0" xfId="0"/>
    <xf numFmtId="0" fontId="4" fillId="0" borderId="0" xfId="0" applyFont="1" applyFill="1" applyBorder="1" applyAlignment="1">
      <alignment horizontal="left"/>
    </xf>
    <xf numFmtId="0" fontId="5" fillId="0" borderId="0" xfId="0" applyFont="1"/>
    <xf numFmtId="0" fontId="6" fillId="0" borderId="0" xfId="0" applyFont="1" applyBorder="1" applyAlignment="1">
      <alignment horizontal="center" vertical="center"/>
    </xf>
    <xf numFmtId="0" fontId="7" fillId="0" borderId="0" xfId="0" applyFont="1" applyAlignment="1">
      <alignment vertical="center"/>
    </xf>
    <xf numFmtId="0" fontId="8" fillId="0" borderId="0" xfId="0" applyFont="1" applyFill="1" applyAlignment="1">
      <alignment horizontal="center" vertical="center"/>
    </xf>
    <xf numFmtId="0" fontId="5" fillId="0" borderId="4" xfId="0" applyFont="1" applyBorder="1" applyAlignment="1">
      <alignment horizontal="left" vertical="center" wrapText="1"/>
    </xf>
    <xf numFmtId="3" fontId="4" fillId="0" borderId="6" xfId="0" applyNumberFormat="1" applyFont="1" applyFill="1" applyBorder="1" applyAlignment="1" applyProtection="1">
      <alignment horizontal="right" vertical="center"/>
      <protection locked="0"/>
    </xf>
    <xf numFmtId="0" fontId="5" fillId="0" borderId="10" xfId="0" applyFont="1" applyBorder="1" applyAlignment="1">
      <alignment horizontal="left" vertical="center" wrapText="1"/>
    </xf>
    <xf numFmtId="3" fontId="4" fillId="0" borderId="11" xfId="0" applyNumberFormat="1" applyFont="1" applyFill="1" applyBorder="1" applyAlignment="1" applyProtection="1">
      <alignment horizontal="right" vertical="center"/>
      <protection locked="0"/>
    </xf>
    <xf numFmtId="0" fontId="5" fillId="0" borderId="13" xfId="0" applyFont="1" applyBorder="1" applyAlignment="1">
      <alignment horizontal="left" vertical="center" wrapText="1"/>
    </xf>
    <xf numFmtId="3" fontId="4" fillId="0" borderId="15" xfId="0" applyNumberFormat="1" applyFont="1" applyFill="1" applyBorder="1" applyAlignment="1" applyProtection="1">
      <alignment horizontal="right" vertical="center"/>
      <protection locked="0"/>
    </xf>
    <xf numFmtId="3" fontId="4" fillId="0" borderId="12" xfId="0" applyNumberFormat="1" applyFont="1" applyFill="1" applyBorder="1" applyAlignment="1" applyProtection="1">
      <alignment horizontal="right" vertical="center"/>
      <protection locked="0"/>
    </xf>
    <xf numFmtId="3" fontId="4" fillId="0" borderId="19" xfId="0" applyNumberFormat="1" applyFont="1" applyFill="1" applyBorder="1" applyAlignment="1" applyProtection="1">
      <alignment horizontal="right" vertical="center"/>
      <protection locked="0"/>
    </xf>
    <xf numFmtId="0" fontId="5" fillId="0" borderId="20" xfId="0" applyFont="1" applyBorder="1" applyAlignment="1">
      <alignment horizontal="left" vertical="center" wrapText="1"/>
    </xf>
    <xf numFmtId="3" fontId="4" fillId="0" borderId="21" xfId="0" applyNumberFormat="1" applyFont="1" applyFill="1" applyBorder="1" applyAlignment="1" applyProtection="1">
      <alignment horizontal="right" vertical="center"/>
      <protection locked="0"/>
    </xf>
    <xf numFmtId="164" fontId="3" fillId="2" borderId="21" xfId="1" applyNumberFormat="1" applyFont="1" applyFill="1" applyBorder="1" applyAlignment="1" applyProtection="1">
      <alignment horizontal="right" vertical="center"/>
      <protection locked="0"/>
    </xf>
    <xf numFmtId="0" fontId="5" fillId="0" borderId="20" xfId="0" applyFont="1" applyFill="1" applyBorder="1" applyAlignment="1">
      <alignment horizontal="left" vertical="center" wrapText="1"/>
    </xf>
    <xf numFmtId="3" fontId="4" fillId="0" borderId="7" xfId="0" applyNumberFormat="1" applyFont="1" applyFill="1" applyBorder="1" applyAlignment="1" applyProtection="1">
      <alignment horizontal="right" vertical="center"/>
      <protection locked="0"/>
    </xf>
    <xf numFmtId="0" fontId="5" fillId="0" borderId="4" xfId="0" applyFont="1" applyFill="1" applyBorder="1" applyAlignment="1">
      <alignment horizontal="left" vertical="center" wrapText="1"/>
    </xf>
    <xf numFmtId="0" fontId="5" fillId="0" borderId="22" xfId="0" applyFont="1" applyBorder="1" applyAlignment="1">
      <alignment horizontal="left" vertical="center" wrapText="1"/>
    </xf>
    <xf numFmtId="164" fontId="3" fillId="2" borderId="23" xfId="1" applyNumberFormat="1" applyFont="1" applyFill="1" applyBorder="1" applyAlignment="1" applyProtection="1">
      <alignment horizontal="right" vertical="center"/>
      <protection locked="0"/>
    </xf>
    <xf numFmtId="0" fontId="5" fillId="0" borderId="10" xfId="0" applyFont="1" applyFill="1" applyBorder="1" applyAlignment="1">
      <alignment horizontal="left" vertical="center" wrapText="1"/>
    </xf>
    <xf numFmtId="3" fontId="4" fillId="0" borderId="24" xfId="0" applyNumberFormat="1" applyFont="1" applyFill="1" applyBorder="1" applyAlignment="1" applyProtection="1">
      <alignment horizontal="right" vertical="center"/>
      <protection locked="0"/>
    </xf>
    <xf numFmtId="3" fontId="4" fillId="0" borderId="25" xfId="0" applyNumberFormat="1" applyFont="1" applyFill="1" applyBorder="1" applyAlignment="1" applyProtection="1">
      <alignment horizontal="right" vertical="center"/>
      <protection locked="0"/>
    </xf>
    <xf numFmtId="0" fontId="5" fillId="0" borderId="2" xfId="0" applyFont="1" applyBorder="1" applyAlignment="1">
      <alignment horizontal="left" vertical="center" wrapText="1"/>
    </xf>
    <xf numFmtId="3" fontId="4" fillId="0" borderId="26" xfId="0" applyNumberFormat="1" applyFont="1" applyFill="1" applyBorder="1" applyAlignment="1" applyProtection="1">
      <alignment horizontal="right" vertical="center"/>
      <protection locked="0"/>
    </xf>
    <xf numFmtId="166" fontId="5" fillId="0" borderId="10" xfId="0" applyNumberFormat="1" applyFont="1" applyBorder="1" applyAlignment="1">
      <alignment horizontal="left" vertical="center" wrapText="1"/>
    </xf>
    <xf numFmtId="0" fontId="5" fillId="0" borderId="27" xfId="0" applyFont="1" applyBorder="1" applyAlignment="1">
      <alignment horizontal="left" vertical="center" wrapText="1"/>
    </xf>
    <xf numFmtId="166" fontId="5" fillId="0" borderId="13" xfId="0" applyNumberFormat="1" applyFont="1" applyBorder="1" applyAlignment="1">
      <alignment horizontal="left" vertical="center" wrapText="1"/>
    </xf>
    <xf numFmtId="166" fontId="5" fillId="0" borderId="4" xfId="0" applyNumberFormat="1" applyFont="1" applyBorder="1" applyAlignment="1">
      <alignment horizontal="left" vertical="center" wrapText="1"/>
    </xf>
    <xf numFmtId="3" fontId="4" fillId="0" borderId="29" xfId="0" applyNumberFormat="1" applyFont="1" applyFill="1" applyBorder="1" applyAlignment="1" applyProtection="1">
      <alignment horizontal="right" vertical="center"/>
      <protection locked="0"/>
    </xf>
    <xf numFmtId="164" fontId="3" fillId="2" borderId="29" xfId="1" applyNumberFormat="1" applyFont="1" applyFill="1" applyBorder="1" applyAlignment="1" applyProtection="1">
      <alignment horizontal="right" vertical="center"/>
      <protection locked="0"/>
    </xf>
    <xf numFmtId="3" fontId="4" fillId="0" borderId="15" xfId="0" applyNumberFormat="1" applyFont="1" applyFill="1" applyBorder="1" applyAlignment="1" applyProtection="1">
      <alignment horizontal="right" vertical="center" wrapText="1"/>
      <protection locked="0"/>
    </xf>
    <xf numFmtId="166" fontId="5" fillId="0" borderId="2" xfId="0" applyNumberFormat="1" applyFont="1" applyBorder="1" applyAlignment="1">
      <alignment horizontal="left" vertical="center" wrapText="1"/>
    </xf>
    <xf numFmtId="166" fontId="5" fillId="0" borderId="20" xfId="0" applyNumberFormat="1" applyFont="1" applyBorder="1" applyAlignment="1">
      <alignment horizontal="left" vertical="center" wrapText="1"/>
    </xf>
    <xf numFmtId="3" fontId="4" fillId="0" borderId="33" xfId="0" applyNumberFormat="1" applyFont="1" applyFill="1" applyBorder="1" applyAlignment="1" applyProtection="1">
      <alignment horizontal="right" vertical="center"/>
      <protection locked="0"/>
    </xf>
    <xf numFmtId="166" fontId="5" fillId="0" borderId="17" xfId="0" applyNumberFormat="1" applyFont="1" applyBorder="1" applyAlignment="1">
      <alignment horizontal="left" vertical="center" wrapText="1"/>
    </xf>
    <xf numFmtId="166" fontId="5" fillId="0" borderId="22" xfId="0" applyNumberFormat="1" applyFont="1" applyBorder="1" applyAlignment="1">
      <alignment horizontal="left" vertical="center" wrapText="1"/>
    </xf>
    <xf numFmtId="3" fontId="4" fillId="0" borderId="29" xfId="0" applyNumberFormat="1" applyFont="1" applyFill="1" applyBorder="1" applyAlignment="1" applyProtection="1">
      <alignment horizontal="right" vertical="center" wrapText="1"/>
      <protection locked="0"/>
    </xf>
    <xf numFmtId="0" fontId="5" fillId="0" borderId="0" xfId="0" applyFont="1" applyAlignment="1">
      <alignment wrapText="1"/>
    </xf>
    <xf numFmtId="0" fontId="17" fillId="0" borderId="0" xfId="0" applyFont="1"/>
    <xf numFmtId="0" fontId="5" fillId="0" borderId="0" xfId="0" applyFont="1" applyAlignment="1">
      <alignment horizontal="left" vertical="center"/>
    </xf>
    <xf numFmtId="0" fontId="10" fillId="0" borderId="0" xfId="0" applyFont="1"/>
    <xf numFmtId="0" fontId="18" fillId="0" borderId="0" xfId="0" applyFont="1" applyFill="1" applyAlignment="1">
      <alignment horizontal="center"/>
    </xf>
    <xf numFmtId="0" fontId="5" fillId="0" borderId="0" xfId="0" applyFont="1" applyFill="1" applyAlignment="1">
      <alignment horizontal="center"/>
    </xf>
    <xf numFmtId="166" fontId="5" fillId="0" borderId="0" xfId="0" applyNumberFormat="1" applyFont="1" applyFill="1"/>
    <xf numFmtId="164" fontId="19" fillId="0" borderId="0" xfId="1" applyNumberFormat="1" applyFont="1" applyFill="1" applyBorder="1"/>
    <xf numFmtId="0" fontId="5" fillId="0" borderId="0" xfId="0" applyFont="1" applyFill="1" applyBorder="1" applyAlignment="1">
      <alignment horizontal="left"/>
    </xf>
    <xf numFmtId="3" fontId="4" fillId="0" borderId="37" xfId="0" applyNumberFormat="1" applyFont="1" applyFill="1" applyBorder="1" applyAlignment="1" applyProtection="1">
      <alignment horizontal="right" vertical="center"/>
      <protection locked="0"/>
    </xf>
    <xf numFmtId="0" fontId="4" fillId="0" borderId="0" xfId="0" applyFont="1" applyFill="1" applyBorder="1" applyAlignment="1">
      <alignment horizont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wrapText="1"/>
    </xf>
    <xf numFmtId="3" fontId="4" fillId="0" borderId="27" xfId="0" applyNumberFormat="1" applyFont="1" applyFill="1" applyBorder="1" applyAlignment="1">
      <alignment horizontal="left" vertical="center"/>
    </xf>
    <xf numFmtId="3" fontId="4" fillId="0" borderId="13" xfId="0" applyNumberFormat="1" applyFont="1" applyFill="1" applyBorder="1" applyAlignment="1">
      <alignment horizontal="left" vertical="center"/>
    </xf>
    <xf numFmtId="3" fontId="16" fillId="0" borderId="26" xfId="0" applyNumberFormat="1" applyFont="1" applyFill="1" applyBorder="1" applyAlignment="1" applyProtection="1">
      <alignment horizontal="right" vertical="center"/>
      <protection locked="0"/>
    </xf>
    <xf numFmtId="164" fontId="3" fillId="2" borderId="39" xfId="1" applyNumberFormat="1" applyFont="1" applyFill="1" applyBorder="1" applyAlignment="1" applyProtection="1">
      <alignment horizontal="right" vertical="center"/>
      <protection locked="0"/>
    </xf>
    <xf numFmtId="0" fontId="22" fillId="0" borderId="0" xfId="0" applyFont="1"/>
    <xf numFmtId="0" fontId="23" fillId="0" borderId="0" xfId="0" applyFont="1"/>
    <xf numFmtId="0" fontId="24" fillId="6" borderId="13" xfId="0" applyFont="1" applyFill="1" applyBorder="1" applyAlignment="1">
      <alignment horizontal="center" vertical="center"/>
    </xf>
    <xf numFmtId="0" fontId="24" fillId="6" borderId="21" xfId="0" applyFont="1" applyFill="1" applyBorder="1" applyAlignment="1">
      <alignment horizontal="center" vertical="center"/>
    </xf>
    <xf numFmtId="0" fontId="24" fillId="6" borderId="10" xfId="0" applyFont="1" applyFill="1" applyBorder="1" applyAlignment="1">
      <alignment vertical="center"/>
    </xf>
    <xf numFmtId="0" fontId="24" fillId="6" borderId="38" xfId="0" applyFont="1" applyFill="1" applyBorder="1" applyAlignment="1">
      <alignment vertical="center"/>
    </xf>
    <xf numFmtId="0" fontId="24" fillId="4" borderId="4" xfId="0" applyFont="1" applyFill="1" applyBorder="1" applyAlignment="1">
      <alignment horizontal="center"/>
    </xf>
    <xf numFmtId="0" fontId="24" fillId="4" borderId="5" xfId="0" applyFont="1" applyFill="1" applyBorder="1" applyAlignment="1">
      <alignment horizontal="center"/>
    </xf>
    <xf numFmtId="0" fontId="24" fillId="6" borderId="5" xfId="0" applyFont="1" applyFill="1" applyBorder="1" applyAlignment="1">
      <alignment horizontal="center"/>
    </xf>
    <xf numFmtId="0" fontId="24" fillId="6" borderId="7" xfId="0" applyFont="1" applyFill="1" applyBorder="1" applyAlignment="1">
      <alignment horizontal="center"/>
    </xf>
    <xf numFmtId="168" fontId="22" fillId="0" borderId="32" xfId="1" applyNumberFormat="1" applyFont="1" applyBorder="1"/>
    <xf numFmtId="0" fontId="22" fillId="0" borderId="40" xfId="0" applyFont="1" applyBorder="1"/>
    <xf numFmtId="168" fontId="22" fillId="0" borderId="17" xfId="1" applyNumberFormat="1" applyFont="1" applyBorder="1"/>
    <xf numFmtId="168" fontId="22" fillId="0" borderId="18" xfId="1" applyNumberFormat="1" applyFont="1" applyBorder="1"/>
    <xf numFmtId="44" fontId="22" fillId="0" borderId="17" xfId="2" applyFont="1" applyBorder="1"/>
    <xf numFmtId="44" fontId="22" fillId="0" borderId="18" xfId="2" applyFont="1" applyBorder="1"/>
    <xf numFmtId="168" fontId="22" fillId="0" borderId="22" xfId="1" applyNumberFormat="1" applyFont="1" applyBorder="1"/>
    <xf numFmtId="168" fontId="22" fillId="0" borderId="23" xfId="1" applyNumberFormat="1" applyFont="1" applyBorder="1"/>
    <xf numFmtId="44" fontId="22" fillId="0" borderId="22" xfId="2" applyFont="1" applyBorder="1"/>
    <xf numFmtId="44" fontId="22" fillId="0" borderId="32" xfId="2" applyFont="1" applyBorder="1"/>
    <xf numFmtId="44" fontId="22" fillId="0" borderId="23" xfId="2" applyFont="1" applyBorder="1"/>
    <xf numFmtId="168" fontId="22" fillId="4" borderId="32" xfId="1" applyNumberFormat="1" applyFont="1" applyFill="1" applyBorder="1"/>
    <xf numFmtId="0" fontId="22" fillId="4" borderId="40" xfId="0" applyFont="1" applyFill="1" applyBorder="1"/>
    <xf numFmtId="168" fontId="22" fillId="4" borderId="23" xfId="1" applyNumberFormat="1" applyFont="1" applyFill="1" applyBorder="1"/>
    <xf numFmtId="44" fontId="22" fillId="4" borderId="32" xfId="2" applyFont="1" applyFill="1" applyBorder="1"/>
    <xf numFmtId="44" fontId="22" fillId="4" borderId="23" xfId="2" applyFont="1" applyFill="1" applyBorder="1"/>
    <xf numFmtId="168" fontId="22" fillId="4" borderId="22" xfId="1" applyNumberFormat="1" applyFont="1" applyFill="1" applyBorder="1"/>
    <xf numFmtId="44" fontId="22" fillId="4" borderId="22" xfId="2" applyFont="1" applyFill="1" applyBorder="1"/>
    <xf numFmtId="168" fontId="22" fillId="3" borderId="32" xfId="1" applyNumberFormat="1" applyFont="1" applyFill="1" applyBorder="1"/>
    <xf numFmtId="0" fontId="22" fillId="3" borderId="40" xfId="0" applyFont="1" applyFill="1" applyBorder="1"/>
    <xf numFmtId="168" fontId="22" fillId="3" borderId="23" xfId="1" applyNumberFormat="1" applyFont="1" applyFill="1" applyBorder="1"/>
    <xf numFmtId="44" fontId="22" fillId="3" borderId="32" xfId="2" applyFont="1" applyFill="1" applyBorder="1"/>
    <xf numFmtId="44" fontId="22" fillId="3" borderId="23" xfId="2" applyFont="1" applyFill="1" applyBorder="1"/>
    <xf numFmtId="0" fontId="22" fillId="0" borderId="16" xfId="0" applyFont="1" applyBorder="1"/>
    <xf numFmtId="0" fontId="22" fillId="0" borderId="41" xfId="0" applyFont="1" applyBorder="1"/>
    <xf numFmtId="168" fontId="22" fillId="0" borderId="35" xfId="1" applyNumberFormat="1" applyFont="1" applyBorder="1"/>
    <xf numFmtId="168" fontId="22" fillId="0" borderId="30" xfId="1" applyNumberFormat="1" applyFont="1" applyBorder="1"/>
    <xf numFmtId="168" fontId="22" fillId="0" borderId="38" xfId="1" applyNumberFormat="1" applyFont="1" applyBorder="1"/>
    <xf numFmtId="44" fontId="22" fillId="0" borderId="35" xfId="2" applyFont="1" applyBorder="1"/>
    <xf numFmtId="44" fontId="22" fillId="0" borderId="30" xfId="2" applyFont="1" applyBorder="1"/>
    <xf numFmtId="44" fontId="22" fillId="0" borderId="38" xfId="2" applyFont="1" applyBorder="1"/>
    <xf numFmtId="168" fontId="22" fillId="3" borderId="22" xfId="1" applyNumberFormat="1" applyFont="1" applyFill="1" applyBorder="1"/>
    <xf numFmtId="44" fontId="22" fillId="3" borderId="22" xfId="2" applyFont="1" applyFill="1" applyBorder="1"/>
    <xf numFmtId="168" fontId="22" fillId="7" borderId="32" xfId="1" applyNumberFormat="1" applyFont="1" applyFill="1" applyBorder="1"/>
    <xf numFmtId="0" fontId="26" fillId="7" borderId="0" xfId="0" applyFont="1" applyFill="1"/>
    <xf numFmtId="0" fontId="22" fillId="4" borderId="0" xfId="0" applyFont="1" applyFill="1"/>
    <xf numFmtId="0" fontId="27" fillId="0" borderId="0" xfId="0" applyFont="1"/>
    <xf numFmtId="0" fontId="31" fillId="0" borderId="0" xfId="0" applyFont="1"/>
    <xf numFmtId="0" fontId="32" fillId="0" borderId="0" xfId="0" applyFont="1"/>
    <xf numFmtId="168" fontId="4" fillId="0" borderId="0" xfId="1" applyNumberFormat="1" applyFont="1" applyFill="1" applyBorder="1" applyAlignment="1">
      <alignment horizontal="center" wrapText="1"/>
    </xf>
    <xf numFmtId="168" fontId="4" fillId="0" borderId="0" xfId="1" applyNumberFormat="1" applyFont="1" applyFill="1" applyBorder="1" applyAlignment="1">
      <alignment horizontal="center" vertical="center" wrapText="1"/>
    </xf>
    <xf numFmtId="168" fontId="5" fillId="0" borderId="29" xfId="1" applyNumberFormat="1" applyFont="1" applyBorder="1" applyAlignment="1">
      <alignment horizontal="center" vertical="center" wrapText="1"/>
    </xf>
    <xf numFmtId="168" fontId="5" fillId="0" borderId="15" xfId="1" applyNumberFormat="1" applyFont="1" applyBorder="1" applyAlignment="1">
      <alignment horizontal="center" vertical="center" wrapText="1"/>
    </xf>
    <xf numFmtId="168" fontId="4" fillId="0" borderId="7" xfId="1" applyNumberFormat="1" applyFont="1" applyFill="1" applyBorder="1" applyAlignment="1" applyProtection="1">
      <alignment horizontal="right" vertical="center"/>
      <protection locked="0"/>
    </xf>
    <xf numFmtId="168" fontId="5" fillId="0" borderId="12" xfId="1" applyNumberFormat="1" applyFont="1" applyBorder="1" applyAlignment="1">
      <alignment horizontal="center" vertical="center" wrapText="1"/>
    </xf>
    <xf numFmtId="168" fontId="5" fillId="0" borderId="7" xfId="1" applyNumberFormat="1" applyFont="1" applyBorder="1" applyAlignment="1">
      <alignment horizontal="center" vertical="center" wrapText="1"/>
    </xf>
    <xf numFmtId="168" fontId="5" fillId="0" borderId="21" xfId="1" applyNumberFormat="1" applyFont="1" applyFill="1" applyBorder="1" applyAlignment="1">
      <alignment horizontal="center" vertical="center" wrapText="1"/>
    </xf>
    <xf numFmtId="168" fontId="5" fillId="0" borderId="7" xfId="1" applyNumberFormat="1" applyFont="1" applyFill="1" applyBorder="1" applyAlignment="1">
      <alignment horizontal="center" vertical="center" wrapText="1"/>
    </xf>
    <xf numFmtId="168" fontId="5" fillId="0" borderId="12" xfId="1" applyNumberFormat="1" applyFont="1" applyFill="1" applyBorder="1" applyAlignment="1">
      <alignment horizontal="center" vertical="center" wrapText="1"/>
    </xf>
    <xf numFmtId="168" fontId="4" fillId="0" borderId="29" xfId="1" applyNumberFormat="1" applyFont="1" applyBorder="1" applyAlignment="1">
      <alignment horizontal="center" vertical="center" wrapText="1"/>
    </xf>
    <xf numFmtId="168" fontId="5" fillId="0" borderId="21" xfId="1" applyNumberFormat="1" applyFont="1" applyBorder="1" applyAlignment="1">
      <alignment horizontal="center" vertical="center" wrapText="1"/>
    </xf>
    <xf numFmtId="168" fontId="5" fillId="0" borderId="23" xfId="1" applyNumberFormat="1" applyFont="1" applyBorder="1" applyAlignment="1">
      <alignment horizontal="center" vertical="center" wrapText="1"/>
    </xf>
    <xf numFmtId="168" fontId="5" fillId="0" borderId="34" xfId="1" applyNumberFormat="1" applyFont="1" applyBorder="1" applyAlignment="1">
      <alignment horizontal="center" vertical="center" wrapText="1"/>
    </xf>
    <xf numFmtId="168" fontId="5" fillId="0" borderId="28" xfId="1" applyNumberFormat="1" applyFont="1" applyBorder="1" applyAlignment="1">
      <alignment horizontal="center" vertical="center" wrapText="1"/>
    </xf>
    <xf numFmtId="168" fontId="4" fillId="0" borderId="12" xfId="1" applyNumberFormat="1" applyFont="1" applyFill="1" applyBorder="1" applyAlignment="1" applyProtection="1">
      <alignment horizontal="center" vertical="center" wrapText="1"/>
      <protection locked="0"/>
    </xf>
    <xf numFmtId="168" fontId="5" fillId="0" borderId="0" xfId="1" applyNumberFormat="1" applyFont="1" applyFill="1" applyBorder="1" applyAlignment="1">
      <alignment horizontal="center" wrapText="1"/>
    </xf>
    <xf numFmtId="0" fontId="21" fillId="0" borderId="0" xfId="0" applyFont="1" applyAlignment="1">
      <alignment horizontal="left"/>
    </xf>
    <xf numFmtId="44" fontId="22" fillId="0" borderId="0" xfId="0" applyNumberFormat="1" applyFont="1"/>
    <xf numFmtId="0" fontId="25" fillId="0" borderId="0" xfId="0" quotePrefix="1" applyFont="1" applyAlignment="1">
      <alignment horizontal="center"/>
    </xf>
    <xf numFmtId="0" fontId="6" fillId="0" borderId="0" xfId="0" applyFont="1" applyBorder="1" applyAlignment="1">
      <alignment horizontal="center" vertical="top" wrapText="1"/>
    </xf>
    <xf numFmtId="0" fontId="12" fillId="0" borderId="0" xfId="0" applyFont="1" applyBorder="1" applyAlignment="1">
      <alignment horizontal="left" vertical="center" wrapText="1"/>
    </xf>
    <xf numFmtId="165" fontId="10" fillId="0" borderId="0" xfId="0" applyNumberFormat="1" applyFont="1" applyBorder="1" applyAlignment="1">
      <alignment horizontal="center" vertical="center" wrapText="1"/>
    </xf>
    <xf numFmtId="164" fontId="11" fillId="0" borderId="0" xfId="1" applyNumberFormat="1" applyFont="1" applyFill="1" applyBorder="1" applyAlignment="1" applyProtection="1">
      <alignment horizontal="right" vertical="center"/>
      <protection locked="0"/>
    </xf>
    <xf numFmtId="3" fontId="4" fillId="0" borderId="0" xfId="0" applyNumberFormat="1" applyFont="1" applyFill="1" applyBorder="1" applyAlignment="1" applyProtection="1">
      <alignment horizontal="right" vertical="center" wrapText="1"/>
      <protection locked="0"/>
    </xf>
    <xf numFmtId="166" fontId="5" fillId="0" borderId="0" xfId="0" applyNumberFormat="1" applyFont="1" applyBorder="1" applyAlignment="1">
      <alignment horizontal="center" vertical="center" wrapText="1"/>
    </xf>
    <xf numFmtId="168" fontId="5" fillId="0" borderId="0" xfId="1" applyNumberFormat="1" applyFont="1" applyBorder="1" applyAlignment="1">
      <alignment horizontal="center" vertical="center" wrapText="1"/>
    </xf>
    <xf numFmtId="44" fontId="5" fillId="0" borderId="0" xfId="2" applyFont="1" applyBorder="1" applyAlignment="1">
      <alignment horizontal="center" vertical="center" wrapText="1"/>
    </xf>
    <xf numFmtId="165" fontId="10" fillId="0" borderId="1" xfId="0" applyNumberFormat="1" applyFont="1" applyBorder="1" applyAlignment="1">
      <alignment horizontal="center" vertical="center" wrapText="1"/>
    </xf>
    <xf numFmtId="3" fontId="4" fillId="0" borderId="1" xfId="0" applyNumberFormat="1" applyFont="1" applyFill="1" applyBorder="1" applyAlignment="1" applyProtection="1">
      <alignment horizontal="right" vertical="center" wrapText="1"/>
      <protection locked="0"/>
    </xf>
    <xf numFmtId="168" fontId="5" fillId="0" borderId="1" xfId="1" applyNumberFormat="1" applyFont="1" applyBorder="1" applyAlignment="1">
      <alignment horizontal="center" vertical="center" wrapText="1"/>
    </xf>
    <xf numFmtId="168" fontId="22" fillId="8" borderId="32" xfId="1" applyNumberFormat="1" applyFont="1" applyFill="1" applyBorder="1"/>
    <xf numFmtId="0" fontId="22" fillId="8" borderId="40" xfId="0" applyFont="1" applyFill="1" applyBorder="1"/>
    <xf numFmtId="168" fontId="22" fillId="8" borderId="22" xfId="1" applyNumberFormat="1" applyFont="1" applyFill="1" applyBorder="1"/>
    <xf numFmtId="168" fontId="22" fillId="8" borderId="23" xfId="1" applyNumberFormat="1" applyFont="1" applyFill="1" applyBorder="1"/>
    <xf numFmtId="44" fontId="22" fillId="8" borderId="22" xfId="2" applyFont="1" applyFill="1" applyBorder="1"/>
    <xf numFmtId="44" fontId="22" fillId="8" borderId="32" xfId="2" applyFont="1" applyFill="1" applyBorder="1"/>
    <xf numFmtId="44" fontId="22" fillId="8" borderId="23" xfId="2" applyFont="1" applyFill="1" applyBorder="1"/>
    <xf numFmtId="0" fontId="9" fillId="2" borderId="26" xfId="0" applyNumberFormat="1" applyFont="1" applyFill="1" applyBorder="1" applyAlignment="1">
      <alignment horizontal="center" vertical="center" wrapText="1"/>
    </xf>
    <xf numFmtId="0" fontId="5" fillId="0" borderId="45" xfId="0" applyFont="1" applyBorder="1" applyAlignment="1">
      <alignment horizontal="left" vertical="center" wrapText="1"/>
    </xf>
    <xf numFmtId="0" fontId="5" fillId="0" borderId="0" xfId="0" applyFont="1" applyBorder="1" applyAlignment="1">
      <alignment horizontal="left" vertical="center" wrapText="1"/>
    </xf>
    <xf numFmtId="0" fontId="5" fillId="0" borderId="46" xfId="0" applyFont="1" applyBorder="1" applyAlignment="1">
      <alignment horizontal="left" vertical="center" wrapText="1"/>
    </xf>
    <xf numFmtId="0" fontId="5" fillId="0" borderId="42" xfId="0" applyFont="1" applyBorder="1" applyAlignment="1">
      <alignment horizontal="left" vertical="center" wrapText="1"/>
    </xf>
    <xf numFmtId="0" fontId="5" fillId="0" borderId="48" xfId="0" applyFont="1" applyBorder="1" applyAlignment="1">
      <alignment horizontal="left" vertical="center" wrapText="1"/>
    </xf>
    <xf numFmtId="0" fontId="5" fillId="0" borderId="47" xfId="0" applyFont="1" applyFill="1" applyBorder="1" applyAlignment="1">
      <alignment horizontal="left" vertical="center" wrapText="1"/>
    </xf>
    <xf numFmtId="0" fontId="5" fillId="0" borderId="43" xfId="0" applyFont="1" applyBorder="1" applyAlignment="1">
      <alignment horizontal="left" vertical="center" wrapText="1"/>
    </xf>
    <xf numFmtId="0" fontId="5" fillId="0" borderId="49" xfId="0" applyFont="1" applyBorder="1" applyAlignment="1">
      <alignment horizontal="left" vertical="center" wrapText="1"/>
    </xf>
    <xf numFmtId="0" fontId="5" fillId="0" borderId="47" xfId="0" applyFont="1" applyBorder="1" applyAlignment="1">
      <alignment horizontal="left" vertical="center" wrapText="1"/>
    </xf>
    <xf numFmtId="3" fontId="4" fillId="0" borderId="38" xfId="0" applyNumberFormat="1" applyFont="1" applyFill="1" applyBorder="1" applyAlignment="1" applyProtection="1">
      <alignment horizontal="right" vertical="center"/>
      <protection locked="0"/>
    </xf>
    <xf numFmtId="164" fontId="3" fillId="2" borderId="38" xfId="1" applyNumberFormat="1" applyFont="1" applyFill="1" applyBorder="1" applyAlignment="1" applyProtection="1">
      <alignment horizontal="right" vertical="center"/>
      <protection locked="0"/>
    </xf>
    <xf numFmtId="168" fontId="5" fillId="0" borderId="38" xfId="1" applyNumberFormat="1" applyFont="1" applyBorder="1" applyAlignment="1">
      <alignment horizontal="center" vertical="center" wrapText="1"/>
    </xf>
    <xf numFmtId="167" fontId="5" fillId="0" borderId="13" xfId="0" applyNumberFormat="1" applyFont="1" applyBorder="1" applyAlignment="1">
      <alignment horizontal="left" vertical="center" wrapText="1"/>
    </xf>
    <xf numFmtId="166" fontId="5" fillId="0" borderId="35" xfId="0" applyNumberFormat="1" applyFont="1" applyBorder="1" applyAlignment="1">
      <alignment horizontal="left" vertical="center" wrapText="1"/>
    </xf>
    <xf numFmtId="3" fontId="4" fillId="0" borderId="34" xfId="0" applyNumberFormat="1" applyFont="1" applyFill="1" applyBorder="1" applyAlignment="1" applyProtection="1">
      <alignment horizontal="right" vertical="center"/>
      <protection locked="0"/>
    </xf>
    <xf numFmtId="3" fontId="4" fillId="0" borderId="4" xfId="0" applyNumberFormat="1" applyFont="1" applyFill="1" applyBorder="1" applyAlignment="1">
      <alignment horizontal="left" vertical="center"/>
    </xf>
    <xf numFmtId="44" fontId="5" fillId="0" borderId="26" xfId="2" applyFont="1" applyBorder="1" applyAlignment="1">
      <alignment horizontal="center" vertical="center" wrapText="1"/>
    </xf>
    <xf numFmtId="44" fontId="5" fillId="0" borderId="24" xfId="2" applyFont="1" applyBorder="1" applyAlignment="1">
      <alignment horizontal="center" vertical="center" wrapText="1"/>
    </xf>
    <xf numFmtId="44" fontId="4" fillId="0" borderId="6" xfId="2" applyFont="1" applyFill="1" applyBorder="1" applyAlignment="1" applyProtection="1">
      <alignment horizontal="right" vertical="center"/>
      <protection locked="0"/>
    </xf>
    <xf numFmtId="44" fontId="5" fillId="0" borderId="25" xfId="2" applyFont="1" applyBorder="1" applyAlignment="1">
      <alignment horizontal="center" vertical="center" wrapText="1"/>
    </xf>
    <xf numFmtId="44" fontId="5" fillId="0" borderId="37" xfId="2" applyFont="1" applyFill="1" applyBorder="1" applyAlignment="1">
      <alignment horizontal="center" vertical="center" wrapText="1"/>
    </xf>
    <xf numFmtId="44" fontId="5" fillId="0" borderId="6" xfId="2" applyFont="1" applyFill="1" applyBorder="1" applyAlignment="1">
      <alignment horizontal="center" vertical="center" wrapText="1"/>
    </xf>
    <xf numFmtId="44" fontId="5" fillId="0" borderId="25" xfId="2" applyFont="1" applyFill="1" applyBorder="1" applyAlignment="1">
      <alignment horizontal="center" vertical="center" wrapText="1"/>
    </xf>
    <xf numFmtId="44" fontId="4" fillId="0" borderId="26" xfId="2" applyFont="1" applyBorder="1" applyAlignment="1">
      <alignment horizontal="center" vertical="center" wrapText="1"/>
    </xf>
    <xf numFmtId="44" fontId="5" fillId="0" borderId="33" xfId="2" applyFont="1" applyBorder="1" applyAlignment="1">
      <alignment horizontal="center" vertical="center" wrapText="1"/>
    </xf>
    <xf numFmtId="44" fontId="5" fillId="0" borderId="37" xfId="2" applyFont="1" applyBorder="1" applyAlignment="1">
      <alignment horizontal="center" vertical="center" wrapText="1"/>
    </xf>
    <xf numFmtId="44" fontId="5" fillId="0" borderId="6" xfId="2" applyFont="1" applyBorder="1" applyAlignment="1">
      <alignment horizontal="center" vertical="center" wrapText="1"/>
    </xf>
    <xf numFmtId="44" fontId="5" fillId="0" borderId="19" xfId="2" applyFont="1" applyBorder="1" applyAlignment="1">
      <alignment horizontal="center" vertical="center" wrapText="1"/>
    </xf>
    <xf numFmtId="44" fontId="5" fillId="0" borderId="36" xfId="2" applyFont="1" applyBorder="1" applyAlignment="1">
      <alignment horizontal="center" vertical="center" wrapText="1"/>
    </xf>
    <xf numFmtId="44" fontId="5" fillId="0" borderId="11" xfId="2" applyFont="1" applyBorder="1" applyAlignment="1">
      <alignment horizontal="center" vertical="center" wrapText="1"/>
    </xf>
    <xf numFmtId="44" fontId="4" fillId="0" borderId="25" xfId="2" applyFont="1" applyFill="1" applyBorder="1" applyAlignment="1" applyProtection="1">
      <alignment horizontal="center" vertical="center" wrapText="1"/>
      <protection locked="0"/>
    </xf>
    <xf numFmtId="164" fontId="11" fillId="0" borderId="2" xfId="1" applyNumberFormat="1" applyFont="1" applyFill="1" applyBorder="1" applyAlignment="1" applyProtection="1">
      <alignment horizontal="right" vertical="center"/>
      <protection locked="0"/>
    </xf>
    <xf numFmtId="164" fontId="11" fillId="0" borderId="20" xfId="1" applyNumberFormat="1" applyFont="1" applyFill="1" applyBorder="1" applyAlignment="1" applyProtection="1">
      <alignment horizontal="right" vertical="center"/>
      <protection locked="0"/>
    </xf>
    <xf numFmtId="164" fontId="11" fillId="0" borderId="4" xfId="1" applyNumberFormat="1" applyFont="1" applyFill="1" applyBorder="1" applyAlignment="1" applyProtection="1">
      <alignment horizontal="right" vertical="center"/>
      <protection locked="0"/>
    </xf>
    <xf numFmtId="164" fontId="11" fillId="0" borderId="10" xfId="1" applyNumberFormat="1" applyFont="1" applyFill="1" applyBorder="1" applyAlignment="1" applyProtection="1">
      <alignment horizontal="right" vertical="center"/>
      <protection locked="0"/>
    </xf>
    <xf numFmtId="164" fontId="11" fillId="0" borderId="13" xfId="1" applyNumberFormat="1" applyFont="1" applyFill="1" applyBorder="1" applyAlignment="1" applyProtection="1">
      <alignment horizontal="right" vertical="center"/>
      <protection locked="0"/>
    </xf>
    <xf numFmtId="164" fontId="11" fillId="0" borderId="22" xfId="1" applyNumberFormat="1" applyFont="1" applyFill="1" applyBorder="1" applyAlignment="1" applyProtection="1">
      <alignment horizontal="right" vertical="center"/>
      <protection locked="0"/>
    </xf>
    <xf numFmtId="164" fontId="11" fillId="0" borderId="27" xfId="1" applyNumberFormat="1" applyFont="1" applyFill="1" applyBorder="1" applyAlignment="1" applyProtection="1">
      <alignment horizontal="right" vertical="center"/>
      <protection locked="0"/>
    </xf>
    <xf numFmtId="164" fontId="11" fillId="0" borderId="35" xfId="1" applyNumberFormat="1" applyFont="1" applyFill="1" applyBorder="1" applyAlignment="1" applyProtection="1">
      <alignment horizontal="right" vertical="center"/>
      <protection locked="0"/>
    </xf>
    <xf numFmtId="164" fontId="11" fillId="0" borderId="17" xfId="1" applyNumberFormat="1" applyFont="1" applyFill="1" applyBorder="1" applyAlignment="1" applyProtection="1">
      <alignment horizontal="right" vertical="center"/>
      <protection locked="0"/>
    </xf>
    <xf numFmtId="165" fontId="10" fillId="0" borderId="3" xfId="0" applyNumberFormat="1" applyFont="1" applyBorder="1" applyAlignment="1">
      <alignment horizontal="center" vertical="center" wrapText="1"/>
    </xf>
    <xf numFmtId="165" fontId="10" fillId="0" borderId="39" xfId="0" applyNumberFormat="1" applyFont="1" applyBorder="1" applyAlignment="1">
      <alignment horizontal="center" vertical="center" wrapText="1"/>
    </xf>
    <xf numFmtId="165" fontId="10" fillId="0" borderId="9" xfId="0" applyNumberFormat="1" applyFont="1" applyBorder="1" applyAlignment="1">
      <alignment horizontal="center" vertical="center" wrapText="1"/>
    </xf>
    <xf numFmtId="165" fontId="10" fillId="0" borderId="50" xfId="0" applyNumberFormat="1" applyFont="1" applyBorder="1" applyAlignment="1">
      <alignment horizontal="center" vertical="center" wrapText="1"/>
    </xf>
    <xf numFmtId="165" fontId="10" fillId="0" borderId="51" xfId="0" applyNumberFormat="1" applyFont="1" applyBorder="1" applyAlignment="1">
      <alignment horizontal="center" vertical="center" wrapText="1"/>
    </xf>
    <xf numFmtId="165" fontId="10" fillId="0" borderId="52" xfId="0" applyNumberFormat="1" applyFont="1" applyBorder="1" applyAlignment="1">
      <alignment horizontal="center" vertical="center" wrapText="1"/>
    </xf>
    <xf numFmtId="165" fontId="10" fillId="0" borderId="1" xfId="0" applyNumberFormat="1" applyFont="1" applyFill="1" applyBorder="1" applyAlignment="1">
      <alignment horizontal="center" vertical="center" wrapText="1"/>
    </xf>
    <xf numFmtId="165" fontId="10" fillId="0" borderId="51" xfId="0" applyNumberFormat="1" applyFont="1" applyFill="1" applyBorder="1" applyAlignment="1">
      <alignment horizontal="center" vertical="center" wrapText="1"/>
    </xf>
    <xf numFmtId="165" fontId="10" fillId="0" borderId="53" xfId="0" applyNumberFormat="1" applyFont="1" applyBorder="1" applyAlignment="1">
      <alignment horizontal="center" vertical="center" wrapText="1"/>
    </xf>
    <xf numFmtId="165" fontId="10" fillId="0" borderId="52" xfId="0" applyNumberFormat="1" applyFont="1" applyFill="1" applyBorder="1" applyAlignment="1">
      <alignment horizontal="center" vertical="center" wrapText="1"/>
    </xf>
    <xf numFmtId="165" fontId="10" fillId="0" borderId="39" xfId="0" applyNumberFormat="1" applyFont="1" applyFill="1" applyBorder="1" applyAlignment="1">
      <alignment horizontal="center" vertical="center" wrapText="1"/>
    </xf>
    <xf numFmtId="0" fontId="5" fillId="0" borderId="55" xfId="0" applyFont="1" applyBorder="1" applyAlignment="1">
      <alignment horizontal="left" vertical="center" wrapText="1"/>
    </xf>
    <xf numFmtId="0" fontId="12" fillId="0" borderId="42" xfId="0" applyFont="1" applyBorder="1" applyAlignment="1">
      <alignment horizontal="left" vertical="center" wrapText="1"/>
    </xf>
    <xf numFmtId="0" fontId="5" fillId="0" borderId="44" xfId="0" applyFont="1" applyBorder="1" applyAlignment="1">
      <alignment horizontal="left" vertical="center" wrapText="1"/>
    </xf>
    <xf numFmtId="0" fontId="5" fillId="0" borderId="45" xfId="0" applyFont="1" applyFill="1" applyBorder="1" applyAlignment="1">
      <alignment horizontal="left" vertical="center" wrapText="1"/>
    </xf>
    <xf numFmtId="0" fontId="5" fillId="0" borderId="42" xfId="0" applyFont="1" applyFill="1" applyBorder="1" applyAlignment="1">
      <alignment horizontal="left" vertical="center" wrapText="1"/>
    </xf>
    <xf numFmtId="44" fontId="4" fillId="0" borderId="19" xfId="2" applyFont="1" applyFill="1" applyBorder="1" applyAlignment="1" applyProtection="1">
      <alignment horizontal="center" vertical="center" wrapText="1"/>
      <protection locked="0"/>
    </xf>
    <xf numFmtId="166" fontId="5" fillId="0" borderId="27" xfId="0" applyNumberFormat="1" applyFont="1" applyBorder="1" applyAlignment="1">
      <alignment horizontal="left" vertical="center" wrapText="1"/>
    </xf>
    <xf numFmtId="168" fontId="4" fillId="0" borderId="34" xfId="1" applyNumberFormat="1" applyFont="1" applyFill="1" applyBorder="1" applyAlignment="1" applyProtection="1">
      <alignment horizontal="center" vertical="center" wrapText="1"/>
      <protection locked="0"/>
    </xf>
    <xf numFmtId="164" fontId="3" fillId="0" borderId="0" xfId="1" applyNumberFormat="1" applyFont="1" applyAlignment="1">
      <alignment horizontal="left"/>
    </xf>
    <xf numFmtId="0" fontId="6" fillId="0" borderId="8" xfId="0" applyFont="1" applyBorder="1" applyAlignment="1">
      <alignment horizontal="center" vertical="center"/>
    </xf>
    <xf numFmtId="0" fontId="12" fillId="0" borderId="0" xfId="0" applyFont="1" applyAlignment="1">
      <alignment horizontal="left" vertical="center"/>
    </xf>
    <xf numFmtId="0" fontId="6" fillId="0" borderId="3" xfId="0" applyFont="1" applyBorder="1" applyAlignment="1">
      <alignment horizontal="center" vertical="center"/>
    </xf>
    <xf numFmtId="0" fontId="6" fillId="0" borderId="9" xfId="0" applyFont="1" applyBorder="1" applyAlignment="1">
      <alignment horizontal="center" vertical="center"/>
    </xf>
    <xf numFmtId="0" fontId="6" fillId="0" borderId="8" xfId="0" applyFont="1" applyFill="1" applyBorder="1" applyAlignment="1">
      <alignment horizontal="center" vertical="center"/>
    </xf>
    <xf numFmtId="0" fontId="12" fillId="0" borderId="0" xfId="0" applyFont="1" applyFill="1" applyAlignment="1">
      <alignment horizontal="left"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5" fillId="0" borderId="0" xfId="0" applyFont="1" applyAlignment="1">
      <alignment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49" fontId="12" fillId="0" borderId="60" xfId="0" applyNumberFormat="1" applyFont="1" applyBorder="1" applyAlignment="1">
      <alignment horizontal="left" vertical="center" wrapText="1"/>
    </xf>
    <xf numFmtId="0" fontId="12" fillId="0" borderId="47" xfId="0" applyFont="1" applyBorder="1" applyAlignment="1">
      <alignment horizontal="left" vertical="center" wrapText="1"/>
    </xf>
    <xf numFmtId="49" fontId="12" fillId="0" borderId="58" xfId="0" applyNumberFormat="1" applyFont="1" applyBorder="1" applyAlignment="1">
      <alignment horizontal="left" vertical="center" wrapText="1"/>
    </xf>
    <xf numFmtId="0" fontId="6" fillId="5" borderId="8" xfId="0" applyFont="1" applyFill="1" applyBorder="1" applyAlignment="1">
      <alignment horizontal="center" vertical="center"/>
    </xf>
    <xf numFmtId="164" fontId="3" fillId="2" borderId="51" xfId="1" applyNumberFormat="1" applyFont="1" applyFill="1" applyBorder="1" applyAlignment="1" applyProtection="1">
      <alignment horizontal="right" vertical="center"/>
      <protection locked="0"/>
    </xf>
    <xf numFmtId="166" fontId="5" fillId="0" borderId="26" xfId="0" applyNumberFormat="1" applyFont="1" applyBorder="1" applyAlignment="1">
      <alignment horizontal="left" vertical="center" wrapText="1"/>
    </xf>
    <xf numFmtId="166" fontId="5" fillId="0" borderId="24" xfId="0" applyNumberFormat="1" applyFont="1" applyBorder="1" applyAlignment="1">
      <alignment horizontal="left" vertical="center" wrapText="1"/>
    </xf>
    <xf numFmtId="0" fontId="5" fillId="0" borderId="25" xfId="0" applyFont="1" applyBorder="1" applyAlignment="1">
      <alignment horizontal="left" vertical="center" wrapText="1"/>
    </xf>
    <xf numFmtId="0" fontId="5" fillId="0" borderId="26" xfId="0" applyFont="1" applyBorder="1" applyAlignment="1">
      <alignment horizontal="left" vertical="center" wrapText="1"/>
    </xf>
    <xf numFmtId="0" fontId="5" fillId="0" borderId="37"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25" xfId="0" applyFont="1" applyFill="1" applyBorder="1" applyAlignment="1">
      <alignment horizontal="left" vertical="center" wrapText="1"/>
    </xf>
    <xf numFmtId="166" fontId="5" fillId="0" borderId="33" xfId="0" applyNumberFormat="1" applyFont="1" applyBorder="1" applyAlignment="1">
      <alignment horizontal="left" vertical="center" wrapText="1"/>
    </xf>
    <xf numFmtId="166" fontId="5" fillId="0" borderId="25" xfId="0" applyNumberFormat="1" applyFont="1" applyBorder="1" applyAlignment="1">
      <alignment horizontal="left" vertical="center" wrapText="1"/>
    </xf>
    <xf numFmtId="0" fontId="5" fillId="0" borderId="37" xfId="0" applyFont="1" applyBorder="1" applyAlignment="1">
      <alignment horizontal="left" vertical="center" wrapText="1"/>
    </xf>
    <xf numFmtId="0" fontId="5" fillId="0" borderId="6" xfId="0" applyFont="1" applyBorder="1" applyAlignment="1">
      <alignment horizontal="left" vertical="center" wrapText="1"/>
    </xf>
    <xf numFmtId="166" fontId="5" fillId="0" borderId="6" xfId="0" applyNumberFormat="1" applyFont="1" applyBorder="1" applyAlignment="1">
      <alignment horizontal="left" vertical="center" wrapText="1"/>
    </xf>
    <xf numFmtId="0" fontId="5" fillId="0" borderId="19" xfId="0" applyFont="1" applyBorder="1" applyAlignment="1">
      <alignment horizontal="left" vertical="center" wrapText="1"/>
    </xf>
    <xf numFmtId="166" fontId="5" fillId="0" borderId="36" xfId="0" applyNumberFormat="1" applyFont="1" applyBorder="1" applyAlignment="1">
      <alignment horizontal="left" vertical="center" wrapText="1"/>
    </xf>
    <xf numFmtId="166" fontId="5" fillId="0" borderId="37" xfId="0" applyNumberFormat="1" applyFont="1" applyBorder="1" applyAlignment="1">
      <alignment horizontal="left" vertical="center" wrapText="1"/>
    </xf>
    <xf numFmtId="0" fontId="5" fillId="0" borderId="24" xfId="0" applyFont="1" applyBorder="1" applyAlignment="1">
      <alignment horizontal="left" vertical="center" wrapText="1"/>
    </xf>
    <xf numFmtId="0" fontId="5" fillId="0" borderId="33" xfId="0" applyFont="1" applyBorder="1" applyAlignment="1">
      <alignment horizontal="left" vertical="center" wrapText="1"/>
    </xf>
    <xf numFmtId="0" fontId="5" fillId="0" borderId="11" xfId="0" applyFont="1" applyBorder="1" applyAlignment="1">
      <alignment horizontal="left" vertical="center" wrapText="1"/>
    </xf>
    <xf numFmtId="3" fontId="36" fillId="0" borderId="6" xfId="0" applyNumberFormat="1" applyFont="1" applyFill="1" applyBorder="1" applyAlignment="1" applyProtection="1">
      <alignment horizontal="left" vertical="center" wrapText="1"/>
      <protection locked="0"/>
    </xf>
    <xf numFmtId="166" fontId="36" fillId="0" borderId="26" xfId="0" applyNumberFormat="1" applyFont="1" applyBorder="1" applyAlignment="1">
      <alignment horizontal="left" vertical="center" wrapText="1"/>
    </xf>
    <xf numFmtId="167" fontId="36" fillId="0" borderId="24" xfId="0" applyNumberFormat="1" applyFont="1" applyBorder="1" applyAlignment="1">
      <alignment horizontal="left" vertical="center" wrapText="1"/>
    </xf>
    <xf numFmtId="0" fontId="36" fillId="0" borderId="24" xfId="0" applyFont="1" applyBorder="1" applyAlignment="1">
      <alignment horizontal="left" vertical="center" wrapText="1"/>
    </xf>
    <xf numFmtId="3" fontId="36" fillId="0" borderId="19" xfId="0" applyNumberFormat="1" applyFont="1" applyFill="1" applyBorder="1" applyAlignment="1" applyProtection="1">
      <alignment horizontal="left" vertical="center" wrapText="1"/>
      <protection locked="0"/>
    </xf>
    <xf numFmtId="166" fontId="36" fillId="0" borderId="24" xfId="0" applyNumberFormat="1" applyFont="1" applyBorder="1" applyAlignment="1">
      <alignment horizontal="left" vertical="center" wrapText="1"/>
    </xf>
    <xf numFmtId="49" fontId="5" fillId="0" borderId="56" xfId="0" applyNumberFormat="1" applyFont="1" applyBorder="1" applyAlignment="1">
      <alignment horizontal="left" vertical="center" wrapText="1"/>
    </xf>
    <xf numFmtId="49" fontId="21" fillId="0" borderId="0" xfId="0" applyNumberFormat="1" applyFont="1" applyAlignment="1">
      <alignment horizontal="left"/>
    </xf>
    <xf numFmtId="49" fontId="5" fillId="0" borderId="54" xfId="0" applyNumberFormat="1" applyFont="1" applyBorder="1" applyAlignment="1">
      <alignment horizontal="left" vertical="center" wrapText="1"/>
    </xf>
    <xf numFmtId="49" fontId="5" fillId="0" borderId="58" xfId="0" applyNumberFormat="1" applyFont="1" applyBorder="1" applyAlignment="1">
      <alignment horizontal="left" vertical="center" wrapText="1"/>
    </xf>
    <xf numFmtId="49" fontId="5" fillId="0" borderId="59" xfId="0" applyNumberFormat="1" applyFont="1" applyFill="1" applyBorder="1" applyAlignment="1">
      <alignment horizontal="left" vertical="center" wrapText="1"/>
    </xf>
    <xf numFmtId="49" fontId="5" fillId="0" borderId="60" xfId="0" applyNumberFormat="1" applyFont="1" applyFill="1" applyBorder="1" applyAlignment="1">
      <alignment horizontal="left" vertical="center" wrapText="1"/>
    </xf>
    <xf numFmtId="49" fontId="5" fillId="0" borderId="58" xfId="0" applyNumberFormat="1" applyFont="1" applyFill="1" applyBorder="1" applyAlignment="1">
      <alignment horizontal="left" vertical="center" wrapText="1"/>
    </xf>
    <xf numFmtId="49" fontId="5" fillId="0" borderId="57" xfId="0" applyNumberFormat="1" applyFont="1" applyBorder="1" applyAlignment="1">
      <alignment horizontal="left" vertical="center" wrapText="1"/>
    </xf>
    <xf numFmtId="49" fontId="5" fillId="0" borderId="59" xfId="0" applyNumberFormat="1" applyFont="1" applyBorder="1" applyAlignment="1">
      <alignment horizontal="left" vertical="center" wrapText="1"/>
    </xf>
    <xf numFmtId="49" fontId="5" fillId="0" borderId="60" xfId="0" applyNumberFormat="1" applyFont="1" applyBorder="1" applyAlignment="1">
      <alignment horizontal="left" vertical="center" wrapText="1"/>
    </xf>
    <xf numFmtId="49" fontId="5" fillId="0" borderId="61" xfId="0" applyNumberFormat="1" applyFont="1" applyBorder="1" applyAlignment="1">
      <alignment horizontal="left" vertical="center" wrapText="1"/>
    </xf>
    <xf numFmtId="49" fontId="12" fillId="0" borderId="62" xfId="0" applyNumberFormat="1" applyFont="1" applyBorder="1" applyAlignment="1">
      <alignment horizontal="left" vertical="center" wrapText="1"/>
    </xf>
    <xf numFmtId="49" fontId="12" fillId="0" borderId="56" xfId="0" applyNumberFormat="1" applyFont="1" applyBorder="1" applyAlignment="1">
      <alignment horizontal="left" vertical="center" wrapText="1"/>
    </xf>
    <xf numFmtId="49" fontId="12" fillId="0" borderId="54" xfId="0" applyNumberFormat="1" applyFont="1" applyBorder="1" applyAlignment="1">
      <alignment horizontal="left" vertical="center" wrapText="1"/>
    </xf>
    <xf numFmtId="49" fontId="12" fillId="0" borderId="60" xfId="0" applyNumberFormat="1" applyFont="1" applyBorder="1" applyAlignment="1">
      <alignment horizontal="left" vertical="center"/>
    </xf>
    <xf numFmtId="49" fontId="5" fillId="0" borderId="56" xfId="0" applyNumberFormat="1" applyFont="1" applyFill="1" applyBorder="1" applyAlignment="1">
      <alignment horizontal="left" vertical="center" wrapText="1"/>
    </xf>
    <xf numFmtId="49" fontId="5" fillId="0" borderId="57" xfId="0" applyNumberFormat="1" applyFont="1" applyFill="1" applyBorder="1" applyAlignment="1">
      <alignment horizontal="left" vertical="center" wrapText="1"/>
    </xf>
    <xf numFmtId="49" fontId="5" fillId="0" borderId="62" xfId="0" applyNumberFormat="1" applyFont="1" applyBorder="1" applyAlignment="1">
      <alignment horizontal="left" vertical="center" wrapText="1"/>
    </xf>
    <xf numFmtId="49" fontId="12" fillId="0" borderId="58" xfId="0" applyNumberFormat="1" applyFont="1" applyBorder="1" applyAlignment="1">
      <alignment horizontal="left" vertical="center"/>
    </xf>
    <xf numFmtId="49" fontId="12" fillId="0" borderId="60" xfId="0" applyNumberFormat="1" applyFont="1" applyFill="1" applyBorder="1" applyAlignment="1">
      <alignment horizontal="left" vertical="center" wrapText="1"/>
    </xf>
    <xf numFmtId="49" fontId="5" fillId="0" borderId="0" xfId="0" applyNumberFormat="1" applyFont="1" applyBorder="1" applyAlignment="1">
      <alignment horizontal="left" vertical="center" wrapText="1"/>
    </xf>
    <xf numFmtId="49" fontId="5" fillId="0" borderId="0" xfId="0" applyNumberFormat="1" applyFont="1" applyFill="1" applyBorder="1" applyAlignment="1">
      <alignment horizontal="left"/>
    </xf>
    <xf numFmtId="0" fontId="21" fillId="0" borderId="0" xfId="0" applyFont="1" applyAlignment="1">
      <alignment horizontal="left"/>
    </xf>
    <xf numFmtId="0" fontId="5" fillId="0" borderId="5" xfId="0" applyFont="1" applyBorder="1" applyAlignment="1">
      <alignment horizontal="center" vertical="center"/>
    </xf>
    <xf numFmtId="44" fontId="5" fillId="0" borderId="5" xfId="2" applyFont="1" applyBorder="1" applyAlignment="1">
      <alignment horizontal="center" vertical="center"/>
    </xf>
    <xf numFmtId="44" fontId="11" fillId="0" borderId="2" xfId="2" applyFont="1" applyFill="1" applyBorder="1" applyAlignment="1" applyProtection="1">
      <alignment horizontal="right" vertical="center"/>
      <protection locked="0"/>
    </xf>
    <xf numFmtId="3" fontId="4" fillId="0" borderId="33" xfId="0" applyNumberFormat="1" applyFont="1" applyBorder="1" applyAlignment="1" applyProtection="1">
      <alignment horizontal="right" vertical="center"/>
      <protection locked="0"/>
    </xf>
    <xf numFmtId="44" fontId="4" fillId="0" borderId="33" xfId="2" applyFont="1" applyBorder="1" applyAlignment="1" applyProtection="1">
      <alignment horizontal="right" vertical="center"/>
      <protection locked="0"/>
    </xf>
    <xf numFmtId="3" fontId="4" fillId="0" borderId="29" xfId="0" applyNumberFormat="1" applyFont="1" applyBorder="1" applyAlignment="1" applyProtection="1">
      <alignment horizontal="right" vertical="center"/>
      <protection locked="0"/>
    </xf>
    <xf numFmtId="44" fontId="4" fillId="0" borderId="29" xfId="2" applyFont="1" applyBorder="1" applyAlignment="1" applyProtection="1">
      <alignment horizontal="right" vertical="center"/>
      <protection locked="0"/>
    </xf>
    <xf numFmtId="3" fontId="4" fillId="0" borderId="26" xfId="0" applyNumberFormat="1" applyFont="1" applyBorder="1" applyAlignment="1" applyProtection="1">
      <alignment horizontal="right" vertical="center"/>
      <protection locked="0"/>
    </xf>
    <xf numFmtId="44" fontId="4" fillId="0" borderId="26" xfId="2" applyFont="1" applyBorder="1" applyAlignment="1" applyProtection="1">
      <alignment horizontal="right" vertical="center"/>
      <protection locked="0"/>
    </xf>
    <xf numFmtId="3" fontId="4" fillId="0" borderId="24" xfId="0" applyNumberFormat="1" applyFont="1" applyBorder="1" applyAlignment="1" applyProtection="1">
      <alignment horizontal="right" vertical="center"/>
      <protection locked="0"/>
    </xf>
    <xf numFmtId="44" fontId="4" fillId="0" borderId="24" xfId="2" applyFont="1" applyBorder="1" applyAlignment="1" applyProtection="1">
      <alignment horizontal="right" vertical="center"/>
      <protection locked="0"/>
    </xf>
    <xf numFmtId="3" fontId="4" fillId="0" borderId="25" xfId="0" applyNumberFormat="1" applyFont="1" applyBorder="1" applyAlignment="1" applyProtection="1">
      <alignment horizontal="right" vertical="center"/>
      <protection locked="0"/>
    </xf>
    <xf numFmtId="44" fontId="4" fillId="0" borderId="25" xfId="2" applyFont="1" applyBorder="1" applyAlignment="1" applyProtection="1">
      <alignment horizontal="right" vertical="center"/>
      <protection locked="0"/>
    </xf>
    <xf numFmtId="3" fontId="4" fillId="0" borderId="15" xfId="0" applyNumberFormat="1" applyFont="1" applyBorder="1" applyAlignment="1" applyProtection="1">
      <alignment horizontal="right" vertical="center" wrapText="1"/>
      <protection locked="0"/>
    </xf>
    <xf numFmtId="44" fontId="4" fillId="0" borderId="15" xfId="2" applyFont="1" applyBorder="1" applyAlignment="1" applyProtection="1">
      <alignment horizontal="right" vertical="center" wrapText="1"/>
      <protection locked="0"/>
    </xf>
    <xf numFmtId="3" fontId="4" fillId="0" borderId="6" xfId="0" applyNumberFormat="1" applyFont="1" applyBorder="1" applyAlignment="1" applyProtection="1">
      <alignment horizontal="right" vertical="center"/>
      <protection locked="0"/>
    </xf>
    <xf numFmtId="44" fontId="4" fillId="0" borderId="6" xfId="2" applyFont="1" applyBorder="1" applyAlignment="1" applyProtection="1">
      <alignment horizontal="right" vertical="center"/>
      <protection locked="0"/>
    </xf>
    <xf numFmtId="3" fontId="4" fillId="0" borderId="19" xfId="0" applyNumberFormat="1" applyFont="1" applyBorder="1" applyAlignment="1" applyProtection="1">
      <alignment horizontal="right" vertical="center"/>
      <protection locked="0"/>
    </xf>
    <xf numFmtId="44" fontId="4" fillId="0" borderId="19" xfId="2" applyFont="1" applyBorder="1" applyAlignment="1" applyProtection="1">
      <alignment horizontal="right" vertical="center"/>
      <protection locked="0"/>
    </xf>
    <xf numFmtId="3" fontId="4" fillId="0" borderId="11" xfId="0" applyNumberFormat="1" applyFont="1" applyBorder="1" applyAlignment="1" applyProtection="1">
      <alignment horizontal="right" vertical="center"/>
      <protection locked="0"/>
    </xf>
    <xf numFmtId="44" fontId="4" fillId="0" borderId="11" xfId="2" applyFont="1" applyBorder="1" applyAlignment="1" applyProtection="1">
      <alignment horizontal="right" vertical="center"/>
      <protection locked="0"/>
    </xf>
    <xf numFmtId="3" fontId="4" fillId="0" borderId="15" xfId="0" applyNumberFormat="1" applyFont="1" applyBorder="1" applyAlignment="1" applyProtection="1">
      <alignment horizontal="right" vertical="center"/>
      <protection locked="0"/>
    </xf>
    <xf numFmtId="44" fontId="4" fillId="0" borderId="15" xfId="2" applyFont="1" applyBorder="1" applyAlignment="1" applyProtection="1">
      <alignment horizontal="right" vertical="center"/>
      <protection locked="0"/>
    </xf>
    <xf numFmtId="3" fontId="4" fillId="0" borderId="29" xfId="0" applyNumberFormat="1" applyFont="1" applyBorder="1" applyAlignment="1" applyProtection="1">
      <alignment horizontal="right" vertical="center" wrapText="1"/>
      <protection locked="0"/>
    </xf>
    <xf numFmtId="44" fontId="4" fillId="0" borderId="29" xfId="2" applyFont="1" applyBorder="1" applyAlignment="1" applyProtection="1">
      <alignment horizontal="right" vertical="center" wrapText="1"/>
      <protection locked="0"/>
    </xf>
    <xf numFmtId="3" fontId="4" fillId="0" borderId="1" xfId="0" applyNumberFormat="1" applyFont="1" applyBorder="1" applyAlignment="1" applyProtection="1">
      <alignment horizontal="right" vertical="center" wrapText="1"/>
      <protection locked="0"/>
    </xf>
    <xf numFmtId="44" fontId="4" fillId="0" borderId="1" xfId="2" applyFont="1" applyBorder="1" applyAlignment="1" applyProtection="1">
      <alignment horizontal="right" vertical="center" wrapText="1"/>
      <protection locked="0"/>
    </xf>
    <xf numFmtId="44" fontId="21" fillId="0" borderId="0" xfId="2" applyFont="1" applyAlignment="1">
      <alignment horizontal="left"/>
    </xf>
    <xf numFmtId="44" fontId="9" fillId="2" borderId="26" xfId="2" applyFont="1" applyFill="1" applyBorder="1" applyAlignment="1">
      <alignment horizontal="center" vertical="center" wrapText="1"/>
    </xf>
    <xf numFmtId="44" fontId="4" fillId="0" borderId="29" xfId="2" applyFont="1" applyFill="1" applyBorder="1" applyAlignment="1" applyProtection="1">
      <alignment horizontal="right" vertical="center"/>
      <protection locked="0"/>
    </xf>
    <xf numFmtId="44" fontId="4" fillId="0" borderId="37" xfId="2" applyFont="1" applyFill="1" applyBorder="1" applyAlignment="1" applyProtection="1">
      <alignment horizontal="right" vertical="center"/>
      <protection locked="0"/>
    </xf>
    <xf numFmtId="44" fontId="4" fillId="0" borderId="33" xfId="2" applyFont="1" applyFill="1" applyBorder="1" applyAlignment="1" applyProtection="1">
      <alignment horizontal="right" vertical="center"/>
      <protection locked="0"/>
    </xf>
    <xf numFmtId="44" fontId="4" fillId="0" borderId="25" xfId="2" applyFont="1" applyFill="1" applyBorder="1" applyAlignment="1" applyProtection="1">
      <alignment horizontal="right" vertical="center"/>
      <protection locked="0"/>
    </xf>
    <xf numFmtId="44" fontId="4" fillId="0" borderId="26" xfId="2" applyFont="1" applyFill="1" applyBorder="1" applyAlignment="1" applyProtection="1">
      <alignment horizontal="right" vertical="center"/>
      <protection locked="0"/>
    </xf>
    <xf numFmtId="44" fontId="4" fillId="0" borderId="29" xfId="2" applyFont="1" applyFill="1" applyBorder="1" applyAlignment="1" applyProtection="1">
      <alignment horizontal="right" vertical="center" wrapText="1"/>
      <protection locked="0"/>
    </xf>
    <xf numFmtId="44" fontId="4" fillId="0" borderId="24" xfId="2" applyFont="1" applyFill="1" applyBorder="1" applyAlignment="1" applyProtection="1">
      <alignment horizontal="right" vertical="center"/>
      <protection locked="0"/>
    </xf>
    <xf numFmtId="44" fontId="4" fillId="0" borderId="21" xfId="2" applyFont="1" applyFill="1" applyBorder="1" applyAlignment="1" applyProtection="1">
      <alignment horizontal="right" vertical="center"/>
      <protection locked="0"/>
    </xf>
    <xf numFmtId="44" fontId="4" fillId="0" borderId="7" xfId="2" applyFont="1" applyFill="1" applyBorder="1" applyAlignment="1" applyProtection="1">
      <alignment horizontal="right" vertical="center"/>
      <protection locked="0"/>
    </xf>
    <xf numFmtId="44" fontId="4" fillId="0" borderId="12" xfId="2" applyFont="1" applyFill="1" applyBorder="1" applyAlignment="1" applyProtection="1">
      <alignment horizontal="right" vertical="center"/>
      <protection locked="0"/>
    </xf>
    <xf numFmtId="44" fontId="16" fillId="0" borderId="26" xfId="2" applyFont="1" applyFill="1" applyBorder="1" applyAlignment="1" applyProtection="1">
      <alignment horizontal="right" vertical="center"/>
      <protection locked="0"/>
    </xf>
    <xf numFmtId="44" fontId="4" fillId="0" borderId="34" xfId="2" applyFont="1" applyFill="1" applyBorder="1" applyAlignment="1" applyProtection="1">
      <alignment horizontal="right" vertical="center"/>
      <protection locked="0"/>
    </xf>
    <xf numFmtId="44" fontId="4" fillId="0" borderId="38" xfId="2" applyFont="1" applyFill="1" applyBorder="1" applyAlignment="1" applyProtection="1">
      <alignment horizontal="right" vertical="center"/>
      <protection locked="0"/>
    </xf>
    <xf numFmtId="44" fontId="4" fillId="0" borderId="15" xfId="2" applyFont="1" applyFill="1" applyBorder="1" applyAlignment="1" applyProtection="1">
      <alignment horizontal="right" vertical="center" wrapText="1"/>
      <protection locked="0"/>
    </xf>
    <xf numFmtId="44" fontId="4" fillId="0" borderId="19" xfId="2" applyFont="1" applyFill="1" applyBorder="1" applyAlignment="1" applyProtection="1">
      <alignment horizontal="right" vertical="center"/>
      <protection locked="0"/>
    </xf>
    <xf numFmtId="44" fontId="4" fillId="0" borderId="11" xfId="2" applyFont="1" applyFill="1" applyBorder="1" applyAlignment="1" applyProtection="1">
      <alignment horizontal="right" vertical="center"/>
      <protection locked="0"/>
    </xf>
    <xf numFmtId="44" fontId="4" fillId="0" borderId="15" xfId="2" applyFont="1" applyFill="1" applyBorder="1" applyAlignment="1" applyProtection="1">
      <alignment horizontal="right" vertical="center"/>
      <protection locked="0"/>
    </xf>
    <xf numFmtId="44" fontId="4" fillId="0" borderId="1" xfId="2" applyFont="1" applyFill="1" applyBorder="1" applyAlignment="1" applyProtection="1">
      <alignment horizontal="right" vertical="center" wrapText="1"/>
      <protection locked="0"/>
    </xf>
    <xf numFmtId="44" fontId="4" fillId="0" borderId="0" xfId="2" applyFont="1" applyFill="1" applyBorder="1" applyAlignment="1" applyProtection="1">
      <alignment horizontal="right" vertical="center" wrapText="1"/>
      <protection locked="0"/>
    </xf>
    <xf numFmtId="44" fontId="5" fillId="0" borderId="0" xfId="2" applyFont="1" applyFill="1"/>
    <xf numFmtId="44" fontId="5" fillId="0" borderId="0" xfId="2" applyFont="1" applyFill="1" applyAlignment="1">
      <alignment horizontal="center"/>
    </xf>
    <xf numFmtId="44" fontId="19" fillId="0" borderId="0" xfId="2" applyFont="1" applyFill="1" applyBorder="1"/>
    <xf numFmtId="44" fontId="3" fillId="0" borderId="0" xfId="2" applyFont="1" applyAlignment="1">
      <alignment horizontal="left"/>
    </xf>
    <xf numFmtId="44" fontId="3" fillId="2" borderId="64" xfId="2" applyFont="1" applyFill="1" applyBorder="1" applyAlignment="1">
      <alignment horizontal="center" vertical="center" wrapText="1"/>
    </xf>
    <xf numFmtId="44" fontId="3" fillId="2" borderId="65" xfId="2" applyFont="1" applyFill="1" applyBorder="1" applyAlignment="1">
      <alignment horizontal="center" vertical="center" wrapText="1"/>
    </xf>
    <xf numFmtId="44" fontId="3" fillId="2" borderId="42" xfId="2" applyFont="1" applyFill="1" applyBorder="1" applyAlignment="1" applyProtection="1">
      <alignment horizontal="right" vertical="center"/>
      <protection locked="0"/>
    </xf>
    <xf numFmtId="44" fontId="3" fillId="2" borderId="43" xfId="2" applyFont="1" applyFill="1" applyBorder="1" applyAlignment="1" applyProtection="1">
      <alignment horizontal="right" vertical="center"/>
      <protection locked="0"/>
    </xf>
    <xf numFmtId="44" fontId="3" fillId="2" borderId="0" xfId="2" applyFont="1" applyFill="1" applyBorder="1" applyAlignment="1" applyProtection="1">
      <alignment horizontal="right" vertical="center"/>
      <protection locked="0"/>
    </xf>
    <xf numFmtId="44" fontId="3" fillId="2" borderId="44" xfId="2" applyFont="1" applyFill="1" applyBorder="1" applyAlignment="1" applyProtection="1">
      <alignment horizontal="right" vertical="center"/>
      <protection locked="0"/>
    </xf>
    <xf numFmtId="44" fontId="3" fillId="2" borderId="55" xfId="2" applyFont="1" applyFill="1" applyBorder="1" applyAlignment="1" applyProtection="1">
      <alignment horizontal="right" vertical="center"/>
      <protection locked="0"/>
    </xf>
    <xf numFmtId="44" fontId="3" fillId="2" borderId="66" xfId="2" applyFont="1" applyFill="1" applyBorder="1" applyAlignment="1" applyProtection="1">
      <alignment horizontal="right" vertical="center"/>
      <protection locked="0"/>
    </xf>
    <xf numFmtId="44" fontId="5" fillId="0" borderId="0" xfId="2" applyFont="1" applyBorder="1" applyAlignment="1">
      <alignment horizontal="left" vertical="center" wrapText="1"/>
    </xf>
    <xf numFmtId="168" fontId="5" fillId="0" borderId="0" xfId="1" applyNumberFormat="1" applyFont="1" applyBorder="1" applyAlignment="1">
      <alignment horizontal="left" vertical="center" wrapText="1"/>
    </xf>
    <xf numFmtId="168" fontId="22" fillId="0" borderId="28" xfId="1" applyNumberFormat="1" applyFont="1" applyBorder="1"/>
    <xf numFmtId="44" fontId="22" fillId="0" borderId="28" xfId="2" applyFont="1" applyBorder="1"/>
    <xf numFmtId="168" fontId="22" fillId="0" borderId="0" xfId="0" applyNumberFormat="1" applyFont="1"/>
    <xf numFmtId="0" fontId="2" fillId="0" borderId="0" xfId="0" applyFont="1" applyAlignment="1">
      <alignment horizontal="left"/>
    </xf>
    <xf numFmtId="0" fontId="9" fillId="2" borderId="26" xfId="0" applyFont="1" applyFill="1" applyBorder="1" applyAlignment="1">
      <alignment horizontal="center" vertical="center" wrapText="1"/>
    </xf>
    <xf numFmtId="3" fontId="4" fillId="0" borderId="29" xfId="0" applyNumberFormat="1" applyFont="1" applyBorder="1" applyAlignment="1" applyProtection="1">
      <alignment horizontal="center" vertical="center"/>
      <protection locked="0"/>
    </xf>
    <xf numFmtId="7" fontId="4" fillId="0" borderId="29" xfId="0" applyNumberFormat="1" applyFont="1" applyBorder="1" applyAlignment="1" applyProtection="1">
      <alignment horizontal="right" vertical="center"/>
      <protection locked="0"/>
    </xf>
    <xf numFmtId="3" fontId="4" fillId="0" borderId="37" xfId="0" applyNumberFormat="1" applyFont="1" applyBorder="1" applyAlignment="1" applyProtection="1">
      <alignment horizontal="center" vertical="center"/>
      <protection locked="0"/>
    </xf>
    <xf numFmtId="7" fontId="4" fillId="0" borderId="37" xfId="0" applyNumberFormat="1" applyFont="1" applyBorder="1" applyAlignment="1" applyProtection="1">
      <alignment horizontal="right" vertical="center"/>
      <protection locked="0"/>
    </xf>
    <xf numFmtId="3" fontId="4" fillId="0" borderId="33" xfId="0" applyNumberFormat="1" applyFont="1" applyBorder="1" applyAlignment="1" applyProtection="1">
      <alignment horizontal="center" vertical="center"/>
      <protection locked="0"/>
    </xf>
    <xf numFmtId="7" fontId="4" fillId="0" borderId="33" xfId="0" applyNumberFormat="1" applyFont="1" applyBorder="1" applyAlignment="1" applyProtection="1">
      <alignment horizontal="right" vertical="center"/>
      <protection locked="0"/>
    </xf>
    <xf numFmtId="3" fontId="4" fillId="0" borderId="25" xfId="0" applyNumberFormat="1" applyFont="1" applyBorder="1" applyAlignment="1" applyProtection="1">
      <alignment horizontal="center" vertical="center"/>
      <protection locked="0"/>
    </xf>
    <xf numFmtId="7" fontId="4" fillId="0" borderId="25" xfId="0" applyNumberFormat="1" applyFont="1" applyBorder="1" applyAlignment="1" applyProtection="1">
      <alignment horizontal="right" vertical="center"/>
      <protection locked="0"/>
    </xf>
    <xf numFmtId="3" fontId="4" fillId="0" borderId="26" xfId="0" applyNumberFormat="1" applyFont="1" applyBorder="1" applyAlignment="1" applyProtection="1">
      <alignment horizontal="center" vertical="center"/>
      <protection locked="0"/>
    </xf>
    <xf numFmtId="7" fontId="4" fillId="0" borderId="26" xfId="0" applyNumberFormat="1" applyFont="1" applyBorder="1" applyAlignment="1" applyProtection="1">
      <alignment horizontal="right" vertical="center"/>
      <protection locked="0"/>
    </xf>
    <xf numFmtId="3" fontId="4" fillId="0" borderId="29" xfId="0" applyNumberFormat="1" applyFont="1" applyBorder="1" applyAlignment="1" applyProtection="1">
      <alignment horizontal="center" vertical="center" wrapText="1"/>
      <protection locked="0"/>
    </xf>
    <xf numFmtId="7" fontId="4" fillId="0" borderId="29" xfId="0" applyNumberFormat="1" applyFont="1" applyBorder="1" applyAlignment="1" applyProtection="1">
      <alignment horizontal="right" vertical="center" wrapText="1"/>
      <protection locked="0"/>
    </xf>
    <xf numFmtId="3" fontId="4" fillId="0" borderId="24" xfId="0" applyNumberFormat="1" applyFont="1" applyBorder="1" applyAlignment="1" applyProtection="1">
      <alignment horizontal="center" vertical="center"/>
      <protection locked="0"/>
    </xf>
    <xf numFmtId="7" fontId="4" fillId="0" borderId="24" xfId="0" applyNumberFormat="1" applyFont="1" applyBorder="1" applyAlignment="1" applyProtection="1">
      <alignment horizontal="right" vertical="center"/>
      <protection locked="0"/>
    </xf>
    <xf numFmtId="3" fontId="4" fillId="0" borderId="21" xfId="0" applyNumberFormat="1" applyFont="1" applyBorder="1" applyAlignment="1" applyProtection="1">
      <alignment horizontal="center" vertical="center"/>
      <protection locked="0"/>
    </xf>
    <xf numFmtId="7" fontId="4" fillId="0" borderId="21" xfId="0" applyNumberFormat="1" applyFont="1" applyBorder="1" applyAlignment="1" applyProtection="1">
      <alignment horizontal="right" vertical="center"/>
      <protection locked="0"/>
    </xf>
    <xf numFmtId="3" fontId="4" fillId="0" borderId="7" xfId="0" applyNumberFormat="1" applyFont="1" applyBorder="1" applyAlignment="1" applyProtection="1">
      <alignment horizontal="center" vertical="center"/>
      <protection locked="0"/>
    </xf>
    <xf numFmtId="7" fontId="4" fillId="0" borderId="7" xfId="0" applyNumberFormat="1" applyFont="1" applyBorder="1" applyAlignment="1" applyProtection="1">
      <alignment horizontal="right" vertical="center"/>
      <protection locked="0"/>
    </xf>
    <xf numFmtId="3" fontId="4" fillId="0" borderId="12" xfId="0" applyNumberFormat="1" applyFont="1" applyBorder="1" applyAlignment="1" applyProtection="1">
      <alignment horizontal="center" vertical="center"/>
      <protection locked="0"/>
    </xf>
    <xf numFmtId="7" fontId="4" fillId="0" borderId="12" xfId="0" applyNumberFormat="1" applyFont="1" applyBorder="1" applyAlignment="1" applyProtection="1">
      <alignment horizontal="right" vertical="center"/>
      <protection locked="0"/>
    </xf>
    <xf numFmtId="3" fontId="16" fillId="0" borderId="26" xfId="0" applyNumberFormat="1" applyFont="1" applyBorder="1" applyAlignment="1" applyProtection="1">
      <alignment horizontal="center" vertical="center"/>
      <protection locked="0"/>
    </xf>
    <xf numFmtId="7" fontId="16" fillId="0" borderId="26" xfId="0" applyNumberFormat="1" applyFont="1" applyBorder="1" applyAlignment="1" applyProtection="1">
      <alignment horizontal="right" vertical="center"/>
      <protection locked="0"/>
    </xf>
    <xf numFmtId="3" fontId="4" fillId="0" borderId="6" xfId="0" applyNumberFormat="1" applyFont="1" applyBorder="1" applyAlignment="1" applyProtection="1">
      <alignment horizontal="center" vertical="center"/>
      <protection locked="0"/>
    </xf>
    <xf numFmtId="7" fontId="4" fillId="0" borderId="6" xfId="0" applyNumberFormat="1" applyFont="1" applyBorder="1" applyAlignment="1" applyProtection="1">
      <alignment horizontal="right" vertical="center"/>
      <protection locked="0"/>
    </xf>
    <xf numFmtId="3" fontId="4" fillId="0" borderId="34" xfId="0" applyNumberFormat="1" applyFont="1" applyBorder="1" applyAlignment="1" applyProtection="1">
      <alignment horizontal="center" vertical="center"/>
      <protection locked="0"/>
    </xf>
    <xf numFmtId="7" fontId="4" fillId="0" borderId="34" xfId="0" applyNumberFormat="1" applyFont="1" applyBorder="1" applyAlignment="1" applyProtection="1">
      <alignment horizontal="right" vertical="center"/>
      <protection locked="0"/>
    </xf>
    <xf numFmtId="3" fontId="4" fillId="0" borderId="38" xfId="0" applyNumberFormat="1" applyFont="1" applyBorder="1" applyAlignment="1" applyProtection="1">
      <alignment horizontal="center" vertical="center"/>
      <protection locked="0"/>
    </xf>
    <xf numFmtId="7" fontId="4" fillId="0" borderId="38" xfId="0" applyNumberFormat="1" applyFont="1" applyBorder="1" applyAlignment="1" applyProtection="1">
      <alignment horizontal="right" vertical="center"/>
      <protection locked="0"/>
    </xf>
    <xf numFmtId="3" fontId="4" fillId="0" borderId="15" xfId="0" applyNumberFormat="1" applyFont="1" applyBorder="1" applyAlignment="1" applyProtection="1">
      <alignment horizontal="center" vertical="center" wrapText="1"/>
      <protection locked="0"/>
    </xf>
    <xf numFmtId="7" fontId="4" fillId="0" borderId="21" xfId="0" applyNumberFormat="1" applyFont="1" applyBorder="1" applyAlignment="1" applyProtection="1">
      <alignment horizontal="right" vertical="center" wrapText="1"/>
      <protection locked="0"/>
    </xf>
    <xf numFmtId="3" fontId="4" fillId="0" borderId="19" xfId="0" applyNumberFormat="1" applyFont="1" applyBorder="1" applyAlignment="1" applyProtection="1">
      <alignment horizontal="center" vertical="center"/>
      <protection locked="0"/>
    </xf>
    <xf numFmtId="7" fontId="4" fillId="0" borderId="19" xfId="0" applyNumberFormat="1" applyFont="1" applyBorder="1" applyAlignment="1" applyProtection="1">
      <alignment horizontal="right" vertical="center"/>
      <protection locked="0"/>
    </xf>
    <xf numFmtId="3" fontId="4" fillId="0" borderId="11" xfId="0" applyNumberFormat="1" applyFont="1" applyBorder="1" applyAlignment="1" applyProtection="1">
      <alignment horizontal="center" vertical="center"/>
      <protection locked="0"/>
    </xf>
    <xf numFmtId="7" fontId="4" fillId="0" borderId="11" xfId="0" applyNumberFormat="1" applyFont="1" applyBorder="1" applyAlignment="1" applyProtection="1">
      <alignment horizontal="right" vertical="center"/>
      <protection locked="0"/>
    </xf>
    <xf numFmtId="3" fontId="4" fillId="0" borderId="15" xfId="0" applyNumberFormat="1" applyFont="1" applyBorder="1" applyAlignment="1" applyProtection="1">
      <alignment horizontal="center" vertical="center"/>
      <protection locked="0"/>
    </xf>
    <xf numFmtId="7" fontId="4" fillId="0" borderId="15" xfId="0" applyNumberFormat="1" applyFont="1" applyBorder="1" applyAlignment="1" applyProtection="1">
      <alignment horizontal="right" vertical="center"/>
      <protection locked="0"/>
    </xf>
    <xf numFmtId="3" fontId="4" fillId="0" borderId="1" xfId="0" applyNumberFormat="1" applyFont="1" applyBorder="1" applyAlignment="1" applyProtection="1">
      <alignment horizontal="center" vertical="center" wrapText="1"/>
      <protection locked="0"/>
    </xf>
    <xf numFmtId="7" fontId="4" fillId="0" borderId="1" xfId="0" applyNumberFormat="1" applyFont="1" applyBorder="1" applyAlignment="1" applyProtection="1">
      <alignment horizontal="right" vertical="center" wrapText="1"/>
      <protection locked="0"/>
    </xf>
    <xf numFmtId="3" fontId="4" fillId="0" borderId="0" xfId="0" applyNumberFormat="1" applyFont="1" applyAlignment="1" applyProtection="1">
      <alignment horizontal="right" vertical="center" wrapText="1"/>
      <protection locked="0"/>
    </xf>
    <xf numFmtId="166" fontId="5" fillId="0" borderId="0" xfId="0" applyNumberFormat="1" applyFont="1"/>
    <xf numFmtId="166" fontId="19" fillId="0" borderId="0" xfId="0" applyNumberFormat="1" applyFont="1"/>
    <xf numFmtId="165" fontId="10" fillId="0" borderId="8" xfId="0" applyNumberFormat="1" applyFont="1" applyBorder="1" applyAlignment="1">
      <alignment horizontal="center" vertical="center" wrapText="1"/>
    </xf>
    <xf numFmtId="167" fontId="5" fillId="0" borderId="20" xfId="0" applyNumberFormat="1" applyFont="1" applyBorder="1" applyAlignment="1">
      <alignment horizontal="left" vertical="center" wrapText="1"/>
    </xf>
    <xf numFmtId="167" fontId="36" fillId="0" borderId="37" xfId="0" applyNumberFormat="1" applyFont="1" applyBorder="1" applyAlignment="1">
      <alignment horizontal="left" vertical="center" wrapText="1"/>
    </xf>
    <xf numFmtId="3" fontId="4" fillId="0" borderId="36" xfId="0" applyNumberFormat="1" applyFont="1" applyFill="1" applyBorder="1" applyAlignment="1" applyProtection="1">
      <alignment horizontal="right" vertical="center"/>
      <protection locked="0"/>
    </xf>
    <xf numFmtId="44" fontId="4" fillId="0" borderId="36" xfId="2" applyFont="1" applyFill="1" applyBorder="1" applyAlignment="1" applyProtection="1">
      <alignment horizontal="right" vertical="center"/>
      <protection locked="0"/>
    </xf>
    <xf numFmtId="3" fontId="4" fillId="0" borderId="36" xfId="0" applyNumberFormat="1" applyFont="1" applyBorder="1" applyAlignment="1" applyProtection="1">
      <alignment horizontal="center" vertical="center"/>
      <protection locked="0"/>
    </xf>
    <xf numFmtId="7" fontId="4" fillId="0" borderId="36" xfId="0" applyNumberFormat="1" applyFont="1" applyBorder="1" applyAlignment="1" applyProtection="1">
      <alignment horizontal="right" vertical="center"/>
      <protection locked="0"/>
    </xf>
    <xf numFmtId="167" fontId="5" fillId="0" borderId="35" xfId="0" applyNumberFormat="1" applyFont="1" applyBorder="1" applyAlignment="1">
      <alignment horizontal="left" vertical="center" wrapText="1"/>
    </xf>
    <xf numFmtId="167" fontId="5" fillId="0" borderId="36" xfId="0" applyNumberFormat="1" applyFont="1" applyBorder="1" applyAlignment="1">
      <alignment horizontal="left" vertical="center" wrapText="1"/>
    </xf>
    <xf numFmtId="164" fontId="3" fillId="2" borderId="15" xfId="1" applyNumberFormat="1" applyFont="1" applyFill="1" applyBorder="1" applyAlignment="1" applyProtection="1">
      <alignment horizontal="right" vertical="center"/>
      <protection locked="0"/>
    </xf>
    <xf numFmtId="44" fontId="3" fillId="2" borderId="48" xfId="2" applyFont="1" applyFill="1" applyBorder="1" applyAlignment="1" applyProtection="1">
      <alignment horizontal="right" vertical="center"/>
      <protection locked="0"/>
    </xf>
    <xf numFmtId="3" fontId="4" fillId="0" borderId="21" xfId="0" applyNumberFormat="1" applyFont="1" applyBorder="1" applyAlignment="1" applyProtection="1">
      <alignment horizontal="right" vertical="center"/>
      <protection locked="0"/>
    </xf>
    <xf numFmtId="3" fontId="4" fillId="0" borderId="7" xfId="0" applyNumberFormat="1" applyFont="1" applyBorder="1" applyAlignment="1" applyProtection="1">
      <alignment horizontal="right" vertical="center"/>
      <protection locked="0"/>
    </xf>
    <xf numFmtId="3" fontId="4" fillId="0" borderId="12" xfId="0" applyNumberFormat="1" applyFont="1" applyBorder="1" applyAlignment="1" applyProtection="1">
      <alignment horizontal="right" vertical="center"/>
      <protection locked="0"/>
    </xf>
    <xf numFmtId="0" fontId="5" fillId="0" borderId="66" xfId="0" applyFont="1" applyBorder="1" applyAlignment="1">
      <alignment horizontal="left" vertical="center" wrapText="1"/>
    </xf>
    <xf numFmtId="164" fontId="3" fillId="2" borderId="12" xfId="1" applyNumberFormat="1" applyFont="1" applyFill="1" applyBorder="1" applyAlignment="1" applyProtection="1">
      <alignment horizontal="right" vertical="center"/>
      <protection locked="0"/>
    </xf>
    <xf numFmtId="44" fontId="3" fillId="2" borderId="46" xfId="2" applyFont="1" applyFill="1" applyBorder="1" applyAlignment="1" applyProtection="1">
      <alignment horizontal="right" vertical="center"/>
      <protection locked="0"/>
    </xf>
    <xf numFmtId="0" fontId="5" fillId="0" borderId="67" xfId="0" applyFont="1" applyBorder="1" applyAlignment="1">
      <alignment horizontal="left" vertical="center" wrapText="1"/>
    </xf>
    <xf numFmtId="0" fontId="5" fillId="0" borderId="68" xfId="0" applyFont="1" applyBorder="1" applyAlignment="1">
      <alignment horizontal="left" vertical="center" wrapText="1"/>
    </xf>
    <xf numFmtId="49" fontId="5" fillId="0" borderId="62" xfId="0" applyNumberFormat="1" applyFont="1" applyBorder="1" applyAlignment="1">
      <alignment horizontal="center" vertical="center" wrapText="1"/>
    </xf>
    <xf numFmtId="49" fontId="5" fillId="0" borderId="63" xfId="0" applyNumberFormat="1" applyFont="1" applyBorder="1" applyAlignment="1">
      <alignment horizontal="center" vertical="center" wrapText="1"/>
    </xf>
    <xf numFmtId="0" fontId="21" fillId="0" borderId="0" xfId="0" applyFont="1" applyAlignment="1">
      <alignment horizontal="left"/>
    </xf>
    <xf numFmtId="0" fontId="8" fillId="2" borderId="3"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43" xfId="0" applyFont="1" applyFill="1" applyBorder="1" applyAlignment="1">
      <alignment horizontal="center" vertical="center" wrapText="1"/>
    </xf>
    <xf numFmtId="0" fontId="8" fillId="2" borderId="44"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9" xfId="0" applyFont="1" applyFill="1" applyBorder="1" applyAlignment="1">
      <alignment horizontal="center" vertical="center" wrapText="1"/>
    </xf>
    <xf numFmtId="0" fontId="9" fillId="2" borderId="42" xfId="0" applyNumberFormat="1" applyFont="1" applyFill="1" applyBorder="1" applyAlignment="1">
      <alignment horizontal="center" vertical="center" wrapText="1"/>
    </xf>
    <xf numFmtId="0" fontId="9" fillId="2" borderId="26" xfId="0" applyNumberFormat="1"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31" xfId="0" applyNumberFormat="1" applyFont="1" applyFill="1" applyBorder="1" applyAlignment="1">
      <alignment horizontal="center" vertical="center" wrapText="1"/>
    </xf>
    <xf numFmtId="0" fontId="8" fillId="2" borderId="26" xfId="0" applyNumberFormat="1" applyFont="1" applyFill="1" applyBorder="1" applyAlignment="1">
      <alignment horizontal="center" vertical="center" wrapText="1"/>
    </xf>
    <xf numFmtId="49" fontId="5" fillId="0" borderId="59" xfId="0" applyNumberFormat="1" applyFont="1" applyBorder="1" applyAlignment="1">
      <alignment horizontal="center" vertical="center" wrapText="1"/>
    </xf>
    <xf numFmtId="49" fontId="5" fillId="0" borderId="57" xfId="0" applyNumberFormat="1" applyFont="1" applyBorder="1" applyAlignment="1">
      <alignment horizontal="center" vertical="center" wrapText="1"/>
    </xf>
    <xf numFmtId="49" fontId="5" fillId="0" borderId="59" xfId="0" applyNumberFormat="1" applyFont="1" applyBorder="1" applyAlignment="1">
      <alignment horizontal="left" vertical="center" wrapText="1"/>
    </xf>
    <xf numFmtId="49" fontId="5" fillId="0" borderId="57" xfId="0" applyNumberFormat="1" applyFont="1" applyBorder="1" applyAlignment="1">
      <alignment horizontal="left" vertical="center" wrapText="1"/>
    </xf>
    <xf numFmtId="49" fontId="5" fillId="0" borderId="63" xfId="0" applyNumberFormat="1" applyFont="1" applyBorder="1" applyAlignment="1">
      <alignment horizontal="left" vertical="center" wrapText="1"/>
    </xf>
    <xf numFmtId="0" fontId="35" fillId="0" borderId="21" xfId="0" applyFont="1" applyBorder="1" applyAlignment="1">
      <alignment horizontal="left" vertical="center" wrapText="1"/>
    </xf>
    <xf numFmtId="0" fontId="35" fillId="0" borderId="23" xfId="0" applyFont="1" applyBorder="1" applyAlignment="1">
      <alignment horizontal="left" vertical="center" wrapText="1"/>
    </xf>
    <xf numFmtId="0" fontId="35" fillId="0" borderId="38" xfId="0" applyFont="1" applyBorder="1" applyAlignment="1">
      <alignment horizontal="left" vertical="center" wrapText="1"/>
    </xf>
    <xf numFmtId="0" fontId="8" fillId="2" borderId="37" xfId="0" applyNumberFormat="1" applyFont="1" applyFill="1" applyBorder="1" applyAlignment="1">
      <alignment horizontal="center" vertical="center" wrapText="1"/>
    </xf>
    <xf numFmtId="0" fontId="8" fillId="2" borderId="36" xfId="0" applyNumberFormat="1" applyFont="1" applyFill="1" applyBorder="1" applyAlignment="1">
      <alignment horizontal="center" vertical="center" wrapText="1"/>
    </xf>
    <xf numFmtId="168" fontId="8" fillId="2" borderId="3" xfId="1" applyNumberFormat="1" applyFont="1" applyFill="1" applyBorder="1" applyAlignment="1">
      <alignment horizontal="center" vertical="center" wrapText="1"/>
    </xf>
    <xf numFmtId="168" fontId="8" fillId="2" borderId="9" xfId="1" applyNumberFormat="1" applyFont="1" applyFill="1" applyBorder="1" applyAlignment="1">
      <alignment horizontal="center" vertical="center" wrapText="1"/>
    </xf>
    <xf numFmtId="49" fontId="3" fillId="2" borderId="43" xfId="0" applyNumberFormat="1" applyFont="1" applyFill="1" applyBorder="1" applyAlignment="1">
      <alignment horizontal="center" vertical="center" wrapText="1"/>
    </xf>
    <xf numFmtId="49" fontId="3" fillId="2" borderId="44" xfId="0" applyNumberFormat="1" applyFont="1" applyFill="1" applyBorder="1" applyAlignment="1">
      <alignment horizontal="center" vertical="center" wrapText="1"/>
    </xf>
    <xf numFmtId="164" fontId="3" fillId="2" borderId="3" xfId="1" applyNumberFormat="1" applyFont="1" applyFill="1" applyBorder="1" applyAlignment="1">
      <alignment horizontal="center" vertical="center" wrapText="1"/>
    </xf>
    <xf numFmtId="164" fontId="3" fillId="2" borderId="9" xfId="1" applyNumberFormat="1" applyFont="1" applyFill="1" applyBorder="1" applyAlignment="1">
      <alignment horizontal="center" vertical="center" wrapText="1"/>
    </xf>
    <xf numFmtId="0" fontId="3" fillId="2" borderId="20" xfId="0" applyNumberFormat="1" applyFont="1" applyFill="1" applyBorder="1" applyAlignment="1">
      <alignment horizontal="center" vertical="center" wrapText="1"/>
    </xf>
    <xf numFmtId="0" fontId="3" fillId="2" borderId="35" xfId="0" applyNumberFormat="1" applyFont="1" applyFill="1" applyBorder="1" applyAlignment="1">
      <alignment horizontal="center" vertical="center" wrapText="1"/>
    </xf>
    <xf numFmtId="0" fontId="25" fillId="4" borderId="13" xfId="0" applyFont="1" applyFill="1" applyBorder="1" applyAlignment="1">
      <alignment horizontal="center"/>
    </xf>
    <xf numFmtId="0" fontId="25" fillId="4" borderId="14" xfId="0" applyFont="1" applyFill="1" applyBorder="1" applyAlignment="1">
      <alignment horizontal="center"/>
    </xf>
    <xf numFmtId="0" fontId="25" fillId="6" borderId="14" xfId="0" applyFont="1" applyFill="1" applyBorder="1" applyAlignment="1">
      <alignment horizontal="center"/>
    </xf>
    <xf numFmtId="0" fontId="25" fillId="6" borderId="15" xfId="0" applyFont="1" applyFill="1" applyBorder="1" applyAlignment="1">
      <alignment horizontal="center"/>
    </xf>
  </cellXfs>
  <cellStyles count="3">
    <cellStyle name="Milliers" xfId="1" builtinId="3"/>
    <cellStyle name="Monétaire"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34"/>
  <sheetViews>
    <sheetView tabSelected="1" zoomScale="70" zoomScaleNormal="70" workbookViewId="0">
      <pane xSplit="2" ySplit="4" topLeftCell="C77" activePane="bottomRight" state="frozen"/>
      <selection pane="topRight" activeCell="C1" sqref="C1"/>
      <selection pane="bottomLeft" activeCell="A6" sqref="A6"/>
      <selection pane="bottomRight" activeCell="C94" sqref="C94"/>
    </sheetView>
  </sheetViews>
  <sheetFormatPr baseColWidth="10" defaultRowHeight="18" x14ac:dyDescent="0.25"/>
  <cols>
    <col min="1" max="1" width="7.140625" style="41" customWidth="1"/>
    <col min="2" max="2" width="56.28515625" style="42" customWidth="1"/>
    <col min="3" max="3" width="70.85546875" style="274" customWidth="1"/>
    <col min="4" max="4" width="7.42578125" style="43" customWidth="1"/>
    <col min="5" max="5" width="18.42578125" style="44" bestFit="1" customWidth="1"/>
    <col min="6" max="6" width="16" style="44" bestFit="1" customWidth="1"/>
    <col min="7" max="7" width="16.5703125" style="45" customWidth="1"/>
    <col min="8" max="8" width="16" style="325" customWidth="1"/>
    <col min="9" max="9" width="16.5703125" style="46" customWidth="1"/>
    <col min="10" max="10" width="16" style="324" customWidth="1"/>
    <col min="11" max="11" width="16.5703125" style="383" customWidth="1"/>
    <col min="12" max="12" width="15.85546875" style="383" customWidth="1"/>
    <col min="13" max="13" width="19.5703125" style="47" bestFit="1" customWidth="1"/>
    <col min="14" max="14" width="19.5703125" style="326" customWidth="1"/>
    <col min="15" max="15" width="47.42578125" style="48" customWidth="1"/>
    <col min="16" max="16" width="40.140625" style="52" customWidth="1"/>
    <col min="17" max="17" width="17.28515625" style="122" customWidth="1"/>
    <col min="18" max="146" width="11.42578125" style="2"/>
    <col min="147" max="147" width="7.140625" style="2" customWidth="1"/>
    <col min="148" max="148" width="56.28515625" style="2" customWidth="1"/>
    <col min="149" max="149" width="7.42578125" style="2" customWidth="1"/>
    <col min="150" max="156" width="17.140625" style="2" customWidth="1"/>
    <col min="157" max="157" width="19.5703125" style="2" bestFit="1" customWidth="1"/>
    <col min="158" max="158" width="47.42578125" style="2" customWidth="1"/>
    <col min="159" max="159" width="28.140625" style="2" customWidth="1"/>
    <col min="160" max="196" width="11.42578125" style="2"/>
    <col min="197" max="197" width="12.5703125" style="2" bestFit="1" customWidth="1"/>
    <col min="198" max="198" width="14.140625" style="2" bestFit="1" customWidth="1"/>
    <col min="199" max="212" width="11.42578125" style="2"/>
    <col min="213" max="214" width="16.140625" style="2" customWidth="1"/>
    <col min="215" max="402" width="11.42578125" style="2"/>
    <col min="403" max="403" width="7.140625" style="2" customWidth="1"/>
    <col min="404" max="404" width="56.28515625" style="2" customWidth="1"/>
    <col min="405" max="405" width="7.42578125" style="2" customWidth="1"/>
    <col min="406" max="412" width="17.140625" style="2" customWidth="1"/>
    <col min="413" max="413" width="19.5703125" style="2" bestFit="1" customWidth="1"/>
    <col min="414" max="414" width="47.42578125" style="2" customWidth="1"/>
    <col min="415" max="415" width="28.140625" style="2" customWidth="1"/>
    <col min="416" max="452" width="11.42578125" style="2"/>
    <col min="453" max="453" width="12.5703125" style="2" bestFit="1" customWidth="1"/>
    <col min="454" max="454" width="14.140625" style="2" bestFit="1" customWidth="1"/>
    <col min="455" max="468" width="11.42578125" style="2"/>
    <col min="469" max="470" width="16.140625" style="2" customWidth="1"/>
    <col min="471" max="658" width="11.42578125" style="2"/>
    <col min="659" max="659" width="7.140625" style="2" customWidth="1"/>
    <col min="660" max="660" width="56.28515625" style="2" customWidth="1"/>
    <col min="661" max="661" width="7.42578125" style="2" customWidth="1"/>
    <col min="662" max="668" width="17.140625" style="2" customWidth="1"/>
    <col min="669" max="669" width="19.5703125" style="2" bestFit="1" customWidth="1"/>
    <col min="670" max="670" width="47.42578125" style="2" customWidth="1"/>
    <col min="671" max="671" width="28.140625" style="2" customWidth="1"/>
    <col min="672" max="708" width="11.42578125" style="2"/>
    <col min="709" max="709" width="12.5703125" style="2" bestFit="1" customWidth="1"/>
    <col min="710" max="710" width="14.140625" style="2" bestFit="1" customWidth="1"/>
    <col min="711" max="724" width="11.42578125" style="2"/>
    <col min="725" max="726" width="16.140625" style="2" customWidth="1"/>
    <col min="727" max="914" width="11.42578125" style="2"/>
    <col min="915" max="915" width="7.140625" style="2" customWidth="1"/>
    <col min="916" max="916" width="56.28515625" style="2" customWidth="1"/>
    <col min="917" max="917" width="7.42578125" style="2" customWidth="1"/>
    <col min="918" max="924" width="17.140625" style="2" customWidth="1"/>
    <col min="925" max="925" width="19.5703125" style="2" bestFit="1" customWidth="1"/>
    <col min="926" max="926" width="47.42578125" style="2" customWidth="1"/>
    <col min="927" max="927" width="28.140625" style="2" customWidth="1"/>
    <col min="928" max="964" width="11.42578125" style="2"/>
    <col min="965" max="965" width="12.5703125" style="2" bestFit="1" customWidth="1"/>
    <col min="966" max="966" width="14.140625" style="2" bestFit="1" customWidth="1"/>
    <col min="967" max="980" width="11.42578125" style="2"/>
    <col min="981" max="982" width="16.140625" style="2" customWidth="1"/>
    <col min="983" max="1170" width="11.42578125" style="2"/>
    <col min="1171" max="1171" width="7.140625" style="2" customWidth="1"/>
    <col min="1172" max="1172" width="56.28515625" style="2" customWidth="1"/>
    <col min="1173" max="1173" width="7.42578125" style="2" customWidth="1"/>
    <col min="1174" max="1180" width="17.140625" style="2" customWidth="1"/>
    <col min="1181" max="1181" width="19.5703125" style="2" bestFit="1" customWidth="1"/>
    <col min="1182" max="1182" width="47.42578125" style="2" customWidth="1"/>
    <col min="1183" max="1183" width="28.140625" style="2" customWidth="1"/>
    <col min="1184" max="1220" width="11.42578125" style="2"/>
    <col min="1221" max="1221" width="12.5703125" style="2" bestFit="1" customWidth="1"/>
    <col min="1222" max="1222" width="14.140625" style="2" bestFit="1" customWidth="1"/>
    <col min="1223" max="1236" width="11.42578125" style="2"/>
    <col min="1237" max="1238" width="16.140625" style="2" customWidth="1"/>
    <col min="1239" max="1426" width="11.42578125" style="2"/>
    <col min="1427" max="1427" width="7.140625" style="2" customWidth="1"/>
    <col min="1428" max="1428" width="56.28515625" style="2" customWidth="1"/>
    <col min="1429" max="1429" width="7.42578125" style="2" customWidth="1"/>
    <col min="1430" max="1436" width="17.140625" style="2" customWidth="1"/>
    <col min="1437" max="1437" width="19.5703125" style="2" bestFit="1" customWidth="1"/>
    <col min="1438" max="1438" width="47.42578125" style="2" customWidth="1"/>
    <col min="1439" max="1439" width="28.140625" style="2" customWidth="1"/>
    <col min="1440" max="1476" width="11.42578125" style="2"/>
    <col min="1477" max="1477" width="12.5703125" style="2" bestFit="1" customWidth="1"/>
    <col min="1478" max="1478" width="14.140625" style="2" bestFit="1" customWidth="1"/>
    <col min="1479" max="1492" width="11.42578125" style="2"/>
    <col min="1493" max="1494" width="16.140625" style="2" customWidth="1"/>
    <col min="1495" max="1682" width="11.42578125" style="2"/>
    <col min="1683" max="1683" width="7.140625" style="2" customWidth="1"/>
    <col min="1684" max="1684" width="56.28515625" style="2" customWidth="1"/>
    <col min="1685" max="1685" width="7.42578125" style="2" customWidth="1"/>
    <col min="1686" max="1692" width="17.140625" style="2" customWidth="1"/>
    <col min="1693" max="1693" width="19.5703125" style="2" bestFit="1" customWidth="1"/>
    <col min="1694" max="1694" width="47.42578125" style="2" customWidth="1"/>
    <col min="1695" max="1695" width="28.140625" style="2" customWidth="1"/>
    <col min="1696" max="1732" width="11.42578125" style="2"/>
    <col min="1733" max="1733" width="12.5703125" style="2" bestFit="1" customWidth="1"/>
    <col min="1734" max="1734" width="14.140625" style="2" bestFit="1" customWidth="1"/>
    <col min="1735" max="1748" width="11.42578125" style="2"/>
    <col min="1749" max="1750" width="16.140625" style="2" customWidth="1"/>
    <col min="1751" max="1938" width="11.42578125" style="2"/>
    <col min="1939" max="1939" width="7.140625" style="2" customWidth="1"/>
    <col min="1940" max="1940" width="56.28515625" style="2" customWidth="1"/>
    <col min="1941" max="1941" width="7.42578125" style="2" customWidth="1"/>
    <col min="1942" max="1948" width="17.140625" style="2" customWidth="1"/>
    <col min="1949" max="1949" width="19.5703125" style="2" bestFit="1" customWidth="1"/>
    <col min="1950" max="1950" width="47.42578125" style="2" customWidth="1"/>
    <col min="1951" max="1951" width="28.140625" style="2" customWidth="1"/>
    <col min="1952" max="1988" width="11.42578125" style="2"/>
    <col min="1989" max="1989" width="12.5703125" style="2" bestFit="1" customWidth="1"/>
    <col min="1990" max="1990" width="14.140625" style="2" bestFit="1" customWidth="1"/>
    <col min="1991" max="2004" width="11.42578125" style="2"/>
    <col min="2005" max="2006" width="16.140625" style="2" customWidth="1"/>
    <col min="2007" max="2194" width="11.42578125" style="2"/>
    <col min="2195" max="2195" width="7.140625" style="2" customWidth="1"/>
    <col min="2196" max="2196" width="56.28515625" style="2" customWidth="1"/>
    <col min="2197" max="2197" width="7.42578125" style="2" customWidth="1"/>
    <col min="2198" max="2204" width="17.140625" style="2" customWidth="1"/>
    <col min="2205" max="2205" width="19.5703125" style="2" bestFit="1" customWidth="1"/>
    <col min="2206" max="2206" width="47.42578125" style="2" customWidth="1"/>
    <col min="2207" max="2207" width="28.140625" style="2" customWidth="1"/>
    <col min="2208" max="2244" width="11.42578125" style="2"/>
    <col min="2245" max="2245" width="12.5703125" style="2" bestFit="1" customWidth="1"/>
    <col min="2246" max="2246" width="14.140625" style="2" bestFit="1" customWidth="1"/>
    <col min="2247" max="2260" width="11.42578125" style="2"/>
    <col min="2261" max="2262" width="16.140625" style="2" customWidth="1"/>
    <col min="2263" max="2450" width="11.42578125" style="2"/>
    <col min="2451" max="2451" width="7.140625" style="2" customWidth="1"/>
    <col min="2452" max="2452" width="56.28515625" style="2" customWidth="1"/>
    <col min="2453" max="2453" width="7.42578125" style="2" customWidth="1"/>
    <col min="2454" max="2460" width="17.140625" style="2" customWidth="1"/>
    <col min="2461" max="2461" width="19.5703125" style="2" bestFit="1" customWidth="1"/>
    <col min="2462" max="2462" width="47.42578125" style="2" customWidth="1"/>
    <col min="2463" max="2463" width="28.140625" style="2" customWidth="1"/>
    <col min="2464" max="2500" width="11.42578125" style="2"/>
    <col min="2501" max="2501" width="12.5703125" style="2" bestFit="1" customWidth="1"/>
    <col min="2502" max="2502" width="14.140625" style="2" bestFit="1" customWidth="1"/>
    <col min="2503" max="2516" width="11.42578125" style="2"/>
    <col min="2517" max="2518" width="16.140625" style="2" customWidth="1"/>
    <col min="2519" max="2706" width="11.42578125" style="2"/>
    <col min="2707" max="2707" width="7.140625" style="2" customWidth="1"/>
    <col min="2708" max="2708" width="56.28515625" style="2" customWidth="1"/>
    <col min="2709" max="2709" width="7.42578125" style="2" customWidth="1"/>
    <col min="2710" max="2716" width="17.140625" style="2" customWidth="1"/>
    <col min="2717" max="2717" width="19.5703125" style="2" bestFit="1" customWidth="1"/>
    <col min="2718" max="2718" width="47.42578125" style="2" customWidth="1"/>
    <col min="2719" max="2719" width="28.140625" style="2" customWidth="1"/>
    <col min="2720" max="2756" width="11.42578125" style="2"/>
    <col min="2757" max="2757" width="12.5703125" style="2" bestFit="1" customWidth="1"/>
    <col min="2758" max="2758" width="14.140625" style="2" bestFit="1" customWidth="1"/>
    <col min="2759" max="2772" width="11.42578125" style="2"/>
    <col min="2773" max="2774" width="16.140625" style="2" customWidth="1"/>
    <col min="2775" max="2962" width="11.42578125" style="2"/>
    <col min="2963" max="2963" width="7.140625" style="2" customWidth="1"/>
    <col min="2964" max="2964" width="56.28515625" style="2" customWidth="1"/>
    <col min="2965" max="2965" width="7.42578125" style="2" customWidth="1"/>
    <col min="2966" max="2972" width="17.140625" style="2" customWidth="1"/>
    <col min="2973" max="2973" width="19.5703125" style="2" bestFit="1" customWidth="1"/>
    <col min="2974" max="2974" width="47.42578125" style="2" customWidth="1"/>
    <col min="2975" max="2975" width="28.140625" style="2" customWidth="1"/>
    <col min="2976" max="3012" width="11.42578125" style="2"/>
    <col min="3013" max="3013" width="12.5703125" style="2" bestFit="1" customWidth="1"/>
    <col min="3014" max="3014" width="14.140625" style="2" bestFit="1" customWidth="1"/>
    <col min="3015" max="3028" width="11.42578125" style="2"/>
    <col min="3029" max="3030" width="16.140625" style="2" customWidth="1"/>
    <col min="3031" max="3218" width="11.42578125" style="2"/>
    <col min="3219" max="3219" width="7.140625" style="2" customWidth="1"/>
    <col min="3220" max="3220" width="56.28515625" style="2" customWidth="1"/>
    <col min="3221" max="3221" width="7.42578125" style="2" customWidth="1"/>
    <col min="3222" max="3228" width="17.140625" style="2" customWidth="1"/>
    <col min="3229" max="3229" width="19.5703125" style="2" bestFit="1" customWidth="1"/>
    <col min="3230" max="3230" width="47.42578125" style="2" customWidth="1"/>
    <col min="3231" max="3231" width="28.140625" style="2" customWidth="1"/>
    <col min="3232" max="3268" width="11.42578125" style="2"/>
    <col min="3269" max="3269" width="12.5703125" style="2" bestFit="1" customWidth="1"/>
    <col min="3270" max="3270" width="14.140625" style="2" bestFit="1" customWidth="1"/>
    <col min="3271" max="3284" width="11.42578125" style="2"/>
    <col min="3285" max="3286" width="16.140625" style="2" customWidth="1"/>
    <col min="3287" max="3474" width="11.42578125" style="2"/>
    <col min="3475" max="3475" width="7.140625" style="2" customWidth="1"/>
    <col min="3476" max="3476" width="56.28515625" style="2" customWidth="1"/>
    <col min="3477" max="3477" width="7.42578125" style="2" customWidth="1"/>
    <col min="3478" max="3484" width="17.140625" style="2" customWidth="1"/>
    <col min="3485" max="3485" width="19.5703125" style="2" bestFit="1" customWidth="1"/>
    <col min="3486" max="3486" width="47.42578125" style="2" customWidth="1"/>
    <col min="3487" max="3487" width="28.140625" style="2" customWidth="1"/>
    <col min="3488" max="3524" width="11.42578125" style="2"/>
    <col min="3525" max="3525" width="12.5703125" style="2" bestFit="1" customWidth="1"/>
    <col min="3526" max="3526" width="14.140625" style="2" bestFit="1" customWidth="1"/>
    <col min="3527" max="3540" width="11.42578125" style="2"/>
    <col min="3541" max="3542" width="16.140625" style="2" customWidth="1"/>
    <col min="3543" max="3730" width="11.42578125" style="2"/>
    <col min="3731" max="3731" width="7.140625" style="2" customWidth="1"/>
    <col min="3732" max="3732" width="56.28515625" style="2" customWidth="1"/>
    <col min="3733" max="3733" width="7.42578125" style="2" customWidth="1"/>
    <col min="3734" max="3740" width="17.140625" style="2" customWidth="1"/>
    <col min="3741" max="3741" width="19.5703125" style="2" bestFit="1" customWidth="1"/>
    <col min="3742" max="3742" width="47.42578125" style="2" customWidth="1"/>
    <col min="3743" max="3743" width="28.140625" style="2" customWidth="1"/>
    <col min="3744" max="3780" width="11.42578125" style="2"/>
    <col min="3781" max="3781" width="12.5703125" style="2" bestFit="1" customWidth="1"/>
    <col min="3782" max="3782" width="14.140625" style="2" bestFit="1" customWidth="1"/>
    <col min="3783" max="3796" width="11.42578125" style="2"/>
    <col min="3797" max="3798" width="16.140625" style="2" customWidth="1"/>
    <col min="3799" max="3986" width="11.42578125" style="2"/>
    <col min="3987" max="3987" width="7.140625" style="2" customWidth="1"/>
    <col min="3988" max="3988" width="56.28515625" style="2" customWidth="1"/>
    <col min="3989" max="3989" width="7.42578125" style="2" customWidth="1"/>
    <col min="3990" max="3996" width="17.140625" style="2" customWidth="1"/>
    <col min="3997" max="3997" width="19.5703125" style="2" bestFit="1" customWidth="1"/>
    <col min="3998" max="3998" width="47.42578125" style="2" customWidth="1"/>
    <col min="3999" max="3999" width="28.140625" style="2" customWidth="1"/>
    <col min="4000" max="4036" width="11.42578125" style="2"/>
    <col min="4037" max="4037" width="12.5703125" style="2" bestFit="1" customWidth="1"/>
    <col min="4038" max="4038" width="14.140625" style="2" bestFit="1" customWidth="1"/>
    <col min="4039" max="4052" width="11.42578125" style="2"/>
    <col min="4053" max="4054" width="16.140625" style="2" customWidth="1"/>
    <col min="4055" max="4242" width="11.42578125" style="2"/>
    <col min="4243" max="4243" width="7.140625" style="2" customWidth="1"/>
    <col min="4244" max="4244" width="56.28515625" style="2" customWidth="1"/>
    <col min="4245" max="4245" width="7.42578125" style="2" customWidth="1"/>
    <col min="4246" max="4252" width="17.140625" style="2" customWidth="1"/>
    <col min="4253" max="4253" width="19.5703125" style="2" bestFit="1" customWidth="1"/>
    <col min="4254" max="4254" width="47.42578125" style="2" customWidth="1"/>
    <col min="4255" max="4255" width="28.140625" style="2" customWidth="1"/>
    <col min="4256" max="4292" width="11.42578125" style="2"/>
    <col min="4293" max="4293" width="12.5703125" style="2" bestFit="1" customWidth="1"/>
    <col min="4294" max="4294" width="14.140625" style="2" bestFit="1" customWidth="1"/>
    <col min="4295" max="4308" width="11.42578125" style="2"/>
    <col min="4309" max="4310" width="16.140625" style="2" customWidth="1"/>
    <col min="4311" max="4498" width="11.42578125" style="2"/>
    <col min="4499" max="4499" width="7.140625" style="2" customWidth="1"/>
    <col min="4500" max="4500" width="56.28515625" style="2" customWidth="1"/>
    <col min="4501" max="4501" width="7.42578125" style="2" customWidth="1"/>
    <col min="4502" max="4508" width="17.140625" style="2" customWidth="1"/>
    <col min="4509" max="4509" width="19.5703125" style="2" bestFit="1" customWidth="1"/>
    <col min="4510" max="4510" width="47.42578125" style="2" customWidth="1"/>
    <col min="4511" max="4511" width="28.140625" style="2" customWidth="1"/>
    <col min="4512" max="4548" width="11.42578125" style="2"/>
    <col min="4549" max="4549" width="12.5703125" style="2" bestFit="1" customWidth="1"/>
    <col min="4550" max="4550" width="14.140625" style="2" bestFit="1" customWidth="1"/>
    <col min="4551" max="4564" width="11.42578125" style="2"/>
    <col min="4565" max="4566" width="16.140625" style="2" customWidth="1"/>
    <col min="4567" max="4754" width="11.42578125" style="2"/>
    <col min="4755" max="4755" width="7.140625" style="2" customWidth="1"/>
    <col min="4756" max="4756" width="56.28515625" style="2" customWidth="1"/>
    <col min="4757" max="4757" width="7.42578125" style="2" customWidth="1"/>
    <col min="4758" max="4764" width="17.140625" style="2" customWidth="1"/>
    <col min="4765" max="4765" width="19.5703125" style="2" bestFit="1" customWidth="1"/>
    <col min="4766" max="4766" width="47.42578125" style="2" customWidth="1"/>
    <col min="4767" max="4767" width="28.140625" style="2" customWidth="1"/>
    <col min="4768" max="4804" width="11.42578125" style="2"/>
    <col min="4805" max="4805" width="12.5703125" style="2" bestFit="1" customWidth="1"/>
    <col min="4806" max="4806" width="14.140625" style="2" bestFit="1" customWidth="1"/>
    <col min="4807" max="4820" width="11.42578125" style="2"/>
    <col min="4821" max="4822" width="16.140625" style="2" customWidth="1"/>
    <col min="4823" max="5010" width="11.42578125" style="2"/>
    <col min="5011" max="5011" width="7.140625" style="2" customWidth="1"/>
    <col min="5012" max="5012" width="56.28515625" style="2" customWidth="1"/>
    <col min="5013" max="5013" width="7.42578125" style="2" customWidth="1"/>
    <col min="5014" max="5020" width="17.140625" style="2" customWidth="1"/>
    <col min="5021" max="5021" width="19.5703125" style="2" bestFit="1" customWidth="1"/>
    <col min="5022" max="5022" width="47.42578125" style="2" customWidth="1"/>
    <col min="5023" max="5023" width="28.140625" style="2" customWidth="1"/>
    <col min="5024" max="5060" width="11.42578125" style="2"/>
    <col min="5061" max="5061" width="12.5703125" style="2" bestFit="1" customWidth="1"/>
    <col min="5062" max="5062" width="14.140625" style="2" bestFit="1" customWidth="1"/>
    <col min="5063" max="5076" width="11.42578125" style="2"/>
    <col min="5077" max="5078" width="16.140625" style="2" customWidth="1"/>
    <col min="5079" max="5266" width="11.42578125" style="2"/>
    <col min="5267" max="5267" width="7.140625" style="2" customWidth="1"/>
    <col min="5268" max="5268" width="56.28515625" style="2" customWidth="1"/>
    <col min="5269" max="5269" width="7.42578125" style="2" customWidth="1"/>
    <col min="5270" max="5276" width="17.140625" style="2" customWidth="1"/>
    <col min="5277" max="5277" width="19.5703125" style="2" bestFit="1" customWidth="1"/>
    <col min="5278" max="5278" width="47.42578125" style="2" customWidth="1"/>
    <col min="5279" max="5279" width="28.140625" style="2" customWidth="1"/>
    <col min="5280" max="5316" width="11.42578125" style="2"/>
    <col min="5317" max="5317" width="12.5703125" style="2" bestFit="1" customWidth="1"/>
    <col min="5318" max="5318" width="14.140625" style="2" bestFit="1" customWidth="1"/>
    <col min="5319" max="5332" width="11.42578125" style="2"/>
    <col min="5333" max="5334" width="16.140625" style="2" customWidth="1"/>
    <col min="5335" max="5522" width="11.42578125" style="2"/>
    <col min="5523" max="5523" width="7.140625" style="2" customWidth="1"/>
    <col min="5524" max="5524" width="56.28515625" style="2" customWidth="1"/>
    <col min="5525" max="5525" width="7.42578125" style="2" customWidth="1"/>
    <col min="5526" max="5532" width="17.140625" style="2" customWidth="1"/>
    <col min="5533" max="5533" width="19.5703125" style="2" bestFit="1" customWidth="1"/>
    <col min="5534" max="5534" width="47.42578125" style="2" customWidth="1"/>
    <col min="5535" max="5535" width="28.140625" style="2" customWidth="1"/>
    <col min="5536" max="5572" width="11.42578125" style="2"/>
    <col min="5573" max="5573" width="12.5703125" style="2" bestFit="1" customWidth="1"/>
    <col min="5574" max="5574" width="14.140625" style="2" bestFit="1" customWidth="1"/>
    <col min="5575" max="5588" width="11.42578125" style="2"/>
    <col min="5589" max="5590" width="16.140625" style="2" customWidth="1"/>
    <col min="5591" max="5778" width="11.42578125" style="2"/>
    <col min="5779" max="5779" width="7.140625" style="2" customWidth="1"/>
    <col min="5780" max="5780" width="56.28515625" style="2" customWidth="1"/>
    <col min="5781" max="5781" width="7.42578125" style="2" customWidth="1"/>
    <col min="5782" max="5788" width="17.140625" style="2" customWidth="1"/>
    <col min="5789" max="5789" width="19.5703125" style="2" bestFit="1" customWidth="1"/>
    <col min="5790" max="5790" width="47.42578125" style="2" customWidth="1"/>
    <col min="5791" max="5791" width="28.140625" style="2" customWidth="1"/>
    <col min="5792" max="5828" width="11.42578125" style="2"/>
    <col min="5829" max="5829" width="12.5703125" style="2" bestFit="1" customWidth="1"/>
    <col min="5830" max="5830" width="14.140625" style="2" bestFit="1" customWidth="1"/>
    <col min="5831" max="5844" width="11.42578125" style="2"/>
    <col min="5845" max="5846" width="16.140625" style="2" customWidth="1"/>
    <col min="5847" max="6034" width="11.42578125" style="2"/>
    <col min="6035" max="6035" width="7.140625" style="2" customWidth="1"/>
    <col min="6036" max="6036" width="56.28515625" style="2" customWidth="1"/>
    <col min="6037" max="6037" width="7.42578125" style="2" customWidth="1"/>
    <col min="6038" max="6044" width="17.140625" style="2" customWidth="1"/>
    <col min="6045" max="6045" width="19.5703125" style="2" bestFit="1" customWidth="1"/>
    <col min="6046" max="6046" width="47.42578125" style="2" customWidth="1"/>
    <col min="6047" max="6047" width="28.140625" style="2" customWidth="1"/>
    <col min="6048" max="6084" width="11.42578125" style="2"/>
    <col min="6085" max="6085" width="12.5703125" style="2" bestFit="1" customWidth="1"/>
    <col min="6086" max="6086" width="14.140625" style="2" bestFit="1" customWidth="1"/>
    <col min="6087" max="6100" width="11.42578125" style="2"/>
    <col min="6101" max="6102" width="16.140625" style="2" customWidth="1"/>
    <col min="6103" max="6290" width="11.42578125" style="2"/>
    <col min="6291" max="6291" width="7.140625" style="2" customWidth="1"/>
    <col min="6292" max="6292" width="56.28515625" style="2" customWidth="1"/>
    <col min="6293" max="6293" width="7.42578125" style="2" customWidth="1"/>
    <col min="6294" max="6300" width="17.140625" style="2" customWidth="1"/>
    <col min="6301" max="6301" width="19.5703125" style="2" bestFit="1" customWidth="1"/>
    <col min="6302" max="6302" width="47.42578125" style="2" customWidth="1"/>
    <col min="6303" max="6303" width="28.140625" style="2" customWidth="1"/>
    <col min="6304" max="6340" width="11.42578125" style="2"/>
    <col min="6341" max="6341" width="12.5703125" style="2" bestFit="1" customWidth="1"/>
    <col min="6342" max="6342" width="14.140625" style="2" bestFit="1" customWidth="1"/>
    <col min="6343" max="6356" width="11.42578125" style="2"/>
    <col min="6357" max="6358" width="16.140625" style="2" customWidth="1"/>
    <col min="6359" max="6546" width="11.42578125" style="2"/>
    <col min="6547" max="6547" width="7.140625" style="2" customWidth="1"/>
    <col min="6548" max="6548" width="56.28515625" style="2" customWidth="1"/>
    <col min="6549" max="6549" width="7.42578125" style="2" customWidth="1"/>
    <col min="6550" max="6556" width="17.140625" style="2" customWidth="1"/>
    <col min="6557" max="6557" width="19.5703125" style="2" bestFit="1" customWidth="1"/>
    <col min="6558" max="6558" width="47.42578125" style="2" customWidth="1"/>
    <col min="6559" max="6559" width="28.140625" style="2" customWidth="1"/>
    <col min="6560" max="6596" width="11.42578125" style="2"/>
    <col min="6597" max="6597" width="12.5703125" style="2" bestFit="1" customWidth="1"/>
    <col min="6598" max="6598" width="14.140625" style="2" bestFit="1" customWidth="1"/>
    <col min="6599" max="6612" width="11.42578125" style="2"/>
    <col min="6613" max="6614" width="16.140625" style="2" customWidth="1"/>
    <col min="6615" max="6802" width="11.42578125" style="2"/>
    <col min="6803" max="6803" width="7.140625" style="2" customWidth="1"/>
    <col min="6804" max="6804" width="56.28515625" style="2" customWidth="1"/>
    <col min="6805" max="6805" width="7.42578125" style="2" customWidth="1"/>
    <col min="6806" max="6812" width="17.140625" style="2" customWidth="1"/>
    <col min="6813" max="6813" width="19.5703125" style="2" bestFit="1" customWidth="1"/>
    <col min="6814" max="6814" width="47.42578125" style="2" customWidth="1"/>
    <col min="6815" max="6815" width="28.140625" style="2" customWidth="1"/>
    <col min="6816" max="6852" width="11.42578125" style="2"/>
    <col min="6853" max="6853" width="12.5703125" style="2" bestFit="1" customWidth="1"/>
    <col min="6854" max="6854" width="14.140625" style="2" bestFit="1" customWidth="1"/>
    <col min="6855" max="6868" width="11.42578125" style="2"/>
    <col min="6869" max="6870" width="16.140625" style="2" customWidth="1"/>
    <col min="6871" max="7058" width="11.42578125" style="2"/>
    <col min="7059" max="7059" width="7.140625" style="2" customWidth="1"/>
    <col min="7060" max="7060" width="56.28515625" style="2" customWidth="1"/>
    <col min="7061" max="7061" width="7.42578125" style="2" customWidth="1"/>
    <col min="7062" max="7068" width="17.140625" style="2" customWidth="1"/>
    <col min="7069" max="7069" width="19.5703125" style="2" bestFit="1" customWidth="1"/>
    <col min="7070" max="7070" width="47.42578125" style="2" customWidth="1"/>
    <col min="7071" max="7071" width="28.140625" style="2" customWidth="1"/>
    <col min="7072" max="7108" width="11.42578125" style="2"/>
    <col min="7109" max="7109" width="12.5703125" style="2" bestFit="1" customWidth="1"/>
    <col min="7110" max="7110" width="14.140625" style="2" bestFit="1" customWidth="1"/>
    <col min="7111" max="7124" width="11.42578125" style="2"/>
    <col min="7125" max="7126" width="16.140625" style="2" customWidth="1"/>
    <col min="7127" max="7314" width="11.42578125" style="2"/>
    <col min="7315" max="7315" width="7.140625" style="2" customWidth="1"/>
    <col min="7316" max="7316" width="56.28515625" style="2" customWidth="1"/>
    <col min="7317" max="7317" width="7.42578125" style="2" customWidth="1"/>
    <col min="7318" max="7324" width="17.140625" style="2" customWidth="1"/>
    <col min="7325" max="7325" width="19.5703125" style="2" bestFit="1" customWidth="1"/>
    <col min="7326" max="7326" width="47.42578125" style="2" customWidth="1"/>
    <col min="7327" max="7327" width="28.140625" style="2" customWidth="1"/>
    <col min="7328" max="7364" width="11.42578125" style="2"/>
    <col min="7365" max="7365" width="12.5703125" style="2" bestFit="1" customWidth="1"/>
    <col min="7366" max="7366" width="14.140625" style="2" bestFit="1" customWidth="1"/>
    <col min="7367" max="7380" width="11.42578125" style="2"/>
    <col min="7381" max="7382" width="16.140625" style="2" customWidth="1"/>
    <col min="7383" max="7570" width="11.42578125" style="2"/>
    <col min="7571" max="7571" width="7.140625" style="2" customWidth="1"/>
    <col min="7572" max="7572" width="56.28515625" style="2" customWidth="1"/>
    <col min="7573" max="7573" width="7.42578125" style="2" customWidth="1"/>
    <col min="7574" max="7580" width="17.140625" style="2" customWidth="1"/>
    <col min="7581" max="7581" width="19.5703125" style="2" bestFit="1" customWidth="1"/>
    <col min="7582" max="7582" width="47.42578125" style="2" customWidth="1"/>
    <col min="7583" max="7583" width="28.140625" style="2" customWidth="1"/>
    <col min="7584" max="7620" width="11.42578125" style="2"/>
    <col min="7621" max="7621" width="12.5703125" style="2" bestFit="1" customWidth="1"/>
    <col min="7622" max="7622" width="14.140625" style="2" bestFit="1" customWidth="1"/>
    <col min="7623" max="7636" width="11.42578125" style="2"/>
    <col min="7637" max="7638" width="16.140625" style="2" customWidth="1"/>
    <col min="7639" max="7826" width="11.42578125" style="2"/>
    <col min="7827" max="7827" width="7.140625" style="2" customWidth="1"/>
    <col min="7828" max="7828" width="56.28515625" style="2" customWidth="1"/>
    <col min="7829" max="7829" width="7.42578125" style="2" customWidth="1"/>
    <col min="7830" max="7836" width="17.140625" style="2" customWidth="1"/>
    <col min="7837" max="7837" width="19.5703125" style="2" bestFit="1" customWidth="1"/>
    <col min="7838" max="7838" width="47.42578125" style="2" customWidth="1"/>
    <col min="7839" max="7839" width="28.140625" style="2" customWidth="1"/>
    <col min="7840" max="7876" width="11.42578125" style="2"/>
    <col min="7877" max="7877" width="12.5703125" style="2" bestFit="1" customWidth="1"/>
    <col min="7878" max="7878" width="14.140625" style="2" bestFit="1" customWidth="1"/>
    <col min="7879" max="7892" width="11.42578125" style="2"/>
    <col min="7893" max="7894" width="16.140625" style="2" customWidth="1"/>
    <col min="7895" max="8082" width="11.42578125" style="2"/>
    <col min="8083" max="8083" width="7.140625" style="2" customWidth="1"/>
    <col min="8084" max="8084" width="56.28515625" style="2" customWidth="1"/>
    <col min="8085" max="8085" width="7.42578125" style="2" customWidth="1"/>
    <col min="8086" max="8092" width="17.140625" style="2" customWidth="1"/>
    <col min="8093" max="8093" width="19.5703125" style="2" bestFit="1" customWidth="1"/>
    <col min="8094" max="8094" width="47.42578125" style="2" customWidth="1"/>
    <col min="8095" max="8095" width="28.140625" style="2" customWidth="1"/>
    <col min="8096" max="8132" width="11.42578125" style="2"/>
    <col min="8133" max="8133" width="12.5703125" style="2" bestFit="1" customWidth="1"/>
    <col min="8134" max="8134" width="14.140625" style="2" bestFit="1" customWidth="1"/>
    <col min="8135" max="8148" width="11.42578125" style="2"/>
    <col min="8149" max="8150" width="16.140625" style="2" customWidth="1"/>
    <col min="8151" max="8338" width="11.42578125" style="2"/>
    <col min="8339" max="8339" width="7.140625" style="2" customWidth="1"/>
    <col min="8340" max="8340" width="56.28515625" style="2" customWidth="1"/>
    <col min="8341" max="8341" width="7.42578125" style="2" customWidth="1"/>
    <col min="8342" max="8348" width="17.140625" style="2" customWidth="1"/>
    <col min="8349" max="8349" width="19.5703125" style="2" bestFit="1" customWidth="1"/>
    <col min="8350" max="8350" width="47.42578125" style="2" customWidth="1"/>
    <col min="8351" max="8351" width="28.140625" style="2" customWidth="1"/>
    <col min="8352" max="8388" width="11.42578125" style="2"/>
    <col min="8389" max="8389" width="12.5703125" style="2" bestFit="1" customWidth="1"/>
    <col min="8390" max="8390" width="14.140625" style="2" bestFit="1" customWidth="1"/>
    <col min="8391" max="8404" width="11.42578125" style="2"/>
    <col min="8405" max="8406" width="16.140625" style="2" customWidth="1"/>
    <col min="8407" max="8594" width="11.42578125" style="2"/>
    <col min="8595" max="8595" width="7.140625" style="2" customWidth="1"/>
    <col min="8596" max="8596" width="56.28515625" style="2" customWidth="1"/>
    <col min="8597" max="8597" width="7.42578125" style="2" customWidth="1"/>
    <col min="8598" max="8604" width="17.140625" style="2" customWidth="1"/>
    <col min="8605" max="8605" width="19.5703125" style="2" bestFit="1" customWidth="1"/>
    <col min="8606" max="8606" width="47.42578125" style="2" customWidth="1"/>
    <col min="8607" max="8607" width="28.140625" style="2" customWidth="1"/>
    <col min="8608" max="8644" width="11.42578125" style="2"/>
    <col min="8645" max="8645" width="12.5703125" style="2" bestFit="1" customWidth="1"/>
    <col min="8646" max="8646" width="14.140625" style="2" bestFit="1" customWidth="1"/>
    <col min="8647" max="8660" width="11.42578125" style="2"/>
    <col min="8661" max="8662" width="16.140625" style="2" customWidth="1"/>
    <col min="8663" max="8850" width="11.42578125" style="2"/>
    <col min="8851" max="8851" width="7.140625" style="2" customWidth="1"/>
    <col min="8852" max="8852" width="56.28515625" style="2" customWidth="1"/>
    <col min="8853" max="8853" width="7.42578125" style="2" customWidth="1"/>
    <col min="8854" max="8860" width="17.140625" style="2" customWidth="1"/>
    <col min="8861" max="8861" width="19.5703125" style="2" bestFit="1" customWidth="1"/>
    <col min="8862" max="8862" width="47.42578125" style="2" customWidth="1"/>
    <col min="8863" max="8863" width="28.140625" style="2" customWidth="1"/>
    <col min="8864" max="8900" width="11.42578125" style="2"/>
    <col min="8901" max="8901" width="12.5703125" style="2" bestFit="1" customWidth="1"/>
    <col min="8902" max="8902" width="14.140625" style="2" bestFit="1" customWidth="1"/>
    <col min="8903" max="8916" width="11.42578125" style="2"/>
    <col min="8917" max="8918" width="16.140625" style="2" customWidth="1"/>
    <col min="8919" max="9106" width="11.42578125" style="2"/>
    <col min="9107" max="9107" width="7.140625" style="2" customWidth="1"/>
    <col min="9108" max="9108" width="56.28515625" style="2" customWidth="1"/>
    <col min="9109" max="9109" width="7.42578125" style="2" customWidth="1"/>
    <col min="9110" max="9116" width="17.140625" style="2" customWidth="1"/>
    <col min="9117" max="9117" width="19.5703125" style="2" bestFit="1" customWidth="1"/>
    <col min="9118" max="9118" width="47.42578125" style="2" customWidth="1"/>
    <col min="9119" max="9119" width="28.140625" style="2" customWidth="1"/>
    <col min="9120" max="9156" width="11.42578125" style="2"/>
    <col min="9157" max="9157" width="12.5703125" style="2" bestFit="1" customWidth="1"/>
    <col min="9158" max="9158" width="14.140625" style="2" bestFit="1" customWidth="1"/>
    <col min="9159" max="9172" width="11.42578125" style="2"/>
    <col min="9173" max="9174" width="16.140625" style="2" customWidth="1"/>
    <col min="9175" max="9362" width="11.42578125" style="2"/>
    <col min="9363" max="9363" width="7.140625" style="2" customWidth="1"/>
    <col min="9364" max="9364" width="56.28515625" style="2" customWidth="1"/>
    <col min="9365" max="9365" width="7.42578125" style="2" customWidth="1"/>
    <col min="9366" max="9372" width="17.140625" style="2" customWidth="1"/>
    <col min="9373" max="9373" width="19.5703125" style="2" bestFit="1" customWidth="1"/>
    <col min="9374" max="9374" width="47.42578125" style="2" customWidth="1"/>
    <col min="9375" max="9375" width="28.140625" style="2" customWidth="1"/>
    <col min="9376" max="9412" width="11.42578125" style="2"/>
    <col min="9413" max="9413" width="12.5703125" style="2" bestFit="1" customWidth="1"/>
    <col min="9414" max="9414" width="14.140625" style="2" bestFit="1" customWidth="1"/>
    <col min="9415" max="9428" width="11.42578125" style="2"/>
    <col min="9429" max="9430" width="16.140625" style="2" customWidth="1"/>
    <col min="9431" max="9618" width="11.42578125" style="2"/>
    <col min="9619" max="9619" width="7.140625" style="2" customWidth="1"/>
    <col min="9620" max="9620" width="56.28515625" style="2" customWidth="1"/>
    <col min="9621" max="9621" width="7.42578125" style="2" customWidth="1"/>
    <col min="9622" max="9628" width="17.140625" style="2" customWidth="1"/>
    <col min="9629" max="9629" width="19.5703125" style="2" bestFit="1" customWidth="1"/>
    <col min="9630" max="9630" width="47.42578125" style="2" customWidth="1"/>
    <col min="9631" max="9631" width="28.140625" style="2" customWidth="1"/>
    <col min="9632" max="9668" width="11.42578125" style="2"/>
    <col min="9669" max="9669" width="12.5703125" style="2" bestFit="1" customWidth="1"/>
    <col min="9670" max="9670" width="14.140625" style="2" bestFit="1" customWidth="1"/>
    <col min="9671" max="9684" width="11.42578125" style="2"/>
    <col min="9685" max="9686" width="16.140625" style="2" customWidth="1"/>
    <col min="9687" max="9874" width="11.42578125" style="2"/>
    <col min="9875" max="9875" width="7.140625" style="2" customWidth="1"/>
    <col min="9876" max="9876" width="56.28515625" style="2" customWidth="1"/>
    <col min="9877" max="9877" width="7.42578125" style="2" customWidth="1"/>
    <col min="9878" max="9884" width="17.140625" style="2" customWidth="1"/>
    <col min="9885" max="9885" width="19.5703125" style="2" bestFit="1" customWidth="1"/>
    <col min="9886" max="9886" width="47.42578125" style="2" customWidth="1"/>
    <col min="9887" max="9887" width="28.140625" style="2" customWidth="1"/>
    <col min="9888" max="9924" width="11.42578125" style="2"/>
    <col min="9925" max="9925" width="12.5703125" style="2" bestFit="1" customWidth="1"/>
    <col min="9926" max="9926" width="14.140625" style="2" bestFit="1" customWidth="1"/>
    <col min="9927" max="9940" width="11.42578125" style="2"/>
    <col min="9941" max="9942" width="16.140625" style="2" customWidth="1"/>
    <col min="9943" max="10130" width="11.42578125" style="2"/>
    <col min="10131" max="10131" width="7.140625" style="2" customWidth="1"/>
    <col min="10132" max="10132" width="56.28515625" style="2" customWidth="1"/>
    <col min="10133" max="10133" width="7.42578125" style="2" customWidth="1"/>
    <col min="10134" max="10140" width="17.140625" style="2" customWidth="1"/>
    <col min="10141" max="10141" width="19.5703125" style="2" bestFit="1" customWidth="1"/>
    <col min="10142" max="10142" width="47.42578125" style="2" customWidth="1"/>
    <col min="10143" max="10143" width="28.140625" style="2" customWidth="1"/>
    <col min="10144" max="10180" width="11.42578125" style="2"/>
    <col min="10181" max="10181" width="12.5703125" style="2" bestFit="1" customWidth="1"/>
    <col min="10182" max="10182" width="14.140625" style="2" bestFit="1" customWidth="1"/>
    <col min="10183" max="10196" width="11.42578125" style="2"/>
    <col min="10197" max="10198" width="16.140625" style="2" customWidth="1"/>
    <col min="10199" max="10386" width="11.42578125" style="2"/>
    <col min="10387" max="10387" width="7.140625" style="2" customWidth="1"/>
    <col min="10388" max="10388" width="56.28515625" style="2" customWidth="1"/>
    <col min="10389" max="10389" width="7.42578125" style="2" customWidth="1"/>
    <col min="10390" max="10396" width="17.140625" style="2" customWidth="1"/>
    <col min="10397" max="10397" width="19.5703125" style="2" bestFit="1" customWidth="1"/>
    <col min="10398" max="10398" width="47.42578125" style="2" customWidth="1"/>
    <col min="10399" max="10399" width="28.140625" style="2" customWidth="1"/>
    <col min="10400" max="10436" width="11.42578125" style="2"/>
    <col min="10437" max="10437" width="12.5703125" style="2" bestFit="1" customWidth="1"/>
    <col min="10438" max="10438" width="14.140625" style="2" bestFit="1" customWidth="1"/>
    <col min="10439" max="10452" width="11.42578125" style="2"/>
    <col min="10453" max="10454" width="16.140625" style="2" customWidth="1"/>
    <col min="10455" max="10642" width="11.42578125" style="2"/>
    <col min="10643" max="10643" width="7.140625" style="2" customWidth="1"/>
    <col min="10644" max="10644" width="56.28515625" style="2" customWidth="1"/>
    <col min="10645" max="10645" width="7.42578125" style="2" customWidth="1"/>
    <col min="10646" max="10652" width="17.140625" style="2" customWidth="1"/>
    <col min="10653" max="10653" width="19.5703125" style="2" bestFit="1" customWidth="1"/>
    <col min="10654" max="10654" width="47.42578125" style="2" customWidth="1"/>
    <col min="10655" max="10655" width="28.140625" style="2" customWidth="1"/>
    <col min="10656" max="10692" width="11.42578125" style="2"/>
    <col min="10693" max="10693" width="12.5703125" style="2" bestFit="1" customWidth="1"/>
    <col min="10694" max="10694" width="14.140625" style="2" bestFit="1" customWidth="1"/>
    <col min="10695" max="10708" width="11.42578125" style="2"/>
    <col min="10709" max="10710" width="16.140625" style="2" customWidth="1"/>
    <col min="10711" max="10898" width="11.42578125" style="2"/>
    <col min="10899" max="10899" width="7.140625" style="2" customWidth="1"/>
    <col min="10900" max="10900" width="56.28515625" style="2" customWidth="1"/>
    <col min="10901" max="10901" width="7.42578125" style="2" customWidth="1"/>
    <col min="10902" max="10908" width="17.140625" style="2" customWidth="1"/>
    <col min="10909" max="10909" width="19.5703125" style="2" bestFit="1" customWidth="1"/>
    <col min="10910" max="10910" width="47.42578125" style="2" customWidth="1"/>
    <col min="10911" max="10911" width="28.140625" style="2" customWidth="1"/>
    <col min="10912" max="10948" width="11.42578125" style="2"/>
    <col min="10949" max="10949" width="12.5703125" style="2" bestFit="1" customWidth="1"/>
    <col min="10950" max="10950" width="14.140625" style="2" bestFit="1" customWidth="1"/>
    <col min="10951" max="10964" width="11.42578125" style="2"/>
    <col min="10965" max="10966" width="16.140625" style="2" customWidth="1"/>
    <col min="10967" max="11154" width="11.42578125" style="2"/>
    <col min="11155" max="11155" width="7.140625" style="2" customWidth="1"/>
    <col min="11156" max="11156" width="56.28515625" style="2" customWidth="1"/>
    <col min="11157" max="11157" width="7.42578125" style="2" customWidth="1"/>
    <col min="11158" max="11164" width="17.140625" style="2" customWidth="1"/>
    <col min="11165" max="11165" width="19.5703125" style="2" bestFit="1" customWidth="1"/>
    <col min="11166" max="11166" width="47.42578125" style="2" customWidth="1"/>
    <col min="11167" max="11167" width="28.140625" style="2" customWidth="1"/>
    <col min="11168" max="11204" width="11.42578125" style="2"/>
    <col min="11205" max="11205" width="12.5703125" style="2" bestFit="1" customWidth="1"/>
    <col min="11206" max="11206" width="14.140625" style="2" bestFit="1" customWidth="1"/>
    <col min="11207" max="11220" width="11.42578125" style="2"/>
    <col min="11221" max="11222" width="16.140625" style="2" customWidth="1"/>
    <col min="11223" max="11410" width="11.42578125" style="2"/>
    <col min="11411" max="11411" width="7.140625" style="2" customWidth="1"/>
    <col min="11412" max="11412" width="56.28515625" style="2" customWidth="1"/>
    <col min="11413" max="11413" width="7.42578125" style="2" customWidth="1"/>
    <col min="11414" max="11420" width="17.140625" style="2" customWidth="1"/>
    <col min="11421" max="11421" width="19.5703125" style="2" bestFit="1" customWidth="1"/>
    <col min="11422" max="11422" width="47.42578125" style="2" customWidth="1"/>
    <col min="11423" max="11423" width="28.140625" style="2" customWidth="1"/>
    <col min="11424" max="11460" width="11.42578125" style="2"/>
    <col min="11461" max="11461" width="12.5703125" style="2" bestFit="1" customWidth="1"/>
    <col min="11462" max="11462" width="14.140625" style="2" bestFit="1" customWidth="1"/>
    <col min="11463" max="11476" width="11.42578125" style="2"/>
    <col min="11477" max="11478" width="16.140625" style="2" customWidth="1"/>
    <col min="11479" max="11666" width="11.42578125" style="2"/>
    <col min="11667" max="11667" width="7.140625" style="2" customWidth="1"/>
    <col min="11668" max="11668" width="56.28515625" style="2" customWidth="1"/>
    <col min="11669" max="11669" width="7.42578125" style="2" customWidth="1"/>
    <col min="11670" max="11676" width="17.140625" style="2" customWidth="1"/>
    <col min="11677" max="11677" width="19.5703125" style="2" bestFit="1" customWidth="1"/>
    <col min="11678" max="11678" width="47.42578125" style="2" customWidth="1"/>
    <col min="11679" max="11679" width="28.140625" style="2" customWidth="1"/>
    <col min="11680" max="11716" width="11.42578125" style="2"/>
    <col min="11717" max="11717" width="12.5703125" style="2" bestFit="1" customWidth="1"/>
    <col min="11718" max="11718" width="14.140625" style="2" bestFit="1" customWidth="1"/>
    <col min="11719" max="11732" width="11.42578125" style="2"/>
    <col min="11733" max="11734" width="16.140625" style="2" customWidth="1"/>
    <col min="11735" max="11922" width="11.42578125" style="2"/>
    <col min="11923" max="11923" width="7.140625" style="2" customWidth="1"/>
    <col min="11924" max="11924" width="56.28515625" style="2" customWidth="1"/>
    <col min="11925" max="11925" width="7.42578125" style="2" customWidth="1"/>
    <col min="11926" max="11932" width="17.140625" style="2" customWidth="1"/>
    <col min="11933" max="11933" width="19.5703125" style="2" bestFit="1" customWidth="1"/>
    <col min="11934" max="11934" width="47.42578125" style="2" customWidth="1"/>
    <col min="11935" max="11935" width="28.140625" style="2" customWidth="1"/>
    <col min="11936" max="11972" width="11.42578125" style="2"/>
    <col min="11973" max="11973" width="12.5703125" style="2" bestFit="1" customWidth="1"/>
    <col min="11974" max="11974" width="14.140625" style="2" bestFit="1" customWidth="1"/>
    <col min="11975" max="11988" width="11.42578125" style="2"/>
    <col min="11989" max="11990" width="16.140625" style="2" customWidth="1"/>
    <col min="11991" max="12178" width="11.42578125" style="2"/>
    <col min="12179" max="12179" width="7.140625" style="2" customWidth="1"/>
    <col min="12180" max="12180" width="56.28515625" style="2" customWidth="1"/>
    <col min="12181" max="12181" width="7.42578125" style="2" customWidth="1"/>
    <col min="12182" max="12188" width="17.140625" style="2" customWidth="1"/>
    <col min="12189" max="12189" width="19.5703125" style="2" bestFit="1" customWidth="1"/>
    <col min="12190" max="12190" width="47.42578125" style="2" customWidth="1"/>
    <col min="12191" max="12191" width="28.140625" style="2" customWidth="1"/>
    <col min="12192" max="12228" width="11.42578125" style="2"/>
    <col min="12229" max="12229" width="12.5703125" style="2" bestFit="1" customWidth="1"/>
    <col min="12230" max="12230" width="14.140625" style="2" bestFit="1" customWidth="1"/>
    <col min="12231" max="12244" width="11.42578125" style="2"/>
    <col min="12245" max="12246" width="16.140625" style="2" customWidth="1"/>
    <col min="12247" max="12434" width="11.42578125" style="2"/>
    <col min="12435" max="12435" width="7.140625" style="2" customWidth="1"/>
    <col min="12436" max="12436" width="56.28515625" style="2" customWidth="1"/>
    <col min="12437" max="12437" width="7.42578125" style="2" customWidth="1"/>
    <col min="12438" max="12444" width="17.140625" style="2" customWidth="1"/>
    <col min="12445" max="12445" width="19.5703125" style="2" bestFit="1" customWidth="1"/>
    <col min="12446" max="12446" width="47.42578125" style="2" customWidth="1"/>
    <col min="12447" max="12447" width="28.140625" style="2" customWidth="1"/>
    <col min="12448" max="12484" width="11.42578125" style="2"/>
    <col min="12485" max="12485" width="12.5703125" style="2" bestFit="1" customWidth="1"/>
    <col min="12486" max="12486" width="14.140625" style="2" bestFit="1" customWidth="1"/>
    <col min="12487" max="12500" width="11.42578125" style="2"/>
    <col min="12501" max="12502" width="16.140625" style="2" customWidth="1"/>
    <col min="12503" max="12690" width="11.42578125" style="2"/>
    <col min="12691" max="12691" width="7.140625" style="2" customWidth="1"/>
    <col min="12692" max="12692" width="56.28515625" style="2" customWidth="1"/>
    <col min="12693" max="12693" width="7.42578125" style="2" customWidth="1"/>
    <col min="12694" max="12700" width="17.140625" style="2" customWidth="1"/>
    <col min="12701" max="12701" width="19.5703125" style="2" bestFit="1" customWidth="1"/>
    <col min="12702" max="12702" width="47.42578125" style="2" customWidth="1"/>
    <col min="12703" max="12703" width="28.140625" style="2" customWidth="1"/>
    <col min="12704" max="12740" width="11.42578125" style="2"/>
    <col min="12741" max="12741" width="12.5703125" style="2" bestFit="1" customWidth="1"/>
    <col min="12742" max="12742" width="14.140625" style="2" bestFit="1" customWidth="1"/>
    <col min="12743" max="12756" width="11.42578125" style="2"/>
    <col min="12757" max="12758" width="16.140625" style="2" customWidth="1"/>
    <col min="12759" max="12946" width="11.42578125" style="2"/>
    <col min="12947" max="12947" width="7.140625" style="2" customWidth="1"/>
    <col min="12948" max="12948" width="56.28515625" style="2" customWidth="1"/>
    <col min="12949" max="12949" width="7.42578125" style="2" customWidth="1"/>
    <col min="12950" max="12956" width="17.140625" style="2" customWidth="1"/>
    <col min="12957" max="12957" width="19.5703125" style="2" bestFit="1" customWidth="1"/>
    <col min="12958" max="12958" width="47.42578125" style="2" customWidth="1"/>
    <col min="12959" max="12959" width="28.140625" style="2" customWidth="1"/>
    <col min="12960" max="12996" width="11.42578125" style="2"/>
    <col min="12997" max="12997" width="12.5703125" style="2" bestFit="1" customWidth="1"/>
    <col min="12998" max="12998" width="14.140625" style="2" bestFit="1" customWidth="1"/>
    <col min="12999" max="13012" width="11.42578125" style="2"/>
    <col min="13013" max="13014" width="16.140625" style="2" customWidth="1"/>
    <col min="13015" max="13202" width="11.42578125" style="2"/>
    <col min="13203" max="13203" width="7.140625" style="2" customWidth="1"/>
    <col min="13204" max="13204" width="56.28515625" style="2" customWidth="1"/>
    <col min="13205" max="13205" width="7.42578125" style="2" customWidth="1"/>
    <col min="13206" max="13212" width="17.140625" style="2" customWidth="1"/>
    <col min="13213" max="13213" width="19.5703125" style="2" bestFit="1" customWidth="1"/>
    <col min="13214" max="13214" width="47.42578125" style="2" customWidth="1"/>
    <col min="13215" max="13215" width="28.140625" style="2" customWidth="1"/>
    <col min="13216" max="13252" width="11.42578125" style="2"/>
    <col min="13253" max="13253" width="12.5703125" style="2" bestFit="1" customWidth="1"/>
    <col min="13254" max="13254" width="14.140625" style="2" bestFit="1" customWidth="1"/>
    <col min="13255" max="13268" width="11.42578125" style="2"/>
    <col min="13269" max="13270" width="16.140625" style="2" customWidth="1"/>
    <col min="13271" max="13458" width="11.42578125" style="2"/>
    <col min="13459" max="13459" width="7.140625" style="2" customWidth="1"/>
    <col min="13460" max="13460" width="56.28515625" style="2" customWidth="1"/>
    <col min="13461" max="13461" width="7.42578125" style="2" customWidth="1"/>
    <col min="13462" max="13468" width="17.140625" style="2" customWidth="1"/>
    <col min="13469" max="13469" width="19.5703125" style="2" bestFit="1" customWidth="1"/>
    <col min="13470" max="13470" width="47.42578125" style="2" customWidth="1"/>
    <col min="13471" max="13471" width="28.140625" style="2" customWidth="1"/>
    <col min="13472" max="13508" width="11.42578125" style="2"/>
    <col min="13509" max="13509" width="12.5703125" style="2" bestFit="1" customWidth="1"/>
    <col min="13510" max="13510" width="14.140625" style="2" bestFit="1" customWidth="1"/>
    <col min="13511" max="13524" width="11.42578125" style="2"/>
    <col min="13525" max="13526" width="16.140625" style="2" customWidth="1"/>
    <col min="13527" max="13714" width="11.42578125" style="2"/>
    <col min="13715" max="13715" width="7.140625" style="2" customWidth="1"/>
    <col min="13716" max="13716" width="56.28515625" style="2" customWidth="1"/>
    <col min="13717" max="13717" width="7.42578125" style="2" customWidth="1"/>
    <col min="13718" max="13724" width="17.140625" style="2" customWidth="1"/>
    <col min="13725" max="13725" width="19.5703125" style="2" bestFit="1" customWidth="1"/>
    <col min="13726" max="13726" width="47.42578125" style="2" customWidth="1"/>
    <col min="13727" max="13727" width="28.140625" style="2" customWidth="1"/>
    <col min="13728" max="13764" width="11.42578125" style="2"/>
    <col min="13765" max="13765" width="12.5703125" style="2" bestFit="1" customWidth="1"/>
    <col min="13766" max="13766" width="14.140625" style="2" bestFit="1" customWidth="1"/>
    <col min="13767" max="13780" width="11.42578125" style="2"/>
    <col min="13781" max="13782" width="16.140625" style="2" customWidth="1"/>
    <col min="13783" max="13970" width="11.42578125" style="2"/>
    <col min="13971" max="13971" width="7.140625" style="2" customWidth="1"/>
    <col min="13972" max="13972" width="56.28515625" style="2" customWidth="1"/>
    <col min="13973" max="13973" width="7.42578125" style="2" customWidth="1"/>
    <col min="13974" max="13980" width="17.140625" style="2" customWidth="1"/>
    <col min="13981" max="13981" width="19.5703125" style="2" bestFit="1" customWidth="1"/>
    <col min="13982" max="13982" width="47.42578125" style="2" customWidth="1"/>
    <col min="13983" max="13983" width="28.140625" style="2" customWidth="1"/>
    <col min="13984" max="14020" width="11.42578125" style="2"/>
    <col min="14021" max="14021" width="12.5703125" style="2" bestFit="1" customWidth="1"/>
    <col min="14022" max="14022" width="14.140625" style="2" bestFit="1" customWidth="1"/>
    <col min="14023" max="14036" width="11.42578125" style="2"/>
    <col min="14037" max="14038" width="16.140625" style="2" customWidth="1"/>
    <col min="14039" max="14226" width="11.42578125" style="2"/>
    <col min="14227" max="14227" width="7.140625" style="2" customWidth="1"/>
    <col min="14228" max="14228" width="56.28515625" style="2" customWidth="1"/>
    <col min="14229" max="14229" width="7.42578125" style="2" customWidth="1"/>
    <col min="14230" max="14236" width="17.140625" style="2" customWidth="1"/>
    <col min="14237" max="14237" width="19.5703125" style="2" bestFit="1" customWidth="1"/>
    <col min="14238" max="14238" width="47.42578125" style="2" customWidth="1"/>
    <col min="14239" max="14239" width="28.140625" style="2" customWidth="1"/>
    <col min="14240" max="14276" width="11.42578125" style="2"/>
    <col min="14277" max="14277" width="12.5703125" style="2" bestFit="1" customWidth="1"/>
    <col min="14278" max="14278" width="14.140625" style="2" bestFit="1" customWidth="1"/>
    <col min="14279" max="14292" width="11.42578125" style="2"/>
    <col min="14293" max="14294" width="16.140625" style="2" customWidth="1"/>
    <col min="14295" max="14482" width="11.42578125" style="2"/>
    <col min="14483" max="14483" width="7.140625" style="2" customWidth="1"/>
    <col min="14484" max="14484" width="56.28515625" style="2" customWidth="1"/>
    <col min="14485" max="14485" width="7.42578125" style="2" customWidth="1"/>
    <col min="14486" max="14492" width="17.140625" style="2" customWidth="1"/>
    <col min="14493" max="14493" width="19.5703125" style="2" bestFit="1" customWidth="1"/>
    <col min="14494" max="14494" width="47.42578125" style="2" customWidth="1"/>
    <col min="14495" max="14495" width="28.140625" style="2" customWidth="1"/>
    <col min="14496" max="14532" width="11.42578125" style="2"/>
    <col min="14533" max="14533" width="12.5703125" style="2" bestFit="1" customWidth="1"/>
    <col min="14534" max="14534" width="14.140625" style="2" bestFit="1" customWidth="1"/>
    <col min="14535" max="14548" width="11.42578125" style="2"/>
    <col min="14549" max="14550" width="16.140625" style="2" customWidth="1"/>
    <col min="14551" max="14738" width="11.42578125" style="2"/>
    <col min="14739" max="14739" width="7.140625" style="2" customWidth="1"/>
    <col min="14740" max="14740" width="56.28515625" style="2" customWidth="1"/>
    <col min="14741" max="14741" width="7.42578125" style="2" customWidth="1"/>
    <col min="14742" max="14748" width="17.140625" style="2" customWidth="1"/>
    <col min="14749" max="14749" width="19.5703125" style="2" bestFit="1" customWidth="1"/>
    <col min="14750" max="14750" width="47.42578125" style="2" customWidth="1"/>
    <col min="14751" max="14751" width="28.140625" style="2" customWidth="1"/>
    <col min="14752" max="14788" width="11.42578125" style="2"/>
    <col min="14789" max="14789" width="12.5703125" style="2" bestFit="1" customWidth="1"/>
    <col min="14790" max="14790" width="14.140625" style="2" bestFit="1" customWidth="1"/>
    <col min="14791" max="14804" width="11.42578125" style="2"/>
    <col min="14805" max="14806" width="16.140625" style="2" customWidth="1"/>
    <col min="14807" max="14994" width="11.42578125" style="2"/>
    <col min="14995" max="14995" width="7.140625" style="2" customWidth="1"/>
    <col min="14996" max="14996" width="56.28515625" style="2" customWidth="1"/>
    <col min="14997" max="14997" width="7.42578125" style="2" customWidth="1"/>
    <col min="14998" max="15004" width="17.140625" style="2" customWidth="1"/>
    <col min="15005" max="15005" width="19.5703125" style="2" bestFit="1" customWidth="1"/>
    <col min="15006" max="15006" width="47.42578125" style="2" customWidth="1"/>
    <col min="15007" max="15007" width="28.140625" style="2" customWidth="1"/>
    <col min="15008" max="15044" width="11.42578125" style="2"/>
    <col min="15045" max="15045" width="12.5703125" style="2" bestFit="1" customWidth="1"/>
    <col min="15046" max="15046" width="14.140625" style="2" bestFit="1" customWidth="1"/>
    <col min="15047" max="15060" width="11.42578125" style="2"/>
    <col min="15061" max="15062" width="16.140625" style="2" customWidth="1"/>
    <col min="15063" max="15250" width="11.42578125" style="2"/>
    <col min="15251" max="15251" width="7.140625" style="2" customWidth="1"/>
    <col min="15252" max="15252" width="56.28515625" style="2" customWidth="1"/>
    <col min="15253" max="15253" width="7.42578125" style="2" customWidth="1"/>
    <col min="15254" max="15260" width="17.140625" style="2" customWidth="1"/>
    <col min="15261" max="15261" width="19.5703125" style="2" bestFit="1" customWidth="1"/>
    <col min="15262" max="15262" width="47.42578125" style="2" customWidth="1"/>
    <col min="15263" max="15263" width="28.140625" style="2" customWidth="1"/>
    <col min="15264" max="15300" width="11.42578125" style="2"/>
    <col min="15301" max="15301" width="12.5703125" style="2" bestFit="1" customWidth="1"/>
    <col min="15302" max="15302" width="14.140625" style="2" bestFit="1" customWidth="1"/>
    <col min="15303" max="15316" width="11.42578125" style="2"/>
    <col min="15317" max="15318" width="16.140625" style="2" customWidth="1"/>
    <col min="15319" max="15506" width="11.42578125" style="2"/>
    <col min="15507" max="15507" width="7.140625" style="2" customWidth="1"/>
    <col min="15508" max="15508" width="56.28515625" style="2" customWidth="1"/>
    <col min="15509" max="15509" width="7.42578125" style="2" customWidth="1"/>
    <col min="15510" max="15516" width="17.140625" style="2" customWidth="1"/>
    <col min="15517" max="15517" width="19.5703125" style="2" bestFit="1" customWidth="1"/>
    <col min="15518" max="15518" width="47.42578125" style="2" customWidth="1"/>
    <col min="15519" max="15519" width="28.140625" style="2" customWidth="1"/>
    <col min="15520" max="15556" width="11.42578125" style="2"/>
    <col min="15557" max="15557" width="12.5703125" style="2" bestFit="1" customWidth="1"/>
    <col min="15558" max="15558" width="14.140625" style="2" bestFit="1" customWidth="1"/>
    <col min="15559" max="15572" width="11.42578125" style="2"/>
    <col min="15573" max="15574" width="16.140625" style="2" customWidth="1"/>
    <col min="15575" max="15762" width="11.42578125" style="2"/>
    <col min="15763" max="15763" width="7.140625" style="2" customWidth="1"/>
    <col min="15764" max="15764" width="56.28515625" style="2" customWidth="1"/>
    <col min="15765" max="15765" width="7.42578125" style="2" customWidth="1"/>
    <col min="15766" max="15772" width="17.140625" style="2" customWidth="1"/>
    <col min="15773" max="15773" width="19.5703125" style="2" bestFit="1" customWidth="1"/>
    <col min="15774" max="15774" width="47.42578125" style="2" customWidth="1"/>
    <col min="15775" max="15775" width="28.140625" style="2" customWidth="1"/>
    <col min="15776" max="15812" width="11.42578125" style="2"/>
    <col min="15813" max="15813" width="12.5703125" style="2" bestFit="1" customWidth="1"/>
    <col min="15814" max="15814" width="14.140625" style="2" bestFit="1" customWidth="1"/>
    <col min="15815" max="15828" width="11.42578125" style="2"/>
    <col min="15829" max="15830" width="16.140625" style="2" customWidth="1"/>
    <col min="15831" max="16018" width="11.42578125" style="2"/>
    <col min="16019" max="16019" width="7.140625" style="2" customWidth="1"/>
    <col min="16020" max="16020" width="56.28515625" style="2" customWidth="1"/>
    <col min="16021" max="16021" width="7.42578125" style="2" customWidth="1"/>
    <col min="16022" max="16028" width="17.140625" style="2" customWidth="1"/>
    <col min="16029" max="16029" width="19.5703125" style="2" bestFit="1" customWidth="1"/>
    <col min="16030" max="16030" width="47.42578125" style="2" customWidth="1"/>
    <col min="16031" max="16031" width="28.140625" style="2" customWidth="1"/>
    <col min="16032" max="16068" width="11.42578125" style="2"/>
    <col min="16069" max="16069" width="12.5703125" style="2" bestFit="1" customWidth="1"/>
    <col min="16070" max="16070" width="14.140625" style="2" bestFit="1" customWidth="1"/>
    <col min="16071" max="16084" width="11.42578125" style="2"/>
    <col min="16085" max="16086" width="16.140625" style="2" customWidth="1"/>
    <col min="16087" max="16384" width="11.42578125" style="2"/>
  </cols>
  <sheetData>
    <row r="1" spans="1:17" ht="30.75" customHeight="1" x14ac:dyDescent="0.4">
      <c r="A1" s="405" t="s">
        <v>0</v>
      </c>
      <c r="B1" s="405"/>
      <c r="C1" s="405"/>
      <c r="D1" s="405"/>
      <c r="E1" s="405"/>
      <c r="F1" s="405"/>
      <c r="G1" s="405"/>
      <c r="H1" s="405"/>
      <c r="I1" s="405"/>
      <c r="J1" s="405"/>
      <c r="K1" s="405"/>
      <c r="L1" s="341"/>
      <c r="M1" s="204"/>
      <c r="N1" s="327"/>
      <c r="O1" s="1"/>
      <c r="P1" s="50"/>
      <c r="Q1" s="106"/>
    </row>
    <row r="2" spans="1:17" s="4" customFormat="1" ht="27" thickBot="1" x14ac:dyDescent="0.45">
      <c r="A2" s="3"/>
      <c r="B2" s="123"/>
      <c r="C2" s="254"/>
      <c r="D2" s="123"/>
      <c r="E2" s="123"/>
      <c r="F2" s="123"/>
      <c r="G2" s="123"/>
      <c r="H2" s="303"/>
      <c r="I2" s="123"/>
      <c r="J2" s="303"/>
      <c r="K2" s="275"/>
      <c r="L2" s="275"/>
      <c r="M2" s="123"/>
      <c r="N2" s="303"/>
      <c r="O2" s="123"/>
      <c r="P2" s="51"/>
      <c r="Q2" s="107"/>
    </row>
    <row r="3" spans="1:17" s="5" customFormat="1" ht="18.75" customHeight="1" thickBot="1" x14ac:dyDescent="0.3">
      <c r="A3" s="406" t="s">
        <v>1</v>
      </c>
      <c r="B3" s="408" t="s">
        <v>2</v>
      </c>
      <c r="C3" s="430" t="s">
        <v>377</v>
      </c>
      <c r="D3" s="410" t="s">
        <v>3</v>
      </c>
      <c r="E3" s="412" t="s">
        <v>4</v>
      </c>
      <c r="F3" s="413"/>
      <c r="G3" s="416" t="s">
        <v>5</v>
      </c>
      <c r="H3" s="417"/>
      <c r="I3" s="416" t="s">
        <v>486</v>
      </c>
      <c r="J3" s="417"/>
      <c r="K3" s="414" t="s">
        <v>487</v>
      </c>
      <c r="L3" s="415"/>
      <c r="M3" s="432" t="s">
        <v>379</v>
      </c>
      <c r="N3" s="328" t="s">
        <v>374</v>
      </c>
      <c r="O3" s="434" t="s">
        <v>439</v>
      </c>
      <c r="P3" s="426" t="s">
        <v>266</v>
      </c>
      <c r="Q3" s="428" t="s">
        <v>308</v>
      </c>
    </row>
    <row r="4" spans="1:17" s="5" customFormat="1" ht="36.75" thickBot="1" x14ac:dyDescent="0.3">
      <c r="A4" s="407"/>
      <c r="B4" s="409"/>
      <c r="C4" s="431"/>
      <c r="D4" s="411"/>
      <c r="E4" s="144" t="s">
        <v>375</v>
      </c>
      <c r="F4" s="144" t="s">
        <v>374</v>
      </c>
      <c r="G4" s="144" t="s">
        <v>375</v>
      </c>
      <c r="H4" s="304" t="s">
        <v>374</v>
      </c>
      <c r="I4" s="144" t="s">
        <v>375</v>
      </c>
      <c r="J4" s="304" t="s">
        <v>374</v>
      </c>
      <c r="K4" s="342" t="s">
        <v>375</v>
      </c>
      <c r="L4" s="342" t="s">
        <v>374</v>
      </c>
      <c r="M4" s="433"/>
      <c r="N4" s="329" t="s">
        <v>489</v>
      </c>
      <c r="O4" s="435"/>
      <c r="P4" s="427"/>
      <c r="Q4" s="429"/>
    </row>
    <row r="5" spans="1:17" s="206" customFormat="1" ht="383.25" thickBot="1" x14ac:dyDescent="0.3">
      <c r="A5" s="213" t="s">
        <v>291</v>
      </c>
      <c r="B5" s="197" t="s">
        <v>68</v>
      </c>
      <c r="C5" s="255" t="s">
        <v>460</v>
      </c>
      <c r="D5" s="134" t="s">
        <v>7</v>
      </c>
      <c r="E5" s="176">
        <v>391</v>
      </c>
      <c r="F5" s="161">
        <v>15524</v>
      </c>
      <c r="G5" s="31">
        <v>8</v>
      </c>
      <c r="H5" s="305">
        <v>315</v>
      </c>
      <c r="I5" s="31">
        <v>0</v>
      </c>
      <c r="J5" s="305">
        <v>0</v>
      </c>
      <c r="K5" s="343">
        <v>4</v>
      </c>
      <c r="L5" s="344">
        <v>159</v>
      </c>
      <c r="M5" s="32">
        <f>E5+G5+I5+K5</f>
        <v>403</v>
      </c>
      <c r="N5" s="330">
        <f>F5+H5+J5+L5</f>
        <v>15998</v>
      </c>
      <c r="O5" s="34" t="s">
        <v>69</v>
      </c>
      <c r="P5" s="229"/>
      <c r="Q5" s="108">
        <v>28755</v>
      </c>
    </row>
    <row r="6" spans="1:17" s="206" customFormat="1" ht="383.25" customHeight="1" thickBot="1" x14ac:dyDescent="0.3">
      <c r="A6" s="215" t="s">
        <v>250</v>
      </c>
      <c r="B6" s="151" t="s">
        <v>441</v>
      </c>
      <c r="C6" s="418" t="s">
        <v>461</v>
      </c>
      <c r="D6" s="185" t="s">
        <v>18</v>
      </c>
      <c r="E6" s="177">
        <v>2128</v>
      </c>
      <c r="F6" s="162">
        <v>6300</v>
      </c>
      <c r="G6" s="49">
        <v>156</v>
      </c>
      <c r="H6" s="306">
        <v>400</v>
      </c>
      <c r="I6" s="49"/>
      <c r="J6" s="306"/>
      <c r="K6" s="345">
        <v>72</v>
      </c>
      <c r="L6" s="346">
        <v>213</v>
      </c>
      <c r="M6" s="32">
        <f t="shared" ref="M6:M68" si="0">E6+G6+I6+K6</f>
        <v>2356</v>
      </c>
      <c r="N6" s="331">
        <f t="shared" ref="N6:N68" si="1">F6+H6+J6+L6</f>
        <v>6913</v>
      </c>
      <c r="O6" s="10" t="s">
        <v>44</v>
      </c>
      <c r="P6" s="230"/>
      <c r="Q6" s="109">
        <v>28850</v>
      </c>
    </row>
    <row r="7" spans="1:17" s="206" customFormat="1" ht="39" thickBot="1" x14ac:dyDescent="0.3">
      <c r="A7" s="216"/>
      <c r="B7" s="153" t="s">
        <v>267</v>
      </c>
      <c r="C7" s="419"/>
      <c r="D7" s="186" t="s">
        <v>462</v>
      </c>
      <c r="E7" s="178">
        <v>13</v>
      </c>
      <c r="F7" s="163">
        <v>308</v>
      </c>
      <c r="G7" s="36"/>
      <c r="H7" s="307"/>
      <c r="I7" s="36"/>
      <c r="J7" s="307"/>
      <c r="K7" s="347"/>
      <c r="L7" s="348"/>
      <c r="M7" s="32">
        <f t="shared" si="0"/>
        <v>13</v>
      </c>
      <c r="N7" s="332">
        <f t="shared" si="1"/>
        <v>308</v>
      </c>
      <c r="O7" s="20" t="s">
        <v>444</v>
      </c>
      <c r="P7" s="247" t="s">
        <v>443</v>
      </c>
      <c r="Q7" s="110">
        <v>28852</v>
      </c>
    </row>
    <row r="8" spans="1:17" s="206" customFormat="1" ht="18.75" thickBot="1" x14ac:dyDescent="0.3">
      <c r="A8" s="213"/>
      <c r="B8" s="198" t="s">
        <v>45</v>
      </c>
      <c r="C8" s="404"/>
      <c r="D8" s="187" t="s">
        <v>46</v>
      </c>
      <c r="E8" s="179">
        <v>3200</v>
      </c>
      <c r="F8" s="164">
        <v>338</v>
      </c>
      <c r="G8" s="24"/>
      <c r="H8" s="308"/>
      <c r="I8" s="24">
        <v>400</v>
      </c>
      <c r="J8" s="308">
        <v>69</v>
      </c>
      <c r="K8" s="349"/>
      <c r="L8" s="350"/>
      <c r="M8" s="32">
        <f t="shared" si="0"/>
        <v>3600</v>
      </c>
      <c r="N8" s="333">
        <f t="shared" si="1"/>
        <v>407</v>
      </c>
      <c r="O8" s="8" t="s">
        <v>47</v>
      </c>
      <c r="P8" s="231"/>
      <c r="Q8" s="111">
        <v>28851</v>
      </c>
    </row>
    <row r="9" spans="1:17" s="206" customFormat="1" ht="409.6" thickBot="1" x14ac:dyDescent="0.3">
      <c r="A9" s="211" t="s">
        <v>292</v>
      </c>
      <c r="B9" s="148" t="s">
        <v>48</v>
      </c>
      <c r="C9" s="255" t="s">
        <v>463</v>
      </c>
      <c r="D9" s="134" t="s">
        <v>18</v>
      </c>
      <c r="E9" s="176">
        <v>6583</v>
      </c>
      <c r="F9" s="161">
        <v>17200</v>
      </c>
      <c r="G9" s="276">
        <v>180</v>
      </c>
      <c r="H9" s="277">
        <v>280</v>
      </c>
      <c r="I9" s="26">
        <f>171+144</f>
        <v>315</v>
      </c>
      <c r="J9" s="309">
        <f>1340+1248</f>
        <v>2588</v>
      </c>
      <c r="K9" s="351"/>
      <c r="L9" s="352"/>
      <c r="M9" s="32">
        <f t="shared" si="0"/>
        <v>7078</v>
      </c>
      <c r="N9" s="330">
        <f t="shared" si="1"/>
        <v>20068</v>
      </c>
      <c r="O9" s="25" t="s">
        <v>49</v>
      </c>
      <c r="P9" s="232"/>
      <c r="Q9" s="108">
        <v>28321</v>
      </c>
    </row>
    <row r="10" spans="1:17" s="206" customFormat="1" ht="383.25" thickBot="1" x14ac:dyDescent="0.3">
      <c r="A10" s="213" t="s">
        <v>252</v>
      </c>
      <c r="B10" s="148" t="s">
        <v>70</v>
      </c>
      <c r="C10" s="255" t="s">
        <v>464</v>
      </c>
      <c r="D10" s="134" t="s">
        <v>7</v>
      </c>
      <c r="E10" s="176">
        <v>5000</v>
      </c>
      <c r="F10" s="161">
        <v>3214</v>
      </c>
      <c r="G10" s="31">
        <v>500</v>
      </c>
      <c r="H10" s="305">
        <v>275</v>
      </c>
      <c r="I10" s="31">
        <v>200</v>
      </c>
      <c r="J10" s="305">
        <f>F10/E10*200</f>
        <v>128.56</v>
      </c>
      <c r="K10" s="343">
        <v>400</v>
      </c>
      <c r="L10" s="344">
        <v>256</v>
      </c>
      <c r="M10" s="32">
        <f t="shared" si="0"/>
        <v>6100</v>
      </c>
      <c r="N10" s="330">
        <f t="shared" si="1"/>
        <v>3873.56</v>
      </c>
      <c r="O10" s="34" t="s">
        <v>440</v>
      </c>
      <c r="P10" s="229"/>
      <c r="Q10" s="108">
        <v>28849</v>
      </c>
    </row>
    <row r="11" spans="1:17" s="206" customFormat="1" ht="56.25" customHeight="1" thickBot="1" x14ac:dyDescent="0.3">
      <c r="A11" s="211" t="s">
        <v>293</v>
      </c>
      <c r="B11" s="148" t="s">
        <v>50</v>
      </c>
      <c r="C11" s="255" t="s">
        <v>465</v>
      </c>
      <c r="D11" s="134" t="s">
        <v>51</v>
      </c>
      <c r="E11" s="176">
        <v>2035</v>
      </c>
      <c r="F11" s="161">
        <v>7314</v>
      </c>
      <c r="G11" s="31">
        <v>360</v>
      </c>
      <c r="H11" s="305">
        <v>1200</v>
      </c>
      <c r="I11" s="31"/>
      <c r="J11" s="305"/>
      <c r="K11" s="343"/>
      <c r="L11" s="344"/>
      <c r="M11" s="32">
        <f t="shared" si="0"/>
        <v>2395</v>
      </c>
      <c r="N11" s="330">
        <f t="shared" si="1"/>
        <v>8514</v>
      </c>
      <c r="O11" s="25" t="s">
        <v>52</v>
      </c>
      <c r="P11" s="232" t="s">
        <v>445</v>
      </c>
      <c r="Q11" s="108">
        <v>27753</v>
      </c>
    </row>
    <row r="12" spans="1:17" s="206" customFormat="1" ht="48" customHeight="1" thickBot="1" x14ac:dyDescent="0.3">
      <c r="A12" s="212" t="s">
        <v>253</v>
      </c>
      <c r="B12" s="148" t="s">
        <v>71</v>
      </c>
      <c r="C12" s="255" t="s">
        <v>466</v>
      </c>
      <c r="D12" s="134" t="s">
        <v>7</v>
      </c>
      <c r="E12" s="176">
        <v>20</v>
      </c>
      <c r="F12" s="161">
        <v>2765</v>
      </c>
      <c r="G12" s="31">
        <v>0</v>
      </c>
      <c r="H12" s="305">
        <v>0</v>
      </c>
      <c r="I12" s="31">
        <v>0</v>
      </c>
      <c r="J12" s="305">
        <v>0</v>
      </c>
      <c r="K12" s="343"/>
      <c r="L12" s="344"/>
      <c r="M12" s="32">
        <f t="shared" si="0"/>
        <v>20</v>
      </c>
      <c r="N12" s="330">
        <f t="shared" si="1"/>
        <v>2765</v>
      </c>
      <c r="O12" s="34" t="s">
        <v>268</v>
      </c>
      <c r="P12" s="248" t="s">
        <v>446</v>
      </c>
      <c r="Q12" s="108">
        <v>43874</v>
      </c>
    </row>
    <row r="13" spans="1:17" s="214" customFormat="1" ht="37.5" customHeight="1" thickBot="1" x14ac:dyDescent="0.3">
      <c r="A13" s="213" t="s">
        <v>254</v>
      </c>
      <c r="B13" s="198" t="s">
        <v>72</v>
      </c>
      <c r="C13" s="255" t="s">
        <v>467</v>
      </c>
      <c r="D13" s="134" t="s">
        <v>7</v>
      </c>
      <c r="E13" s="176">
        <v>6</v>
      </c>
      <c r="F13" s="161">
        <v>4600</v>
      </c>
      <c r="G13" s="39">
        <v>0</v>
      </c>
      <c r="H13" s="310">
        <v>0</v>
      </c>
      <c r="I13" s="39">
        <v>0</v>
      </c>
      <c r="J13" s="310">
        <v>0</v>
      </c>
      <c r="K13" s="353"/>
      <c r="L13" s="354"/>
      <c r="M13" s="32">
        <f t="shared" si="0"/>
        <v>6</v>
      </c>
      <c r="N13" s="330">
        <f t="shared" si="1"/>
        <v>4600</v>
      </c>
      <c r="O13" s="34" t="s">
        <v>73</v>
      </c>
      <c r="P13" s="248" t="s">
        <v>446</v>
      </c>
      <c r="Q13" s="108" t="s">
        <v>299</v>
      </c>
    </row>
    <row r="14" spans="1:17" s="214" customFormat="1" ht="37.5" customHeight="1" thickBot="1" x14ac:dyDescent="0.3">
      <c r="A14" s="213" t="s">
        <v>255</v>
      </c>
      <c r="B14" s="198" t="s">
        <v>74</v>
      </c>
      <c r="C14" s="255" t="s">
        <v>468</v>
      </c>
      <c r="D14" s="134" t="s">
        <v>7</v>
      </c>
      <c r="E14" s="176">
        <v>1200</v>
      </c>
      <c r="F14" s="161">
        <v>22616</v>
      </c>
      <c r="G14" s="39">
        <v>0</v>
      </c>
      <c r="H14" s="310">
        <v>0</v>
      </c>
      <c r="I14" s="39">
        <v>0</v>
      </c>
      <c r="J14" s="310">
        <v>0</v>
      </c>
      <c r="K14" s="353"/>
      <c r="L14" s="354"/>
      <c r="M14" s="32">
        <f t="shared" si="0"/>
        <v>1200</v>
      </c>
      <c r="N14" s="330">
        <f t="shared" si="1"/>
        <v>22616</v>
      </c>
      <c r="O14" s="34" t="s">
        <v>75</v>
      </c>
      <c r="P14" s="248" t="s">
        <v>446</v>
      </c>
      <c r="Q14" s="108">
        <v>27276</v>
      </c>
    </row>
    <row r="15" spans="1:17" s="206" customFormat="1" ht="243" thickBot="1" x14ac:dyDescent="0.3">
      <c r="A15" s="207" t="s">
        <v>256</v>
      </c>
      <c r="B15" s="148" t="s">
        <v>294</v>
      </c>
      <c r="C15" s="253" t="s">
        <v>469</v>
      </c>
      <c r="D15" s="185" t="s">
        <v>18</v>
      </c>
      <c r="E15" s="177">
        <v>4100</v>
      </c>
      <c r="F15" s="170">
        <v>11412</v>
      </c>
      <c r="G15" s="49"/>
      <c r="H15" s="306"/>
      <c r="I15" s="49">
        <f>153+176</f>
        <v>329</v>
      </c>
      <c r="J15" s="306">
        <f>1700+994</f>
        <v>2694</v>
      </c>
      <c r="K15" s="345">
        <v>855</v>
      </c>
      <c r="L15" s="346">
        <v>2310</v>
      </c>
      <c r="M15" s="16">
        <f t="shared" si="0"/>
        <v>5284</v>
      </c>
      <c r="N15" s="331">
        <f t="shared" si="1"/>
        <v>16416</v>
      </c>
      <c r="O15" s="385"/>
      <c r="P15" s="386" t="s">
        <v>447</v>
      </c>
      <c r="Q15" s="109">
        <v>29202</v>
      </c>
    </row>
    <row r="16" spans="1:17" s="206" customFormat="1" x14ac:dyDescent="0.25">
      <c r="A16" s="205"/>
      <c r="B16" s="401" t="s">
        <v>19</v>
      </c>
      <c r="C16" s="403" t="s">
        <v>481</v>
      </c>
      <c r="D16" s="188" t="s">
        <v>479</v>
      </c>
      <c r="E16" s="180"/>
      <c r="F16" s="162"/>
      <c r="G16" s="23">
        <v>210</v>
      </c>
      <c r="H16" s="311">
        <v>1054</v>
      </c>
      <c r="I16" s="23"/>
      <c r="J16" s="311"/>
      <c r="K16" s="355"/>
      <c r="L16" s="356"/>
      <c r="M16" s="393">
        <f t="shared" ref="M16" si="2">E16+G16+I16+K16</f>
        <v>210</v>
      </c>
      <c r="N16" s="394">
        <f t="shared" ref="N16" si="3">F16+H16+J16+L16</f>
        <v>1054</v>
      </c>
      <c r="O16" s="157"/>
      <c r="P16" s="249"/>
      <c r="Q16" s="118"/>
    </row>
    <row r="17" spans="1:17" s="206" customFormat="1" ht="63" customHeight="1" thickBot="1" x14ac:dyDescent="0.3">
      <c r="A17" s="208"/>
      <c r="B17" s="402"/>
      <c r="C17" s="404"/>
      <c r="D17" s="187" t="s">
        <v>480</v>
      </c>
      <c r="E17" s="183">
        <v>0</v>
      </c>
      <c r="F17" s="173"/>
      <c r="G17" s="387">
        <v>55</v>
      </c>
      <c r="H17" s="388">
        <v>1020</v>
      </c>
      <c r="I17" s="387">
        <v>0</v>
      </c>
      <c r="J17" s="388">
        <v>0</v>
      </c>
      <c r="K17" s="389"/>
      <c r="L17" s="390"/>
      <c r="M17" s="155">
        <f t="shared" si="0"/>
        <v>55</v>
      </c>
      <c r="N17" s="333">
        <f t="shared" si="1"/>
        <v>1020</v>
      </c>
      <c r="O17" s="391"/>
      <c r="P17" s="392"/>
      <c r="Q17" s="111"/>
    </row>
    <row r="18" spans="1:17" s="214" customFormat="1" ht="141" thickBot="1" x14ac:dyDescent="0.3">
      <c r="A18" s="213" t="s">
        <v>257</v>
      </c>
      <c r="B18" s="198" t="s">
        <v>76</v>
      </c>
      <c r="C18" s="255" t="s">
        <v>470</v>
      </c>
      <c r="D18" s="134" t="s">
        <v>7</v>
      </c>
      <c r="E18" s="176">
        <v>50</v>
      </c>
      <c r="F18" s="161">
        <v>190</v>
      </c>
      <c r="G18" s="39">
        <v>0</v>
      </c>
      <c r="H18" s="310">
        <v>0</v>
      </c>
      <c r="I18" s="39">
        <v>0</v>
      </c>
      <c r="J18" s="310">
        <v>0</v>
      </c>
      <c r="K18" s="353"/>
      <c r="L18" s="354"/>
      <c r="M18" s="32">
        <f t="shared" si="0"/>
        <v>50</v>
      </c>
      <c r="N18" s="330">
        <f t="shared" si="1"/>
        <v>190</v>
      </c>
      <c r="O18" s="34" t="s">
        <v>77</v>
      </c>
      <c r="P18" s="229"/>
      <c r="Q18" s="108">
        <v>27271</v>
      </c>
    </row>
    <row r="19" spans="1:17" s="210" customFormat="1" ht="51" customHeight="1" thickBot="1" x14ac:dyDescent="0.3">
      <c r="A19" s="217" t="s">
        <v>258</v>
      </c>
      <c r="B19" s="148" t="s">
        <v>246</v>
      </c>
      <c r="C19" s="255" t="s">
        <v>471</v>
      </c>
      <c r="D19" s="134" t="s">
        <v>15</v>
      </c>
      <c r="E19" s="176">
        <v>96000</v>
      </c>
      <c r="F19" s="161">
        <v>2826</v>
      </c>
      <c r="G19" s="26">
        <v>0</v>
      </c>
      <c r="H19" s="309">
        <v>0</v>
      </c>
      <c r="I19" s="26">
        <v>0</v>
      </c>
      <c r="J19" s="309">
        <v>0</v>
      </c>
      <c r="K19" s="351">
        <v>8000</v>
      </c>
      <c r="L19" s="352">
        <v>160</v>
      </c>
      <c r="M19" s="32">
        <f t="shared" si="0"/>
        <v>104000</v>
      </c>
      <c r="N19" s="330">
        <f t="shared" si="1"/>
        <v>2986</v>
      </c>
      <c r="O19" s="25" t="s">
        <v>16</v>
      </c>
      <c r="P19" s="232"/>
      <c r="Q19" s="108">
        <v>29708</v>
      </c>
    </row>
    <row r="20" spans="1:17" s="206" customFormat="1" ht="136.5" customHeight="1" thickBot="1" x14ac:dyDescent="0.3">
      <c r="A20" s="217" t="s">
        <v>259</v>
      </c>
      <c r="B20" s="148" t="s">
        <v>295</v>
      </c>
      <c r="C20" s="255" t="s">
        <v>442</v>
      </c>
      <c r="D20" s="134" t="s">
        <v>7</v>
      </c>
      <c r="E20" s="176"/>
      <c r="F20" s="161"/>
      <c r="G20" s="26">
        <v>4800</v>
      </c>
      <c r="H20" s="309">
        <v>9600</v>
      </c>
      <c r="I20" s="26">
        <v>50</v>
      </c>
      <c r="J20" s="309">
        <v>196</v>
      </c>
      <c r="K20" s="351">
        <v>1300</v>
      </c>
      <c r="L20" s="352">
        <v>2800</v>
      </c>
      <c r="M20" s="32">
        <f t="shared" si="0"/>
        <v>6150</v>
      </c>
      <c r="N20" s="330">
        <f t="shared" si="1"/>
        <v>12596</v>
      </c>
      <c r="O20" s="34" t="s">
        <v>54</v>
      </c>
      <c r="P20" s="229"/>
      <c r="Q20" s="108">
        <v>29660</v>
      </c>
    </row>
    <row r="21" spans="1:17" s="206" customFormat="1" ht="63.75" x14ac:dyDescent="0.25">
      <c r="A21" s="218" t="s">
        <v>260</v>
      </c>
      <c r="B21" s="151" t="s">
        <v>247</v>
      </c>
      <c r="C21" s="257" t="s">
        <v>378</v>
      </c>
      <c r="D21" s="185" t="s">
        <v>7</v>
      </c>
      <c r="E21" s="177">
        <v>30</v>
      </c>
      <c r="F21" s="165">
        <v>600</v>
      </c>
      <c r="G21" s="395">
        <v>6</v>
      </c>
      <c r="H21" s="395">
        <v>115</v>
      </c>
      <c r="I21" s="15"/>
      <c r="J21" s="312"/>
      <c r="K21" s="357">
        <v>2</v>
      </c>
      <c r="L21" s="358">
        <v>40</v>
      </c>
      <c r="M21" s="16">
        <f t="shared" si="0"/>
        <v>38</v>
      </c>
      <c r="N21" s="331">
        <f t="shared" si="1"/>
        <v>755</v>
      </c>
      <c r="O21" s="17"/>
      <c r="P21" s="233"/>
      <c r="Q21" s="113">
        <v>30298</v>
      </c>
    </row>
    <row r="22" spans="1:17" s="206" customFormat="1" ht="51" customHeight="1" x14ac:dyDescent="0.25">
      <c r="A22" s="209"/>
      <c r="B22" s="196" t="s">
        <v>248</v>
      </c>
      <c r="C22" s="258" t="s">
        <v>380</v>
      </c>
      <c r="D22" s="186" t="s">
        <v>7</v>
      </c>
      <c r="E22" s="178">
        <v>60</v>
      </c>
      <c r="F22" s="166"/>
      <c r="G22" s="396">
        <v>5</v>
      </c>
      <c r="H22" s="396">
        <v>0</v>
      </c>
      <c r="I22" s="18">
        <f>70+4</f>
        <v>74</v>
      </c>
      <c r="J22" s="313">
        <f>320+94</f>
        <v>414</v>
      </c>
      <c r="K22" s="359"/>
      <c r="L22" s="360"/>
      <c r="M22" s="56">
        <f t="shared" si="0"/>
        <v>139</v>
      </c>
      <c r="N22" s="334">
        <f t="shared" si="1"/>
        <v>414</v>
      </c>
      <c r="O22" s="19"/>
      <c r="P22" s="234"/>
      <c r="Q22" s="114"/>
    </row>
    <row r="23" spans="1:17" s="206" customFormat="1" ht="51" customHeight="1" x14ac:dyDescent="0.25">
      <c r="A23" s="209"/>
      <c r="B23" s="196" t="s">
        <v>17</v>
      </c>
      <c r="C23" s="258" t="s">
        <v>381</v>
      </c>
      <c r="D23" s="186" t="s">
        <v>7</v>
      </c>
      <c r="E23" s="178">
        <v>60</v>
      </c>
      <c r="F23" s="166"/>
      <c r="G23" s="396">
        <v>5</v>
      </c>
      <c r="H23" s="396">
        <v>0</v>
      </c>
      <c r="I23" s="18"/>
      <c r="J23" s="313"/>
      <c r="K23" s="359"/>
      <c r="L23" s="360"/>
      <c r="M23" s="21">
        <f t="shared" si="0"/>
        <v>65</v>
      </c>
      <c r="N23" s="332">
        <f t="shared" si="1"/>
        <v>0</v>
      </c>
      <c r="O23" s="19"/>
      <c r="P23" s="234"/>
      <c r="Q23" s="114"/>
    </row>
    <row r="24" spans="1:17" s="206" customFormat="1" ht="51" customHeight="1" x14ac:dyDescent="0.25">
      <c r="A24" s="209"/>
      <c r="B24" s="196" t="s">
        <v>296</v>
      </c>
      <c r="C24" s="258"/>
      <c r="D24" s="186" t="s">
        <v>7</v>
      </c>
      <c r="E24" s="178">
        <v>100</v>
      </c>
      <c r="F24" s="166">
        <v>420</v>
      </c>
      <c r="G24" s="396">
        <v>32</v>
      </c>
      <c r="H24" s="396">
        <v>0</v>
      </c>
      <c r="I24" s="18">
        <f>6+6</f>
        <v>12</v>
      </c>
      <c r="J24" s="313">
        <f>64+199</f>
        <v>263</v>
      </c>
      <c r="K24" s="359">
        <v>20</v>
      </c>
      <c r="L24" s="360">
        <v>84</v>
      </c>
      <c r="M24" s="56">
        <f t="shared" si="0"/>
        <v>164</v>
      </c>
      <c r="N24" s="334">
        <f t="shared" si="1"/>
        <v>767</v>
      </c>
      <c r="O24" s="19"/>
      <c r="P24" s="234"/>
      <c r="Q24" s="114">
        <v>30297</v>
      </c>
    </row>
    <row r="25" spans="1:17" s="206" customFormat="1" ht="38.25" customHeight="1" thickBot="1" x14ac:dyDescent="0.3">
      <c r="A25" s="219"/>
      <c r="B25" s="147" t="s">
        <v>249</v>
      </c>
      <c r="C25" s="259" t="s">
        <v>478</v>
      </c>
      <c r="D25" s="189" t="s">
        <v>7</v>
      </c>
      <c r="E25" s="179">
        <v>30</v>
      </c>
      <c r="F25" s="167">
        <v>500</v>
      </c>
      <c r="G25" s="397">
        <v>6</v>
      </c>
      <c r="H25" s="397">
        <v>70</v>
      </c>
      <c r="I25" s="12">
        <v>5</v>
      </c>
      <c r="J25" s="314">
        <v>59</v>
      </c>
      <c r="K25" s="361">
        <v>2</v>
      </c>
      <c r="L25" s="362">
        <v>32</v>
      </c>
      <c r="M25" s="155">
        <f t="shared" si="0"/>
        <v>43</v>
      </c>
      <c r="N25" s="333">
        <f t="shared" si="1"/>
        <v>661</v>
      </c>
      <c r="O25" s="22"/>
      <c r="P25" s="235"/>
      <c r="Q25" s="115">
        <v>30300</v>
      </c>
    </row>
    <row r="26" spans="1:17" s="206" customFormat="1" ht="268.5" thickBot="1" x14ac:dyDescent="0.3">
      <c r="A26" s="217" t="s">
        <v>261</v>
      </c>
      <c r="B26" s="148" t="s">
        <v>297</v>
      </c>
      <c r="C26" s="255" t="s">
        <v>472</v>
      </c>
      <c r="D26" s="134" t="s">
        <v>7</v>
      </c>
      <c r="E26" s="176">
        <v>49000</v>
      </c>
      <c r="F26" s="168">
        <v>30000</v>
      </c>
      <c r="G26" s="31">
        <v>1600</v>
      </c>
      <c r="H26" s="305">
        <v>720</v>
      </c>
      <c r="I26" s="31">
        <f>180+225</f>
        <v>405</v>
      </c>
      <c r="J26" s="305">
        <f>2200+42</f>
        <v>2242</v>
      </c>
      <c r="K26" s="343">
        <v>1000</v>
      </c>
      <c r="L26" s="344">
        <v>380</v>
      </c>
      <c r="M26" s="32">
        <f t="shared" si="0"/>
        <v>52005</v>
      </c>
      <c r="N26" s="330">
        <f t="shared" si="1"/>
        <v>33342</v>
      </c>
      <c r="O26" s="34" t="s">
        <v>53</v>
      </c>
      <c r="P26" s="248" t="s">
        <v>448</v>
      </c>
      <c r="Q26" s="116">
        <v>28155</v>
      </c>
    </row>
    <row r="27" spans="1:17" s="210" customFormat="1" ht="219" customHeight="1" thickBot="1" x14ac:dyDescent="0.3">
      <c r="A27" s="220" t="s">
        <v>262</v>
      </c>
      <c r="B27" s="148" t="s">
        <v>488</v>
      </c>
      <c r="C27" s="255" t="s">
        <v>473</v>
      </c>
      <c r="D27" s="191" t="s">
        <v>60</v>
      </c>
      <c r="E27" s="176">
        <f>77000*190</f>
        <v>14630000</v>
      </c>
      <c r="F27" s="161">
        <v>106190</v>
      </c>
      <c r="G27" s="176">
        <v>988000</v>
      </c>
      <c r="H27" s="278">
        <v>7815</v>
      </c>
      <c r="I27" s="55">
        <f>105000+216000</f>
        <v>321000</v>
      </c>
      <c r="J27" s="315">
        <f>750+1202</f>
        <v>1952</v>
      </c>
      <c r="K27" s="363">
        <v>330600</v>
      </c>
      <c r="L27" s="364">
        <v>1950</v>
      </c>
      <c r="M27" s="32">
        <f t="shared" si="0"/>
        <v>16269600</v>
      </c>
      <c r="N27" s="330">
        <f t="shared" si="1"/>
        <v>117907</v>
      </c>
      <c r="O27" s="34" t="s">
        <v>61</v>
      </c>
      <c r="P27" s="248" t="s">
        <v>449</v>
      </c>
      <c r="Q27" s="108">
        <v>415631</v>
      </c>
    </row>
    <row r="28" spans="1:17" s="210" customFormat="1" ht="153.75" thickBot="1" x14ac:dyDescent="0.3">
      <c r="A28" s="220" t="s">
        <v>263</v>
      </c>
      <c r="B28" s="148" t="s">
        <v>62</v>
      </c>
      <c r="C28" s="255" t="s">
        <v>474</v>
      </c>
      <c r="D28" s="191" t="s">
        <v>63</v>
      </c>
      <c r="E28" s="176">
        <v>165</v>
      </c>
      <c r="F28" s="161">
        <v>2253</v>
      </c>
      <c r="G28" s="55"/>
      <c r="H28" s="315"/>
      <c r="I28" s="55">
        <v>0</v>
      </c>
      <c r="J28" s="315">
        <v>0</v>
      </c>
      <c r="K28" s="363"/>
      <c r="L28" s="364"/>
      <c r="M28" s="32">
        <f t="shared" si="0"/>
        <v>165</v>
      </c>
      <c r="N28" s="330">
        <f t="shared" si="1"/>
        <v>2253</v>
      </c>
      <c r="O28" s="34" t="s">
        <v>64</v>
      </c>
      <c r="P28" s="248" t="s">
        <v>450</v>
      </c>
      <c r="Q28" s="108">
        <v>415436</v>
      </c>
    </row>
    <row r="29" spans="1:17" s="210" customFormat="1" ht="63.75" x14ac:dyDescent="0.25">
      <c r="A29" s="221" t="s">
        <v>264</v>
      </c>
      <c r="B29" s="152" t="s">
        <v>65</v>
      </c>
      <c r="C29" s="260" t="s">
        <v>382</v>
      </c>
      <c r="D29" s="384" t="s">
        <v>63</v>
      </c>
      <c r="E29" s="181">
        <v>22300</v>
      </c>
      <c r="F29" s="169">
        <v>68600</v>
      </c>
      <c r="G29" s="279">
        <v>2340</v>
      </c>
      <c r="H29" s="280">
        <v>4915</v>
      </c>
      <c r="I29" s="36">
        <f>72+90</f>
        <v>162</v>
      </c>
      <c r="J29" s="307">
        <f>162+263</f>
        <v>425</v>
      </c>
      <c r="K29" s="347">
        <v>800</v>
      </c>
      <c r="L29" s="348">
        <v>1120</v>
      </c>
      <c r="M29" s="16">
        <f t="shared" si="0"/>
        <v>25602</v>
      </c>
      <c r="N29" s="332">
        <f t="shared" si="1"/>
        <v>75060</v>
      </c>
      <c r="O29" s="38"/>
      <c r="P29" s="236"/>
      <c r="Q29" s="118">
        <v>30501</v>
      </c>
    </row>
    <row r="30" spans="1:17" s="210" customFormat="1" ht="40.5" customHeight="1" thickBot="1" x14ac:dyDescent="0.3">
      <c r="A30" s="223"/>
      <c r="B30" s="398" t="s">
        <v>66</v>
      </c>
      <c r="C30" s="256"/>
      <c r="D30" s="192" t="s">
        <v>63</v>
      </c>
      <c r="E30" s="179"/>
      <c r="F30" s="164"/>
      <c r="G30" s="24"/>
      <c r="H30" s="308"/>
      <c r="I30" s="24">
        <f>2688+1824</f>
        <v>4512</v>
      </c>
      <c r="J30" s="308">
        <f>566+381</f>
        <v>947</v>
      </c>
      <c r="K30" s="349"/>
      <c r="L30" s="350"/>
      <c r="M30" s="399">
        <f t="shared" si="0"/>
        <v>4512</v>
      </c>
      <c r="N30" s="400">
        <f t="shared" si="1"/>
        <v>947</v>
      </c>
      <c r="O30" s="27"/>
      <c r="P30" s="237"/>
      <c r="Q30" s="111"/>
    </row>
    <row r="31" spans="1:17" s="206" customFormat="1" ht="39" customHeight="1" thickBot="1" x14ac:dyDescent="0.3">
      <c r="A31" s="217" t="s">
        <v>265</v>
      </c>
      <c r="B31" s="198" t="s">
        <v>31</v>
      </c>
      <c r="C31" s="255" t="s">
        <v>383</v>
      </c>
      <c r="D31" s="134" t="s">
        <v>7</v>
      </c>
      <c r="E31" s="176">
        <v>33000</v>
      </c>
      <c r="F31" s="161">
        <v>3708</v>
      </c>
      <c r="G31" s="281">
        <v>250</v>
      </c>
      <c r="H31" s="282">
        <v>28</v>
      </c>
      <c r="I31" s="31">
        <v>0</v>
      </c>
      <c r="J31" s="305">
        <v>0</v>
      </c>
      <c r="K31" s="343"/>
      <c r="L31" s="344"/>
      <c r="M31" s="32">
        <f t="shared" si="0"/>
        <v>33250</v>
      </c>
      <c r="N31" s="330">
        <f t="shared" si="1"/>
        <v>3736</v>
      </c>
      <c r="O31" s="25"/>
      <c r="P31" s="232"/>
      <c r="Q31" s="108">
        <v>31210</v>
      </c>
    </row>
    <row r="32" spans="1:17" s="206" customFormat="1" ht="55.5" customHeight="1" x14ac:dyDescent="0.25">
      <c r="A32" s="218" t="s">
        <v>269</v>
      </c>
      <c r="B32" s="146" t="s">
        <v>79</v>
      </c>
      <c r="C32" s="420" t="s">
        <v>476</v>
      </c>
      <c r="D32" s="185" t="s">
        <v>18</v>
      </c>
      <c r="E32" s="177">
        <v>5500</v>
      </c>
      <c r="F32" s="170">
        <v>18300</v>
      </c>
      <c r="G32" s="49"/>
      <c r="H32" s="306"/>
      <c r="I32" s="49">
        <v>126</v>
      </c>
      <c r="J32" s="306">
        <v>530</v>
      </c>
      <c r="K32" s="345">
        <v>30</v>
      </c>
      <c r="L32" s="346">
        <v>60</v>
      </c>
      <c r="M32" s="16">
        <f t="shared" si="0"/>
        <v>5656</v>
      </c>
      <c r="N32" s="331">
        <f t="shared" si="1"/>
        <v>18890</v>
      </c>
      <c r="O32" s="14"/>
      <c r="P32" s="423" t="s">
        <v>477</v>
      </c>
      <c r="Q32" s="117">
        <v>31350</v>
      </c>
    </row>
    <row r="33" spans="1:17" s="206" customFormat="1" ht="55.5" customHeight="1" x14ac:dyDescent="0.25">
      <c r="A33" s="209"/>
      <c r="B33" s="153" t="s">
        <v>343</v>
      </c>
      <c r="C33" s="421"/>
      <c r="D33" s="186" t="s">
        <v>18</v>
      </c>
      <c r="E33" s="178">
        <v>950</v>
      </c>
      <c r="F33" s="171">
        <v>2600</v>
      </c>
      <c r="G33" s="7"/>
      <c r="H33" s="163"/>
      <c r="I33" s="7"/>
      <c r="J33" s="163"/>
      <c r="K33" s="365">
        <v>156</v>
      </c>
      <c r="L33" s="366">
        <v>380</v>
      </c>
      <c r="M33" s="56">
        <f t="shared" si="0"/>
        <v>1106</v>
      </c>
      <c r="N33" s="334">
        <f t="shared" si="1"/>
        <v>2980</v>
      </c>
      <c r="O33" s="6"/>
      <c r="P33" s="424"/>
      <c r="Q33" s="112">
        <v>31353</v>
      </c>
    </row>
    <row r="34" spans="1:17" s="206" customFormat="1" ht="55.5" customHeight="1" thickBot="1" x14ac:dyDescent="0.3">
      <c r="A34" s="219"/>
      <c r="B34" s="147" t="s">
        <v>475</v>
      </c>
      <c r="C34" s="422"/>
      <c r="D34" s="189" t="s">
        <v>7</v>
      </c>
      <c r="E34" s="179">
        <v>300</v>
      </c>
      <c r="F34" s="164">
        <v>321</v>
      </c>
      <c r="G34" s="24"/>
      <c r="H34" s="308"/>
      <c r="I34" s="24">
        <f>180+12</f>
        <v>192</v>
      </c>
      <c r="J34" s="308">
        <f>375+44</f>
        <v>419</v>
      </c>
      <c r="K34" s="349">
        <v>84</v>
      </c>
      <c r="L34" s="350">
        <v>195</v>
      </c>
      <c r="M34" s="155">
        <f t="shared" si="0"/>
        <v>576</v>
      </c>
      <c r="N34" s="333">
        <f t="shared" si="1"/>
        <v>935</v>
      </c>
      <c r="O34" s="8"/>
      <c r="P34" s="425"/>
      <c r="Q34" s="111">
        <v>31354</v>
      </c>
    </row>
    <row r="35" spans="1:17" s="210" customFormat="1" ht="25.5" x14ac:dyDescent="0.25">
      <c r="A35" s="218" t="s">
        <v>270</v>
      </c>
      <c r="B35" s="149" t="s">
        <v>6</v>
      </c>
      <c r="C35" s="253" t="s">
        <v>384</v>
      </c>
      <c r="D35" s="188" t="s">
        <v>7</v>
      </c>
      <c r="E35" s="180"/>
      <c r="F35" s="162"/>
      <c r="G35" s="285">
        <v>5</v>
      </c>
      <c r="H35" s="286">
        <v>25</v>
      </c>
      <c r="I35" s="23"/>
      <c r="J35" s="311"/>
      <c r="K35" s="355"/>
      <c r="L35" s="356"/>
      <c r="M35" s="16">
        <f t="shared" si="0"/>
        <v>5</v>
      </c>
      <c r="N35" s="331">
        <f t="shared" si="1"/>
        <v>25</v>
      </c>
      <c r="O35" s="29"/>
      <c r="P35" s="230"/>
      <c r="Q35" s="109"/>
    </row>
    <row r="36" spans="1:17" s="210" customFormat="1" ht="25.5" x14ac:dyDescent="0.25">
      <c r="A36" s="209"/>
      <c r="B36" s="153" t="s">
        <v>8</v>
      </c>
      <c r="C36" s="262" t="s">
        <v>384</v>
      </c>
      <c r="D36" s="186" t="s">
        <v>7</v>
      </c>
      <c r="E36" s="178">
        <v>10</v>
      </c>
      <c r="F36" s="171">
        <v>85</v>
      </c>
      <c r="G36" s="7"/>
      <c r="H36" s="163"/>
      <c r="I36" s="7"/>
      <c r="J36" s="163"/>
      <c r="K36" s="365">
        <v>5</v>
      </c>
      <c r="L36" s="366">
        <v>42</v>
      </c>
      <c r="M36" s="56">
        <f t="shared" si="0"/>
        <v>15</v>
      </c>
      <c r="N36" s="334">
        <f t="shared" si="1"/>
        <v>127</v>
      </c>
      <c r="O36" s="30"/>
      <c r="P36" s="240"/>
      <c r="Q36" s="112">
        <v>30941</v>
      </c>
    </row>
    <row r="37" spans="1:17" s="210" customFormat="1" ht="25.5" x14ac:dyDescent="0.25">
      <c r="A37" s="209"/>
      <c r="B37" s="153" t="s">
        <v>9</v>
      </c>
      <c r="C37" s="262" t="s">
        <v>384</v>
      </c>
      <c r="D37" s="186" t="s">
        <v>7</v>
      </c>
      <c r="E37" s="178"/>
      <c r="F37" s="171"/>
      <c r="G37" s="7"/>
      <c r="H37" s="163"/>
      <c r="I37" s="7"/>
      <c r="J37" s="163"/>
      <c r="K37" s="365">
        <v>5</v>
      </c>
      <c r="L37" s="366">
        <v>60</v>
      </c>
      <c r="M37" s="56">
        <f t="shared" si="0"/>
        <v>5</v>
      </c>
      <c r="N37" s="334">
        <f t="shared" si="1"/>
        <v>60</v>
      </c>
      <c r="O37" s="30"/>
      <c r="P37" s="240"/>
      <c r="Q37" s="112"/>
    </row>
    <row r="38" spans="1:17" s="210" customFormat="1" ht="42.75" x14ac:dyDescent="0.25">
      <c r="A38" s="209"/>
      <c r="B38" s="153" t="s">
        <v>10</v>
      </c>
      <c r="C38" s="224" t="s">
        <v>385</v>
      </c>
      <c r="D38" s="186" t="s">
        <v>7</v>
      </c>
      <c r="E38" s="178">
        <v>28</v>
      </c>
      <c r="F38" s="171">
        <v>182</v>
      </c>
      <c r="G38" s="7"/>
      <c r="H38" s="163"/>
      <c r="I38" s="7"/>
      <c r="J38" s="163"/>
      <c r="K38" s="365"/>
      <c r="L38" s="366"/>
      <c r="M38" s="56">
        <f t="shared" si="0"/>
        <v>28</v>
      </c>
      <c r="N38" s="334">
        <f t="shared" si="1"/>
        <v>182</v>
      </c>
      <c r="O38" s="30"/>
      <c r="P38" s="240"/>
      <c r="Q38" s="112">
        <v>27455</v>
      </c>
    </row>
    <row r="39" spans="1:17" s="206" customFormat="1" ht="42.75" x14ac:dyDescent="0.25">
      <c r="A39" s="209"/>
      <c r="B39" s="153" t="s">
        <v>11</v>
      </c>
      <c r="C39" s="224" t="s">
        <v>386</v>
      </c>
      <c r="D39" s="186" t="s">
        <v>7</v>
      </c>
      <c r="E39" s="178">
        <v>10</v>
      </c>
      <c r="F39" s="171">
        <v>42</v>
      </c>
      <c r="G39" s="7"/>
      <c r="H39" s="163"/>
      <c r="I39" s="7"/>
      <c r="J39" s="163"/>
      <c r="K39" s="365">
        <v>10</v>
      </c>
      <c r="L39" s="366">
        <v>100</v>
      </c>
      <c r="M39" s="56">
        <f t="shared" si="0"/>
        <v>20</v>
      </c>
      <c r="N39" s="334">
        <f t="shared" si="1"/>
        <v>142</v>
      </c>
      <c r="O39" s="30"/>
      <c r="P39" s="240"/>
      <c r="Q39" s="112">
        <v>30350</v>
      </c>
    </row>
    <row r="40" spans="1:17" s="210" customFormat="1" x14ac:dyDescent="0.25">
      <c r="A40" s="209"/>
      <c r="B40" s="225" t="s">
        <v>388</v>
      </c>
      <c r="C40" s="224" t="s">
        <v>387</v>
      </c>
      <c r="D40" s="186" t="s">
        <v>7</v>
      </c>
      <c r="E40" s="178">
        <v>6</v>
      </c>
      <c r="F40" s="171">
        <v>56</v>
      </c>
      <c r="G40" s="7"/>
      <c r="H40" s="163"/>
      <c r="I40" s="7"/>
      <c r="J40" s="163"/>
      <c r="K40" s="365"/>
      <c r="L40" s="366"/>
      <c r="M40" s="56">
        <f t="shared" si="0"/>
        <v>6</v>
      </c>
      <c r="N40" s="334">
        <f t="shared" si="1"/>
        <v>56</v>
      </c>
      <c r="O40" s="30"/>
      <c r="P40" s="240"/>
      <c r="Q40" s="112">
        <v>28000</v>
      </c>
    </row>
    <row r="41" spans="1:17" s="206" customFormat="1" ht="18.75" thickBot="1" x14ac:dyDescent="0.3">
      <c r="A41" s="219"/>
      <c r="B41" s="147" t="s">
        <v>12</v>
      </c>
      <c r="C41" s="226" t="s">
        <v>389</v>
      </c>
      <c r="D41" s="189" t="s">
        <v>7</v>
      </c>
      <c r="E41" s="179">
        <v>4</v>
      </c>
      <c r="F41" s="164">
        <v>10</v>
      </c>
      <c r="G41" s="24"/>
      <c r="H41" s="308"/>
      <c r="I41" s="24"/>
      <c r="J41" s="308"/>
      <c r="K41" s="349"/>
      <c r="L41" s="350"/>
      <c r="M41" s="155">
        <f t="shared" si="0"/>
        <v>4</v>
      </c>
      <c r="N41" s="333">
        <f t="shared" si="1"/>
        <v>10</v>
      </c>
      <c r="O41" s="27"/>
      <c r="P41" s="237"/>
      <c r="Q41" s="111">
        <v>30945</v>
      </c>
    </row>
    <row r="42" spans="1:17" s="210" customFormat="1" ht="37.5" customHeight="1" thickBot="1" x14ac:dyDescent="0.3">
      <c r="A42" s="209" t="s">
        <v>271</v>
      </c>
      <c r="B42" s="145" t="s">
        <v>13</v>
      </c>
      <c r="C42" s="263" t="s">
        <v>390</v>
      </c>
      <c r="D42" s="190" t="s">
        <v>7</v>
      </c>
      <c r="E42" s="182">
        <v>10</v>
      </c>
      <c r="F42" s="172">
        <v>10</v>
      </c>
      <c r="G42" s="159"/>
      <c r="H42" s="316"/>
      <c r="I42" s="159"/>
      <c r="J42" s="316"/>
      <c r="K42" s="367">
        <v>2</v>
      </c>
      <c r="L42" s="368">
        <v>2</v>
      </c>
      <c r="M42" s="32">
        <f t="shared" si="0"/>
        <v>12</v>
      </c>
      <c r="N42" s="332">
        <f t="shared" si="1"/>
        <v>12</v>
      </c>
      <c r="O42" s="28"/>
      <c r="P42" s="241"/>
      <c r="Q42" s="119">
        <v>29178</v>
      </c>
    </row>
    <row r="43" spans="1:17" s="210" customFormat="1" ht="27" customHeight="1" thickBot="1" x14ac:dyDescent="0.3">
      <c r="A43" s="209"/>
      <c r="B43" s="152" t="s">
        <v>14</v>
      </c>
      <c r="C43" s="226" t="s">
        <v>391</v>
      </c>
      <c r="D43" s="193" t="s">
        <v>7</v>
      </c>
      <c r="E43" s="179">
        <v>10</v>
      </c>
      <c r="F43" s="164"/>
      <c r="G43" s="12"/>
      <c r="H43" s="314"/>
      <c r="I43" s="12"/>
      <c r="J43" s="314"/>
      <c r="K43" s="361">
        <v>2</v>
      </c>
      <c r="L43" s="362"/>
      <c r="M43" s="32">
        <f t="shared" si="0"/>
        <v>12</v>
      </c>
      <c r="N43" s="333">
        <f t="shared" si="1"/>
        <v>0</v>
      </c>
      <c r="O43" s="8"/>
      <c r="P43" s="231"/>
      <c r="Q43" s="111"/>
    </row>
    <row r="44" spans="1:17" s="206" customFormat="1" ht="57.75" thickBot="1" x14ac:dyDescent="0.3">
      <c r="A44" s="220" t="s">
        <v>272</v>
      </c>
      <c r="B44" s="148" t="s">
        <v>20</v>
      </c>
      <c r="C44" s="264" t="s">
        <v>392</v>
      </c>
      <c r="D44" s="134" t="s">
        <v>18</v>
      </c>
      <c r="E44" s="176">
        <v>420</v>
      </c>
      <c r="F44" s="164">
        <v>3670</v>
      </c>
      <c r="G44" s="283">
        <v>120</v>
      </c>
      <c r="H44" s="284">
        <v>300</v>
      </c>
      <c r="I44" s="26"/>
      <c r="J44" s="309"/>
      <c r="K44" s="351"/>
      <c r="L44" s="352"/>
      <c r="M44" s="32">
        <f t="shared" si="0"/>
        <v>540</v>
      </c>
      <c r="N44" s="333">
        <f t="shared" si="1"/>
        <v>3970</v>
      </c>
      <c r="O44" s="27"/>
      <c r="P44" s="237"/>
      <c r="Q44" s="111">
        <v>27745</v>
      </c>
    </row>
    <row r="45" spans="1:17" s="206" customFormat="1" ht="24" customHeight="1" thickBot="1" x14ac:dyDescent="0.3">
      <c r="A45" s="221" t="s">
        <v>273</v>
      </c>
      <c r="B45" s="149" t="s">
        <v>21</v>
      </c>
      <c r="C45" s="265" t="s">
        <v>393</v>
      </c>
      <c r="D45" s="188" t="s">
        <v>7</v>
      </c>
      <c r="E45" s="180">
        <v>370</v>
      </c>
      <c r="F45" s="162">
        <v>228</v>
      </c>
      <c r="G45" s="23"/>
      <c r="H45" s="311"/>
      <c r="I45" s="23"/>
      <c r="J45" s="311"/>
      <c r="K45" s="355">
        <v>20</v>
      </c>
      <c r="L45" s="356">
        <v>70</v>
      </c>
      <c r="M45" s="32">
        <f t="shared" si="0"/>
        <v>390</v>
      </c>
      <c r="N45" s="331">
        <f t="shared" si="1"/>
        <v>298</v>
      </c>
      <c r="O45" s="29"/>
      <c r="P45" s="230"/>
      <c r="Q45" s="109">
        <v>29400</v>
      </c>
    </row>
    <row r="46" spans="1:17" s="206" customFormat="1" ht="33.75" customHeight="1" thickBot="1" x14ac:dyDescent="0.3">
      <c r="A46" s="223"/>
      <c r="B46" s="147" t="s">
        <v>22</v>
      </c>
      <c r="C46" s="226" t="s">
        <v>394</v>
      </c>
      <c r="D46" s="189" t="s">
        <v>7</v>
      </c>
      <c r="E46" s="179">
        <v>580</v>
      </c>
      <c r="F46" s="164">
        <v>200</v>
      </c>
      <c r="G46" s="287">
        <v>40</v>
      </c>
      <c r="H46" s="288">
        <v>15</v>
      </c>
      <c r="I46" s="24"/>
      <c r="J46" s="308"/>
      <c r="K46" s="349">
        <v>40</v>
      </c>
      <c r="L46" s="350">
        <v>20</v>
      </c>
      <c r="M46" s="32">
        <f t="shared" si="0"/>
        <v>660</v>
      </c>
      <c r="N46" s="333">
        <f t="shared" si="1"/>
        <v>235</v>
      </c>
      <c r="O46" s="27"/>
      <c r="P46" s="237"/>
      <c r="Q46" s="111">
        <v>31800</v>
      </c>
    </row>
    <row r="47" spans="1:17" s="206" customFormat="1" ht="72" thickBot="1" x14ac:dyDescent="0.3">
      <c r="A47" s="219" t="s">
        <v>274</v>
      </c>
      <c r="B47" s="198" t="s">
        <v>23</v>
      </c>
      <c r="C47" s="266" t="s">
        <v>395</v>
      </c>
      <c r="D47" s="187" t="s">
        <v>18</v>
      </c>
      <c r="E47" s="183">
        <v>742</v>
      </c>
      <c r="F47" s="173">
        <v>2200</v>
      </c>
      <c r="G47" s="154"/>
      <c r="H47" s="317"/>
      <c r="I47" s="154">
        <f>27+9</f>
        <v>36</v>
      </c>
      <c r="J47" s="317">
        <f>81+27</f>
        <v>108</v>
      </c>
      <c r="K47" s="369"/>
      <c r="L47" s="370"/>
      <c r="M47" s="32">
        <f t="shared" si="0"/>
        <v>778</v>
      </c>
      <c r="N47" s="333">
        <f t="shared" si="1"/>
        <v>2308</v>
      </c>
      <c r="O47" s="158"/>
      <c r="P47" s="242"/>
      <c r="Q47" s="156">
        <v>30850</v>
      </c>
    </row>
    <row r="48" spans="1:17" s="206" customFormat="1" ht="57.75" customHeight="1" thickBot="1" x14ac:dyDescent="0.3">
      <c r="A48" s="221" t="s">
        <v>275</v>
      </c>
      <c r="B48" s="149" t="s">
        <v>24</v>
      </c>
      <c r="C48" s="265" t="s">
        <v>396</v>
      </c>
      <c r="D48" s="188" t="s">
        <v>7</v>
      </c>
      <c r="E48" s="176">
        <v>42</v>
      </c>
      <c r="F48" s="162">
        <v>430</v>
      </c>
      <c r="G48" s="289">
        <f>25+5</f>
        <v>30</v>
      </c>
      <c r="H48" s="290">
        <f>100+490</f>
        <v>590</v>
      </c>
      <c r="I48" s="33">
        <v>10</v>
      </c>
      <c r="J48" s="318">
        <v>96</v>
      </c>
      <c r="K48" s="371"/>
      <c r="L48" s="372"/>
      <c r="M48" s="16">
        <f t="shared" si="0"/>
        <v>82</v>
      </c>
      <c r="N48" s="331">
        <f t="shared" si="1"/>
        <v>1116</v>
      </c>
      <c r="O48" s="29"/>
      <c r="P48" s="230"/>
      <c r="Q48" s="109" t="s">
        <v>300</v>
      </c>
    </row>
    <row r="49" spans="1:17" s="206" customFormat="1" ht="38.25" customHeight="1" x14ac:dyDescent="0.25">
      <c r="A49" s="222"/>
      <c r="B49" s="153" t="s">
        <v>301</v>
      </c>
      <c r="C49" s="267" t="s">
        <v>397</v>
      </c>
      <c r="D49" s="186" t="s">
        <v>7</v>
      </c>
      <c r="E49" s="178">
        <v>28</v>
      </c>
      <c r="F49" s="171">
        <v>833</v>
      </c>
      <c r="G49" s="18"/>
      <c r="H49" s="313"/>
      <c r="I49" s="18"/>
      <c r="J49" s="313"/>
      <c r="K49" s="359"/>
      <c r="L49" s="360"/>
      <c r="M49" s="56">
        <f t="shared" si="0"/>
        <v>28</v>
      </c>
      <c r="N49" s="334">
        <f t="shared" si="1"/>
        <v>833</v>
      </c>
      <c r="O49" s="30"/>
      <c r="P49" s="240"/>
      <c r="Q49" s="112" t="s">
        <v>302</v>
      </c>
    </row>
    <row r="50" spans="1:17" s="206" customFormat="1" ht="39.75" customHeight="1" thickBot="1" x14ac:dyDescent="0.3">
      <c r="A50" s="222"/>
      <c r="B50" s="152" t="s">
        <v>25</v>
      </c>
      <c r="C50" s="226" t="s">
        <v>396</v>
      </c>
      <c r="D50" s="193" t="s">
        <v>7</v>
      </c>
      <c r="E50" s="179">
        <v>5</v>
      </c>
      <c r="F50" s="164">
        <v>50</v>
      </c>
      <c r="G50" s="12"/>
      <c r="H50" s="314"/>
      <c r="I50" s="12"/>
      <c r="J50" s="314"/>
      <c r="K50" s="361"/>
      <c r="L50" s="362"/>
      <c r="M50" s="155">
        <f t="shared" si="0"/>
        <v>5</v>
      </c>
      <c r="N50" s="333">
        <f t="shared" si="1"/>
        <v>50</v>
      </c>
      <c r="O50" s="27"/>
      <c r="P50" s="237"/>
      <c r="Q50" s="111"/>
    </row>
    <row r="51" spans="1:17" s="206" customFormat="1" ht="44.25" customHeight="1" thickBot="1" x14ac:dyDescent="0.3">
      <c r="A51" s="220" t="s">
        <v>276</v>
      </c>
      <c r="B51" s="148" t="s">
        <v>26</v>
      </c>
      <c r="C51" s="255" t="s">
        <v>398</v>
      </c>
      <c r="D51" s="134" t="s">
        <v>18</v>
      </c>
      <c r="E51" s="176">
        <v>330</v>
      </c>
      <c r="F51" s="161">
        <v>300</v>
      </c>
      <c r="G51" s="31"/>
      <c r="H51" s="305"/>
      <c r="I51" s="31">
        <v>10</v>
      </c>
      <c r="J51" s="305">
        <v>34</v>
      </c>
      <c r="K51" s="343">
        <v>30</v>
      </c>
      <c r="L51" s="344">
        <v>50</v>
      </c>
      <c r="M51" s="32">
        <f t="shared" si="0"/>
        <v>370</v>
      </c>
      <c r="N51" s="330">
        <f t="shared" si="1"/>
        <v>384</v>
      </c>
      <c r="O51" s="34"/>
      <c r="P51" s="229"/>
      <c r="Q51" s="108">
        <v>28600</v>
      </c>
    </row>
    <row r="52" spans="1:17" s="206" customFormat="1" ht="51.75" thickBot="1" x14ac:dyDescent="0.3">
      <c r="A52" s="221" t="s">
        <v>277</v>
      </c>
      <c r="B52" s="151" t="s">
        <v>27</v>
      </c>
      <c r="C52" s="261" t="s">
        <v>399</v>
      </c>
      <c r="D52" s="185" t="s">
        <v>18</v>
      </c>
      <c r="E52" s="177">
        <v>2300</v>
      </c>
      <c r="F52" s="170">
        <v>2600</v>
      </c>
      <c r="G52" s="15">
        <v>240</v>
      </c>
      <c r="H52" s="312">
        <v>700</v>
      </c>
      <c r="I52" s="15">
        <f>10+70</f>
        <v>80</v>
      </c>
      <c r="J52" s="312">
        <f>25+192</f>
        <v>217</v>
      </c>
      <c r="K52" s="357">
        <v>30</v>
      </c>
      <c r="L52" s="358">
        <v>34</v>
      </c>
      <c r="M52" s="32">
        <f t="shared" si="0"/>
        <v>2650</v>
      </c>
      <c r="N52" s="331">
        <f t="shared" si="1"/>
        <v>3551</v>
      </c>
      <c r="O52" s="35"/>
      <c r="P52" s="243"/>
      <c r="Q52" s="117">
        <v>29251</v>
      </c>
    </row>
    <row r="53" spans="1:17" s="206" customFormat="1" ht="39" customHeight="1" thickBot="1" x14ac:dyDescent="0.3">
      <c r="A53" s="218" t="s">
        <v>278</v>
      </c>
      <c r="B53" s="149" t="s">
        <v>28</v>
      </c>
      <c r="C53" s="268" t="s">
        <v>400</v>
      </c>
      <c r="D53" s="188" t="s">
        <v>7</v>
      </c>
      <c r="E53" s="180">
        <v>260000</v>
      </c>
      <c r="F53" s="162">
        <v>28000</v>
      </c>
      <c r="G53" s="285">
        <f>750+2000+18000</f>
        <v>20750</v>
      </c>
      <c r="H53" s="286">
        <v>2207</v>
      </c>
      <c r="I53" s="23">
        <f>300+4200</f>
        <v>4500</v>
      </c>
      <c r="J53" s="311">
        <f>44+406</f>
        <v>450</v>
      </c>
      <c r="K53" s="355">
        <v>14500</v>
      </c>
      <c r="L53" s="356">
        <v>1160</v>
      </c>
      <c r="M53" s="32">
        <f t="shared" si="0"/>
        <v>299750</v>
      </c>
      <c r="N53" s="331">
        <f t="shared" si="1"/>
        <v>31817</v>
      </c>
      <c r="O53" s="54"/>
      <c r="P53" s="250" t="s">
        <v>451</v>
      </c>
      <c r="Q53" s="109">
        <v>31300</v>
      </c>
    </row>
    <row r="54" spans="1:17" s="206" customFormat="1" ht="39" customHeight="1" x14ac:dyDescent="0.25">
      <c r="A54" s="209"/>
      <c r="B54" s="153" t="s">
        <v>78</v>
      </c>
      <c r="C54" s="258" t="s">
        <v>400</v>
      </c>
      <c r="D54" s="186" t="s">
        <v>7</v>
      </c>
      <c r="E54" s="178">
        <v>40000</v>
      </c>
      <c r="F54" s="171">
        <v>6217</v>
      </c>
      <c r="G54" s="7"/>
      <c r="H54" s="163"/>
      <c r="I54" s="7">
        <v>0</v>
      </c>
      <c r="J54" s="163">
        <v>0</v>
      </c>
      <c r="K54" s="365">
        <v>3000</v>
      </c>
      <c r="L54" s="366">
        <v>420</v>
      </c>
      <c r="M54" s="16">
        <f t="shared" si="0"/>
        <v>43000</v>
      </c>
      <c r="N54" s="332">
        <f t="shared" si="1"/>
        <v>6637</v>
      </c>
      <c r="O54" s="160"/>
      <c r="P54" s="239"/>
      <c r="Q54" s="112">
        <v>31610</v>
      </c>
    </row>
    <row r="55" spans="1:17" s="206" customFormat="1" ht="39" customHeight="1" x14ac:dyDescent="0.25">
      <c r="A55" s="227"/>
      <c r="B55" s="153" t="s">
        <v>29</v>
      </c>
      <c r="C55" s="258" t="s">
        <v>401</v>
      </c>
      <c r="D55" s="186" t="s">
        <v>7</v>
      </c>
      <c r="E55" s="178"/>
      <c r="F55" s="171"/>
      <c r="G55" s="291">
        <v>74000</v>
      </c>
      <c r="H55" s="292">
        <v>1747</v>
      </c>
      <c r="I55" s="7">
        <f>33000+2000</f>
        <v>35000</v>
      </c>
      <c r="J55" s="163">
        <f>584+35</f>
        <v>619</v>
      </c>
      <c r="K55" s="365">
        <v>10000</v>
      </c>
      <c r="L55" s="366">
        <v>183</v>
      </c>
      <c r="M55" s="56">
        <f t="shared" si="0"/>
        <v>119000</v>
      </c>
      <c r="N55" s="334">
        <f t="shared" si="1"/>
        <v>2549</v>
      </c>
      <c r="O55" s="160"/>
      <c r="P55" s="239"/>
      <c r="Q55" s="112"/>
    </row>
    <row r="56" spans="1:17" s="206" customFormat="1" ht="39" customHeight="1" x14ac:dyDescent="0.25">
      <c r="A56" s="227"/>
      <c r="B56" s="153" t="s">
        <v>30</v>
      </c>
      <c r="C56" s="258" t="s">
        <v>402</v>
      </c>
      <c r="D56" s="186" t="s">
        <v>7</v>
      </c>
      <c r="E56" s="178">
        <v>642000</v>
      </c>
      <c r="F56" s="171">
        <v>33700</v>
      </c>
      <c r="G56" s="7">
        <v>28000</v>
      </c>
      <c r="H56" s="163">
        <v>1025</v>
      </c>
      <c r="I56" s="7">
        <f>12000+0</f>
        <v>12000</v>
      </c>
      <c r="J56" s="163">
        <v>335</v>
      </c>
      <c r="K56" s="365">
        <v>56000</v>
      </c>
      <c r="L56" s="366">
        <v>2160</v>
      </c>
      <c r="M56" s="56">
        <f t="shared" si="0"/>
        <v>738000</v>
      </c>
      <c r="N56" s="334">
        <f t="shared" si="1"/>
        <v>37220</v>
      </c>
      <c r="O56" s="160"/>
      <c r="P56" s="239"/>
      <c r="Q56" s="112">
        <v>31250</v>
      </c>
    </row>
    <row r="57" spans="1:17" s="206" customFormat="1" ht="39" customHeight="1" x14ac:dyDescent="0.25">
      <c r="A57" s="227"/>
      <c r="B57" s="153" t="s">
        <v>303</v>
      </c>
      <c r="C57" s="258" t="s">
        <v>403</v>
      </c>
      <c r="D57" s="186" t="s">
        <v>7</v>
      </c>
      <c r="E57" s="178">
        <v>4000</v>
      </c>
      <c r="F57" s="171">
        <v>1152</v>
      </c>
      <c r="G57" s="7"/>
      <c r="H57" s="163"/>
      <c r="I57" s="7">
        <v>0</v>
      </c>
      <c r="J57" s="163">
        <v>0</v>
      </c>
      <c r="K57" s="365"/>
      <c r="L57" s="366"/>
      <c r="M57" s="56">
        <f t="shared" si="0"/>
        <v>4000</v>
      </c>
      <c r="N57" s="334">
        <f t="shared" si="1"/>
        <v>1152</v>
      </c>
      <c r="O57" s="160"/>
      <c r="P57" s="239"/>
      <c r="Q57" s="112">
        <v>31301</v>
      </c>
    </row>
    <row r="58" spans="1:17" s="206" customFormat="1" ht="39" customHeight="1" thickBot="1" x14ac:dyDescent="0.3">
      <c r="A58" s="227"/>
      <c r="B58" s="145" t="s">
        <v>304</v>
      </c>
      <c r="C58" s="269" t="s">
        <v>404</v>
      </c>
      <c r="D58" s="190" t="s">
        <v>7</v>
      </c>
      <c r="E58" s="182">
        <v>42000</v>
      </c>
      <c r="F58" s="169">
        <v>3050</v>
      </c>
      <c r="G58" s="293">
        <v>29500</v>
      </c>
      <c r="H58" s="294">
        <v>2200</v>
      </c>
      <c r="I58" s="13">
        <f>11500+700</f>
        <v>12200</v>
      </c>
      <c r="J58" s="319">
        <f>840+38</f>
        <v>878</v>
      </c>
      <c r="K58" s="373">
        <v>25500</v>
      </c>
      <c r="L58" s="374">
        <v>1530</v>
      </c>
      <c r="M58" s="155">
        <f t="shared" si="0"/>
        <v>109200</v>
      </c>
      <c r="N58" s="332">
        <f t="shared" si="1"/>
        <v>7658</v>
      </c>
      <c r="O58" s="53"/>
      <c r="P58" s="245"/>
      <c r="Q58" s="118">
        <v>32058</v>
      </c>
    </row>
    <row r="59" spans="1:17" s="206" customFormat="1" ht="28.5" customHeight="1" x14ac:dyDescent="0.25">
      <c r="A59" s="207" t="s">
        <v>490</v>
      </c>
      <c r="B59" s="149" t="s">
        <v>32</v>
      </c>
      <c r="C59" s="253" t="s">
        <v>405</v>
      </c>
      <c r="D59" s="188" t="s">
        <v>7</v>
      </c>
      <c r="E59" s="182">
        <v>180</v>
      </c>
      <c r="F59" s="162">
        <v>170</v>
      </c>
      <c r="G59" s="13"/>
      <c r="H59" s="319"/>
      <c r="I59" s="13"/>
      <c r="J59" s="319"/>
      <c r="K59" s="373"/>
      <c r="L59" s="374"/>
      <c r="M59" s="16">
        <f t="shared" si="0"/>
        <v>180</v>
      </c>
      <c r="N59" s="331">
        <f t="shared" si="1"/>
        <v>170</v>
      </c>
      <c r="O59" s="10"/>
      <c r="P59" s="244"/>
      <c r="Q59" s="109">
        <v>27905</v>
      </c>
    </row>
    <row r="60" spans="1:17" s="206" customFormat="1" ht="28.5" customHeight="1" x14ac:dyDescent="0.25">
      <c r="A60" s="205"/>
      <c r="B60" s="153" t="s">
        <v>33</v>
      </c>
      <c r="C60" s="270" t="s">
        <v>406</v>
      </c>
      <c r="D60" s="186" t="s">
        <v>7</v>
      </c>
      <c r="E60" s="178">
        <v>1160</v>
      </c>
      <c r="F60" s="174">
        <v>557</v>
      </c>
      <c r="G60" s="7"/>
      <c r="H60" s="163"/>
      <c r="I60" s="7"/>
      <c r="J60" s="163"/>
      <c r="K60" s="365"/>
      <c r="L60" s="366"/>
      <c r="M60" s="56">
        <f t="shared" si="0"/>
        <v>1160</v>
      </c>
      <c r="N60" s="334">
        <f t="shared" si="1"/>
        <v>557</v>
      </c>
      <c r="O60" s="6"/>
      <c r="P60" s="246"/>
      <c r="Q60" s="120">
        <v>27955</v>
      </c>
    </row>
    <row r="61" spans="1:17" s="206" customFormat="1" ht="28.5" customHeight="1" x14ac:dyDescent="0.25">
      <c r="A61" s="205"/>
      <c r="B61" s="153" t="s">
        <v>34</v>
      </c>
      <c r="C61" s="270" t="s">
        <v>407</v>
      </c>
      <c r="D61" s="186" t="s">
        <v>7</v>
      </c>
      <c r="E61" s="178">
        <v>160</v>
      </c>
      <c r="F61" s="174">
        <v>130</v>
      </c>
      <c r="G61" s="7"/>
      <c r="H61" s="163"/>
      <c r="I61" s="7"/>
      <c r="J61" s="163"/>
      <c r="K61" s="365"/>
      <c r="L61" s="366"/>
      <c r="M61" s="56">
        <f t="shared" si="0"/>
        <v>160</v>
      </c>
      <c r="N61" s="334">
        <f t="shared" si="1"/>
        <v>130</v>
      </c>
      <c r="O61" s="6"/>
      <c r="P61" s="246"/>
      <c r="Q61" s="120">
        <v>28105</v>
      </c>
    </row>
    <row r="62" spans="1:17" s="206" customFormat="1" ht="28.5" customHeight="1" x14ac:dyDescent="0.25">
      <c r="A62" s="205"/>
      <c r="B62" s="153" t="s">
        <v>280</v>
      </c>
      <c r="C62" s="270" t="s">
        <v>408</v>
      </c>
      <c r="D62" s="186" t="s">
        <v>35</v>
      </c>
      <c r="E62" s="178">
        <v>1000</v>
      </c>
      <c r="F62" s="174">
        <v>890</v>
      </c>
      <c r="G62" s="291">
        <v>10</v>
      </c>
      <c r="H62" s="292">
        <v>7</v>
      </c>
      <c r="I62" s="7"/>
      <c r="J62" s="163"/>
      <c r="K62" s="365"/>
      <c r="L62" s="366"/>
      <c r="M62" s="56">
        <f t="shared" si="0"/>
        <v>1010</v>
      </c>
      <c r="N62" s="334">
        <f t="shared" si="1"/>
        <v>897</v>
      </c>
      <c r="O62" s="6"/>
      <c r="P62" s="246"/>
      <c r="Q62" s="120">
        <v>27652</v>
      </c>
    </row>
    <row r="63" spans="1:17" s="206" customFormat="1" ht="28.5" customHeight="1" x14ac:dyDescent="0.25">
      <c r="A63" s="205"/>
      <c r="B63" s="153" t="s">
        <v>36</v>
      </c>
      <c r="C63" s="270" t="s">
        <v>409</v>
      </c>
      <c r="D63" s="186" t="s">
        <v>7</v>
      </c>
      <c r="E63" s="178">
        <v>240</v>
      </c>
      <c r="F63" s="174">
        <v>60</v>
      </c>
      <c r="G63" s="291"/>
      <c r="H63" s="292"/>
      <c r="I63" s="7"/>
      <c r="J63" s="163"/>
      <c r="K63" s="365"/>
      <c r="L63" s="366"/>
      <c r="M63" s="56">
        <f t="shared" si="0"/>
        <v>240</v>
      </c>
      <c r="N63" s="334">
        <f t="shared" si="1"/>
        <v>60</v>
      </c>
      <c r="O63" s="6"/>
      <c r="P63" s="246"/>
      <c r="Q63" s="120">
        <v>30620</v>
      </c>
    </row>
    <row r="64" spans="1:17" s="206" customFormat="1" ht="28.5" customHeight="1" thickBot="1" x14ac:dyDescent="0.3">
      <c r="A64" s="205"/>
      <c r="B64" s="152" t="s">
        <v>37</v>
      </c>
      <c r="C64" s="256" t="s">
        <v>410</v>
      </c>
      <c r="D64" s="193" t="s">
        <v>7</v>
      </c>
      <c r="E64" s="184">
        <v>6780</v>
      </c>
      <c r="F64" s="164">
        <v>1680</v>
      </c>
      <c r="G64" s="295">
        <v>100</v>
      </c>
      <c r="H64" s="296">
        <v>22</v>
      </c>
      <c r="I64" s="9"/>
      <c r="J64" s="320"/>
      <c r="K64" s="375"/>
      <c r="L64" s="376"/>
      <c r="M64" s="155">
        <f t="shared" si="0"/>
        <v>6880</v>
      </c>
      <c r="N64" s="333">
        <f t="shared" si="1"/>
        <v>1702</v>
      </c>
      <c r="O64" s="8"/>
      <c r="P64" s="231"/>
      <c r="Q64" s="111">
        <v>29970</v>
      </c>
    </row>
    <row r="65" spans="1:17" s="206" customFormat="1" ht="23.25" customHeight="1" x14ac:dyDescent="0.25">
      <c r="A65" s="207" t="s">
        <v>279</v>
      </c>
      <c r="B65" s="149" t="s">
        <v>38</v>
      </c>
      <c r="C65" s="253" t="s">
        <v>411</v>
      </c>
      <c r="D65" s="188" t="s">
        <v>7</v>
      </c>
      <c r="E65" s="180">
        <v>1000</v>
      </c>
      <c r="F65" s="162">
        <v>1050</v>
      </c>
      <c r="G65" s="11"/>
      <c r="H65" s="321"/>
      <c r="I65" s="11"/>
      <c r="J65" s="321"/>
      <c r="K65" s="377"/>
      <c r="L65" s="378"/>
      <c r="M65" s="16">
        <f t="shared" si="0"/>
        <v>1000</v>
      </c>
      <c r="N65" s="331">
        <f t="shared" si="1"/>
        <v>1050</v>
      </c>
      <c r="O65" s="10"/>
      <c r="P65" s="244"/>
      <c r="Q65" s="109">
        <v>28805</v>
      </c>
    </row>
    <row r="66" spans="1:17" s="206" customFormat="1" ht="28.5" customHeight="1" x14ac:dyDescent="0.25">
      <c r="A66" s="205"/>
      <c r="B66" s="153" t="s">
        <v>39</v>
      </c>
      <c r="C66" s="224" t="s">
        <v>412</v>
      </c>
      <c r="D66" s="186" t="s">
        <v>7</v>
      </c>
      <c r="E66" s="178">
        <v>860</v>
      </c>
      <c r="F66" s="171">
        <v>1566</v>
      </c>
      <c r="G66" s="291">
        <v>24</v>
      </c>
      <c r="H66" s="292">
        <v>35</v>
      </c>
      <c r="I66" s="7"/>
      <c r="J66" s="163"/>
      <c r="K66" s="365"/>
      <c r="L66" s="366"/>
      <c r="M66" s="56">
        <f t="shared" si="0"/>
        <v>884</v>
      </c>
      <c r="N66" s="334">
        <f t="shared" si="1"/>
        <v>1601</v>
      </c>
      <c r="O66" s="6"/>
      <c r="P66" s="239"/>
      <c r="Q66" s="112">
        <v>28505</v>
      </c>
    </row>
    <row r="67" spans="1:17" s="206" customFormat="1" ht="102" x14ac:dyDescent="0.25">
      <c r="A67" s="205"/>
      <c r="B67" s="153" t="s">
        <v>40</v>
      </c>
      <c r="C67" s="267" t="s">
        <v>413</v>
      </c>
      <c r="D67" s="186" t="s">
        <v>7</v>
      </c>
      <c r="E67" s="178">
        <v>1600</v>
      </c>
      <c r="F67" s="171">
        <v>766</v>
      </c>
      <c r="G67" s="7">
        <v>1</v>
      </c>
      <c r="H67" s="163"/>
      <c r="I67" s="7"/>
      <c r="J67" s="163"/>
      <c r="K67" s="365"/>
      <c r="L67" s="366"/>
      <c r="M67" s="56">
        <f t="shared" si="0"/>
        <v>1601</v>
      </c>
      <c r="N67" s="334">
        <f t="shared" si="1"/>
        <v>766</v>
      </c>
      <c r="O67" s="6"/>
      <c r="P67" s="239" t="s">
        <v>453</v>
      </c>
      <c r="Q67" s="112">
        <v>31551</v>
      </c>
    </row>
    <row r="68" spans="1:17" s="206" customFormat="1" ht="46.5" customHeight="1" x14ac:dyDescent="0.25">
      <c r="A68" s="205"/>
      <c r="B68" s="153" t="s">
        <v>41</v>
      </c>
      <c r="C68" s="267" t="s">
        <v>414</v>
      </c>
      <c r="D68" s="186" t="s">
        <v>7</v>
      </c>
      <c r="E68" s="178">
        <v>5300</v>
      </c>
      <c r="F68" s="171">
        <v>638</v>
      </c>
      <c r="G68" s="7"/>
      <c r="H68" s="163"/>
      <c r="I68" s="7"/>
      <c r="J68" s="163"/>
      <c r="K68" s="365"/>
      <c r="L68" s="366"/>
      <c r="M68" s="56">
        <f t="shared" si="0"/>
        <v>5300</v>
      </c>
      <c r="N68" s="334">
        <f t="shared" si="1"/>
        <v>638</v>
      </c>
      <c r="O68" s="6"/>
      <c r="P68" s="239" t="s">
        <v>452</v>
      </c>
      <c r="Q68" s="112">
        <v>31556</v>
      </c>
    </row>
    <row r="69" spans="1:17" s="206" customFormat="1" ht="28.5" customHeight="1" thickBot="1" x14ac:dyDescent="0.3">
      <c r="A69" s="208"/>
      <c r="B69" s="147" t="s">
        <v>42</v>
      </c>
      <c r="C69" s="271" t="s">
        <v>415</v>
      </c>
      <c r="D69" s="189" t="s">
        <v>43</v>
      </c>
      <c r="E69" s="179">
        <v>5200</v>
      </c>
      <c r="F69" s="164">
        <v>370</v>
      </c>
      <c r="G69" s="24"/>
      <c r="H69" s="308"/>
      <c r="I69" s="24"/>
      <c r="J69" s="308"/>
      <c r="K69" s="349"/>
      <c r="L69" s="350"/>
      <c r="M69" s="155">
        <f t="shared" ref="M69:M93" si="4">E69+G69+I69+K69</f>
        <v>5200</v>
      </c>
      <c r="N69" s="333">
        <f t="shared" ref="N69:N93" si="5">F69+H69+J69+L69</f>
        <v>370</v>
      </c>
      <c r="O69" s="8"/>
      <c r="P69" s="231"/>
      <c r="Q69" s="111">
        <v>31655</v>
      </c>
    </row>
    <row r="70" spans="1:17" s="206" customFormat="1" ht="46.5" customHeight="1" x14ac:dyDescent="0.25">
      <c r="A70" s="205" t="s">
        <v>281</v>
      </c>
      <c r="B70" s="145" t="s">
        <v>344</v>
      </c>
      <c r="C70" s="263" t="s">
        <v>416</v>
      </c>
      <c r="D70" s="190" t="s">
        <v>18</v>
      </c>
      <c r="E70" s="182">
        <v>3370</v>
      </c>
      <c r="F70" s="201">
        <v>3814</v>
      </c>
      <c r="G70" s="13"/>
      <c r="H70" s="319"/>
      <c r="I70" s="13">
        <v>18</v>
      </c>
      <c r="J70" s="319">
        <v>64</v>
      </c>
      <c r="K70" s="373"/>
      <c r="L70" s="374"/>
      <c r="M70" s="16">
        <f t="shared" si="4"/>
        <v>3388</v>
      </c>
      <c r="N70" s="332">
        <f t="shared" si="5"/>
        <v>3878</v>
      </c>
      <c r="O70" s="202"/>
      <c r="P70" s="251" t="s">
        <v>454</v>
      </c>
      <c r="Q70" s="203">
        <v>29576</v>
      </c>
    </row>
    <row r="71" spans="1:17" s="206" customFormat="1" ht="52.5" customHeight="1" thickBot="1" x14ac:dyDescent="0.3">
      <c r="A71" s="208"/>
      <c r="B71" s="147" t="s">
        <v>345</v>
      </c>
      <c r="C71" s="256" t="s">
        <v>417</v>
      </c>
      <c r="D71" s="189" t="s">
        <v>55</v>
      </c>
      <c r="E71" s="179">
        <v>1200</v>
      </c>
      <c r="F71" s="175">
        <v>349</v>
      </c>
      <c r="G71" s="24"/>
      <c r="H71" s="308"/>
      <c r="I71" s="24">
        <v>144</v>
      </c>
      <c r="J71" s="308">
        <v>46</v>
      </c>
      <c r="K71" s="349"/>
      <c r="L71" s="350"/>
      <c r="M71" s="228">
        <f t="shared" si="4"/>
        <v>1344</v>
      </c>
      <c r="N71" s="335">
        <f t="shared" si="5"/>
        <v>395</v>
      </c>
      <c r="O71" s="27"/>
      <c r="P71" s="251" t="s">
        <v>455</v>
      </c>
      <c r="Q71" s="121">
        <v>29550</v>
      </c>
    </row>
    <row r="72" spans="1:17" s="206" customFormat="1" ht="53.25" customHeight="1" thickBot="1" x14ac:dyDescent="0.3">
      <c r="A72" s="207" t="s">
        <v>491</v>
      </c>
      <c r="B72" s="149" t="s">
        <v>346</v>
      </c>
      <c r="C72" s="253" t="s">
        <v>418</v>
      </c>
      <c r="D72" s="188" t="s">
        <v>7</v>
      </c>
      <c r="E72" s="180">
        <v>100</v>
      </c>
      <c r="F72" s="162">
        <v>2000</v>
      </c>
      <c r="G72" s="297">
        <v>15</v>
      </c>
      <c r="H72" s="298">
        <v>100</v>
      </c>
      <c r="I72" s="11"/>
      <c r="J72" s="321"/>
      <c r="K72" s="377">
        <v>15</v>
      </c>
      <c r="L72" s="378">
        <v>135</v>
      </c>
      <c r="M72" s="32">
        <f t="shared" si="4"/>
        <v>130</v>
      </c>
      <c r="N72" s="331">
        <f t="shared" si="5"/>
        <v>2235</v>
      </c>
      <c r="O72" s="29"/>
      <c r="P72" s="252" t="s">
        <v>456</v>
      </c>
      <c r="Q72" s="109">
        <v>40201</v>
      </c>
    </row>
    <row r="73" spans="1:17" s="206" customFormat="1" ht="43.5" thickBot="1" x14ac:dyDescent="0.3">
      <c r="A73" s="205"/>
      <c r="B73" s="153" t="s">
        <v>348</v>
      </c>
      <c r="C73" s="224" t="s">
        <v>419</v>
      </c>
      <c r="D73" s="186" t="s">
        <v>7</v>
      </c>
      <c r="E73" s="178">
        <v>180</v>
      </c>
      <c r="F73" s="171">
        <v>1110</v>
      </c>
      <c r="G73" s="291">
        <v>20</v>
      </c>
      <c r="H73" s="292">
        <v>60</v>
      </c>
      <c r="I73" s="7">
        <v>5</v>
      </c>
      <c r="J73" s="163">
        <v>20</v>
      </c>
      <c r="K73" s="365">
        <v>15</v>
      </c>
      <c r="L73" s="366">
        <v>40</v>
      </c>
      <c r="M73" s="32">
        <f t="shared" si="4"/>
        <v>220</v>
      </c>
      <c r="N73" s="332">
        <f t="shared" si="5"/>
        <v>1230</v>
      </c>
      <c r="O73" s="37"/>
      <c r="P73" s="252" t="s">
        <v>457</v>
      </c>
      <c r="Q73" s="112" t="s">
        <v>305</v>
      </c>
    </row>
    <row r="74" spans="1:17" s="206" customFormat="1" ht="39" thickBot="1" x14ac:dyDescent="0.3">
      <c r="A74" s="205"/>
      <c r="B74" s="153" t="s">
        <v>347</v>
      </c>
      <c r="C74" s="270" t="s">
        <v>421</v>
      </c>
      <c r="D74" s="186" t="s">
        <v>7</v>
      </c>
      <c r="E74" s="178">
        <v>90</v>
      </c>
      <c r="F74" s="171">
        <v>292</v>
      </c>
      <c r="G74" s="291">
        <v>50</v>
      </c>
      <c r="H74" s="292">
        <v>95</v>
      </c>
      <c r="I74" s="7">
        <v>0</v>
      </c>
      <c r="J74" s="163">
        <v>0</v>
      </c>
      <c r="K74" s="365"/>
      <c r="L74" s="366"/>
      <c r="M74" s="32">
        <f t="shared" si="4"/>
        <v>140</v>
      </c>
      <c r="N74" s="332">
        <f t="shared" si="5"/>
        <v>387</v>
      </c>
      <c r="O74" s="37"/>
      <c r="P74" s="240"/>
      <c r="Q74" s="112">
        <v>40250</v>
      </c>
    </row>
    <row r="75" spans="1:17" s="206" customFormat="1" ht="26.25" thickBot="1" x14ac:dyDescent="0.3">
      <c r="A75" s="205"/>
      <c r="B75" s="153" t="s">
        <v>349</v>
      </c>
      <c r="C75" s="270" t="s">
        <v>420</v>
      </c>
      <c r="D75" s="186" t="s">
        <v>7</v>
      </c>
      <c r="E75" s="178">
        <v>140</v>
      </c>
      <c r="F75" s="171">
        <v>1400</v>
      </c>
      <c r="G75" s="7"/>
      <c r="H75" s="163"/>
      <c r="I75" s="7">
        <v>0</v>
      </c>
      <c r="J75" s="163">
        <v>0</v>
      </c>
      <c r="K75" s="365"/>
      <c r="L75" s="366"/>
      <c r="M75" s="32">
        <f t="shared" si="4"/>
        <v>140</v>
      </c>
      <c r="N75" s="332">
        <f t="shared" si="5"/>
        <v>1400</v>
      </c>
      <c r="O75" s="37"/>
      <c r="P75" s="240"/>
      <c r="Q75" s="112">
        <v>32850</v>
      </c>
    </row>
    <row r="76" spans="1:17" s="206" customFormat="1" ht="27.75" customHeight="1" x14ac:dyDescent="0.25">
      <c r="A76" s="207" t="s">
        <v>282</v>
      </c>
      <c r="B76" s="151" t="s">
        <v>350</v>
      </c>
      <c r="C76" s="261" t="s">
        <v>422</v>
      </c>
      <c r="D76" s="185" t="s">
        <v>7</v>
      </c>
      <c r="E76" s="180">
        <v>62300</v>
      </c>
      <c r="F76" s="170">
        <v>11226</v>
      </c>
      <c r="G76" s="297">
        <v>400</v>
      </c>
      <c r="H76" s="298">
        <v>52</v>
      </c>
      <c r="I76" s="11">
        <v>68</v>
      </c>
      <c r="J76" s="321">
        <v>9</v>
      </c>
      <c r="K76" s="377">
        <v>30</v>
      </c>
      <c r="L76" s="378">
        <v>60</v>
      </c>
      <c r="M76" s="16">
        <f t="shared" si="4"/>
        <v>62798</v>
      </c>
      <c r="N76" s="331">
        <f t="shared" si="5"/>
        <v>11347</v>
      </c>
      <c r="O76" s="10"/>
      <c r="P76" s="238"/>
      <c r="Q76" s="117">
        <v>34450</v>
      </c>
    </row>
    <row r="77" spans="1:17" s="206" customFormat="1" ht="30" customHeight="1" x14ac:dyDescent="0.25">
      <c r="A77" s="205"/>
      <c r="B77" s="153" t="s">
        <v>351</v>
      </c>
      <c r="C77" s="262" t="s">
        <v>423</v>
      </c>
      <c r="D77" s="186" t="s">
        <v>7</v>
      </c>
      <c r="E77" s="178">
        <v>2050</v>
      </c>
      <c r="F77" s="171">
        <v>2400</v>
      </c>
      <c r="G77" s="291">
        <v>200</v>
      </c>
      <c r="H77" s="292">
        <v>400</v>
      </c>
      <c r="I77" s="7"/>
      <c r="J77" s="163">
        <v>0</v>
      </c>
      <c r="K77" s="365">
        <v>30</v>
      </c>
      <c r="L77" s="366">
        <v>36</v>
      </c>
      <c r="M77" s="56">
        <f t="shared" si="4"/>
        <v>2280</v>
      </c>
      <c r="N77" s="334">
        <f t="shared" si="5"/>
        <v>2836</v>
      </c>
      <c r="O77" s="6"/>
      <c r="P77" s="239"/>
      <c r="Q77" s="112">
        <v>32920</v>
      </c>
    </row>
    <row r="78" spans="1:17" s="206" customFormat="1" ht="25.5" customHeight="1" thickBot="1" x14ac:dyDescent="0.3">
      <c r="A78" s="208"/>
      <c r="B78" s="147" t="s">
        <v>352</v>
      </c>
      <c r="C78" s="256" t="s">
        <v>424</v>
      </c>
      <c r="D78" s="189" t="s">
        <v>7</v>
      </c>
      <c r="E78" s="179">
        <v>3000</v>
      </c>
      <c r="F78" s="164">
        <v>760</v>
      </c>
      <c r="G78" s="287">
        <v>100</v>
      </c>
      <c r="H78" s="288">
        <v>180</v>
      </c>
      <c r="I78" s="24"/>
      <c r="J78" s="308">
        <v>0</v>
      </c>
      <c r="K78" s="349">
        <v>30</v>
      </c>
      <c r="L78" s="350">
        <v>8</v>
      </c>
      <c r="M78" s="155">
        <f t="shared" si="4"/>
        <v>3130</v>
      </c>
      <c r="N78" s="333">
        <f t="shared" si="5"/>
        <v>948</v>
      </c>
      <c r="O78" s="8"/>
      <c r="P78" s="231"/>
      <c r="Q78" s="111">
        <v>34350</v>
      </c>
    </row>
    <row r="79" spans="1:17" s="210" customFormat="1" ht="24.75" customHeight="1" x14ac:dyDescent="0.25">
      <c r="A79" s="209" t="s">
        <v>283</v>
      </c>
      <c r="B79" s="199" t="s">
        <v>353</v>
      </c>
      <c r="C79" s="262" t="s">
        <v>425</v>
      </c>
      <c r="D79" s="194" t="s">
        <v>7</v>
      </c>
      <c r="E79" s="182">
        <v>50</v>
      </c>
      <c r="F79" s="171">
        <v>200</v>
      </c>
      <c r="G79" s="13"/>
      <c r="H79" s="319"/>
      <c r="I79" s="13">
        <v>20</v>
      </c>
      <c r="J79" s="319">
        <v>112</v>
      </c>
      <c r="K79" s="373">
        <v>40</v>
      </c>
      <c r="L79" s="374">
        <v>80</v>
      </c>
      <c r="M79" s="16">
        <f t="shared" si="4"/>
        <v>110</v>
      </c>
      <c r="N79" s="332">
        <f t="shared" si="5"/>
        <v>392</v>
      </c>
      <c r="O79" s="30"/>
      <c r="P79" s="240"/>
      <c r="Q79" s="112">
        <v>24251</v>
      </c>
    </row>
    <row r="80" spans="1:17" s="210" customFormat="1" ht="24.75" customHeight="1" x14ac:dyDescent="0.25">
      <c r="A80" s="209"/>
      <c r="B80" s="150" t="s">
        <v>354</v>
      </c>
      <c r="C80" s="262" t="s">
        <v>426</v>
      </c>
      <c r="D80" s="195" t="s">
        <v>7</v>
      </c>
      <c r="E80" s="178">
        <v>10</v>
      </c>
      <c r="F80" s="171"/>
      <c r="G80" s="7"/>
      <c r="H80" s="163"/>
      <c r="I80" s="7">
        <v>1</v>
      </c>
      <c r="J80" s="163">
        <v>0</v>
      </c>
      <c r="K80" s="365"/>
      <c r="L80" s="366"/>
      <c r="M80" s="56">
        <f t="shared" si="4"/>
        <v>11</v>
      </c>
      <c r="N80" s="334">
        <f t="shared" si="5"/>
        <v>0</v>
      </c>
      <c r="O80" s="30"/>
      <c r="P80" s="240"/>
      <c r="Q80" s="112"/>
    </row>
    <row r="81" spans="1:17" s="210" customFormat="1" ht="24.75" customHeight="1" x14ac:dyDescent="0.25">
      <c r="A81" s="209"/>
      <c r="B81" s="150" t="s">
        <v>482</v>
      </c>
      <c r="C81" s="262" t="s">
        <v>483</v>
      </c>
      <c r="D81" s="195" t="s">
        <v>7</v>
      </c>
      <c r="E81" s="178"/>
      <c r="F81" s="171"/>
      <c r="G81" s="7">
        <v>20</v>
      </c>
      <c r="H81" s="163">
        <v>55</v>
      </c>
      <c r="I81" s="7"/>
      <c r="J81" s="163"/>
      <c r="K81" s="365"/>
      <c r="L81" s="366"/>
      <c r="M81" s="56">
        <f t="shared" ref="M81" si="6">E81+G81+I81+K81</f>
        <v>20</v>
      </c>
      <c r="N81" s="334">
        <f t="shared" ref="N81" si="7">F81+H81+J81+L81</f>
        <v>55</v>
      </c>
      <c r="O81" s="30"/>
      <c r="P81" s="240"/>
      <c r="Q81" s="112"/>
    </row>
    <row r="82" spans="1:17" s="210" customFormat="1" ht="24.75" customHeight="1" x14ac:dyDescent="0.25">
      <c r="A82" s="209"/>
      <c r="B82" s="150" t="s">
        <v>355</v>
      </c>
      <c r="C82" s="272" t="s">
        <v>427</v>
      </c>
      <c r="D82" s="195" t="s">
        <v>7</v>
      </c>
      <c r="E82" s="178">
        <v>54</v>
      </c>
      <c r="F82" s="171">
        <v>85</v>
      </c>
      <c r="G82" s="7"/>
      <c r="H82" s="163"/>
      <c r="I82" s="7">
        <v>0</v>
      </c>
      <c r="J82" s="163">
        <v>0</v>
      </c>
      <c r="K82" s="365"/>
      <c r="L82" s="366"/>
      <c r="M82" s="56">
        <f t="shared" si="4"/>
        <v>54</v>
      </c>
      <c r="N82" s="334">
        <f t="shared" si="5"/>
        <v>85</v>
      </c>
      <c r="O82" s="30"/>
      <c r="P82" s="240"/>
      <c r="Q82" s="112">
        <v>25650</v>
      </c>
    </row>
    <row r="83" spans="1:17" s="210" customFormat="1" ht="24.75" customHeight="1" x14ac:dyDescent="0.25">
      <c r="A83" s="209"/>
      <c r="B83" s="150" t="s">
        <v>56</v>
      </c>
      <c r="C83" s="272" t="s">
        <v>428</v>
      </c>
      <c r="D83" s="195" t="s">
        <v>7</v>
      </c>
      <c r="E83" s="178">
        <v>60</v>
      </c>
      <c r="F83" s="171">
        <v>70</v>
      </c>
      <c r="G83" s="7"/>
      <c r="H83" s="163"/>
      <c r="I83" s="7">
        <v>12</v>
      </c>
      <c r="J83" s="163">
        <v>12</v>
      </c>
      <c r="K83" s="365">
        <v>6</v>
      </c>
      <c r="L83" s="366">
        <v>8</v>
      </c>
      <c r="M83" s="56">
        <f t="shared" si="4"/>
        <v>78</v>
      </c>
      <c r="N83" s="334">
        <f t="shared" si="5"/>
        <v>90</v>
      </c>
      <c r="O83" s="30"/>
      <c r="P83" s="240"/>
      <c r="Q83" s="112">
        <v>25150</v>
      </c>
    </row>
    <row r="84" spans="1:17" s="210" customFormat="1" ht="24.75" customHeight="1" x14ac:dyDescent="0.25">
      <c r="A84" s="209"/>
      <c r="B84" s="150" t="s">
        <v>356</v>
      </c>
      <c r="C84" s="272" t="s">
        <v>429</v>
      </c>
      <c r="D84" s="195" t="s">
        <v>7</v>
      </c>
      <c r="E84" s="178">
        <v>20</v>
      </c>
      <c r="F84" s="171"/>
      <c r="G84" s="7"/>
      <c r="H84" s="163"/>
      <c r="I84" s="7">
        <v>12</v>
      </c>
      <c r="J84" s="163">
        <v>6</v>
      </c>
      <c r="K84" s="365">
        <v>6</v>
      </c>
      <c r="L84" s="366"/>
      <c r="M84" s="56">
        <f t="shared" si="4"/>
        <v>38</v>
      </c>
      <c r="N84" s="334">
        <f t="shared" si="5"/>
        <v>6</v>
      </c>
      <c r="O84" s="30"/>
      <c r="P84" s="240"/>
      <c r="Q84" s="112"/>
    </row>
    <row r="85" spans="1:17" s="210" customFormat="1" ht="24.75" customHeight="1" x14ac:dyDescent="0.25">
      <c r="A85" s="209"/>
      <c r="B85" s="150" t="s">
        <v>57</v>
      </c>
      <c r="C85" s="272" t="s">
        <v>430</v>
      </c>
      <c r="D85" s="195" t="s">
        <v>7</v>
      </c>
      <c r="E85" s="178">
        <v>20</v>
      </c>
      <c r="F85" s="171"/>
      <c r="G85" s="7"/>
      <c r="H85" s="163"/>
      <c r="I85" s="7">
        <v>60</v>
      </c>
      <c r="J85" s="163">
        <v>47</v>
      </c>
      <c r="K85" s="365">
        <v>10</v>
      </c>
      <c r="L85" s="366"/>
      <c r="M85" s="56">
        <f t="shared" si="4"/>
        <v>90</v>
      </c>
      <c r="N85" s="334">
        <f t="shared" si="5"/>
        <v>47</v>
      </c>
      <c r="O85" s="30"/>
      <c r="P85" s="240"/>
      <c r="Q85" s="112">
        <v>26100</v>
      </c>
    </row>
    <row r="86" spans="1:17" s="210" customFormat="1" ht="24.75" customHeight="1" x14ac:dyDescent="0.25">
      <c r="A86" s="209"/>
      <c r="B86" s="150" t="s">
        <v>58</v>
      </c>
      <c r="C86" s="272" t="s">
        <v>431</v>
      </c>
      <c r="D86" s="195" t="s">
        <v>7</v>
      </c>
      <c r="E86" s="178">
        <v>10</v>
      </c>
      <c r="F86" s="171"/>
      <c r="G86" s="7"/>
      <c r="H86" s="163"/>
      <c r="I86" s="7">
        <v>0</v>
      </c>
      <c r="J86" s="163">
        <v>0</v>
      </c>
      <c r="K86" s="365">
        <v>10</v>
      </c>
      <c r="L86" s="366"/>
      <c r="M86" s="56">
        <f t="shared" si="4"/>
        <v>20</v>
      </c>
      <c r="N86" s="334">
        <f t="shared" si="5"/>
        <v>0</v>
      </c>
      <c r="O86" s="30"/>
      <c r="P86" s="240"/>
      <c r="Q86" s="112">
        <v>26215</v>
      </c>
    </row>
    <row r="87" spans="1:17" s="210" customFormat="1" ht="24.75" customHeight="1" thickBot="1" x14ac:dyDescent="0.3">
      <c r="A87" s="209"/>
      <c r="B87" s="150" t="s">
        <v>59</v>
      </c>
      <c r="C87" s="272" t="s">
        <v>432</v>
      </c>
      <c r="D87" s="195" t="s">
        <v>7</v>
      </c>
      <c r="E87" s="178">
        <v>1300</v>
      </c>
      <c r="F87" s="171">
        <v>2130</v>
      </c>
      <c r="G87" s="291">
        <v>318</v>
      </c>
      <c r="H87" s="292">
        <v>406</v>
      </c>
      <c r="I87" s="7">
        <v>24</v>
      </c>
      <c r="J87" s="163">
        <v>70</v>
      </c>
      <c r="K87" s="365">
        <v>130</v>
      </c>
      <c r="L87" s="366">
        <v>150</v>
      </c>
      <c r="M87" s="155">
        <f t="shared" si="4"/>
        <v>1772</v>
      </c>
      <c r="N87" s="332">
        <f t="shared" si="5"/>
        <v>2756</v>
      </c>
      <c r="O87" s="30"/>
      <c r="P87" s="240"/>
      <c r="Q87" s="112">
        <v>25850</v>
      </c>
    </row>
    <row r="88" spans="1:17" s="210" customFormat="1" ht="35.25" customHeight="1" thickBot="1" x14ac:dyDescent="0.3">
      <c r="A88" s="212" t="s">
        <v>284</v>
      </c>
      <c r="B88" s="200" t="s">
        <v>357</v>
      </c>
      <c r="C88" s="255" t="s">
        <v>433</v>
      </c>
      <c r="D88" s="191" t="s">
        <v>63</v>
      </c>
      <c r="E88" s="176">
        <v>287</v>
      </c>
      <c r="F88" s="161"/>
      <c r="G88" s="31"/>
      <c r="H88" s="305"/>
      <c r="I88" s="31">
        <v>168</v>
      </c>
      <c r="J88" s="305">
        <v>925</v>
      </c>
      <c r="K88" s="343">
        <v>48</v>
      </c>
      <c r="L88" s="344">
        <v>484.8</v>
      </c>
      <c r="M88" s="32">
        <f t="shared" si="4"/>
        <v>503</v>
      </c>
      <c r="N88" s="330">
        <f t="shared" si="5"/>
        <v>1409.8</v>
      </c>
      <c r="O88" s="34"/>
      <c r="P88" s="229"/>
      <c r="Q88" s="108"/>
    </row>
    <row r="89" spans="1:17" s="206" customFormat="1" ht="99" customHeight="1" thickBot="1" x14ac:dyDescent="0.3">
      <c r="A89" s="213" t="s">
        <v>285</v>
      </c>
      <c r="B89" s="198" t="s">
        <v>67</v>
      </c>
      <c r="C89" s="255" t="s">
        <v>434</v>
      </c>
      <c r="D89" s="134" t="s">
        <v>7</v>
      </c>
      <c r="E89" s="176">
        <v>230000</v>
      </c>
      <c r="F89" s="161">
        <v>3680</v>
      </c>
      <c r="G89" s="31">
        <v>0</v>
      </c>
      <c r="H89" s="305">
        <v>0</v>
      </c>
      <c r="I89" s="31">
        <v>0</v>
      </c>
      <c r="J89" s="305">
        <v>0</v>
      </c>
      <c r="K89" s="343"/>
      <c r="L89" s="344"/>
      <c r="M89" s="32">
        <f t="shared" si="4"/>
        <v>230000</v>
      </c>
      <c r="N89" s="330">
        <f t="shared" si="5"/>
        <v>3680</v>
      </c>
      <c r="O89" s="34"/>
      <c r="P89" s="248" t="s">
        <v>458</v>
      </c>
      <c r="Q89" s="108">
        <v>415661</v>
      </c>
    </row>
    <row r="90" spans="1:17" s="214" customFormat="1" ht="37.5" customHeight="1" thickBot="1" x14ac:dyDescent="0.3">
      <c r="A90" s="213" t="s">
        <v>492</v>
      </c>
      <c r="B90" s="197" t="s">
        <v>493</v>
      </c>
      <c r="C90" s="255" t="s">
        <v>435</v>
      </c>
      <c r="D90" s="134" t="s">
        <v>7</v>
      </c>
      <c r="E90" s="176">
        <v>5570</v>
      </c>
      <c r="F90" s="161">
        <v>49578</v>
      </c>
      <c r="G90" s="299">
        <v>800</v>
      </c>
      <c r="H90" s="300">
        <f>G90*1.05</f>
        <v>840</v>
      </c>
      <c r="I90" s="39">
        <v>20</v>
      </c>
      <c r="J90" s="310">
        <v>31.2</v>
      </c>
      <c r="K90" s="353"/>
      <c r="L90" s="354"/>
      <c r="M90" s="32">
        <f t="shared" si="4"/>
        <v>6390</v>
      </c>
      <c r="N90" s="330">
        <f t="shared" si="5"/>
        <v>50449.2</v>
      </c>
      <c r="O90" s="34"/>
      <c r="P90" s="229" t="s">
        <v>289</v>
      </c>
      <c r="Q90" s="108">
        <v>35853</v>
      </c>
    </row>
    <row r="91" spans="1:17" s="214" customFormat="1" ht="37.5" customHeight="1" thickBot="1" x14ac:dyDescent="0.3">
      <c r="A91" s="213" t="s">
        <v>286</v>
      </c>
      <c r="B91" s="197" t="s">
        <v>494</v>
      </c>
      <c r="C91" s="255"/>
      <c r="D91" s="134" t="s">
        <v>7</v>
      </c>
      <c r="E91" s="176">
        <v>214</v>
      </c>
      <c r="F91" s="161">
        <v>382</v>
      </c>
      <c r="G91" s="39"/>
      <c r="H91" s="310"/>
      <c r="I91" s="39">
        <v>0</v>
      </c>
      <c r="J91" s="310">
        <v>0</v>
      </c>
      <c r="K91" s="353">
        <v>50</v>
      </c>
      <c r="L91" s="354">
        <v>150</v>
      </c>
      <c r="M91" s="32">
        <f t="shared" si="4"/>
        <v>264</v>
      </c>
      <c r="N91" s="330">
        <f t="shared" si="5"/>
        <v>532</v>
      </c>
      <c r="O91" s="34"/>
      <c r="P91" s="229" t="s">
        <v>436</v>
      </c>
      <c r="Q91" s="108">
        <v>40830</v>
      </c>
    </row>
    <row r="92" spans="1:17" s="214" customFormat="1" ht="90" thickBot="1" x14ac:dyDescent="0.3">
      <c r="A92" s="213" t="s">
        <v>287</v>
      </c>
      <c r="B92" s="197" t="s">
        <v>298</v>
      </c>
      <c r="C92" s="255" t="s">
        <v>437</v>
      </c>
      <c r="D92" s="134" t="s">
        <v>7</v>
      </c>
      <c r="E92" s="176">
        <v>169</v>
      </c>
      <c r="F92" s="161">
        <v>728</v>
      </c>
      <c r="G92" s="39"/>
      <c r="H92" s="310"/>
      <c r="I92" s="39"/>
      <c r="J92" s="310"/>
      <c r="K92" s="353">
        <v>12</v>
      </c>
      <c r="L92" s="354">
        <v>120</v>
      </c>
      <c r="M92" s="32">
        <f t="shared" si="4"/>
        <v>181</v>
      </c>
      <c r="N92" s="330">
        <f t="shared" si="5"/>
        <v>848</v>
      </c>
      <c r="O92" s="34"/>
      <c r="P92" s="229" t="s">
        <v>459</v>
      </c>
      <c r="Q92" s="108">
        <v>28531</v>
      </c>
    </row>
    <row r="93" spans="1:17" s="214" customFormat="1" ht="51.75" thickBot="1" x14ac:dyDescent="0.3">
      <c r="A93" s="212" t="s">
        <v>288</v>
      </c>
      <c r="B93" s="197" t="s">
        <v>372</v>
      </c>
      <c r="C93" s="255" t="s">
        <v>438</v>
      </c>
      <c r="D93" s="134" t="s">
        <v>376</v>
      </c>
      <c r="E93" s="176">
        <v>4000</v>
      </c>
      <c r="F93" s="161">
        <v>3913</v>
      </c>
      <c r="G93" s="301">
        <v>40</v>
      </c>
      <c r="H93" s="302">
        <v>540</v>
      </c>
      <c r="I93" s="135">
        <v>48</v>
      </c>
      <c r="J93" s="322">
        <v>44</v>
      </c>
      <c r="K93" s="353"/>
      <c r="L93" s="354"/>
      <c r="M93" s="32">
        <f t="shared" si="4"/>
        <v>4088</v>
      </c>
      <c r="N93" s="330">
        <f t="shared" si="5"/>
        <v>4497</v>
      </c>
      <c r="O93" s="34"/>
      <c r="P93" s="229"/>
      <c r="Q93" s="136">
        <v>31600</v>
      </c>
    </row>
    <row r="94" spans="1:17" s="214" customFormat="1" ht="33.75" customHeight="1" thickBot="1" x14ac:dyDescent="0.3">
      <c r="A94" s="212" t="s">
        <v>290</v>
      </c>
      <c r="B94" s="197" t="s">
        <v>484</v>
      </c>
      <c r="C94" s="255"/>
      <c r="D94" s="134" t="s">
        <v>485</v>
      </c>
      <c r="E94" s="176">
        <v>58</v>
      </c>
      <c r="F94" s="161">
        <v>3000</v>
      </c>
      <c r="G94" s="301">
        <v>55</v>
      </c>
      <c r="H94" s="302">
        <v>2800</v>
      </c>
      <c r="I94" s="135"/>
      <c r="J94" s="322"/>
      <c r="K94" s="353"/>
      <c r="L94" s="354"/>
      <c r="M94" s="32">
        <f t="shared" ref="M94" si="8">E94+G94+I94+K94</f>
        <v>113</v>
      </c>
      <c r="N94" s="330">
        <f t="shared" ref="N94" si="9">F94+H94+J94+L94</f>
        <v>5800</v>
      </c>
      <c r="O94" s="34"/>
      <c r="P94" s="229"/>
      <c r="Q94" s="136"/>
    </row>
    <row r="95" spans="1:17" s="40" customFormat="1" ht="37.5" customHeight="1" thickBot="1" x14ac:dyDescent="0.25">
      <c r="A95" s="126"/>
      <c r="B95" s="127"/>
      <c r="C95" s="273"/>
      <c r="D95" s="128"/>
      <c r="E95" s="129"/>
      <c r="F95" s="129"/>
      <c r="G95" s="130"/>
      <c r="H95" s="323"/>
      <c r="I95" s="130"/>
      <c r="J95" s="323"/>
      <c r="K95" s="379"/>
      <c r="L95" s="380"/>
      <c r="M95" s="337">
        <f>SUM(M5:M94)</f>
        <v>18191318</v>
      </c>
      <c r="N95" s="336">
        <f>SUM(N6:N94)</f>
        <v>566609.55999999994</v>
      </c>
      <c r="O95" s="131"/>
      <c r="P95" s="132"/>
      <c r="Q95" s="133"/>
    </row>
    <row r="96" spans="1:17" ht="18.75" thickBot="1" x14ac:dyDescent="0.3">
      <c r="K96" s="379"/>
      <c r="L96" s="380"/>
    </row>
    <row r="97" spans="11:12" x14ac:dyDescent="0.25">
      <c r="K97" s="381"/>
      <c r="L97" s="381"/>
    </row>
    <row r="98" spans="11:12" x14ac:dyDescent="0.25">
      <c r="K98" s="382"/>
      <c r="L98" s="382"/>
    </row>
    <row r="99" spans="11:12" x14ac:dyDescent="0.25">
      <c r="K99" s="382"/>
      <c r="L99" s="382"/>
    </row>
    <row r="100" spans="11:12" x14ac:dyDescent="0.25">
      <c r="K100" s="382"/>
      <c r="L100" s="382"/>
    </row>
    <row r="101" spans="11:12" x14ac:dyDescent="0.25">
      <c r="K101" s="382"/>
      <c r="L101" s="382"/>
    </row>
    <row r="102" spans="11:12" x14ac:dyDescent="0.25">
      <c r="K102" s="382"/>
      <c r="L102" s="382"/>
    </row>
    <row r="103" spans="11:12" x14ac:dyDescent="0.25">
      <c r="K103" s="382"/>
      <c r="L103" s="382"/>
    </row>
    <row r="104" spans="11:12" x14ac:dyDescent="0.25">
      <c r="K104" s="382"/>
      <c r="L104" s="382"/>
    </row>
    <row r="105" spans="11:12" x14ac:dyDescent="0.25">
      <c r="K105" s="382"/>
      <c r="L105" s="382"/>
    </row>
    <row r="106" spans="11:12" x14ac:dyDescent="0.25">
      <c r="K106" s="382"/>
      <c r="L106" s="382"/>
    </row>
    <row r="107" spans="11:12" x14ac:dyDescent="0.25">
      <c r="K107" s="382"/>
      <c r="L107" s="382"/>
    </row>
    <row r="108" spans="11:12" x14ac:dyDescent="0.25">
      <c r="K108" s="382"/>
      <c r="L108" s="382"/>
    </row>
    <row r="109" spans="11:12" x14ac:dyDescent="0.25">
      <c r="K109" s="382"/>
      <c r="L109" s="382"/>
    </row>
    <row r="110" spans="11:12" x14ac:dyDescent="0.25">
      <c r="K110" s="382"/>
      <c r="L110" s="382"/>
    </row>
    <row r="111" spans="11:12" x14ac:dyDescent="0.25">
      <c r="K111" s="382"/>
      <c r="L111" s="382"/>
    </row>
    <row r="112" spans="11:12" x14ac:dyDescent="0.25">
      <c r="K112" s="382"/>
      <c r="L112" s="382"/>
    </row>
    <row r="113" spans="11:12" x14ac:dyDescent="0.25">
      <c r="K113" s="382"/>
      <c r="L113" s="382"/>
    </row>
    <row r="114" spans="11:12" x14ac:dyDescent="0.25">
      <c r="K114" s="382"/>
      <c r="L114" s="382"/>
    </row>
    <row r="115" spans="11:12" x14ac:dyDescent="0.25">
      <c r="K115" s="382"/>
      <c r="L115" s="382"/>
    </row>
    <row r="116" spans="11:12" x14ac:dyDescent="0.25">
      <c r="K116" s="382"/>
      <c r="L116" s="382"/>
    </row>
    <row r="117" spans="11:12" x14ac:dyDescent="0.25">
      <c r="K117" s="382"/>
      <c r="L117" s="382"/>
    </row>
    <row r="118" spans="11:12" x14ac:dyDescent="0.25">
      <c r="K118" s="382"/>
      <c r="L118" s="382"/>
    </row>
    <row r="119" spans="11:12" x14ac:dyDescent="0.25">
      <c r="K119" s="382"/>
      <c r="L119" s="382"/>
    </row>
    <row r="120" spans="11:12" x14ac:dyDescent="0.25">
      <c r="K120" s="382"/>
      <c r="L120" s="382"/>
    </row>
    <row r="121" spans="11:12" x14ac:dyDescent="0.25">
      <c r="K121" s="382"/>
      <c r="L121" s="382"/>
    </row>
    <row r="122" spans="11:12" x14ac:dyDescent="0.25">
      <c r="K122" s="382"/>
      <c r="L122" s="382"/>
    </row>
    <row r="123" spans="11:12" x14ac:dyDescent="0.25">
      <c r="K123" s="382"/>
      <c r="L123" s="382"/>
    </row>
    <row r="124" spans="11:12" x14ac:dyDescent="0.25">
      <c r="K124" s="382"/>
      <c r="L124" s="382"/>
    </row>
    <row r="125" spans="11:12" x14ac:dyDescent="0.25">
      <c r="K125" s="382"/>
      <c r="L125" s="382"/>
    </row>
    <row r="126" spans="11:12" x14ac:dyDescent="0.25">
      <c r="K126" s="382"/>
      <c r="L126" s="382"/>
    </row>
    <row r="127" spans="11:12" x14ac:dyDescent="0.25">
      <c r="K127" s="382"/>
      <c r="L127" s="382"/>
    </row>
    <row r="128" spans="11:12" x14ac:dyDescent="0.25">
      <c r="K128" s="382"/>
      <c r="L128" s="382"/>
    </row>
    <row r="129" spans="11:12" x14ac:dyDescent="0.25">
      <c r="K129" s="382"/>
      <c r="L129" s="382"/>
    </row>
    <row r="130" spans="11:12" x14ac:dyDescent="0.25">
      <c r="K130" s="382"/>
      <c r="L130" s="382"/>
    </row>
    <row r="131" spans="11:12" x14ac:dyDescent="0.25">
      <c r="K131" s="382"/>
      <c r="L131" s="382"/>
    </row>
    <row r="132" spans="11:12" x14ac:dyDescent="0.25">
      <c r="K132" s="382"/>
      <c r="L132" s="382"/>
    </row>
    <row r="133" spans="11:12" x14ac:dyDescent="0.25">
      <c r="K133" s="382"/>
      <c r="L133" s="382"/>
    </row>
    <row r="134" spans="11:12" x14ac:dyDescent="0.25">
      <c r="K134" s="382"/>
      <c r="L134" s="382"/>
    </row>
  </sheetData>
  <autoFilter ref="A4:Q4"/>
  <mergeCells count="18">
    <mergeCell ref="C32:C34"/>
    <mergeCell ref="P32:P34"/>
    <mergeCell ref="P3:P4"/>
    <mergeCell ref="Q3:Q4"/>
    <mergeCell ref="C3:C4"/>
    <mergeCell ref="M3:M4"/>
    <mergeCell ref="O3:O4"/>
    <mergeCell ref="B16:B17"/>
    <mergeCell ref="C16:C17"/>
    <mergeCell ref="A1:K1"/>
    <mergeCell ref="A3:A4"/>
    <mergeCell ref="B3:B4"/>
    <mergeCell ref="D3:D4"/>
    <mergeCell ref="E3:F3"/>
    <mergeCell ref="K3:L3"/>
    <mergeCell ref="I3:J3"/>
    <mergeCell ref="G3:H3"/>
    <mergeCell ref="C6:C8"/>
  </mergeCells>
  <printOptions horizontalCentered="1"/>
  <pageMargins left="0.23622047244094491" right="0.23622047244094491" top="0.74803149606299213" bottom="0.74803149606299213" header="0.31496062992125984" footer="0.31496062992125984"/>
  <pageSetup paperSize="8" scale="68"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7"/>
  <sheetViews>
    <sheetView topLeftCell="A22" workbookViewId="0">
      <selection activeCell="N37" sqref="N37"/>
    </sheetView>
  </sheetViews>
  <sheetFormatPr baseColWidth="10" defaultRowHeight="15.75" x14ac:dyDescent="0.25"/>
  <cols>
    <col min="1" max="1" width="12.85546875" style="57" bestFit="1" customWidth="1"/>
    <col min="2" max="2" width="44.85546875" style="57" bestFit="1" customWidth="1"/>
    <col min="3" max="5" width="14.42578125" style="57" hidden="1" customWidth="1"/>
    <col min="6" max="8" width="14.42578125" style="57" bestFit="1" customWidth="1"/>
    <col min="9" max="11" width="12.85546875" style="57" hidden="1" customWidth="1"/>
    <col min="12" max="14" width="12.85546875" style="57" bestFit="1" customWidth="1"/>
    <col min="15" max="15" width="25.85546875" style="57" customWidth="1"/>
    <col min="16" max="16384" width="11.42578125" style="57"/>
  </cols>
  <sheetData>
    <row r="1" spans="1:16" x14ac:dyDescent="0.25">
      <c r="F1" s="102"/>
      <c r="G1" s="57" t="s">
        <v>366</v>
      </c>
    </row>
    <row r="2" spans="1:16" ht="20.25" x14ac:dyDescent="0.3">
      <c r="A2" s="58" t="s">
        <v>306</v>
      </c>
      <c r="B2" s="58" t="s">
        <v>307</v>
      </c>
      <c r="F2" s="101"/>
      <c r="G2" s="57" t="s">
        <v>367</v>
      </c>
    </row>
    <row r="3" spans="1:16" ht="16.5" thickBot="1" x14ac:dyDescent="0.3"/>
    <row r="4" spans="1:16" ht="18" x14ac:dyDescent="0.25">
      <c r="A4" s="59" t="s">
        <v>308</v>
      </c>
      <c r="B4" s="60" t="s">
        <v>309</v>
      </c>
      <c r="C4" s="436" t="s">
        <v>310</v>
      </c>
      <c r="D4" s="437"/>
      <c r="E4" s="437"/>
      <c r="F4" s="438"/>
      <c r="G4" s="438"/>
      <c r="H4" s="439"/>
      <c r="I4" s="436" t="s">
        <v>311</v>
      </c>
      <c r="J4" s="437"/>
      <c r="K4" s="437"/>
      <c r="L4" s="438"/>
      <c r="M4" s="438"/>
      <c r="N4" s="439"/>
    </row>
    <row r="5" spans="1:16" ht="15.75" customHeight="1" thickBot="1" x14ac:dyDescent="0.3">
      <c r="A5" s="61"/>
      <c r="B5" s="62"/>
      <c r="C5" s="63">
        <v>2019</v>
      </c>
      <c r="D5" s="64">
        <v>2020</v>
      </c>
      <c r="E5" s="64">
        <v>2021</v>
      </c>
      <c r="F5" s="65">
        <v>2022</v>
      </c>
      <c r="G5" s="65">
        <v>2023</v>
      </c>
      <c r="H5" s="66">
        <v>2024</v>
      </c>
      <c r="I5" s="63">
        <v>2019</v>
      </c>
      <c r="J5" s="64">
        <v>2020</v>
      </c>
      <c r="K5" s="64">
        <v>2021</v>
      </c>
      <c r="L5" s="65">
        <v>2022</v>
      </c>
      <c r="M5" s="65">
        <v>2023</v>
      </c>
      <c r="N5" s="66">
        <v>2024</v>
      </c>
    </row>
    <row r="6" spans="1:16" x14ac:dyDescent="0.25">
      <c r="A6" s="67">
        <v>43878</v>
      </c>
      <c r="B6" s="68" t="s">
        <v>242</v>
      </c>
      <c r="C6" s="69"/>
      <c r="D6" s="70"/>
      <c r="E6" s="70"/>
      <c r="F6" s="70"/>
      <c r="G6" s="70">
        <v>-10</v>
      </c>
      <c r="H6" s="338">
        <v>1</v>
      </c>
      <c r="I6" s="71"/>
      <c r="J6" s="72"/>
      <c r="K6" s="72"/>
      <c r="L6" s="72"/>
      <c r="M6" s="72">
        <v>0</v>
      </c>
      <c r="N6" s="339">
        <v>0</v>
      </c>
    </row>
    <row r="7" spans="1:16" x14ac:dyDescent="0.25">
      <c r="A7" s="100">
        <v>31366</v>
      </c>
      <c r="B7" s="68" t="s">
        <v>215</v>
      </c>
      <c r="C7" s="73">
        <v>19</v>
      </c>
      <c r="D7" s="67">
        <v>24</v>
      </c>
      <c r="E7" s="67">
        <v>23</v>
      </c>
      <c r="F7" s="67">
        <v>27</v>
      </c>
      <c r="G7" s="67">
        <v>27</v>
      </c>
      <c r="H7" s="74">
        <v>29</v>
      </c>
      <c r="I7" s="75">
        <v>6099.58</v>
      </c>
      <c r="J7" s="76">
        <v>7613.76</v>
      </c>
      <c r="K7" s="76">
        <v>7491.41</v>
      </c>
      <c r="L7" s="76">
        <v>9126</v>
      </c>
      <c r="M7" s="76">
        <v>9882.27</v>
      </c>
      <c r="N7" s="77">
        <v>10573.150000000001</v>
      </c>
      <c r="O7" s="57" t="s">
        <v>363</v>
      </c>
      <c r="P7" s="105" t="s">
        <v>370</v>
      </c>
    </row>
    <row r="8" spans="1:16" x14ac:dyDescent="0.25">
      <c r="A8" s="100">
        <v>28765</v>
      </c>
      <c r="B8" s="68" t="s">
        <v>124</v>
      </c>
      <c r="C8" s="73"/>
      <c r="D8" s="67">
        <v>1</v>
      </c>
      <c r="E8" s="67"/>
      <c r="F8" s="67"/>
      <c r="G8" s="67"/>
      <c r="H8" s="74">
        <v>20</v>
      </c>
      <c r="I8" s="75"/>
      <c r="J8" s="76">
        <v>139.36000000000001</v>
      </c>
      <c r="K8" s="76"/>
      <c r="L8" s="76"/>
      <c r="M8" s="76"/>
      <c r="N8" s="77">
        <v>2735.97</v>
      </c>
    </row>
    <row r="9" spans="1:16" x14ac:dyDescent="0.25">
      <c r="A9" s="67">
        <v>27350</v>
      </c>
      <c r="B9" s="68" t="s">
        <v>103</v>
      </c>
      <c r="C9" s="73">
        <v>18</v>
      </c>
      <c r="D9" s="67">
        <v>19</v>
      </c>
      <c r="E9" s="67">
        <v>13</v>
      </c>
      <c r="F9" s="67">
        <v>5</v>
      </c>
      <c r="G9" s="67">
        <v>1</v>
      </c>
      <c r="H9" s="74">
        <v>1</v>
      </c>
      <c r="I9" s="75">
        <v>4.2300000000000004</v>
      </c>
      <c r="J9" s="76">
        <v>4.6300000000000008</v>
      </c>
      <c r="K9" s="76">
        <v>3.19</v>
      </c>
      <c r="L9" s="76">
        <v>1.25</v>
      </c>
      <c r="M9" s="76">
        <v>0.26</v>
      </c>
      <c r="N9" s="77">
        <v>0.26</v>
      </c>
    </row>
    <row r="10" spans="1:16" x14ac:dyDescent="0.25">
      <c r="A10" s="78">
        <v>27276</v>
      </c>
      <c r="B10" s="79" t="s">
        <v>94</v>
      </c>
      <c r="C10" s="73">
        <v>1128</v>
      </c>
      <c r="D10" s="67">
        <v>1083</v>
      </c>
      <c r="E10" s="67">
        <v>1042</v>
      </c>
      <c r="F10" s="78">
        <v>1136</v>
      </c>
      <c r="G10" s="78">
        <v>1077</v>
      </c>
      <c r="H10" s="80">
        <v>1198</v>
      </c>
      <c r="I10" s="75">
        <v>19458.329999999998</v>
      </c>
      <c r="J10" s="76">
        <v>18524.009999999998</v>
      </c>
      <c r="K10" s="76">
        <v>14669.51</v>
      </c>
      <c r="L10" s="81">
        <v>20395.34</v>
      </c>
      <c r="M10" s="81">
        <v>20590.420000000002</v>
      </c>
      <c r="N10" s="82">
        <v>22616.37</v>
      </c>
      <c r="O10" s="57" t="s">
        <v>255</v>
      </c>
    </row>
    <row r="11" spans="1:16" x14ac:dyDescent="0.25">
      <c r="A11" s="78">
        <v>43870</v>
      </c>
      <c r="B11" s="79" t="s">
        <v>239</v>
      </c>
      <c r="C11" s="73"/>
      <c r="D11" s="67">
        <v>-36</v>
      </c>
      <c r="E11" s="67">
        <v>47</v>
      </c>
      <c r="F11" s="78">
        <v>1</v>
      </c>
      <c r="G11" s="78"/>
      <c r="H11" s="80"/>
      <c r="I11" s="75"/>
      <c r="J11" s="76">
        <v>0</v>
      </c>
      <c r="K11" s="76">
        <v>229.82999999999993</v>
      </c>
      <c r="L11" s="81">
        <v>5</v>
      </c>
      <c r="M11" s="81"/>
      <c r="N11" s="82"/>
      <c r="O11" s="57" t="s">
        <v>319</v>
      </c>
    </row>
    <row r="12" spans="1:16" x14ac:dyDescent="0.25">
      <c r="A12" s="67">
        <v>28753</v>
      </c>
      <c r="B12" s="68" t="s">
        <v>121</v>
      </c>
      <c r="C12" s="73">
        <v>30</v>
      </c>
      <c r="D12" s="67">
        <v>48</v>
      </c>
      <c r="E12" s="67">
        <v>27</v>
      </c>
      <c r="F12" s="67"/>
      <c r="G12" s="67">
        <v>21</v>
      </c>
      <c r="H12" s="74">
        <v>9</v>
      </c>
      <c r="I12" s="75">
        <v>657.56</v>
      </c>
      <c r="J12" s="76">
        <v>1052.24</v>
      </c>
      <c r="K12" s="76">
        <v>609.62</v>
      </c>
      <c r="L12" s="76"/>
      <c r="M12" s="76">
        <v>679.58</v>
      </c>
      <c r="N12" s="77">
        <v>302.91000000000003</v>
      </c>
    </row>
    <row r="13" spans="1:16" x14ac:dyDescent="0.25">
      <c r="A13" s="67">
        <v>28319</v>
      </c>
      <c r="B13" s="68" t="s">
        <v>118</v>
      </c>
      <c r="C13" s="73">
        <v>18</v>
      </c>
      <c r="D13" s="67">
        <v>8</v>
      </c>
      <c r="E13" s="67"/>
      <c r="F13" s="67"/>
      <c r="G13" s="67"/>
      <c r="H13" s="74">
        <v>2</v>
      </c>
      <c r="I13" s="75">
        <v>656.45</v>
      </c>
      <c r="J13" s="76">
        <v>291.76</v>
      </c>
      <c r="K13" s="76"/>
      <c r="L13" s="76"/>
      <c r="M13" s="76"/>
      <c r="N13" s="77">
        <v>170.25</v>
      </c>
    </row>
    <row r="14" spans="1:16" x14ac:dyDescent="0.25">
      <c r="A14" s="78">
        <v>31353</v>
      </c>
      <c r="B14" s="79" t="s">
        <v>212</v>
      </c>
      <c r="C14" s="83">
        <v>1053</v>
      </c>
      <c r="D14" s="78">
        <v>1177</v>
      </c>
      <c r="E14" s="78">
        <v>1052</v>
      </c>
      <c r="F14" s="78">
        <v>946</v>
      </c>
      <c r="G14" s="78">
        <v>993</v>
      </c>
      <c r="H14" s="80">
        <v>946</v>
      </c>
      <c r="I14" s="84">
        <v>2411.3699999999994</v>
      </c>
      <c r="J14" s="81">
        <v>2802.66</v>
      </c>
      <c r="K14" s="81">
        <v>2615.4599999999996</v>
      </c>
      <c r="L14" s="81">
        <v>1967.6800000000003</v>
      </c>
      <c r="M14" s="81">
        <v>2222.2700000000004</v>
      </c>
      <c r="N14" s="82">
        <v>2595.3700000000003</v>
      </c>
      <c r="O14" s="57" t="s">
        <v>269</v>
      </c>
    </row>
    <row r="15" spans="1:16" x14ac:dyDescent="0.25">
      <c r="A15" s="78">
        <v>28851</v>
      </c>
      <c r="B15" s="79" t="s">
        <v>47</v>
      </c>
      <c r="C15" s="73">
        <v>1939</v>
      </c>
      <c r="D15" s="67"/>
      <c r="E15" s="67"/>
      <c r="F15" s="78">
        <v>1546</v>
      </c>
      <c r="G15" s="78">
        <v>2599</v>
      </c>
      <c r="H15" s="80">
        <v>3277</v>
      </c>
      <c r="I15" s="75">
        <v>161.42000000000002</v>
      </c>
      <c r="J15" s="76"/>
      <c r="K15" s="76"/>
      <c r="L15" s="81">
        <v>137.66</v>
      </c>
      <c r="M15" s="81">
        <v>235.73</v>
      </c>
      <c r="N15" s="82">
        <v>338.83000000000004</v>
      </c>
      <c r="O15" s="57" t="s">
        <v>250</v>
      </c>
    </row>
    <row r="16" spans="1:16" x14ac:dyDescent="0.25">
      <c r="A16" s="67">
        <v>28756</v>
      </c>
      <c r="B16" s="68" t="s">
        <v>123</v>
      </c>
      <c r="C16" s="73">
        <v>62</v>
      </c>
      <c r="D16" s="67">
        <v>7</v>
      </c>
      <c r="E16" s="67">
        <v>4</v>
      </c>
      <c r="F16" s="67">
        <v>4</v>
      </c>
      <c r="G16" s="67"/>
      <c r="H16" s="74">
        <v>4</v>
      </c>
      <c r="I16" s="75">
        <v>2068.9699999999998</v>
      </c>
      <c r="J16" s="76">
        <v>267.12</v>
      </c>
      <c r="K16" s="76">
        <v>133.78</v>
      </c>
      <c r="L16" s="76">
        <v>272.23999999999995</v>
      </c>
      <c r="M16" s="76"/>
      <c r="N16" s="77">
        <v>360.57000000000005</v>
      </c>
    </row>
    <row r="17" spans="1:16" x14ac:dyDescent="0.25">
      <c r="A17" s="78">
        <v>28755</v>
      </c>
      <c r="B17" s="79" t="s">
        <v>122</v>
      </c>
      <c r="C17" s="83">
        <v>687</v>
      </c>
      <c r="D17" s="78">
        <v>477</v>
      </c>
      <c r="E17" s="78">
        <v>393</v>
      </c>
      <c r="F17" s="78">
        <v>382</v>
      </c>
      <c r="G17" s="78">
        <v>425</v>
      </c>
      <c r="H17" s="80">
        <v>364</v>
      </c>
      <c r="I17" s="84">
        <v>23026.129999999997</v>
      </c>
      <c r="J17" s="81">
        <v>15924.560000000007</v>
      </c>
      <c r="K17" s="81">
        <v>12337.65</v>
      </c>
      <c r="L17" s="81">
        <v>14421.840000000004</v>
      </c>
      <c r="M17" s="81">
        <v>18028.610000000004</v>
      </c>
      <c r="N17" s="82">
        <v>15524.81</v>
      </c>
      <c r="O17" s="57" t="s">
        <v>291</v>
      </c>
    </row>
    <row r="18" spans="1:16" x14ac:dyDescent="0.25">
      <c r="A18" s="67">
        <v>31633</v>
      </c>
      <c r="B18" s="68" t="s">
        <v>220</v>
      </c>
      <c r="C18" s="73">
        <v>109</v>
      </c>
      <c r="D18" s="67">
        <v>39</v>
      </c>
      <c r="E18" s="67">
        <v>26</v>
      </c>
      <c r="F18" s="67">
        <v>30</v>
      </c>
      <c r="G18" s="67">
        <v>35</v>
      </c>
      <c r="H18" s="74">
        <v>35</v>
      </c>
      <c r="I18" s="75">
        <v>1539.53</v>
      </c>
      <c r="J18" s="76">
        <v>525.48</v>
      </c>
      <c r="K18" s="76">
        <v>346.86999999999995</v>
      </c>
      <c r="L18" s="76">
        <v>401.51999999999992</v>
      </c>
      <c r="M18" s="76">
        <v>595.45999999999992</v>
      </c>
      <c r="N18" s="77">
        <v>561.32000000000005</v>
      </c>
    </row>
    <row r="19" spans="1:16" x14ac:dyDescent="0.25">
      <c r="A19" s="67">
        <v>28785</v>
      </c>
      <c r="B19" s="68" t="s">
        <v>125</v>
      </c>
      <c r="C19" s="73">
        <v>5</v>
      </c>
      <c r="D19" s="67">
        <v>8</v>
      </c>
      <c r="E19" s="67">
        <v>9</v>
      </c>
      <c r="F19" s="67">
        <v>6</v>
      </c>
      <c r="G19" s="67">
        <v>7</v>
      </c>
      <c r="H19" s="74">
        <v>4</v>
      </c>
      <c r="I19" s="75">
        <v>174.25</v>
      </c>
      <c r="J19" s="76">
        <v>280.08</v>
      </c>
      <c r="K19" s="76">
        <v>318.52</v>
      </c>
      <c r="L19" s="76">
        <v>214.92000000000002</v>
      </c>
      <c r="M19" s="76">
        <v>443.17</v>
      </c>
      <c r="N19" s="77">
        <v>253.28000000000003</v>
      </c>
    </row>
    <row r="20" spans="1:16" x14ac:dyDescent="0.25">
      <c r="A20" s="78">
        <v>27455</v>
      </c>
      <c r="B20" s="79" t="s">
        <v>104</v>
      </c>
      <c r="C20" s="73">
        <v>1</v>
      </c>
      <c r="D20" s="67">
        <v>1</v>
      </c>
      <c r="E20" s="67">
        <v>3</v>
      </c>
      <c r="F20" s="78">
        <v>17</v>
      </c>
      <c r="G20" s="78">
        <v>1</v>
      </c>
      <c r="H20" s="80">
        <v>28</v>
      </c>
      <c r="I20" s="75">
        <v>6.43</v>
      </c>
      <c r="J20" s="76">
        <v>6.49</v>
      </c>
      <c r="K20" s="76">
        <v>17.46</v>
      </c>
      <c r="L20" s="81">
        <v>124.38000000000001</v>
      </c>
      <c r="M20" s="81">
        <v>1.83</v>
      </c>
      <c r="N20" s="82">
        <v>181.12</v>
      </c>
      <c r="O20" s="57" t="s">
        <v>270</v>
      </c>
    </row>
    <row r="21" spans="1:16" x14ac:dyDescent="0.25">
      <c r="A21" s="78">
        <v>28000</v>
      </c>
      <c r="B21" s="79" t="s">
        <v>111</v>
      </c>
      <c r="C21" s="73"/>
      <c r="D21" s="67">
        <v>2</v>
      </c>
      <c r="E21" s="67">
        <v>2</v>
      </c>
      <c r="F21" s="78">
        <v>7</v>
      </c>
      <c r="G21" s="78">
        <v>6</v>
      </c>
      <c r="H21" s="80"/>
      <c r="I21" s="75"/>
      <c r="J21" s="76">
        <v>3.28</v>
      </c>
      <c r="K21" s="76">
        <v>3.28</v>
      </c>
      <c r="L21" s="81">
        <v>11.48</v>
      </c>
      <c r="M21" s="81">
        <v>56.38</v>
      </c>
      <c r="N21" s="82"/>
      <c r="O21" s="57" t="s">
        <v>270</v>
      </c>
    </row>
    <row r="22" spans="1:16" x14ac:dyDescent="0.25">
      <c r="A22" s="78">
        <v>30298</v>
      </c>
      <c r="B22" s="79" t="s">
        <v>169</v>
      </c>
      <c r="C22" s="73"/>
      <c r="D22" s="67"/>
      <c r="E22" s="67"/>
      <c r="F22" s="78">
        <v>47</v>
      </c>
      <c r="G22" s="78">
        <v>29</v>
      </c>
      <c r="H22" s="80">
        <v>12</v>
      </c>
      <c r="I22" s="75"/>
      <c r="J22" s="76"/>
      <c r="K22" s="76"/>
      <c r="L22" s="81">
        <v>893.38</v>
      </c>
      <c r="M22" s="81">
        <v>591.38</v>
      </c>
      <c r="N22" s="82">
        <v>463.13</v>
      </c>
      <c r="O22" s="57" t="s">
        <v>260</v>
      </c>
    </row>
    <row r="23" spans="1:16" x14ac:dyDescent="0.25">
      <c r="A23" s="78">
        <v>29178</v>
      </c>
      <c r="B23" s="79" t="s">
        <v>135</v>
      </c>
      <c r="C23" s="73"/>
      <c r="D23" s="67"/>
      <c r="E23" s="67">
        <v>5</v>
      </c>
      <c r="F23" s="78"/>
      <c r="G23" s="78">
        <v>5</v>
      </c>
      <c r="H23" s="80">
        <v>10</v>
      </c>
      <c r="I23" s="75"/>
      <c r="J23" s="76"/>
      <c r="K23" s="76">
        <v>142.86000000000001</v>
      </c>
      <c r="L23" s="81"/>
      <c r="M23" s="81">
        <v>98.84</v>
      </c>
      <c r="N23" s="82">
        <v>197.69</v>
      </c>
      <c r="O23" s="57" t="s">
        <v>272</v>
      </c>
    </row>
    <row r="24" spans="1:16" x14ac:dyDescent="0.25">
      <c r="A24" s="67">
        <v>27600</v>
      </c>
      <c r="B24" s="68" t="s">
        <v>106</v>
      </c>
      <c r="C24" s="73">
        <v>173</v>
      </c>
      <c r="D24" s="67">
        <v>49</v>
      </c>
      <c r="E24" s="67">
        <v>95</v>
      </c>
      <c r="F24" s="67">
        <v>174</v>
      </c>
      <c r="G24" s="67">
        <v>111</v>
      </c>
      <c r="H24" s="74">
        <v>48</v>
      </c>
      <c r="I24" s="75">
        <v>129.75</v>
      </c>
      <c r="J24" s="76">
        <v>37.53</v>
      </c>
      <c r="K24" s="76">
        <v>73.31</v>
      </c>
      <c r="L24" s="76">
        <v>136.19</v>
      </c>
      <c r="M24" s="76">
        <v>89.589999999999989</v>
      </c>
      <c r="N24" s="77">
        <v>42.260000000000005</v>
      </c>
    </row>
    <row r="25" spans="1:16" x14ac:dyDescent="0.25">
      <c r="A25" s="67">
        <v>27277</v>
      </c>
      <c r="B25" s="68" t="s">
        <v>95</v>
      </c>
      <c r="C25" s="73">
        <v>32</v>
      </c>
      <c r="D25" s="67">
        <v>77</v>
      </c>
      <c r="E25" s="67">
        <v>68</v>
      </c>
      <c r="F25" s="67">
        <v>9</v>
      </c>
      <c r="G25" s="67">
        <v>94</v>
      </c>
      <c r="H25" s="74">
        <v>58</v>
      </c>
      <c r="I25" s="75">
        <v>0</v>
      </c>
      <c r="J25" s="76">
        <v>748.18</v>
      </c>
      <c r="K25" s="76">
        <v>496.58</v>
      </c>
      <c r="L25" s="76">
        <v>15.979999999999999</v>
      </c>
      <c r="M25" s="76">
        <v>1034.23</v>
      </c>
      <c r="N25" s="77">
        <v>407.16</v>
      </c>
    </row>
    <row r="26" spans="1:16" x14ac:dyDescent="0.25">
      <c r="A26" s="85">
        <v>32926</v>
      </c>
      <c r="B26" s="86" t="s">
        <v>231</v>
      </c>
      <c r="C26" s="98">
        <v>162</v>
      </c>
      <c r="D26" s="85">
        <v>39</v>
      </c>
      <c r="E26" s="85">
        <v>29</v>
      </c>
      <c r="F26" s="85">
        <v>57</v>
      </c>
      <c r="G26" s="85">
        <v>18</v>
      </c>
      <c r="H26" s="87">
        <v>24</v>
      </c>
      <c r="I26" s="99">
        <v>277.93</v>
      </c>
      <c r="J26" s="88">
        <v>68.88000000000001</v>
      </c>
      <c r="K26" s="88">
        <v>51.199999999999996</v>
      </c>
      <c r="L26" s="88">
        <v>100.75999999999999</v>
      </c>
      <c r="M26" s="88">
        <v>31.86</v>
      </c>
      <c r="N26" s="89">
        <v>42.48</v>
      </c>
      <c r="O26" s="57" t="s">
        <v>339</v>
      </c>
    </row>
    <row r="27" spans="1:16" x14ac:dyDescent="0.25">
      <c r="A27" s="85">
        <v>32925</v>
      </c>
      <c r="B27" s="86" t="s">
        <v>230</v>
      </c>
      <c r="C27" s="98">
        <v>2740</v>
      </c>
      <c r="D27" s="85">
        <v>3052</v>
      </c>
      <c r="E27" s="85">
        <v>2543</v>
      </c>
      <c r="F27" s="85">
        <v>1751</v>
      </c>
      <c r="G27" s="85">
        <v>1427</v>
      </c>
      <c r="H27" s="87">
        <v>1269</v>
      </c>
      <c r="I27" s="99">
        <v>1751.1799999999998</v>
      </c>
      <c r="J27" s="88">
        <v>1930.8700000000003</v>
      </c>
      <c r="K27" s="88">
        <v>1959.5100000000002</v>
      </c>
      <c r="L27" s="88">
        <v>1526.27</v>
      </c>
      <c r="M27" s="88">
        <v>1298.5700000000004</v>
      </c>
      <c r="N27" s="89">
        <v>1057.6500000000001</v>
      </c>
      <c r="O27" s="57" t="s">
        <v>339</v>
      </c>
    </row>
    <row r="28" spans="1:16" x14ac:dyDescent="0.25">
      <c r="A28" s="85">
        <v>32927</v>
      </c>
      <c r="B28" s="86" t="s">
        <v>232</v>
      </c>
      <c r="C28" s="98">
        <v>11541</v>
      </c>
      <c r="D28" s="85">
        <v>12213</v>
      </c>
      <c r="E28" s="85">
        <v>11512</v>
      </c>
      <c r="F28" s="85">
        <v>9066</v>
      </c>
      <c r="G28" s="85">
        <v>8463</v>
      </c>
      <c r="H28" s="87">
        <v>7977</v>
      </c>
      <c r="I28" s="99">
        <v>8847.5299999999988</v>
      </c>
      <c r="J28" s="88">
        <v>9238.0200000000023</v>
      </c>
      <c r="K28" s="88">
        <v>11140.290000000003</v>
      </c>
      <c r="L28" s="88">
        <v>10094.790000000001</v>
      </c>
      <c r="M28" s="88">
        <v>9488.0200000000023</v>
      </c>
      <c r="N28" s="89">
        <v>9081.07</v>
      </c>
      <c r="O28" s="57" t="s">
        <v>339</v>
      </c>
    </row>
    <row r="29" spans="1:16" x14ac:dyDescent="0.25">
      <c r="A29" s="85">
        <v>32931</v>
      </c>
      <c r="B29" s="86" t="s">
        <v>234</v>
      </c>
      <c r="C29" s="98">
        <v>3022</v>
      </c>
      <c r="D29" s="85">
        <v>2740</v>
      </c>
      <c r="E29" s="85">
        <v>2954</v>
      </c>
      <c r="F29" s="85">
        <v>3134</v>
      </c>
      <c r="G29" s="85">
        <v>3179</v>
      </c>
      <c r="H29" s="87">
        <v>2883</v>
      </c>
      <c r="I29" s="99">
        <v>3936.01</v>
      </c>
      <c r="J29" s="88">
        <v>3445.8100000000004</v>
      </c>
      <c r="K29" s="88">
        <v>4176.79</v>
      </c>
      <c r="L29" s="88">
        <v>4464.4299999999994</v>
      </c>
      <c r="M29" s="88">
        <v>4443.0900000000011</v>
      </c>
      <c r="N29" s="89">
        <v>4055.13</v>
      </c>
      <c r="O29" s="57" t="s">
        <v>339</v>
      </c>
    </row>
    <row r="30" spans="1:16" x14ac:dyDescent="0.25">
      <c r="A30" s="85">
        <v>32930</v>
      </c>
      <c r="B30" s="86" t="s">
        <v>233</v>
      </c>
      <c r="C30" s="98">
        <v>506</v>
      </c>
      <c r="D30" s="85">
        <v>518</v>
      </c>
      <c r="E30" s="85">
        <v>484</v>
      </c>
      <c r="F30" s="85">
        <v>428</v>
      </c>
      <c r="G30" s="85">
        <v>406</v>
      </c>
      <c r="H30" s="87">
        <v>331</v>
      </c>
      <c r="I30" s="99">
        <v>1060.1800000000003</v>
      </c>
      <c r="J30" s="88">
        <v>1052.5999999999999</v>
      </c>
      <c r="K30" s="88">
        <v>1173.76</v>
      </c>
      <c r="L30" s="88">
        <v>1029.6499999999999</v>
      </c>
      <c r="M30" s="88">
        <v>883.59999999999991</v>
      </c>
      <c r="N30" s="89">
        <v>757.53999999999985</v>
      </c>
      <c r="O30" s="57" t="s">
        <v>339</v>
      </c>
    </row>
    <row r="31" spans="1:16" x14ac:dyDescent="0.25">
      <c r="A31" s="78">
        <v>27905</v>
      </c>
      <c r="B31" s="79" t="s">
        <v>324</v>
      </c>
      <c r="C31" s="83">
        <v>84</v>
      </c>
      <c r="D31" s="78">
        <v>77</v>
      </c>
      <c r="E31" s="78">
        <v>136</v>
      </c>
      <c r="F31" s="78">
        <v>159</v>
      </c>
      <c r="G31" s="78">
        <v>191</v>
      </c>
      <c r="H31" s="80">
        <v>223</v>
      </c>
      <c r="I31" s="84">
        <v>34.609999999999992</v>
      </c>
      <c r="J31" s="81">
        <v>32.49</v>
      </c>
      <c r="K31" s="81">
        <v>65.38</v>
      </c>
      <c r="L31" s="81">
        <v>106.85</v>
      </c>
      <c r="M31" s="81">
        <v>142.13000000000002</v>
      </c>
      <c r="N31" s="82">
        <v>173.96</v>
      </c>
      <c r="O31" s="57" t="s">
        <v>279</v>
      </c>
      <c r="P31" s="57" t="s">
        <v>322</v>
      </c>
    </row>
    <row r="32" spans="1:16" x14ac:dyDescent="0.25">
      <c r="A32" s="78">
        <v>27955</v>
      </c>
      <c r="B32" s="79" t="s">
        <v>325</v>
      </c>
      <c r="C32" s="83">
        <v>921</v>
      </c>
      <c r="D32" s="78">
        <v>958</v>
      </c>
      <c r="E32" s="78">
        <v>1066</v>
      </c>
      <c r="F32" s="78">
        <v>1110</v>
      </c>
      <c r="G32" s="78">
        <v>1196</v>
      </c>
      <c r="H32" s="80">
        <v>1283</v>
      </c>
      <c r="I32" s="84">
        <v>140.42999999999998</v>
      </c>
      <c r="J32" s="81">
        <v>147.96</v>
      </c>
      <c r="K32" s="81">
        <v>184.54000000000002</v>
      </c>
      <c r="L32" s="81">
        <v>366.83</v>
      </c>
      <c r="M32" s="81">
        <v>480.48000000000008</v>
      </c>
      <c r="N32" s="82">
        <v>557.65</v>
      </c>
      <c r="O32" s="57" t="s">
        <v>279</v>
      </c>
      <c r="P32" s="57" t="s">
        <v>322</v>
      </c>
    </row>
    <row r="33" spans="1:18" x14ac:dyDescent="0.25">
      <c r="A33" s="78">
        <v>28105</v>
      </c>
      <c r="B33" s="79" t="s">
        <v>326</v>
      </c>
      <c r="C33" s="83">
        <v>155</v>
      </c>
      <c r="D33" s="78">
        <v>-41</v>
      </c>
      <c r="E33" s="78">
        <v>144</v>
      </c>
      <c r="F33" s="78">
        <v>164</v>
      </c>
      <c r="G33" s="78">
        <v>155</v>
      </c>
      <c r="H33" s="80">
        <v>187</v>
      </c>
      <c r="I33" s="84">
        <v>51.149999999999984</v>
      </c>
      <c r="J33" s="81">
        <v>-14.559999999999999</v>
      </c>
      <c r="K33" s="81">
        <v>49.03</v>
      </c>
      <c r="L33" s="81">
        <v>98.620000000000019</v>
      </c>
      <c r="M33" s="81">
        <v>105.41999999999999</v>
      </c>
      <c r="N33" s="82">
        <v>131.44999999999999</v>
      </c>
      <c r="O33" s="57" t="s">
        <v>279</v>
      </c>
      <c r="P33" s="57" t="s">
        <v>322</v>
      </c>
    </row>
    <row r="34" spans="1:18" x14ac:dyDescent="0.25">
      <c r="A34" s="67">
        <v>29772</v>
      </c>
      <c r="B34" s="68" t="s">
        <v>154</v>
      </c>
      <c r="C34" s="73"/>
      <c r="D34" s="67">
        <v>1</v>
      </c>
      <c r="E34" s="67">
        <v>9</v>
      </c>
      <c r="F34" s="67"/>
      <c r="G34" s="67">
        <v>6</v>
      </c>
      <c r="H34" s="74">
        <v>17</v>
      </c>
      <c r="I34" s="75"/>
      <c r="J34" s="76">
        <v>56.16</v>
      </c>
      <c r="K34" s="76">
        <v>458.52</v>
      </c>
      <c r="L34" s="76"/>
      <c r="M34" s="76">
        <v>317.01</v>
      </c>
      <c r="N34" s="77">
        <v>898.07</v>
      </c>
    </row>
    <row r="35" spans="1:18" x14ac:dyDescent="0.25">
      <c r="A35" s="67">
        <v>29177</v>
      </c>
      <c r="B35" s="68" t="s">
        <v>134</v>
      </c>
      <c r="C35" s="73"/>
      <c r="D35" s="67"/>
      <c r="E35" s="67">
        <v>2</v>
      </c>
      <c r="F35" s="67">
        <v>2</v>
      </c>
      <c r="G35" s="67">
        <v>10</v>
      </c>
      <c r="H35" s="74">
        <v>10</v>
      </c>
      <c r="I35" s="75"/>
      <c r="J35" s="76"/>
      <c r="K35" s="76">
        <v>47.14</v>
      </c>
      <c r="L35" s="76">
        <v>61.41</v>
      </c>
      <c r="M35" s="76">
        <v>247.54</v>
      </c>
      <c r="N35" s="77">
        <v>247.49</v>
      </c>
    </row>
    <row r="36" spans="1:18" x14ac:dyDescent="0.25">
      <c r="A36" s="100">
        <v>29775</v>
      </c>
      <c r="B36" s="68" t="s">
        <v>156</v>
      </c>
      <c r="C36" s="73">
        <v>6</v>
      </c>
      <c r="D36" s="67">
        <v>4</v>
      </c>
      <c r="E36" s="67">
        <v>9</v>
      </c>
      <c r="F36" s="67">
        <v>1</v>
      </c>
      <c r="G36" s="67">
        <v>9</v>
      </c>
      <c r="H36" s="74">
        <v>24</v>
      </c>
      <c r="I36" s="75">
        <v>290.32</v>
      </c>
      <c r="J36" s="76">
        <v>218.71</v>
      </c>
      <c r="K36" s="76">
        <v>458.51</v>
      </c>
      <c r="L36" s="76">
        <v>52.84</v>
      </c>
      <c r="M36" s="76">
        <v>475.51</v>
      </c>
      <c r="N36" s="77">
        <v>3060.22</v>
      </c>
    </row>
    <row r="37" spans="1:18" x14ac:dyDescent="0.25">
      <c r="A37" s="67">
        <v>27731</v>
      </c>
      <c r="B37" s="68" t="s">
        <v>323</v>
      </c>
      <c r="C37" s="73">
        <v>640</v>
      </c>
      <c r="D37" s="67">
        <v>578</v>
      </c>
      <c r="E37" s="67">
        <v>404</v>
      </c>
      <c r="F37" s="67">
        <v>913</v>
      </c>
      <c r="G37" s="67">
        <v>393</v>
      </c>
      <c r="H37" s="74">
        <v>131</v>
      </c>
      <c r="I37" s="75">
        <v>1422.8000000000002</v>
      </c>
      <c r="J37" s="76">
        <v>1290.2700000000002</v>
      </c>
      <c r="K37" s="76">
        <v>898.25999999999988</v>
      </c>
      <c r="L37" s="76">
        <v>1978.28</v>
      </c>
      <c r="M37" s="76">
        <v>885.81999999999971</v>
      </c>
      <c r="N37" s="77">
        <v>381.90000000000003</v>
      </c>
      <c r="P37" s="57" t="s">
        <v>322</v>
      </c>
    </row>
    <row r="38" spans="1:18" x14ac:dyDescent="0.25">
      <c r="A38" s="85">
        <v>31282</v>
      </c>
      <c r="B38" s="86" t="s">
        <v>205</v>
      </c>
      <c r="C38" s="98">
        <v>4335</v>
      </c>
      <c r="D38" s="85">
        <v>4607</v>
      </c>
      <c r="E38" s="85">
        <v>4951</v>
      </c>
      <c r="F38" s="85">
        <v>4362</v>
      </c>
      <c r="G38" s="85">
        <v>4634</v>
      </c>
      <c r="H38" s="87">
        <v>4674</v>
      </c>
      <c r="I38" s="99">
        <v>4686.8999999999996</v>
      </c>
      <c r="J38" s="88">
        <v>4871.72</v>
      </c>
      <c r="K38" s="88">
        <v>5260.9599999999982</v>
      </c>
      <c r="L38" s="88">
        <v>5266.4699999999975</v>
      </c>
      <c r="M38" s="88">
        <v>5852.21</v>
      </c>
      <c r="N38" s="89">
        <v>5871.07</v>
      </c>
      <c r="O38" s="57" t="s">
        <v>339</v>
      </c>
    </row>
    <row r="39" spans="1:18" x14ac:dyDescent="0.25">
      <c r="A39" s="85">
        <v>31284</v>
      </c>
      <c r="B39" s="86" t="s">
        <v>207</v>
      </c>
      <c r="C39" s="98">
        <v>1418</v>
      </c>
      <c r="D39" s="85">
        <v>1714</v>
      </c>
      <c r="E39" s="85">
        <v>2527</v>
      </c>
      <c r="F39" s="85">
        <v>1971</v>
      </c>
      <c r="G39" s="85">
        <v>1844</v>
      </c>
      <c r="H39" s="87">
        <v>1652</v>
      </c>
      <c r="I39" s="99">
        <v>1894.6299999999999</v>
      </c>
      <c r="J39" s="88">
        <v>2256.34</v>
      </c>
      <c r="K39" s="88">
        <v>3362.9800000000005</v>
      </c>
      <c r="L39" s="88">
        <v>2994.37</v>
      </c>
      <c r="M39" s="88">
        <v>2896.4300000000003</v>
      </c>
      <c r="N39" s="89">
        <v>2643.8599999999997</v>
      </c>
      <c r="O39" s="57" t="s">
        <v>339</v>
      </c>
    </row>
    <row r="40" spans="1:18" x14ac:dyDescent="0.25">
      <c r="A40" s="85">
        <v>32934</v>
      </c>
      <c r="B40" s="86" t="s">
        <v>237</v>
      </c>
      <c r="C40" s="98"/>
      <c r="D40" s="85">
        <v>24</v>
      </c>
      <c r="E40" s="85">
        <v>18</v>
      </c>
      <c r="F40" s="85">
        <v>24</v>
      </c>
      <c r="G40" s="85">
        <v>14</v>
      </c>
      <c r="H40" s="87"/>
      <c r="I40" s="99"/>
      <c r="J40" s="88">
        <v>3582.47</v>
      </c>
      <c r="K40" s="88">
        <v>1176.1199999999999</v>
      </c>
      <c r="L40" s="88">
        <v>1653.7</v>
      </c>
      <c r="M40" s="88">
        <v>964.66</v>
      </c>
      <c r="N40" s="89"/>
      <c r="O40" s="57" t="s">
        <v>339</v>
      </c>
    </row>
    <row r="41" spans="1:18" x14ac:dyDescent="0.25">
      <c r="A41" s="85">
        <v>32933</v>
      </c>
      <c r="B41" s="86" t="s">
        <v>236</v>
      </c>
      <c r="C41" s="98">
        <v>12</v>
      </c>
      <c r="D41" s="85">
        <v>48</v>
      </c>
      <c r="E41" s="85">
        <v>24</v>
      </c>
      <c r="F41" s="85"/>
      <c r="G41" s="85">
        <v>36</v>
      </c>
      <c r="H41" s="87"/>
      <c r="I41" s="99">
        <v>510.22</v>
      </c>
      <c r="J41" s="88">
        <v>2040.89</v>
      </c>
      <c r="K41" s="88">
        <v>855.36</v>
      </c>
      <c r="L41" s="88"/>
      <c r="M41" s="88">
        <v>1347.2</v>
      </c>
      <c r="N41" s="89"/>
      <c r="O41" s="57" t="s">
        <v>339</v>
      </c>
    </row>
    <row r="42" spans="1:18" x14ac:dyDescent="0.25">
      <c r="A42" s="100">
        <v>28131</v>
      </c>
      <c r="B42" s="68" t="s">
        <v>90</v>
      </c>
      <c r="C42" s="73">
        <v>247</v>
      </c>
      <c r="D42" s="67">
        <v>213</v>
      </c>
      <c r="E42" s="67">
        <v>198</v>
      </c>
      <c r="F42" s="67">
        <v>211</v>
      </c>
      <c r="G42" s="67">
        <v>216</v>
      </c>
      <c r="H42" s="74">
        <v>227</v>
      </c>
      <c r="I42" s="75">
        <v>3856.34</v>
      </c>
      <c r="J42" s="76">
        <v>3288.09</v>
      </c>
      <c r="K42" s="76">
        <v>3109.66</v>
      </c>
      <c r="L42" s="76">
        <v>3497.82</v>
      </c>
      <c r="M42" s="76">
        <v>4032.72</v>
      </c>
      <c r="N42" s="77">
        <v>6052.53</v>
      </c>
      <c r="O42" s="103" t="s">
        <v>365</v>
      </c>
    </row>
    <row r="43" spans="1:18" x14ac:dyDescent="0.25">
      <c r="A43" s="67">
        <v>32922</v>
      </c>
      <c r="B43" s="68" t="s">
        <v>229</v>
      </c>
      <c r="C43" s="73"/>
      <c r="D43" s="67"/>
      <c r="E43" s="67"/>
      <c r="F43" s="67"/>
      <c r="G43" s="67"/>
      <c r="H43" s="74">
        <v>110</v>
      </c>
      <c r="I43" s="75"/>
      <c r="J43" s="76"/>
      <c r="K43" s="76"/>
      <c r="L43" s="76"/>
      <c r="M43" s="76"/>
      <c r="N43" s="77">
        <v>359.37</v>
      </c>
    </row>
    <row r="44" spans="1:18" x14ac:dyDescent="0.25">
      <c r="A44" s="78">
        <v>27652</v>
      </c>
      <c r="B44" s="79" t="s">
        <v>321</v>
      </c>
      <c r="C44" s="83">
        <v>464</v>
      </c>
      <c r="D44" s="78">
        <v>697</v>
      </c>
      <c r="E44" s="78">
        <v>820</v>
      </c>
      <c r="F44" s="78">
        <v>1018</v>
      </c>
      <c r="G44" s="78">
        <v>1036</v>
      </c>
      <c r="H44" s="80">
        <v>1000</v>
      </c>
      <c r="I44" s="84">
        <v>232.01</v>
      </c>
      <c r="J44" s="81">
        <v>394.23</v>
      </c>
      <c r="K44" s="81">
        <v>469.36</v>
      </c>
      <c r="L44" s="81">
        <v>692.56999999999994</v>
      </c>
      <c r="M44" s="81">
        <v>825.99999999999989</v>
      </c>
      <c r="N44" s="82">
        <v>890.51</v>
      </c>
      <c r="O44" s="57" t="s">
        <v>279</v>
      </c>
      <c r="P44" s="57" t="s">
        <v>322</v>
      </c>
    </row>
    <row r="45" spans="1:18" x14ac:dyDescent="0.25">
      <c r="A45" s="85">
        <v>31281</v>
      </c>
      <c r="B45" s="86" t="s">
        <v>204</v>
      </c>
      <c r="C45" s="98">
        <v>1339</v>
      </c>
      <c r="D45" s="85">
        <v>1363</v>
      </c>
      <c r="E45" s="85">
        <v>721</v>
      </c>
      <c r="F45" s="85"/>
      <c r="G45" s="85"/>
      <c r="H45" s="87">
        <v>59</v>
      </c>
      <c r="I45" s="99">
        <v>1415.3599999999997</v>
      </c>
      <c r="J45" s="88">
        <v>1431.83</v>
      </c>
      <c r="K45" s="88">
        <v>755.90000000000009</v>
      </c>
      <c r="L45" s="88"/>
      <c r="M45" s="88"/>
      <c r="N45" s="89">
        <v>198.86</v>
      </c>
      <c r="O45" s="57" t="s">
        <v>339</v>
      </c>
    </row>
    <row r="46" spans="1:18" x14ac:dyDescent="0.25">
      <c r="A46" s="67">
        <v>28500</v>
      </c>
      <c r="B46" s="68" t="s">
        <v>327</v>
      </c>
      <c r="C46" s="73"/>
      <c r="D46" s="67"/>
      <c r="E46" s="67"/>
      <c r="F46" s="67"/>
      <c r="G46" s="67">
        <v>42</v>
      </c>
      <c r="H46" s="74"/>
      <c r="I46" s="75"/>
      <c r="J46" s="76"/>
      <c r="K46" s="76"/>
      <c r="L46" s="76"/>
      <c r="M46" s="76">
        <v>374.16</v>
      </c>
      <c r="N46" s="77"/>
      <c r="P46" s="57" t="s">
        <v>322</v>
      </c>
    </row>
    <row r="47" spans="1:18" x14ac:dyDescent="0.25">
      <c r="A47" s="78">
        <v>28600</v>
      </c>
      <c r="B47" s="79" t="s">
        <v>120</v>
      </c>
      <c r="C47" s="73">
        <v>372</v>
      </c>
      <c r="D47" s="67">
        <v>309</v>
      </c>
      <c r="E47" s="67">
        <v>271</v>
      </c>
      <c r="F47" s="78">
        <v>330</v>
      </c>
      <c r="G47" s="78">
        <v>368</v>
      </c>
      <c r="H47" s="80">
        <v>178</v>
      </c>
      <c r="I47" s="75">
        <v>213.52</v>
      </c>
      <c r="J47" s="76">
        <v>242.16999999999996</v>
      </c>
      <c r="K47" s="76">
        <v>198.16</v>
      </c>
      <c r="L47" s="81">
        <v>265.36000000000007</v>
      </c>
      <c r="M47" s="81">
        <v>296.00000000000006</v>
      </c>
      <c r="N47" s="82">
        <v>160.32999999999998</v>
      </c>
      <c r="O47" s="57" t="s">
        <v>276</v>
      </c>
    </row>
    <row r="48" spans="1:18" x14ac:dyDescent="0.25">
      <c r="A48" s="67">
        <v>28531</v>
      </c>
      <c r="B48" s="68" t="s">
        <v>87</v>
      </c>
      <c r="C48" s="73">
        <v>145</v>
      </c>
      <c r="D48" s="67">
        <v>137</v>
      </c>
      <c r="E48" s="67">
        <v>248</v>
      </c>
      <c r="F48" s="67">
        <v>227</v>
      </c>
      <c r="G48" s="67">
        <v>171</v>
      </c>
      <c r="H48" s="74">
        <v>109</v>
      </c>
      <c r="I48" s="75">
        <v>872.89999999999986</v>
      </c>
      <c r="J48" s="76">
        <v>705.9799999999999</v>
      </c>
      <c r="K48" s="76">
        <v>1384.3199999999997</v>
      </c>
      <c r="L48" s="76">
        <v>1253.4899999999998</v>
      </c>
      <c r="M48" s="76">
        <v>1553.2800000000007</v>
      </c>
      <c r="N48" s="77">
        <v>728.49999999999989</v>
      </c>
      <c r="R48" s="340"/>
    </row>
    <row r="49" spans="1:18" x14ac:dyDescent="0.25">
      <c r="A49" s="78">
        <v>28805</v>
      </c>
      <c r="B49" s="79" t="s">
        <v>329</v>
      </c>
      <c r="C49" s="83">
        <v>735</v>
      </c>
      <c r="D49" s="78">
        <v>799</v>
      </c>
      <c r="E49" s="78">
        <v>875</v>
      </c>
      <c r="F49" s="78">
        <v>941</v>
      </c>
      <c r="G49" s="78">
        <v>941</v>
      </c>
      <c r="H49" s="80">
        <v>1003</v>
      </c>
      <c r="I49" s="84">
        <v>416.48</v>
      </c>
      <c r="J49" s="81">
        <v>475.68</v>
      </c>
      <c r="K49" s="81">
        <v>544.54000000000008</v>
      </c>
      <c r="L49" s="81">
        <v>805.8599999999999</v>
      </c>
      <c r="M49" s="81">
        <v>900.15999999999985</v>
      </c>
      <c r="N49" s="82">
        <v>1049.29</v>
      </c>
      <c r="O49" s="57" t="s">
        <v>281</v>
      </c>
      <c r="P49" s="57" t="s">
        <v>322</v>
      </c>
      <c r="R49" s="340"/>
    </row>
    <row r="50" spans="1:18" x14ac:dyDescent="0.25">
      <c r="A50" s="67">
        <v>29154</v>
      </c>
      <c r="B50" s="68" t="s">
        <v>130</v>
      </c>
      <c r="C50" s="73">
        <v>270</v>
      </c>
      <c r="D50" s="67">
        <v>232</v>
      </c>
      <c r="E50" s="67">
        <v>245</v>
      </c>
      <c r="F50" s="67">
        <v>258</v>
      </c>
      <c r="G50" s="67">
        <v>120</v>
      </c>
      <c r="H50" s="74">
        <v>42</v>
      </c>
      <c r="I50" s="75">
        <v>1063.1200000000001</v>
      </c>
      <c r="J50" s="76">
        <v>924.59</v>
      </c>
      <c r="K50" s="76">
        <v>1698.48</v>
      </c>
      <c r="L50" s="76">
        <v>3097.3999999999996</v>
      </c>
      <c r="M50" s="76">
        <v>1163.51</v>
      </c>
      <c r="N50" s="77">
        <v>407.35999999999996</v>
      </c>
    </row>
    <row r="51" spans="1:18" x14ac:dyDescent="0.25">
      <c r="A51" s="67">
        <v>27283</v>
      </c>
      <c r="B51" s="68" t="s">
        <v>96</v>
      </c>
      <c r="C51" s="73"/>
      <c r="D51" s="67">
        <v>3</v>
      </c>
      <c r="E51" s="67"/>
      <c r="F51" s="67"/>
      <c r="G51" s="67">
        <v>1</v>
      </c>
      <c r="H51" s="74">
        <v>3</v>
      </c>
      <c r="I51" s="75"/>
      <c r="J51" s="76">
        <v>45.3</v>
      </c>
      <c r="K51" s="76"/>
      <c r="L51" s="76"/>
      <c r="M51" s="76">
        <v>15.13</v>
      </c>
      <c r="N51" s="77">
        <v>42.96</v>
      </c>
    </row>
    <row r="52" spans="1:18" x14ac:dyDescent="0.25">
      <c r="A52" s="78">
        <v>27745</v>
      </c>
      <c r="B52" s="79" t="s">
        <v>107</v>
      </c>
      <c r="C52" s="73">
        <v>482</v>
      </c>
      <c r="D52" s="67">
        <v>432</v>
      </c>
      <c r="E52" s="67">
        <v>469</v>
      </c>
      <c r="F52" s="78">
        <v>422</v>
      </c>
      <c r="G52" s="78">
        <v>427</v>
      </c>
      <c r="H52" s="80">
        <v>156</v>
      </c>
      <c r="I52" s="75">
        <v>3234.8700000000008</v>
      </c>
      <c r="J52" s="76">
        <v>3013.6100000000006</v>
      </c>
      <c r="K52" s="76">
        <v>3264.3500000000004</v>
      </c>
      <c r="L52" s="81">
        <v>3336.3400000000011</v>
      </c>
      <c r="M52" s="81">
        <v>3665.4700000000012</v>
      </c>
      <c r="N52" s="82">
        <v>1426.7099999999998</v>
      </c>
      <c r="O52" s="57" t="s">
        <v>272</v>
      </c>
    </row>
    <row r="53" spans="1:18" x14ac:dyDescent="0.25">
      <c r="A53" s="100">
        <v>27755</v>
      </c>
      <c r="B53" s="68" t="s">
        <v>110</v>
      </c>
      <c r="C53" s="73">
        <v>80</v>
      </c>
      <c r="D53" s="67">
        <v>91</v>
      </c>
      <c r="E53" s="67">
        <v>109</v>
      </c>
      <c r="F53" s="67">
        <v>157</v>
      </c>
      <c r="G53" s="67">
        <v>240</v>
      </c>
      <c r="H53" s="74">
        <v>522</v>
      </c>
      <c r="I53" s="75">
        <v>353.59999999999997</v>
      </c>
      <c r="J53" s="76">
        <v>406.2600000000001</v>
      </c>
      <c r="K53" s="76">
        <v>479.12999999999994</v>
      </c>
      <c r="L53" s="76">
        <v>803.84000000000015</v>
      </c>
      <c r="M53" s="76">
        <v>1507.2299999999998</v>
      </c>
      <c r="N53" s="77">
        <v>3359.630000000001</v>
      </c>
      <c r="O53" s="57" t="s">
        <v>342</v>
      </c>
    </row>
    <row r="54" spans="1:18" x14ac:dyDescent="0.25">
      <c r="A54" s="67">
        <v>27748</v>
      </c>
      <c r="B54" s="68" t="s">
        <v>108</v>
      </c>
      <c r="C54" s="73"/>
      <c r="D54" s="67">
        <v>13</v>
      </c>
      <c r="E54" s="67">
        <v>43</v>
      </c>
      <c r="F54" s="67">
        <v>42</v>
      </c>
      <c r="G54" s="67">
        <v>40</v>
      </c>
      <c r="H54" s="74"/>
      <c r="I54" s="75"/>
      <c r="J54" s="76">
        <v>469.65</v>
      </c>
      <c r="K54" s="76">
        <v>975.56</v>
      </c>
      <c r="L54" s="76">
        <v>746.02</v>
      </c>
      <c r="M54" s="76">
        <v>752.15</v>
      </c>
      <c r="N54" s="77"/>
    </row>
    <row r="55" spans="1:18" x14ac:dyDescent="0.25">
      <c r="A55" s="78">
        <v>28850</v>
      </c>
      <c r="B55" s="79" t="s">
        <v>127</v>
      </c>
      <c r="C55" s="83">
        <v>2152</v>
      </c>
      <c r="D55" s="78">
        <v>2070</v>
      </c>
      <c r="E55" s="78">
        <v>2608</v>
      </c>
      <c r="F55" s="78">
        <v>1992</v>
      </c>
      <c r="G55" s="78">
        <v>2018</v>
      </c>
      <c r="H55" s="80">
        <v>1893</v>
      </c>
      <c r="I55" s="84">
        <v>7732.869999999999</v>
      </c>
      <c r="J55" s="81">
        <v>7134.8899999999994</v>
      </c>
      <c r="K55" s="81">
        <v>5595.8999999999987</v>
      </c>
      <c r="L55" s="81">
        <v>4876.2900000000009</v>
      </c>
      <c r="M55" s="81">
        <v>6310.3899999999994</v>
      </c>
      <c r="N55" s="82">
        <v>5267.6000000000013</v>
      </c>
      <c r="O55" s="57" t="s">
        <v>250</v>
      </c>
    </row>
    <row r="56" spans="1:18" x14ac:dyDescent="0.25">
      <c r="A56" s="78">
        <v>28321</v>
      </c>
      <c r="B56" s="79" t="s">
        <v>119</v>
      </c>
      <c r="C56" s="73">
        <v>8648</v>
      </c>
      <c r="D56" s="67">
        <v>8575</v>
      </c>
      <c r="E56" s="67">
        <v>7466</v>
      </c>
      <c r="F56" s="78">
        <v>6829</v>
      </c>
      <c r="G56" s="78">
        <v>6893</v>
      </c>
      <c r="H56" s="80">
        <v>5145</v>
      </c>
      <c r="I56" s="75">
        <v>23393.06</v>
      </c>
      <c r="J56" s="76">
        <v>22858.800000000003</v>
      </c>
      <c r="K56" s="76">
        <v>18685.490000000002</v>
      </c>
      <c r="L56" s="81">
        <v>17039.829999999998</v>
      </c>
      <c r="M56" s="81">
        <v>17197.539999999994</v>
      </c>
      <c r="N56" s="82">
        <v>12879.39</v>
      </c>
      <c r="O56" s="57" t="s">
        <v>251</v>
      </c>
    </row>
    <row r="57" spans="1:18" x14ac:dyDescent="0.25">
      <c r="A57" s="78">
        <v>29251</v>
      </c>
      <c r="B57" s="79" t="s">
        <v>137</v>
      </c>
      <c r="C57" s="73">
        <v>2313</v>
      </c>
      <c r="D57" s="67">
        <v>2178</v>
      </c>
      <c r="E57" s="67">
        <v>1629</v>
      </c>
      <c r="F57" s="78">
        <v>2920</v>
      </c>
      <c r="G57" s="78">
        <v>2354</v>
      </c>
      <c r="H57" s="80">
        <v>2240</v>
      </c>
      <c r="I57" s="75">
        <v>1388.9</v>
      </c>
      <c r="J57" s="76">
        <v>1419.9499999999998</v>
      </c>
      <c r="K57" s="76">
        <v>1059.02</v>
      </c>
      <c r="L57" s="81">
        <v>2301.8499999999995</v>
      </c>
      <c r="M57" s="81">
        <v>2596.17</v>
      </c>
      <c r="N57" s="82">
        <v>2542.5199999999995</v>
      </c>
      <c r="O57" s="57" t="s">
        <v>277</v>
      </c>
    </row>
    <row r="58" spans="1:18" x14ac:dyDescent="0.25">
      <c r="A58" s="78">
        <v>29660</v>
      </c>
      <c r="B58" s="79" t="s">
        <v>150</v>
      </c>
      <c r="C58" s="83"/>
      <c r="D58" s="78">
        <v>4</v>
      </c>
      <c r="E58" s="78"/>
      <c r="F58" s="78"/>
      <c r="G58" s="78">
        <v>10</v>
      </c>
      <c r="H58" s="80"/>
      <c r="I58" s="84"/>
      <c r="J58" s="81">
        <v>9.58</v>
      </c>
      <c r="K58" s="81"/>
      <c r="L58" s="81"/>
      <c r="M58" s="81">
        <v>23.97</v>
      </c>
      <c r="N58" s="82"/>
      <c r="O58" s="57" t="s">
        <v>259</v>
      </c>
    </row>
    <row r="59" spans="1:18" x14ac:dyDescent="0.25">
      <c r="A59" s="78">
        <v>29352</v>
      </c>
      <c r="B59" s="79" t="s">
        <v>140</v>
      </c>
      <c r="C59" s="73"/>
      <c r="D59" s="67"/>
      <c r="E59" s="67"/>
      <c r="F59" s="78"/>
      <c r="G59" s="78"/>
      <c r="H59" s="80">
        <v>14</v>
      </c>
      <c r="I59" s="75"/>
      <c r="J59" s="76"/>
      <c r="K59" s="76"/>
      <c r="L59" s="81"/>
      <c r="M59" s="81"/>
      <c r="N59" s="82">
        <v>307.36</v>
      </c>
      <c r="O59" s="57" t="s">
        <v>316</v>
      </c>
    </row>
    <row r="60" spans="1:18" x14ac:dyDescent="0.25">
      <c r="A60" s="78">
        <v>29351</v>
      </c>
      <c r="B60" s="79" t="s">
        <v>139</v>
      </c>
      <c r="C60" s="73"/>
      <c r="D60" s="67"/>
      <c r="E60" s="67"/>
      <c r="F60" s="78"/>
      <c r="G60" s="78"/>
      <c r="H60" s="80">
        <v>14</v>
      </c>
      <c r="I60" s="75"/>
      <c r="J60" s="76"/>
      <c r="K60" s="76"/>
      <c r="L60" s="81"/>
      <c r="M60" s="81"/>
      <c r="N60" s="82">
        <v>526.41</v>
      </c>
      <c r="O60" s="57" t="s">
        <v>316</v>
      </c>
    </row>
    <row r="61" spans="1:18" x14ac:dyDescent="0.25">
      <c r="A61" s="78">
        <v>29355</v>
      </c>
      <c r="B61" s="79" t="s">
        <v>142</v>
      </c>
      <c r="C61" s="73">
        <v>2</v>
      </c>
      <c r="D61" s="67">
        <v>0</v>
      </c>
      <c r="E61" s="67">
        <v>4</v>
      </c>
      <c r="F61" s="78"/>
      <c r="G61" s="78">
        <v>3</v>
      </c>
      <c r="H61" s="80"/>
      <c r="I61" s="75">
        <v>66.36</v>
      </c>
      <c r="J61" s="76">
        <v>0</v>
      </c>
      <c r="K61" s="76">
        <v>132.72</v>
      </c>
      <c r="L61" s="81"/>
      <c r="M61" s="81">
        <v>248.74</v>
      </c>
      <c r="N61" s="82"/>
      <c r="O61" s="57" t="s">
        <v>316</v>
      </c>
    </row>
    <row r="62" spans="1:18" x14ac:dyDescent="0.25">
      <c r="A62" s="78">
        <v>29354</v>
      </c>
      <c r="B62" s="79" t="s">
        <v>141</v>
      </c>
      <c r="C62" s="73">
        <v>5</v>
      </c>
      <c r="D62" s="67">
        <v>4</v>
      </c>
      <c r="E62" s="67">
        <v>31</v>
      </c>
      <c r="F62" s="78">
        <v>10</v>
      </c>
      <c r="G62" s="78">
        <v>15</v>
      </c>
      <c r="H62" s="80">
        <v>22</v>
      </c>
      <c r="I62" s="75">
        <v>36.72</v>
      </c>
      <c r="J62" s="76">
        <v>29.37</v>
      </c>
      <c r="K62" s="76">
        <v>291.33</v>
      </c>
      <c r="L62" s="81">
        <v>93.56</v>
      </c>
      <c r="M62" s="81">
        <v>155.69999999999999</v>
      </c>
      <c r="N62" s="82">
        <v>238.67999999999998</v>
      </c>
      <c r="O62" s="57" t="s">
        <v>316</v>
      </c>
    </row>
    <row r="63" spans="1:18" x14ac:dyDescent="0.25">
      <c r="A63" s="78">
        <v>29350</v>
      </c>
      <c r="B63" s="79" t="s">
        <v>138</v>
      </c>
      <c r="C63" s="73">
        <v>27</v>
      </c>
      <c r="D63" s="67">
        <v>55</v>
      </c>
      <c r="E63" s="67">
        <v>19</v>
      </c>
      <c r="F63" s="78">
        <v>29</v>
      </c>
      <c r="G63" s="78">
        <v>17</v>
      </c>
      <c r="H63" s="80">
        <v>9</v>
      </c>
      <c r="I63" s="75">
        <v>284.12</v>
      </c>
      <c r="J63" s="76">
        <v>574.62999999999988</v>
      </c>
      <c r="K63" s="76">
        <v>205.11</v>
      </c>
      <c r="L63" s="81">
        <v>400.89</v>
      </c>
      <c r="M63" s="81">
        <v>247.02</v>
      </c>
      <c r="N63" s="82">
        <v>130.78</v>
      </c>
      <c r="O63" s="57" t="s">
        <v>316</v>
      </c>
    </row>
    <row r="64" spans="1:18" x14ac:dyDescent="0.25">
      <c r="A64" s="78">
        <v>29360</v>
      </c>
      <c r="B64" s="79" t="s">
        <v>143</v>
      </c>
      <c r="C64" s="73">
        <v>13</v>
      </c>
      <c r="D64" s="67">
        <v>8</v>
      </c>
      <c r="E64" s="67">
        <v>9</v>
      </c>
      <c r="F64" s="78">
        <v>10</v>
      </c>
      <c r="G64" s="78">
        <v>11</v>
      </c>
      <c r="H64" s="80">
        <v>16</v>
      </c>
      <c r="I64" s="75">
        <v>205.72</v>
      </c>
      <c r="J64" s="76">
        <v>128.56</v>
      </c>
      <c r="K64" s="76">
        <v>146.65</v>
      </c>
      <c r="L64" s="81">
        <v>185.72</v>
      </c>
      <c r="M64" s="81">
        <v>216.7</v>
      </c>
      <c r="N64" s="82">
        <v>356.20000000000005</v>
      </c>
      <c r="O64" s="57" t="s">
        <v>316</v>
      </c>
    </row>
    <row r="65" spans="1:16" x14ac:dyDescent="0.25">
      <c r="A65" s="67">
        <v>29370</v>
      </c>
      <c r="B65" s="68" t="s">
        <v>144</v>
      </c>
      <c r="C65" s="73">
        <v>59</v>
      </c>
      <c r="D65" s="67">
        <v>47</v>
      </c>
      <c r="E65" s="67">
        <v>27</v>
      </c>
      <c r="F65" s="67">
        <v>52</v>
      </c>
      <c r="G65" s="67">
        <v>47</v>
      </c>
      <c r="H65" s="74">
        <v>46</v>
      </c>
      <c r="I65" s="75">
        <v>75.11999999999999</v>
      </c>
      <c r="J65" s="76">
        <v>59.70000000000001</v>
      </c>
      <c r="K65" s="76">
        <v>34.36</v>
      </c>
      <c r="L65" s="76">
        <v>71.31</v>
      </c>
      <c r="M65" s="76">
        <v>71.12</v>
      </c>
      <c r="N65" s="77">
        <v>80.209999999999994</v>
      </c>
    </row>
    <row r="66" spans="1:16" x14ac:dyDescent="0.25">
      <c r="A66" s="67">
        <v>32061</v>
      </c>
      <c r="B66" s="68" t="s">
        <v>338</v>
      </c>
      <c r="C66" s="73">
        <v>146</v>
      </c>
      <c r="D66" s="67">
        <v>112</v>
      </c>
      <c r="E66" s="67">
        <v>84</v>
      </c>
      <c r="F66" s="67">
        <v>74</v>
      </c>
      <c r="G66" s="67">
        <v>60</v>
      </c>
      <c r="H66" s="74">
        <v>116</v>
      </c>
      <c r="I66" s="75">
        <v>182.96</v>
      </c>
      <c r="J66" s="76">
        <v>142.31</v>
      </c>
      <c r="K66" s="76">
        <v>117.03</v>
      </c>
      <c r="L66" s="76">
        <v>156.73000000000002</v>
      </c>
      <c r="M66" s="76">
        <v>137.76</v>
      </c>
      <c r="N66" s="77">
        <v>283.64999999999998</v>
      </c>
      <c r="P66" s="57" t="s">
        <v>322</v>
      </c>
    </row>
    <row r="67" spans="1:16" x14ac:dyDescent="0.25">
      <c r="A67" s="100">
        <v>29833</v>
      </c>
      <c r="B67" s="68" t="s">
        <v>158</v>
      </c>
      <c r="C67" s="73">
        <v>3952</v>
      </c>
      <c r="D67" s="67">
        <v>3080</v>
      </c>
      <c r="E67" s="67">
        <v>3501</v>
      </c>
      <c r="F67" s="67">
        <v>3450</v>
      </c>
      <c r="G67" s="67">
        <v>3250</v>
      </c>
      <c r="H67" s="74">
        <v>3625</v>
      </c>
      <c r="I67" s="75">
        <v>5021.9799999999996</v>
      </c>
      <c r="J67" s="76">
        <v>3841.7599999999998</v>
      </c>
      <c r="K67" s="76">
        <v>4362.33</v>
      </c>
      <c r="L67" s="76">
        <v>3553.5</v>
      </c>
      <c r="M67" s="76">
        <v>3292.9</v>
      </c>
      <c r="N67" s="77">
        <v>3665.0800000000004</v>
      </c>
    </row>
    <row r="68" spans="1:16" x14ac:dyDescent="0.25">
      <c r="A68" s="67">
        <v>29785</v>
      </c>
      <c r="B68" s="68" t="s">
        <v>158</v>
      </c>
      <c r="C68" s="73"/>
      <c r="D68" s="67">
        <v>3</v>
      </c>
      <c r="E68" s="67"/>
      <c r="F68" s="67"/>
      <c r="G68" s="67">
        <v>4</v>
      </c>
      <c r="H68" s="74">
        <v>10</v>
      </c>
      <c r="I68" s="75"/>
      <c r="J68" s="76">
        <v>235.04</v>
      </c>
      <c r="K68" s="76"/>
      <c r="L68" s="76"/>
      <c r="M68" s="76">
        <v>352.9</v>
      </c>
      <c r="N68" s="77">
        <v>824.03</v>
      </c>
    </row>
    <row r="69" spans="1:16" x14ac:dyDescent="0.25">
      <c r="A69" s="67">
        <v>29839</v>
      </c>
      <c r="B69" s="68" t="s">
        <v>158</v>
      </c>
      <c r="C69" s="73">
        <v>-1</v>
      </c>
      <c r="D69" s="67">
        <v>33</v>
      </c>
      <c r="E69" s="67">
        <v>139</v>
      </c>
      <c r="F69" s="67">
        <v>21</v>
      </c>
      <c r="G69" s="67">
        <v>20</v>
      </c>
      <c r="H69" s="74">
        <v>82</v>
      </c>
      <c r="I69" s="75">
        <v>-4.57</v>
      </c>
      <c r="J69" s="76">
        <v>151.07</v>
      </c>
      <c r="K69" s="76">
        <v>636.32999999999993</v>
      </c>
      <c r="L69" s="76">
        <v>96.24</v>
      </c>
      <c r="M69" s="76">
        <v>91.660000000000011</v>
      </c>
      <c r="N69" s="77">
        <v>381.62</v>
      </c>
    </row>
    <row r="70" spans="1:16" x14ac:dyDescent="0.25">
      <c r="A70" s="67">
        <v>29782</v>
      </c>
      <c r="B70" s="68" t="s">
        <v>157</v>
      </c>
      <c r="C70" s="73"/>
      <c r="D70" s="67"/>
      <c r="E70" s="67">
        <v>6</v>
      </c>
      <c r="F70" s="67">
        <v>2</v>
      </c>
      <c r="G70" s="67">
        <v>10</v>
      </c>
      <c r="H70" s="74">
        <v>25</v>
      </c>
      <c r="I70" s="75"/>
      <c r="J70" s="76"/>
      <c r="K70" s="76">
        <v>217.32</v>
      </c>
      <c r="L70" s="76">
        <v>83.83</v>
      </c>
      <c r="M70" s="76">
        <v>370.17</v>
      </c>
      <c r="N70" s="77">
        <v>899.38</v>
      </c>
    </row>
    <row r="71" spans="1:16" x14ac:dyDescent="0.25">
      <c r="A71" s="100">
        <v>29175</v>
      </c>
      <c r="B71" s="68" t="s">
        <v>133</v>
      </c>
      <c r="C71" s="73"/>
      <c r="D71" s="67"/>
      <c r="E71" s="67">
        <v>2</v>
      </c>
      <c r="F71" s="67"/>
      <c r="G71" s="67">
        <v>6</v>
      </c>
      <c r="H71" s="74">
        <v>65</v>
      </c>
      <c r="I71" s="75"/>
      <c r="J71" s="76"/>
      <c r="K71" s="76">
        <v>87.06</v>
      </c>
      <c r="L71" s="76"/>
      <c r="M71" s="76">
        <v>349.24</v>
      </c>
      <c r="N71" s="77">
        <v>2887.03</v>
      </c>
    </row>
    <row r="72" spans="1:16" x14ac:dyDescent="0.25">
      <c r="A72" s="67">
        <v>28077</v>
      </c>
      <c r="B72" s="68" t="s">
        <v>112</v>
      </c>
      <c r="C72" s="73"/>
      <c r="D72" s="67"/>
      <c r="E72" s="67"/>
      <c r="F72" s="67"/>
      <c r="G72" s="67"/>
      <c r="H72" s="74">
        <v>10</v>
      </c>
      <c r="I72" s="75"/>
      <c r="J72" s="76"/>
      <c r="K72" s="76"/>
      <c r="L72" s="76"/>
      <c r="M72" s="76"/>
      <c r="N72" s="77">
        <v>435.29</v>
      </c>
    </row>
    <row r="73" spans="1:16" x14ac:dyDescent="0.25">
      <c r="A73" s="100">
        <v>29170</v>
      </c>
      <c r="B73" s="68" t="s">
        <v>132</v>
      </c>
      <c r="C73" s="73"/>
      <c r="D73" s="67"/>
      <c r="E73" s="67">
        <v>4</v>
      </c>
      <c r="F73" s="67"/>
      <c r="G73" s="67">
        <v>3</v>
      </c>
      <c r="H73" s="74">
        <v>27</v>
      </c>
      <c r="I73" s="75"/>
      <c r="J73" s="76"/>
      <c r="K73" s="76">
        <v>261.16000000000003</v>
      </c>
      <c r="L73" s="76"/>
      <c r="M73" s="76">
        <v>206.01</v>
      </c>
      <c r="N73" s="77">
        <v>1854.08</v>
      </c>
    </row>
    <row r="74" spans="1:16" x14ac:dyDescent="0.25">
      <c r="A74" s="100">
        <v>29167</v>
      </c>
      <c r="B74" s="68" t="s">
        <v>131</v>
      </c>
      <c r="C74" s="73"/>
      <c r="D74" s="67"/>
      <c r="E74" s="67">
        <v>4</v>
      </c>
      <c r="F74" s="67"/>
      <c r="G74" s="67">
        <v>1</v>
      </c>
      <c r="H74" s="74">
        <v>30</v>
      </c>
      <c r="I74" s="75"/>
      <c r="J74" s="76"/>
      <c r="K74" s="76">
        <v>313.39</v>
      </c>
      <c r="L74" s="76"/>
      <c r="M74" s="76">
        <v>82.4</v>
      </c>
      <c r="N74" s="77">
        <v>2472.0100000000002</v>
      </c>
    </row>
    <row r="75" spans="1:16" x14ac:dyDescent="0.25">
      <c r="A75" s="67">
        <v>43881</v>
      </c>
      <c r="B75" s="68" t="s">
        <v>243</v>
      </c>
      <c r="C75" s="73"/>
      <c r="D75" s="67">
        <v>4</v>
      </c>
      <c r="E75" s="67">
        <v>3</v>
      </c>
      <c r="F75" s="67">
        <v>2</v>
      </c>
      <c r="G75" s="67">
        <v>2</v>
      </c>
      <c r="H75" s="74">
        <v>6</v>
      </c>
      <c r="I75" s="75"/>
      <c r="J75" s="76">
        <v>543.99</v>
      </c>
      <c r="K75" s="76">
        <v>436.71</v>
      </c>
      <c r="L75" s="76">
        <v>291.45999999999998</v>
      </c>
      <c r="M75" s="76">
        <v>281.95999999999998</v>
      </c>
      <c r="N75" s="77">
        <v>817.38</v>
      </c>
    </row>
    <row r="76" spans="1:16" x14ac:dyDescent="0.25">
      <c r="A76" s="100">
        <v>29789</v>
      </c>
      <c r="B76" s="68" t="s">
        <v>155</v>
      </c>
      <c r="C76" s="73"/>
      <c r="D76" s="67"/>
      <c r="E76" s="67">
        <v>2</v>
      </c>
      <c r="F76" s="67"/>
      <c r="G76" s="67">
        <v>7</v>
      </c>
      <c r="H76" s="74">
        <v>20</v>
      </c>
      <c r="I76" s="75"/>
      <c r="J76" s="76"/>
      <c r="K76" s="76">
        <v>156.69999999999999</v>
      </c>
      <c r="L76" s="76"/>
      <c r="M76" s="76">
        <v>494.4</v>
      </c>
      <c r="N76" s="77">
        <v>1648.07</v>
      </c>
    </row>
    <row r="77" spans="1:16" x14ac:dyDescent="0.25">
      <c r="A77" s="67">
        <v>29791</v>
      </c>
      <c r="B77" s="68" t="s">
        <v>155</v>
      </c>
      <c r="C77" s="73"/>
      <c r="D77" s="67"/>
      <c r="E77" s="67"/>
      <c r="F77" s="67"/>
      <c r="G77" s="67">
        <v>1</v>
      </c>
      <c r="H77" s="74">
        <v>10</v>
      </c>
      <c r="I77" s="75"/>
      <c r="J77" s="76"/>
      <c r="K77" s="76"/>
      <c r="L77" s="76"/>
      <c r="M77" s="76">
        <v>68.67</v>
      </c>
      <c r="N77" s="77">
        <v>686.7</v>
      </c>
    </row>
    <row r="78" spans="1:16" x14ac:dyDescent="0.25">
      <c r="A78" s="67">
        <v>29841</v>
      </c>
      <c r="B78" s="68" t="s">
        <v>164</v>
      </c>
      <c r="C78" s="73"/>
      <c r="D78" s="67"/>
      <c r="E78" s="67"/>
      <c r="F78" s="67"/>
      <c r="G78" s="67"/>
      <c r="H78" s="74">
        <v>10</v>
      </c>
      <c r="I78" s="75"/>
      <c r="J78" s="76"/>
      <c r="K78" s="76"/>
      <c r="L78" s="76"/>
      <c r="M78" s="76"/>
      <c r="N78" s="77">
        <v>359.75</v>
      </c>
    </row>
    <row r="79" spans="1:16" x14ac:dyDescent="0.25">
      <c r="A79" s="67">
        <v>29450</v>
      </c>
      <c r="B79" s="68" t="s">
        <v>146</v>
      </c>
      <c r="C79" s="73">
        <v>326</v>
      </c>
      <c r="D79" s="67">
        <v>343</v>
      </c>
      <c r="E79" s="67">
        <v>502</v>
      </c>
      <c r="F79" s="67">
        <v>471</v>
      </c>
      <c r="G79" s="67">
        <v>793</v>
      </c>
      <c r="H79" s="74">
        <v>745</v>
      </c>
      <c r="I79" s="75">
        <v>116.28999999999998</v>
      </c>
      <c r="J79" s="76">
        <v>125.08</v>
      </c>
      <c r="K79" s="76">
        <v>183.30999999999997</v>
      </c>
      <c r="L79" s="76">
        <v>183.77999999999994</v>
      </c>
      <c r="M79" s="76">
        <v>326.17999999999995</v>
      </c>
      <c r="N79" s="77">
        <v>314.98999999999984</v>
      </c>
    </row>
    <row r="80" spans="1:16" x14ac:dyDescent="0.25">
      <c r="A80" s="67">
        <v>30303</v>
      </c>
      <c r="B80" s="68" t="s">
        <v>172</v>
      </c>
      <c r="C80" s="73"/>
      <c r="D80" s="67">
        <v>24</v>
      </c>
      <c r="E80" s="67"/>
      <c r="F80" s="67"/>
      <c r="G80" s="67"/>
      <c r="H80" s="74"/>
      <c r="I80" s="75"/>
      <c r="J80" s="76">
        <v>290.61</v>
      </c>
      <c r="K80" s="76"/>
      <c r="L80" s="76"/>
      <c r="M80" s="76"/>
      <c r="N80" s="77"/>
    </row>
    <row r="81" spans="1:16" x14ac:dyDescent="0.25">
      <c r="A81" s="67">
        <v>30580</v>
      </c>
      <c r="B81" s="68" t="s">
        <v>178</v>
      </c>
      <c r="C81" s="73">
        <v>25</v>
      </c>
      <c r="D81" s="67">
        <v>29</v>
      </c>
      <c r="E81" s="67">
        <v>32</v>
      </c>
      <c r="F81" s="67">
        <v>30</v>
      </c>
      <c r="G81" s="67">
        <v>15</v>
      </c>
      <c r="H81" s="74">
        <v>21</v>
      </c>
      <c r="I81" s="75">
        <v>148</v>
      </c>
      <c r="J81" s="76">
        <v>358.46999999999997</v>
      </c>
      <c r="K81" s="76">
        <v>325.13000000000011</v>
      </c>
      <c r="L81" s="76">
        <v>304.8</v>
      </c>
      <c r="M81" s="76">
        <v>140.24999999999994</v>
      </c>
      <c r="N81" s="77">
        <v>193.89</v>
      </c>
    </row>
    <row r="82" spans="1:16" x14ac:dyDescent="0.25">
      <c r="A82" s="100">
        <v>27280</v>
      </c>
      <c r="B82" s="68" t="s">
        <v>81</v>
      </c>
      <c r="C82" s="73">
        <v>98</v>
      </c>
      <c r="D82" s="67">
        <v>74</v>
      </c>
      <c r="E82" s="67">
        <v>60</v>
      </c>
      <c r="F82" s="67">
        <v>63</v>
      </c>
      <c r="G82" s="67">
        <v>49</v>
      </c>
      <c r="H82" s="74">
        <v>53</v>
      </c>
      <c r="I82" s="75">
        <v>3827.8799999999992</v>
      </c>
      <c r="J82" s="76">
        <v>2954.0500000000011</v>
      </c>
      <c r="K82" s="76">
        <v>2417.4899999999993</v>
      </c>
      <c r="L82" s="76">
        <v>2629.72</v>
      </c>
      <c r="M82" s="76">
        <v>2100.7499999999995</v>
      </c>
      <c r="N82" s="77">
        <v>2229.33</v>
      </c>
    </row>
    <row r="83" spans="1:16" x14ac:dyDescent="0.25">
      <c r="A83" s="85">
        <v>31283</v>
      </c>
      <c r="B83" s="86" t="s">
        <v>206</v>
      </c>
      <c r="C83" s="98">
        <v>185</v>
      </c>
      <c r="D83" s="85">
        <v>213</v>
      </c>
      <c r="E83" s="85">
        <v>225</v>
      </c>
      <c r="F83" s="85">
        <v>258</v>
      </c>
      <c r="G83" s="85">
        <v>250</v>
      </c>
      <c r="H83" s="87">
        <v>1135</v>
      </c>
      <c r="I83" s="99">
        <v>563.75</v>
      </c>
      <c r="J83" s="88">
        <v>573.38000000000022</v>
      </c>
      <c r="K83" s="88">
        <v>759.33</v>
      </c>
      <c r="L83" s="88">
        <v>1071.6599999999999</v>
      </c>
      <c r="M83" s="88">
        <v>1130.2399999999998</v>
      </c>
      <c r="N83" s="89">
        <v>5116.8500000000004</v>
      </c>
      <c r="O83" s="57" t="s">
        <v>339</v>
      </c>
    </row>
    <row r="84" spans="1:16" x14ac:dyDescent="0.25">
      <c r="A84" s="85">
        <v>31280</v>
      </c>
      <c r="B84" s="86" t="s">
        <v>203</v>
      </c>
      <c r="C84" s="98">
        <v>1192</v>
      </c>
      <c r="D84" s="85">
        <v>1472</v>
      </c>
      <c r="E84" s="85">
        <v>1365</v>
      </c>
      <c r="F84" s="85">
        <v>1298</v>
      </c>
      <c r="G84" s="85">
        <v>1222</v>
      </c>
      <c r="H84" s="87">
        <v>703</v>
      </c>
      <c r="I84" s="99">
        <v>5032.0700000000006</v>
      </c>
      <c r="J84" s="88">
        <v>5965.71</v>
      </c>
      <c r="K84" s="88">
        <v>6797.7</v>
      </c>
      <c r="L84" s="88">
        <v>8018.8900000000012</v>
      </c>
      <c r="M84" s="88">
        <v>7689.9099999999989</v>
      </c>
      <c r="N84" s="89">
        <v>4397.42</v>
      </c>
      <c r="O84" s="57" t="s">
        <v>339</v>
      </c>
    </row>
    <row r="85" spans="1:16" x14ac:dyDescent="0.25">
      <c r="A85" s="78">
        <v>29708</v>
      </c>
      <c r="B85" s="79" t="s">
        <v>151</v>
      </c>
      <c r="C85" s="73">
        <v>154550</v>
      </c>
      <c r="D85" s="67">
        <v>121600</v>
      </c>
      <c r="E85" s="67">
        <v>102500</v>
      </c>
      <c r="F85" s="78">
        <v>92850</v>
      </c>
      <c r="G85" s="78">
        <v>84600</v>
      </c>
      <c r="H85" s="80">
        <v>95750</v>
      </c>
      <c r="I85" s="75">
        <v>3674.9699999999993</v>
      </c>
      <c r="J85" s="76">
        <v>2489.4999999999995</v>
      </c>
      <c r="K85" s="76">
        <v>2270.91</v>
      </c>
      <c r="L85" s="81">
        <v>2381.2000000000012</v>
      </c>
      <c r="M85" s="81">
        <v>2370.66</v>
      </c>
      <c r="N85" s="82">
        <v>2826</v>
      </c>
      <c r="O85" s="57" t="s">
        <v>317</v>
      </c>
    </row>
    <row r="86" spans="1:16" x14ac:dyDescent="0.25">
      <c r="A86" s="100">
        <v>31546</v>
      </c>
      <c r="B86" s="68" t="s">
        <v>334</v>
      </c>
      <c r="C86" s="73">
        <v>1633</v>
      </c>
      <c r="D86" s="67">
        <v>1214</v>
      </c>
      <c r="E86" s="67">
        <v>1376</v>
      </c>
      <c r="F86" s="67">
        <v>1392</v>
      </c>
      <c r="G86" s="67">
        <v>1303</v>
      </c>
      <c r="H86" s="74">
        <v>1374</v>
      </c>
      <c r="I86" s="75">
        <v>1934.1</v>
      </c>
      <c r="J86" s="76">
        <v>1522.67</v>
      </c>
      <c r="K86" s="76">
        <v>1835.6799999999998</v>
      </c>
      <c r="L86" s="76">
        <v>2285.36</v>
      </c>
      <c r="M86" s="76">
        <v>2170.29</v>
      </c>
      <c r="N86" s="77">
        <v>2422.42</v>
      </c>
      <c r="O86" s="57" t="s">
        <v>358</v>
      </c>
      <c r="P86" s="57" t="s">
        <v>322</v>
      </c>
    </row>
    <row r="87" spans="1:16" x14ac:dyDescent="0.25">
      <c r="A87" s="67">
        <v>29750</v>
      </c>
      <c r="B87" s="68" t="s">
        <v>152</v>
      </c>
      <c r="C87" s="73">
        <v>202</v>
      </c>
      <c r="D87" s="67">
        <v>246</v>
      </c>
      <c r="E87" s="67">
        <v>267</v>
      </c>
      <c r="F87" s="67">
        <v>382</v>
      </c>
      <c r="G87" s="67">
        <v>290</v>
      </c>
      <c r="H87" s="74">
        <v>362</v>
      </c>
      <c r="I87" s="75">
        <v>382.74999999999994</v>
      </c>
      <c r="J87" s="76">
        <v>493.11</v>
      </c>
      <c r="K87" s="76">
        <v>515.32000000000005</v>
      </c>
      <c r="L87" s="76">
        <v>774.18000000000006</v>
      </c>
      <c r="M87" s="76">
        <v>610.48000000000013</v>
      </c>
      <c r="N87" s="77">
        <v>727.94999999999982</v>
      </c>
    </row>
    <row r="88" spans="1:16" x14ac:dyDescent="0.25">
      <c r="A88" s="67">
        <v>31835</v>
      </c>
      <c r="B88" s="68" t="s">
        <v>224</v>
      </c>
      <c r="C88" s="73">
        <v>8</v>
      </c>
      <c r="D88" s="67">
        <v>6</v>
      </c>
      <c r="E88" s="67">
        <v>4</v>
      </c>
      <c r="F88" s="67">
        <v>4</v>
      </c>
      <c r="G88" s="67"/>
      <c r="H88" s="74"/>
      <c r="I88" s="75">
        <v>1420.94</v>
      </c>
      <c r="J88" s="76">
        <v>783.89</v>
      </c>
      <c r="K88" s="76">
        <v>1519.61</v>
      </c>
      <c r="L88" s="76">
        <v>2153.5100000000002</v>
      </c>
      <c r="M88" s="76"/>
      <c r="N88" s="77"/>
    </row>
    <row r="89" spans="1:16" x14ac:dyDescent="0.25">
      <c r="A89" s="67">
        <v>29802</v>
      </c>
      <c r="B89" s="68" t="s">
        <v>159</v>
      </c>
      <c r="C89" s="73">
        <v>50</v>
      </c>
      <c r="D89" s="67"/>
      <c r="E89" s="67"/>
      <c r="F89" s="67"/>
      <c r="G89" s="67"/>
      <c r="H89" s="74">
        <v>30</v>
      </c>
      <c r="I89" s="75">
        <v>167.56</v>
      </c>
      <c r="J89" s="76"/>
      <c r="K89" s="76"/>
      <c r="L89" s="76"/>
      <c r="M89" s="76"/>
      <c r="N89" s="77">
        <v>802.32</v>
      </c>
    </row>
    <row r="90" spans="1:16" x14ac:dyDescent="0.25">
      <c r="A90" s="67">
        <v>31202</v>
      </c>
      <c r="B90" s="68" t="s">
        <v>198</v>
      </c>
      <c r="C90" s="73"/>
      <c r="D90" s="67"/>
      <c r="E90" s="67"/>
      <c r="F90" s="67"/>
      <c r="G90" s="67">
        <v>30</v>
      </c>
      <c r="H90" s="74">
        <v>30</v>
      </c>
      <c r="I90" s="75"/>
      <c r="J90" s="76"/>
      <c r="K90" s="76"/>
      <c r="L90" s="76"/>
      <c r="M90" s="76">
        <v>1018.1</v>
      </c>
      <c r="N90" s="77">
        <v>984.52</v>
      </c>
    </row>
    <row r="91" spans="1:16" x14ac:dyDescent="0.25">
      <c r="A91" s="67">
        <v>30650</v>
      </c>
      <c r="B91" s="68" t="s">
        <v>180</v>
      </c>
      <c r="C91" s="73">
        <v>41</v>
      </c>
      <c r="D91" s="67">
        <v>52</v>
      </c>
      <c r="E91" s="67">
        <v>114</v>
      </c>
      <c r="F91" s="67">
        <v>56</v>
      </c>
      <c r="G91" s="67">
        <v>50</v>
      </c>
      <c r="H91" s="74">
        <v>22</v>
      </c>
      <c r="I91" s="75">
        <v>93.699999999999989</v>
      </c>
      <c r="J91" s="76">
        <v>107.64</v>
      </c>
      <c r="K91" s="76">
        <v>173.42</v>
      </c>
      <c r="L91" s="76">
        <v>86.509999999999991</v>
      </c>
      <c r="M91" s="76">
        <v>92.640000000000015</v>
      </c>
      <c r="N91" s="77">
        <v>40.410000000000004</v>
      </c>
    </row>
    <row r="92" spans="1:16" x14ac:dyDescent="0.25">
      <c r="A92" s="78">
        <v>27271</v>
      </c>
      <c r="B92" s="79" t="s">
        <v>93</v>
      </c>
      <c r="C92" s="83">
        <v>83</v>
      </c>
      <c r="D92" s="78">
        <v>63</v>
      </c>
      <c r="E92" s="78">
        <v>67</v>
      </c>
      <c r="F92" s="78">
        <v>55</v>
      </c>
      <c r="G92" s="78">
        <v>29</v>
      </c>
      <c r="H92" s="80">
        <v>32</v>
      </c>
      <c r="I92" s="84">
        <v>962.45999999999992</v>
      </c>
      <c r="J92" s="81">
        <v>730.91</v>
      </c>
      <c r="K92" s="81">
        <v>587</v>
      </c>
      <c r="L92" s="81">
        <v>330</v>
      </c>
      <c r="M92" s="81">
        <v>176.36</v>
      </c>
      <c r="N92" s="82">
        <v>186.08999999999997</v>
      </c>
      <c r="O92" s="57" t="s">
        <v>368</v>
      </c>
    </row>
    <row r="93" spans="1:16" x14ac:dyDescent="0.25">
      <c r="A93" s="67">
        <v>29551</v>
      </c>
      <c r="B93" s="68" t="s">
        <v>148</v>
      </c>
      <c r="C93" s="73">
        <v>9</v>
      </c>
      <c r="D93" s="67">
        <v>9</v>
      </c>
      <c r="E93" s="67">
        <v>10</v>
      </c>
      <c r="F93" s="67">
        <v>13</v>
      </c>
      <c r="G93" s="67">
        <v>8</v>
      </c>
      <c r="H93" s="74">
        <v>1</v>
      </c>
      <c r="I93" s="75">
        <v>155.60999999999999</v>
      </c>
      <c r="J93" s="76">
        <v>157.77000000000001</v>
      </c>
      <c r="K93" s="76">
        <v>176.3</v>
      </c>
      <c r="L93" s="76">
        <v>257.39999999999998</v>
      </c>
      <c r="M93" s="76">
        <v>166</v>
      </c>
      <c r="N93" s="77">
        <v>20.61</v>
      </c>
    </row>
    <row r="94" spans="1:16" x14ac:dyDescent="0.25">
      <c r="A94" s="78">
        <v>29550</v>
      </c>
      <c r="B94" s="79" t="s">
        <v>147</v>
      </c>
      <c r="C94" s="73">
        <v>1845</v>
      </c>
      <c r="D94" s="67">
        <v>1760</v>
      </c>
      <c r="E94" s="67">
        <v>1706</v>
      </c>
      <c r="F94" s="78">
        <v>1166</v>
      </c>
      <c r="G94" s="78">
        <v>1130</v>
      </c>
      <c r="H94" s="80">
        <v>829</v>
      </c>
      <c r="I94" s="75">
        <v>594.28</v>
      </c>
      <c r="J94" s="76">
        <v>574.12</v>
      </c>
      <c r="K94" s="76">
        <v>557.28000000000009</v>
      </c>
      <c r="L94" s="81">
        <v>362.78</v>
      </c>
      <c r="M94" s="81">
        <v>381.46</v>
      </c>
      <c r="N94" s="82">
        <v>348.94000000000005</v>
      </c>
      <c r="O94" s="57" t="s">
        <v>282</v>
      </c>
    </row>
    <row r="95" spans="1:16" x14ac:dyDescent="0.25">
      <c r="A95" s="78">
        <v>29576</v>
      </c>
      <c r="B95" s="79" t="s">
        <v>149</v>
      </c>
      <c r="C95" s="73">
        <v>2669</v>
      </c>
      <c r="D95" s="67">
        <v>2637</v>
      </c>
      <c r="E95" s="67">
        <v>3228</v>
      </c>
      <c r="F95" s="78">
        <v>3333</v>
      </c>
      <c r="G95" s="78">
        <v>3587</v>
      </c>
      <c r="H95" s="80">
        <v>3312</v>
      </c>
      <c r="I95" s="75">
        <v>1327.6000000000004</v>
      </c>
      <c r="J95" s="76">
        <v>1637.07</v>
      </c>
      <c r="K95" s="76">
        <v>1745.19</v>
      </c>
      <c r="L95" s="81">
        <v>2754.4600000000005</v>
      </c>
      <c r="M95" s="81">
        <v>3587</v>
      </c>
      <c r="N95" s="82">
        <v>3814.46</v>
      </c>
      <c r="O95" s="57" t="s">
        <v>282</v>
      </c>
    </row>
    <row r="96" spans="1:16" x14ac:dyDescent="0.25">
      <c r="A96" s="100">
        <v>29834</v>
      </c>
      <c r="B96" s="68" t="s">
        <v>161</v>
      </c>
      <c r="C96" s="73">
        <v>1180</v>
      </c>
      <c r="D96" s="67">
        <v>1167</v>
      </c>
      <c r="E96" s="67">
        <v>1224</v>
      </c>
      <c r="F96" s="67">
        <v>1331</v>
      </c>
      <c r="G96" s="67">
        <v>1395</v>
      </c>
      <c r="H96" s="74">
        <v>1298</v>
      </c>
      <c r="I96" s="75">
        <v>1503.01</v>
      </c>
      <c r="J96" s="76">
        <v>1343.6100000000001</v>
      </c>
      <c r="K96" s="76">
        <v>1470.0900000000001</v>
      </c>
      <c r="L96" s="76">
        <v>1360.3300000000002</v>
      </c>
      <c r="M96" s="76">
        <v>1410.99</v>
      </c>
      <c r="N96" s="77">
        <v>1312.3799999999999</v>
      </c>
    </row>
    <row r="97" spans="1:16" x14ac:dyDescent="0.25">
      <c r="A97" s="67">
        <v>29835</v>
      </c>
      <c r="B97" s="68" t="s">
        <v>162</v>
      </c>
      <c r="C97" s="73">
        <v>133</v>
      </c>
      <c r="D97" s="67">
        <v>76</v>
      </c>
      <c r="E97" s="67">
        <v>92</v>
      </c>
      <c r="F97" s="67">
        <v>101</v>
      </c>
      <c r="G97" s="67">
        <v>129</v>
      </c>
      <c r="H97" s="74">
        <v>182</v>
      </c>
      <c r="I97" s="75">
        <v>185.39</v>
      </c>
      <c r="J97" s="76">
        <v>103.15</v>
      </c>
      <c r="K97" s="76">
        <v>124.92999999999999</v>
      </c>
      <c r="L97" s="76">
        <v>121.61</v>
      </c>
      <c r="M97" s="76">
        <v>132.10999999999999</v>
      </c>
      <c r="N97" s="77">
        <v>184.25</v>
      </c>
    </row>
    <row r="98" spans="1:16" x14ac:dyDescent="0.25">
      <c r="A98" s="67">
        <v>29832</v>
      </c>
      <c r="B98" s="68" t="s">
        <v>160</v>
      </c>
      <c r="C98" s="73">
        <v>199</v>
      </c>
      <c r="D98" s="67">
        <v>301</v>
      </c>
      <c r="E98" s="67">
        <v>250</v>
      </c>
      <c r="F98" s="67">
        <v>-150</v>
      </c>
      <c r="G98" s="67">
        <v>-50</v>
      </c>
      <c r="H98" s="74">
        <v>300</v>
      </c>
      <c r="I98" s="75">
        <v>736.15</v>
      </c>
      <c r="J98" s="76">
        <v>1185.69</v>
      </c>
      <c r="K98" s="76">
        <v>708.45</v>
      </c>
      <c r="L98" s="76">
        <v>-425.07</v>
      </c>
      <c r="M98" s="76">
        <v>-141.69</v>
      </c>
      <c r="N98" s="77">
        <v>850.07999999999993</v>
      </c>
    </row>
    <row r="99" spans="1:16" x14ac:dyDescent="0.25">
      <c r="A99" s="67">
        <v>29837</v>
      </c>
      <c r="B99" s="68" t="s">
        <v>163</v>
      </c>
      <c r="C99" s="73">
        <v>43</v>
      </c>
      <c r="D99" s="67">
        <v>47</v>
      </c>
      <c r="E99" s="67">
        <v>50</v>
      </c>
      <c r="F99" s="67">
        <v>49</v>
      </c>
      <c r="G99" s="67">
        <v>42</v>
      </c>
      <c r="H99" s="74">
        <v>162</v>
      </c>
      <c r="I99" s="75">
        <v>100.75</v>
      </c>
      <c r="J99" s="76">
        <v>101.60000000000001</v>
      </c>
      <c r="K99" s="76">
        <v>103.64</v>
      </c>
      <c r="L99" s="76">
        <v>93.59</v>
      </c>
      <c r="M99" s="76">
        <v>76.680000000000007</v>
      </c>
      <c r="N99" s="77">
        <v>284.02000000000004</v>
      </c>
    </row>
    <row r="100" spans="1:16" x14ac:dyDescent="0.25">
      <c r="A100" s="78">
        <v>43874</v>
      </c>
      <c r="B100" s="79" t="s">
        <v>240</v>
      </c>
      <c r="C100" s="73"/>
      <c r="D100" s="67">
        <v>12</v>
      </c>
      <c r="E100" s="67">
        <v>24</v>
      </c>
      <c r="F100" s="78">
        <v>8</v>
      </c>
      <c r="G100" s="78">
        <v>28</v>
      </c>
      <c r="H100" s="80">
        <v>12</v>
      </c>
      <c r="I100" s="75"/>
      <c r="J100" s="76">
        <v>2760.96</v>
      </c>
      <c r="K100" s="76">
        <v>5525.13</v>
      </c>
      <c r="L100" s="81">
        <v>1841.72</v>
      </c>
      <c r="M100" s="81">
        <v>6452.45</v>
      </c>
      <c r="N100" s="82">
        <v>2765.4199999999996</v>
      </c>
      <c r="O100" s="57" t="s">
        <v>320</v>
      </c>
    </row>
    <row r="101" spans="1:16" x14ac:dyDescent="0.25">
      <c r="A101" s="67">
        <v>28268</v>
      </c>
      <c r="B101" s="68" t="s">
        <v>114</v>
      </c>
      <c r="C101" s="73">
        <v>6</v>
      </c>
      <c r="D101" s="67"/>
      <c r="E101" s="67">
        <v>6</v>
      </c>
      <c r="F101" s="67">
        <v>6</v>
      </c>
      <c r="G101" s="67">
        <v>3</v>
      </c>
      <c r="H101" s="74">
        <v>6</v>
      </c>
      <c r="I101" s="75">
        <v>353.45</v>
      </c>
      <c r="J101" s="76"/>
      <c r="K101" s="76">
        <v>423.59</v>
      </c>
      <c r="L101" s="76">
        <v>302.41000000000003</v>
      </c>
      <c r="M101" s="76">
        <v>203.85</v>
      </c>
      <c r="N101" s="77">
        <v>419.94</v>
      </c>
    </row>
    <row r="102" spans="1:16" x14ac:dyDescent="0.25">
      <c r="A102" s="100">
        <v>28901</v>
      </c>
      <c r="B102" s="68" t="s">
        <v>129</v>
      </c>
      <c r="C102" s="73">
        <v>21</v>
      </c>
      <c r="D102" s="67">
        <v>12</v>
      </c>
      <c r="E102" s="67">
        <v>24</v>
      </c>
      <c r="F102" s="67">
        <v>13</v>
      </c>
      <c r="G102" s="67">
        <v>18</v>
      </c>
      <c r="H102" s="74">
        <v>23</v>
      </c>
      <c r="I102" s="75">
        <v>1129.78</v>
      </c>
      <c r="J102" s="76">
        <v>574.76</v>
      </c>
      <c r="K102" s="76">
        <v>1253.26</v>
      </c>
      <c r="L102" s="76">
        <v>705.22</v>
      </c>
      <c r="M102" s="76">
        <v>979.83</v>
      </c>
      <c r="N102" s="77">
        <v>1419.25</v>
      </c>
    </row>
    <row r="103" spans="1:16" x14ac:dyDescent="0.25">
      <c r="A103" s="78">
        <v>28155</v>
      </c>
      <c r="B103" s="79" t="s">
        <v>113</v>
      </c>
      <c r="C103" s="73">
        <v>40310</v>
      </c>
      <c r="D103" s="67">
        <v>44410</v>
      </c>
      <c r="E103" s="67">
        <v>50120</v>
      </c>
      <c r="F103" s="78">
        <v>55110</v>
      </c>
      <c r="G103" s="78">
        <v>59588</v>
      </c>
      <c r="H103" s="80">
        <v>31100</v>
      </c>
      <c r="I103" s="75">
        <v>3992.4899999999993</v>
      </c>
      <c r="J103" s="76">
        <v>4495.74</v>
      </c>
      <c r="K103" s="76">
        <v>8616.2800000000007</v>
      </c>
      <c r="L103" s="81">
        <v>29005.68</v>
      </c>
      <c r="M103" s="81">
        <v>31996.85</v>
      </c>
      <c r="N103" s="82">
        <v>17842.64</v>
      </c>
      <c r="O103" s="57" t="s">
        <v>313</v>
      </c>
    </row>
    <row r="104" spans="1:16" x14ac:dyDescent="0.25">
      <c r="A104" s="78">
        <v>27753</v>
      </c>
      <c r="B104" s="79" t="s">
        <v>109</v>
      </c>
      <c r="C104" s="73">
        <v>1723</v>
      </c>
      <c r="D104" s="67">
        <v>1580</v>
      </c>
      <c r="E104" s="67">
        <v>1926</v>
      </c>
      <c r="F104" s="78">
        <v>2050</v>
      </c>
      <c r="G104" s="78">
        <v>1957</v>
      </c>
      <c r="H104" s="80">
        <v>2205</v>
      </c>
      <c r="I104" s="75">
        <v>12758.48</v>
      </c>
      <c r="J104" s="76">
        <v>12726.76</v>
      </c>
      <c r="K104" s="76">
        <v>10390.520000000002</v>
      </c>
      <c r="L104" s="81">
        <v>6945.78</v>
      </c>
      <c r="M104" s="81">
        <v>6499.1500000000005</v>
      </c>
      <c r="N104" s="82">
        <v>7314.3300000000027</v>
      </c>
      <c r="O104" s="57" t="s">
        <v>293</v>
      </c>
    </row>
    <row r="105" spans="1:16" x14ac:dyDescent="0.25">
      <c r="A105" s="67">
        <v>31357</v>
      </c>
      <c r="B105" s="68" t="s">
        <v>214</v>
      </c>
      <c r="C105" s="73">
        <v>6</v>
      </c>
      <c r="D105" s="67">
        <v>8</v>
      </c>
      <c r="E105" s="67">
        <v>8</v>
      </c>
      <c r="F105" s="67">
        <v>7</v>
      </c>
      <c r="G105" s="67">
        <v>5</v>
      </c>
      <c r="H105" s="74">
        <v>5</v>
      </c>
      <c r="I105" s="75">
        <v>77.649999999999991</v>
      </c>
      <c r="J105" s="76">
        <v>106.16</v>
      </c>
      <c r="K105" s="76">
        <v>106.64</v>
      </c>
      <c r="L105" s="76">
        <v>93.449999999999989</v>
      </c>
      <c r="M105" s="76">
        <v>71.5</v>
      </c>
      <c r="N105" s="77">
        <v>72.150000000000006</v>
      </c>
    </row>
    <row r="106" spans="1:16" x14ac:dyDescent="0.25">
      <c r="A106" s="67">
        <v>27286</v>
      </c>
      <c r="B106" s="68" t="s">
        <v>97</v>
      </c>
      <c r="C106" s="73">
        <v>26</v>
      </c>
      <c r="D106" s="67">
        <v>23</v>
      </c>
      <c r="E106" s="67">
        <v>20</v>
      </c>
      <c r="F106" s="67">
        <v>27</v>
      </c>
      <c r="G106" s="67">
        <v>24</v>
      </c>
      <c r="H106" s="74">
        <v>7</v>
      </c>
      <c r="I106" s="75">
        <v>1772.82</v>
      </c>
      <c r="J106" s="76">
        <v>1568.48</v>
      </c>
      <c r="K106" s="76">
        <v>1425.8000000000002</v>
      </c>
      <c r="L106" s="76">
        <v>2175.98</v>
      </c>
      <c r="M106" s="76">
        <v>2263.46</v>
      </c>
      <c r="N106" s="77">
        <v>680.56999999999994</v>
      </c>
    </row>
    <row r="107" spans="1:16" x14ac:dyDescent="0.25">
      <c r="A107" s="67">
        <v>31636</v>
      </c>
      <c r="B107" s="68" t="s">
        <v>221</v>
      </c>
      <c r="C107" s="73">
        <v>10</v>
      </c>
      <c r="D107" s="67">
        <v>24</v>
      </c>
      <c r="E107" s="67">
        <v>15</v>
      </c>
      <c r="F107" s="67">
        <v>42</v>
      </c>
      <c r="G107" s="67">
        <v>12</v>
      </c>
      <c r="H107" s="74">
        <v>31</v>
      </c>
      <c r="I107" s="75">
        <v>229.11999999999998</v>
      </c>
      <c r="J107" s="76">
        <v>395.18</v>
      </c>
      <c r="K107" s="76">
        <v>202.05</v>
      </c>
      <c r="L107" s="76">
        <v>602.00000000000011</v>
      </c>
      <c r="M107" s="76">
        <v>191.29</v>
      </c>
      <c r="N107" s="77">
        <v>652.39</v>
      </c>
    </row>
    <row r="108" spans="1:16" x14ac:dyDescent="0.25">
      <c r="A108" s="78">
        <v>30300</v>
      </c>
      <c r="B108" s="79" t="s">
        <v>170</v>
      </c>
      <c r="C108" s="83">
        <v>2</v>
      </c>
      <c r="D108" s="78">
        <v>11</v>
      </c>
      <c r="E108" s="78">
        <v>3</v>
      </c>
      <c r="F108" s="78">
        <v>53</v>
      </c>
      <c r="G108" s="78">
        <v>15</v>
      </c>
      <c r="H108" s="80">
        <v>34</v>
      </c>
      <c r="I108" s="84">
        <v>24.689999999999998</v>
      </c>
      <c r="J108" s="81">
        <v>21.6</v>
      </c>
      <c r="K108" s="81">
        <v>38.4</v>
      </c>
      <c r="L108" s="81">
        <v>646.76</v>
      </c>
      <c r="M108" s="81">
        <v>200.43</v>
      </c>
      <c r="N108" s="82">
        <v>501.74</v>
      </c>
      <c r="O108" s="57" t="s">
        <v>260</v>
      </c>
    </row>
    <row r="109" spans="1:16" x14ac:dyDescent="0.25">
      <c r="A109" s="67">
        <v>27464</v>
      </c>
      <c r="B109" s="68" t="s">
        <v>105</v>
      </c>
      <c r="C109" s="73"/>
      <c r="D109" s="67"/>
      <c r="E109" s="67"/>
      <c r="F109" s="67"/>
      <c r="G109" s="67">
        <v>10</v>
      </c>
      <c r="H109" s="74"/>
      <c r="I109" s="75"/>
      <c r="J109" s="76"/>
      <c r="K109" s="76"/>
      <c r="L109" s="76"/>
      <c r="M109" s="76">
        <v>28.75</v>
      </c>
      <c r="N109" s="77"/>
    </row>
    <row r="110" spans="1:16" x14ac:dyDescent="0.25">
      <c r="A110" s="78">
        <v>30350</v>
      </c>
      <c r="B110" s="79" t="s">
        <v>174</v>
      </c>
      <c r="C110" s="73"/>
      <c r="D110" s="67"/>
      <c r="E110" s="67"/>
      <c r="F110" s="78">
        <v>5</v>
      </c>
      <c r="G110" s="78"/>
      <c r="H110" s="80">
        <v>5</v>
      </c>
      <c r="I110" s="75"/>
      <c r="J110" s="76"/>
      <c r="K110" s="76"/>
      <c r="L110" s="81">
        <v>16.62</v>
      </c>
      <c r="M110" s="81"/>
      <c r="N110" s="82">
        <v>42.61</v>
      </c>
      <c r="O110" s="57" t="s">
        <v>270</v>
      </c>
    </row>
    <row r="111" spans="1:16" x14ac:dyDescent="0.25">
      <c r="A111" s="67">
        <v>29500</v>
      </c>
      <c r="B111" s="68" t="s">
        <v>331</v>
      </c>
      <c r="C111" s="73"/>
      <c r="D111" s="67"/>
      <c r="E111" s="67"/>
      <c r="F111" s="67"/>
      <c r="G111" s="67"/>
      <c r="H111" s="74">
        <v>1</v>
      </c>
      <c r="I111" s="75"/>
      <c r="J111" s="76"/>
      <c r="K111" s="76"/>
      <c r="L111" s="76"/>
      <c r="M111" s="76"/>
      <c r="N111" s="77">
        <v>343.23</v>
      </c>
      <c r="P111" s="57" t="s">
        <v>322</v>
      </c>
    </row>
    <row r="112" spans="1:16" x14ac:dyDescent="0.25">
      <c r="A112" s="100">
        <v>27291</v>
      </c>
      <c r="B112" s="68" t="s">
        <v>84</v>
      </c>
      <c r="C112" s="73"/>
      <c r="D112" s="67">
        <v>20</v>
      </c>
      <c r="E112" s="67">
        <v>88</v>
      </c>
      <c r="F112" s="67">
        <v>57</v>
      </c>
      <c r="G112" s="67">
        <v>72</v>
      </c>
      <c r="H112" s="74">
        <v>80</v>
      </c>
      <c r="I112" s="75"/>
      <c r="J112" s="76">
        <v>1278.71</v>
      </c>
      <c r="K112" s="76">
        <v>5408.76</v>
      </c>
      <c r="L112" s="76">
        <v>3657</v>
      </c>
      <c r="M112" s="76">
        <v>5434.0199999999995</v>
      </c>
      <c r="N112" s="77">
        <v>6197.61</v>
      </c>
      <c r="O112" s="57" t="s">
        <v>363</v>
      </c>
    </row>
    <row r="113" spans="1:16" x14ac:dyDescent="0.25">
      <c r="A113" s="67">
        <v>27288</v>
      </c>
      <c r="B113" s="68" t="s">
        <v>83</v>
      </c>
      <c r="C113" s="73">
        <v>14</v>
      </c>
      <c r="D113" s="67">
        <v>59</v>
      </c>
      <c r="E113" s="67"/>
      <c r="F113" s="67">
        <v>16</v>
      </c>
      <c r="G113" s="67">
        <v>10</v>
      </c>
      <c r="H113" s="74">
        <v>10</v>
      </c>
      <c r="I113" s="75">
        <v>618.5</v>
      </c>
      <c r="J113" s="76">
        <v>2536.11</v>
      </c>
      <c r="K113" s="76"/>
      <c r="L113" s="76">
        <v>513.22</v>
      </c>
      <c r="M113" s="76">
        <v>398.2</v>
      </c>
      <c r="N113" s="77">
        <v>398.2</v>
      </c>
    </row>
    <row r="114" spans="1:16" x14ac:dyDescent="0.25">
      <c r="A114" s="67">
        <v>29771</v>
      </c>
      <c r="B114" s="68" t="s">
        <v>153</v>
      </c>
      <c r="C114" s="73"/>
      <c r="D114" s="67">
        <v>6</v>
      </c>
      <c r="E114" s="67">
        <v>2</v>
      </c>
      <c r="F114" s="67">
        <v>2</v>
      </c>
      <c r="G114" s="67">
        <v>22</v>
      </c>
      <c r="H114" s="74">
        <v>30</v>
      </c>
      <c r="I114" s="75"/>
      <c r="J114" s="76">
        <v>141.18</v>
      </c>
      <c r="K114" s="76">
        <v>61.65</v>
      </c>
      <c r="L114" s="76">
        <v>64.86</v>
      </c>
      <c r="M114" s="76">
        <v>731.33</v>
      </c>
      <c r="N114" s="77">
        <v>973.02</v>
      </c>
    </row>
    <row r="115" spans="1:16" x14ac:dyDescent="0.25">
      <c r="A115" s="67">
        <v>31996</v>
      </c>
      <c r="B115" s="68" t="s">
        <v>226</v>
      </c>
      <c r="C115" s="73"/>
      <c r="D115" s="67">
        <v>5</v>
      </c>
      <c r="E115" s="67">
        <v>34</v>
      </c>
      <c r="F115" s="67"/>
      <c r="G115" s="67"/>
      <c r="H115" s="74">
        <v>60</v>
      </c>
      <c r="I115" s="75"/>
      <c r="J115" s="76">
        <v>6.32</v>
      </c>
      <c r="K115" s="76">
        <v>85.99</v>
      </c>
      <c r="L115" s="76"/>
      <c r="M115" s="76"/>
      <c r="N115" s="77">
        <v>148.5</v>
      </c>
    </row>
    <row r="116" spans="1:16" x14ac:dyDescent="0.25">
      <c r="A116" s="78">
        <v>28505</v>
      </c>
      <c r="B116" s="79" t="s">
        <v>328</v>
      </c>
      <c r="C116" s="83">
        <v>722</v>
      </c>
      <c r="D116" s="78">
        <v>778</v>
      </c>
      <c r="E116" s="78">
        <v>985</v>
      </c>
      <c r="F116" s="78">
        <v>866</v>
      </c>
      <c r="G116" s="78">
        <v>792</v>
      </c>
      <c r="H116" s="80">
        <v>793</v>
      </c>
      <c r="I116" s="84">
        <v>687.75000000000011</v>
      </c>
      <c r="J116" s="81">
        <v>762.43999999999994</v>
      </c>
      <c r="K116" s="81">
        <v>1015.0200000000001</v>
      </c>
      <c r="L116" s="81">
        <v>1192.22</v>
      </c>
      <c r="M116" s="81">
        <v>1346.41</v>
      </c>
      <c r="N116" s="82">
        <v>1566.9499999999998</v>
      </c>
      <c r="O116" s="57" t="s">
        <v>281</v>
      </c>
      <c r="P116" s="57" t="s">
        <v>322</v>
      </c>
    </row>
    <row r="117" spans="1:16" x14ac:dyDescent="0.25">
      <c r="A117" s="100">
        <v>27307</v>
      </c>
      <c r="B117" s="68" t="s">
        <v>102</v>
      </c>
      <c r="C117" s="73"/>
      <c r="D117" s="67"/>
      <c r="E117" s="67"/>
      <c r="F117" s="67"/>
      <c r="G117" s="67"/>
      <c r="H117" s="74">
        <v>41</v>
      </c>
      <c r="I117" s="75"/>
      <c r="J117" s="76"/>
      <c r="K117" s="76"/>
      <c r="L117" s="76"/>
      <c r="M117" s="76"/>
      <c r="N117" s="77">
        <v>5298.9400000000005</v>
      </c>
      <c r="O117" s="57" t="s">
        <v>362</v>
      </c>
    </row>
    <row r="118" spans="1:16" x14ac:dyDescent="0.25">
      <c r="A118" s="67">
        <v>30140</v>
      </c>
      <c r="B118" s="68" t="s">
        <v>165</v>
      </c>
      <c r="C118" s="73">
        <v>89</v>
      </c>
      <c r="D118" s="67">
        <v>64</v>
      </c>
      <c r="E118" s="67">
        <v>66</v>
      </c>
      <c r="F118" s="67">
        <v>33</v>
      </c>
      <c r="G118" s="67">
        <v>30</v>
      </c>
      <c r="H118" s="74">
        <v>34</v>
      </c>
      <c r="I118" s="75">
        <v>744.93000000000006</v>
      </c>
      <c r="J118" s="76">
        <v>489.62000000000006</v>
      </c>
      <c r="K118" s="76">
        <v>1356.96</v>
      </c>
      <c r="L118" s="76">
        <v>787.38</v>
      </c>
      <c r="M118" s="76">
        <v>774.89999999999986</v>
      </c>
      <c r="N118" s="77">
        <v>668.86</v>
      </c>
    </row>
    <row r="119" spans="1:16" x14ac:dyDescent="0.25">
      <c r="A119" s="100">
        <v>27294</v>
      </c>
      <c r="B119" s="68" t="s">
        <v>86</v>
      </c>
      <c r="C119" s="73">
        <v>24</v>
      </c>
      <c r="D119" s="67">
        <v>24</v>
      </c>
      <c r="E119" s="67">
        <v>12</v>
      </c>
      <c r="F119" s="67">
        <v>25</v>
      </c>
      <c r="G119" s="67">
        <v>12</v>
      </c>
      <c r="H119" s="74">
        <v>48</v>
      </c>
      <c r="I119" s="75">
        <v>428.13</v>
      </c>
      <c r="J119" s="76">
        <v>428.1</v>
      </c>
      <c r="K119" s="76">
        <v>262.61</v>
      </c>
      <c r="L119" s="76">
        <v>571.49</v>
      </c>
      <c r="M119" s="76">
        <v>308.88</v>
      </c>
      <c r="N119" s="77">
        <v>1378.54</v>
      </c>
    </row>
    <row r="120" spans="1:16" x14ac:dyDescent="0.25">
      <c r="A120" s="67">
        <v>27306</v>
      </c>
      <c r="B120" s="68" t="s">
        <v>101</v>
      </c>
      <c r="C120" s="73"/>
      <c r="D120" s="67"/>
      <c r="E120" s="67"/>
      <c r="F120" s="67"/>
      <c r="G120" s="67">
        <v>24</v>
      </c>
      <c r="H120" s="74">
        <v>48</v>
      </c>
      <c r="I120" s="75"/>
      <c r="J120" s="76"/>
      <c r="K120" s="76"/>
      <c r="L120" s="76"/>
      <c r="M120" s="76">
        <v>466.6</v>
      </c>
      <c r="N120" s="77">
        <v>947.72</v>
      </c>
    </row>
    <row r="121" spans="1:16" x14ac:dyDescent="0.25">
      <c r="A121" s="67">
        <v>27292</v>
      </c>
      <c r="B121" s="68" t="s">
        <v>85</v>
      </c>
      <c r="C121" s="73">
        <v>8</v>
      </c>
      <c r="D121" s="67">
        <v>23</v>
      </c>
      <c r="E121" s="67">
        <v>30</v>
      </c>
      <c r="F121" s="67"/>
      <c r="G121" s="67"/>
      <c r="H121" s="74">
        <v>3</v>
      </c>
      <c r="I121" s="75">
        <v>402.91</v>
      </c>
      <c r="J121" s="76">
        <v>1035.8899999999999</v>
      </c>
      <c r="K121" s="76">
        <v>965.33999999999992</v>
      </c>
      <c r="L121" s="76"/>
      <c r="M121" s="76"/>
      <c r="N121" s="77">
        <v>522.49</v>
      </c>
    </row>
    <row r="122" spans="1:16" x14ac:dyDescent="0.25">
      <c r="A122" s="67">
        <v>29300</v>
      </c>
      <c r="B122" s="68" t="s">
        <v>315</v>
      </c>
      <c r="C122" s="73">
        <v>29</v>
      </c>
      <c r="D122" s="67">
        <v>201</v>
      </c>
      <c r="E122" s="67">
        <v>234</v>
      </c>
      <c r="F122" s="67">
        <v>331</v>
      </c>
      <c r="G122" s="67">
        <v>308</v>
      </c>
      <c r="H122" s="74">
        <v>-25</v>
      </c>
      <c r="I122" s="75">
        <v>1090.28</v>
      </c>
      <c r="J122" s="76">
        <v>7557.45</v>
      </c>
      <c r="K122" s="76">
        <v>5547.67</v>
      </c>
      <c r="L122" s="76">
        <v>7447.7099999999991</v>
      </c>
      <c r="M122" s="76">
        <v>12827.39</v>
      </c>
      <c r="N122" s="77">
        <v>-1041.2899999999997</v>
      </c>
    </row>
    <row r="123" spans="1:16" x14ac:dyDescent="0.25">
      <c r="A123" s="100">
        <v>27162</v>
      </c>
      <c r="B123" s="68" t="s">
        <v>80</v>
      </c>
      <c r="C123" s="73"/>
      <c r="D123" s="67"/>
      <c r="E123" s="67"/>
      <c r="F123" s="67"/>
      <c r="G123" s="67"/>
      <c r="H123" s="74">
        <v>125</v>
      </c>
      <c r="I123" s="75"/>
      <c r="J123" s="76"/>
      <c r="K123" s="76"/>
      <c r="L123" s="76"/>
      <c r="M123" s="76"/>
      <c r="N123" s="77">
        <v>12170.03</v>
      </c>
      <c r="O123" s="57" t="s">
        <v>360</v>
      </c>
      <c r="P123" s="104" t="s">
        <v>369</v>
      </c>
    </row>
    <row r="124" spans="1:16" x14ac:dyDescent="0.25">
      <c r="A124" s="100">
        <v>27284</v>
      </c>
      <c r="B124" s="68" t="s">
        <v>82</v>
      </c>
      <c r="C124" s="73">
        <v>10</v>
      </c>
      <c r="D124" s="67">
        <v>9</v>
      </c>
      <c r="E124" s="67">
        <v>8</v>
      </c>
      <c r="F124" s="67">
        <v>8</v>
      </c>
      <c r="G124" s="67">
        <v>14</v>
      </c>
      <c r="H124" s="74">
        <v>25</v>
      </c>
      <c r="I124" s="75">
        <v>645.6</v>
      </c>
      <c r="J124" s="76">
        <v>577.35</v>
      </c>
      <c r="K124" s="76">
        <v>512.42999999999995</v>
      </c>
      <c r="L124" s="76">
        <v>582.20000000000005</v>
      </c>
      <c r="M124" s="76">
        <v>1142.33</v>
      </c>
      <c r="N124" s="77">
        <v>1623.75</v>
      </c>
    </row>
    <row r="125" spans="1:16" x14ac:dyDescent="0.25">
      <c r="A125" s="78">
        <v>30850</v>
      </c>
      <c r="B125" s="79" t="s">
        <v>181</v>
      </c>
      <c r="C125" s="73">
        <v>705</v>
      </c>
      <c r="D125" s="67">
        <v>668</v>
      </c>
      <c r="E125" s="67">
        <v>644</v>
      </c>
      <c r="F125" s="78">
        <v>737</v>
      </c>
      <c r="G125" s="78">
        <v>742</v>
      </c>
      <c r="H125" s="80">
        <v>611</v>
      </c>
      <c r="I125" s="75">
        <v>961.75</v>
      </c>
      <c r="J125" s="76">
        <v>1329.6200000000001</v>
      </c>
      <c r="K125" s="76">
        <v>1532.72</v>
      </c>
      <c r="L125" s="81">
        <v>1865.0600000000002</v>
      </c>
      <c r="M125" s="81">
        <v>2174.58</v>
      </c>
      <c r="N125" s="82">
        <v>2089.7599999999998</v>
      </c>
      <c r="O125" s="57" t="s">
        <v>274</v>
      </c>
    </row>
    <row r="126" spans="1:16" x14ac:dyDescent="0.25">
      <c r="A126" s="78">
        <v>30297</v>
      </c>
      <c r="B126" s="79" t="s">
        <v>168</v>
      </c>
      <c r="C126" s="83"/>
      <c r="D126" s="78"/>
      <c r="E126" s="78"/>
      <c r="F126" s="78">
        <v>40</v>
      </c>
      <c r="G126" s="78">
        <v>42</v>
      </c>
      <c r="H126" s="80">
        <v>40</v>
      </c>
      <c r="I126" s="84"/>
      <c r="J126" s="81"/>
      <c r="K126" s="81"/>
      <c r="L126" s="81">
        <v>118.8</v>
      </c>
      <c r="M126" s="81">
        <v>168.94</v>
      </c>
      <c r="N126" s="82">
        <v>141.15</v>
      </c>
      <c r="O126" s="57" t="s">
        <v>260</v>
      </c>
    </row>
    <row r="127" spans="1:16" x14ac:dyDescent="0.25">
      <c r="A127" s="67">
        <v>33026</v>
      </c>
      <c r="B127" s="68" t="s">
        <v>238</v>
      </c>
      <c r="C127" s="73">
        <v>12</v>
      </c>
      <c r="D127" s="67">
        <v>14</v>
      </c>
      <c r="E127" s="67">
        <v>14</v>
      </c>
      <c r="F127" s="67">
        <v>7</v>
      </c>
      <c r="G127" s="67">
        <v>6</v>
      </c>
      <c r="H127" s="74">
        <v>15</v>
      </c>
      <c r="I127" s="75">
        <v>209.43</v>
      </c>
      <c r="J127" s="76">
        <v>244.44</v>
      </c>
      <c r="K127" s="76">
        <v>244.67</v>
      </c>
      <c r="L127" s="76">
        <v>63.03</v>
      </c>
      <c r="M127" s="76">
        <v>106.92</v>
      </c>
      <c r="N127" s="77">
        <v>275.35000000000002</v>
      </c>
    </row>
    <row r="128" spans="1:16" x14ac:dyDescent="0.25">
      <c r="A128" s="67">
        <v>30451</v>
      </c>
      <c r="B128" s="68" t="s">
        <v>175</v>
      </c>
      <c r="C128" s="73">
        <v>42</v>
      </c>
      <c r="D128" s="67">
        <v>33</v>
      </c>
      <c r="E128" s="67">
        <v>42</v>
      </c>
      <c r="F128" s="67">
        <v>25</v>
      </c>
      <c r="G128" s="67">
        <v>34</v>
      </c>
      <c r="H128" s="74">
        <v>22</v>
      </c>
      <c r="I128" s="75">
        <v>414.15</v>
      </c>
      <c r="J128" s="76">
        <v>338.4</v>
      </c>
      <c r="K128" s="76">
        <v>438.53999999999996</v>
      </c>
      <c r="L128" s="76">
        <v>358.49999999999994</v>
      </c>
      <c r="M128" s="76">
        <v>789.98</v>
      </c>
      <c r="N128" s="77">
        <v>511.3</v>
      </c>
    </row>
    <row r="129" spans="1:16" x14ac:dyDescent="0.25">
      <c r="A129" s="78">
        <v>30501</v>
      </c>
      <c r="B129" s="79" t="s">
        <v>176</v>
      </c>
      <c r="C129" s="73">
        <v>17281</v>
      </c>
      <c r="D129" s="67">
        <v>15263</v>
      </c>
      <c r="E129" s="67">
        <v>15681</v>
      </c>
      <c r="F129" s="78">
        <v>18564</v>
      </c>
      <c r="G129" s="78">
        <v>20758</v>
      </c>
      <c r="H129" s="80">
        <v>22235</v>
      </c>
      <c r="I129" s="75">
        <v>31266.329999999994</v>
      </c>
      <c r="J129" s="76">
        <v>30221.899999999998</v>
      </c>
      <c r="K129" s="76">
        <v>31429.030000000002</v>
      </c>
      <c r="L129" s="81">
        <v>43647.86</v>
      </c>
      <c r="M129" s="81">
        <v>63657.85</v>
      </c>
      <c r="N129" s="82">
        <v>68533.209999999977</v>
      </c>
      <c r="O129" s="57" t="s">
        <v>264</v>
      </c>
    </row>
    <row r="130" spans="1:16" x14ac:dyDescent="0.25">
      <c r="A130" s="67">
        <v>43876</v>
      </c>
      <c r="B130" s="68" t="s">
        <v>241</v>
      </c>
      <c r="C130" s="73"/>
      <c r="D130" s="67">
        <v>8</v>
      </c>
      <c r="E130" s="67">
        <v>8</v>
      </c>
      <c r="F130" s="67"/>
      <c r="G130" s="67">
        <v>12</v>
      </c>
      <c r="H130" s="74"/>
      <c r="I130" s="75"/>
      <c r="J130" s="76">
        <v>768.53</v>
      </c>
      <c r="K130" s="76">
        <v>769.83</v>
      </c>
      <c r="L130" s="76"/>
      <c r="M130" s="76">
        <v>1610.93</v>
      </c>
      <c r="N130" s="77"/>
    </row>
    <row r="131" spans="1:16" x14ac:dyDescent="0.25">
      <c r="A131" s="67">
        <v>31700</v>
      </c>
      <c r="B131" s="68" t="s">
        <v>222</v>
      </c>
      <c r="C131" s="73">
        <v>16</v>
      </c>
      <c r="D131" s="67">
        <v>3</v>
      </c>
      <c r="E131" s="67">
        <v>3</v>
      </c>
      <c r="F131" s="67"/>
      <c r="G131" s="67"/>
      <c r="H131" s="74">
        <v>7</v>
      </c>
      <c r="I131" s="75">
        <v>109.06</v>
      </c>
      <c r="J131" s="76">
        <v>20.440000000000001</v>
      </c>
      <c r="K131" s="76">
        <v>20.45</v>
      </c>
      <c r="L131" s="76"/>
      <c r="M131" s="76"/>
      <c r="N131" s="77">
        <v>47.74</v>
      </c>
    </row>
    <row r="132" spans="1:16" x14ac:dyDescent="0.25">
      <c r="A132" s="67">
        <v>170166</v>
      </c>
      <c r="B132" s="68" t="s">
        <v>244</v>
      </c>
      <c r="C132" s="73">
        <v>1980</v>
      </c>
      <c r="D132" s="67">
        <v>1990</v>
      </c>
      <c r="E132" s="67">
        <v>1945</v>
      </c>
      <c r="F132" s="67">
        <v>1000</v>
      </c>
      <c r="G132" s="67">
        <v>1005</v>
      </c>
      <c r="H132" s="74"/>
      <c r="I132" s="75">
        <v>746.76</v>
      </c>
      <c r="J132" s="76">
        <v>770.24</v>
      </c>
      <c r="K132" s="76">
        <v>735.86</v>
      </c>
      <c r="L132" s="76">
        <v>396.31</v>
      </c>
      <c r="M132" s="76">
        <v>659.95</v>
      </c>
      <c r="N132" s="77"/>
    </row>
    <row r="133" spans="1:16" x14ac:dyDescent="0.25">
      <c r="A133" s="67">
        <v>30175</v>
      </c>
      <c r="B133" s="68" t="s">
        <v>167</v>
      </c>
      <c r="C133" s="73">
        <v>22</v>
      </c>
      <c r="D133" s="67">
        <v>29</v>
      </c>
      <c r="E133" s="67">
        <v>23</v>
      </c>
      <c r="F133" s="67">
        <v>19</v>
      </c>
      <c r="G133" s="67">
        <v>15</v>
      </c>
      <c r="H133" s="74">
        <v>24</v>
      </c>
      <c r="I133" s="75">
        <v>144.76000000000002</v>
      </c>
      <c r="J133" s="76">
        <v>216.71999999999997</v>
      </c>
      <c r="K133" s="76">
        <v>185.74</v>
      </c>
      <c r="L133" s="76">
        <v>163.65</v>
      </c>
      <c r="M133" s="76">
        <v>129.23000000000002</v>
      </c>
      <c r="N133" s="77">
        <v>223.68</v>
      </c>
    </row>
    <row r="134" spans="1:16" x14ac:dyDescent="0.25">
      <c r="A134" s="78">
        <v>30620</v>
      </c>
      <c r="B134" s="79" t="s">
        <v>333</v>
      </c>
      <c r="C134" s="83">
        <v>159</v>
      </c>
      <c r="D134" s="78">
        <v>162</v>
      </c>
      <c r="E134" s="78">
        <v>238</v>
      </c>
      <c r="F134" s="78">
        <v>228</v>
      </c>
      <c r="G134" s="78">
        <v>239</v>
      </c>
      <c r="H134" s="80">
        <v>267</v>
      </c>
      <c r="I134" s="84">
        <v>23.86</v>
      </c>
      <c r="J134" s="81">
        <v>24.93</v>
      </c>
      <c r="K134" s="81">
        <v>37.4</v>
      </c>
      <c r="L134" s="81">
        <v>43.99</v>
      </c>
      <c r="M134" s="81">
        <v>50.88</v>
      </c>
      <c r="N134" s="82">
        <v>58.809999999999988</v>
      </c>
      <c r="O134" s="57" t="s">
        <v>279</v>
      </c>
      <c r="P134" s="57" t="s">
        <v>322</v>
      </c>
    </row>
    <row r="135" spans="1:16" x14ac:dyDescent="0.25">
      <c r="A135" s="78">
        <v>28849</v>
      </c>
      <c r="B135" s="79" t="s">
        <v>126</v>
      </c>
      <c r="C135" s="83">
        <v>1295</v>
      </c>
      <c r="D135" s="78">
        <v>16965</v>
      </c>
      <c r="E135" s="78">
        <v>15847</v>
      </c>
      <c r="F135" s="78">
        <v>14837</v>
      </c>
      <c r="G135" s="78">
        <v>7177</v>
      </c>
      <c r="H135" s="80">
        <v>2919</v>
      </c>
      <c r="I135" s="84">
        <v>691.4899999999999</v>
      </c>
      <c r="J135" s="81">
        <v>17866.590000000004</v>
      </c>
      <c r="K135" s="81">
        <v>14972.160000000005</v>
      </c>
      <c r="L135" s="81">
        <v>8514.09</v>
      </c>
      <c r="M135" s="81">
        <v>4953.7500000000009</v>
      </c>
      <c r="N135" s="82">
        <v>1876.44</v>
      </c>
      <c r="O135" s="57" t="s">
        <v>252</v>
      </c>
    </row>
    <row r="136" spans="1:16" x14ac:dyDescent="0.25">
      <c r="A136" s="67">
        <v>29159</v>
      </c>
      <c r="B136" s="68" t="s">
        <v>330</v>
      </c>
      <c r="C136" s="73"/>
      <c r="D136" s="67">
        <v>21</v>
      </c>
      <c r="E136" s="67">
        <v>6</v>
      </c>
      <c r="F136" s="67">
        <v>14</v>
      </c>
      <c r="G136" s="67"/>
      <c r="H136" s="74">
        <v>12</v>
      </c>
      <c r="I136" s="75"/>
      <c r="J136" s="76">
        <v>566.3900000000001</v>
      </c>
      <c r="K136" s="76">
        <v>915.18000000000006</v>
      </c>
      <c r="L136" s="76">
        <v>880.41</v>
      </c>
      <c r="M136" s="76"/>
      <c r="N136" s="77">
        <v>119.88</v>
      </c>
    </row>
    <row r="137" spans="1:16" x14ac:dyDescent="0.25">
      <c r="A137" s="78">
        <v>30975</v>
      </c>
      <c r="B137" s="79" t="s">
        <v>184</v>
      </c>
      <c r="C137" s="73"/>
      <c r="D137" s="67">
        <v>2</v>
      </c>
      <c r="E137" s="67">
        <v>1</v>
      </c>
      <c r="F137" s="78">
        <v>4</v>
      </c>
      <c r="G137" s="78">
        <v>1</v>
      </c>
      <c r="H137" s="80">
        <v>5</v>
      </c>
      <c r="I137" s="75"/>
      <c r="J137" s="76">
        <v>1.6400000000000001</v>
      </c>
      <c r="K137" s="76">
        <v>0.81</v>
      </c>
      <c r="L137" s="81">
        <v>3.8</v>
      </c>
      <c r="M137" s="81">
        <v>1.0900000000000001</v>
      </c>
      <c r="N137" s="82">
        <v>8.91</v>
      </c>
      <c r="O137" s="57" t="s">
        <v>270</v>
      </c>
    </row>
    <row r="138" spans="1:16" x14ac:dyDescent="0.25">
      <c r="A138" s="78">
        <v>30941</v>
      </c>
      <c r="B138" s="79" t="s">
        <v>183</v>
      </c>
      <c r="C138" s="73"/>
      <c r="D138" s="67"/>
      <c r="E138" s="67"/>
      <c r="F138" s="78"/>
      <c r="G138" s="78">
        <v>10</v>
      </c>
      <c r="H138" s="80">
        <v>5</v>
      </c>
      <c r="I138" s="75"/>
      <c r="J138" s="76"/>
      <c r="K138" s="76"/>
      <c r="L138" s="81"/>
      <c r="M138" s="81">
        <v>85.18</v>
      </c>
      <c r="N138" s="82">
        <v>35.049999999999997</v>
      </c>
      <c r="O138" s="57" t="s">
        <v>270</v>
      </c>
    </row>
    <row r="139" spans="1:16" x14ac:dyDescent="0.25">
      <c r="A139" s="100">
        <v>31369</v>
      </c>
      <c r="B139" s="68" t="s">
        <v>217</v>
      </c>
      <c r="C139" s="73">
        <v>6150</v>
      </c>
      <c r="D139" s="67">
        <v>6850</v>
      </c>
      <c r="E139" s="67">
        <v>7750</v>
      </c>
      <c r="F139" s="67">
        <v>8000</v>
      </c>
      <c r="G139" s="67">
        <v>10000</v>
      </c>
      <c r="H139" s="74">
        <v>11950</v>
      </c>
      <c r="I139" s="75">
        <v>2163.33</v>
      </c>
      <c r="J139" s="76">
        <v>2440.86</v>
      </c>
      <c r="K139" s="76">
        <v>2802.58</v>
      </c>
      <c r="L139" s="76">
        <v>2986.37</v>
      </c>
      <c r="M139" s="76">
        <v>3915.54</v>
      </c>
      <c r="N139" s="77">
        <v>4835.57</v>
      </c>
      <c r="O139" s="57" t="s">
        <v>364</v>
      </c>
    </row>
    <row r="140" spans="1:16" x14ac:dyDescent="0.25">
      <c r="A140" s="78">
        <v>29970</v>
      </c>
      <c r="B140" s="79" t="s">
        <v>332</v>
      </c>
      <c r="C140" s="83">
        <v>5765</v>
      </c>
      <c r="D140" s="78">
        <v>5589</v>
      </c>
      <c r="E140" s="78">
        <v>6506</v>
      </c>
      <c r="F140" s="78">
        <v>6600</v>
      </c>
      <c r="G140" s="78">
        <v>6795</v>
      </c>
      <c r="H140" s="80">
        <v>7190</v>
      </c>
      <c r="I140" s="84">
        <v>939.83</v>
      </c>
      <c r="J140" s="81">
        <v>924.18000000000018</v>
      </c>
      <c r="K140" s="81">
        <v>1141.54</v>
      </c>
      <c r="L140" s="81">
        <v>1395.6799999999998</v>
      </c>
      <c r="M140" s="81">
        <v>1528.82</v>
      </c>
      <c r="N140" s="82">
        <v>1686.21</v>
      </c>
      <c r="O140" s="57" t="s">
        <v>279</v>
      </c>
      <c r="P140" s="57" t="s">
        <v>322</v>
      </c>
    </row>
    <row r="141" spans="1:16" x14ac:dyDescent="0.25">
      <c r="A141" s="67">
        <v>30304</v>
      </c>
      <c r="B141" s="68" t="s">
        <v>173</v>
      </c>
      <c r="C141" s="73"/>
      <c r="D141" s="67">
        <v>24</v>
      </c>
      <c r="E141" s="67"/>
      <c r="F141" s="67"/>
      <c r="G141" s="67"/>
      <c r="H141" s="74">
        <v>30</v>
      </c>
      <c r="I141" s="75"/>
      <c r="J141" s="76">
        <v>152.59</v>
      </c>
      <c r="K141" s="76"/>
      <c r="L141" s="76"/>
      <c r="M141" s="76"/>
      <c r="N141" s="77">
        <v>728.13</v>
      </c>
    </row>
    <row r="142" spans="1:16" x14ac:dyDescent="0.25">
      <c r="A142" s="67">
        <v>30525</v>
      </c>
      <c r="B142" s="68" t="s">
        <v>177</v>
      </c>
      <c r="C142" s="73">
        <v>10</v>
      </c>
      <c r="D142" s="67">
        <v>7</v>
      </c>
      <c r="E142" s="67">
        <v>2</v>
      </c>
      <c r="F142" s="67">
        <v>1</v>
      </c>
      <c r="G142" s="67">
        <v>3</v>
      </c>
      <c r="H142" s="74">
        <v>3</v>
      </c>
      <c r="I142" s="75">
        <v>123.44</v>
      </c>
      <c r="J142" s="76">
        <v>36.260000000000005</v>
      </c>
      <c r="K142" s="76">
        <v>10.38</v>
      </c>
      <c r="L142" s="76">
        <v>5.19</v>
      </c>
      <c r="M142" s="76">
        <v>15.57</v>
      </c>
      <c r="N142" s="77">
        <v>15.57</v>
      </c>
    </row>
    <row r="143" spans="1:16" x14ac:dyDescent="0.25">
      <c r="A143" s="67">
        <v>30980</v>
      </c>
      <c r="B143" s="68" t="s">
        <v>185</v>
      </c>
      <c r="C143" s="73">
        <v>4</v>
      </c>
      <c r="D143" s="67">
        <v>5</v>
      </c>
      <c r="E143" s="67">
        <v>27</v>
      </c>
      <c r="F143" s="67">
        <v>13</v>
      </c>
      <c r="G143" s="67">
        <v>9</v>
      </c>
      <c r="H143" s="74">
        <v>16</v>
      </c>
      <c r="I143" s="75">
        <v>26.9</v>
      </c>
      <c r="J143" s="76">
        <v>33.22</v>
      </c>
      <c r="K143" s="76">
        <v>181.67999999999998</v>
      </c>
      <c r="L143" s="76">
        <v>108.09</v>
      </c>
      <c r="M143" s="76">
        <v>94.759999999999991</v>
      </c>
      <c r="N143" s="77">
        <v>192.38000000000002</v>
      </c>
    </row>
    <row r="144" spans="1:16" x14ac:dyDescent="0.25">
      <c r="A144" s="67">
        <v>30880</v>
      </c>
      <c r="B144" s="68" t="s">
        <v>182</v>
      </c>
      <c r="C144" s="73">
        <v>6</v>
      </c>
      <c r="D144" s="67">
        <v>3</v>
      </c>
      <c r="E144" s="67">
        <v>8</v>
      </c>
      <c r="F144" s="67">
        <v>7</v>
      </c>
      <c r="G144" s="67">
        <v>15</v>
      </c>
      <c r="H144" s="74">
        <v>5</v>
      </c>
      <c r="I144" s="75">
        <v>16.34</v>
      </c>
      <c r="J144" s="76">
        <v>8.17</v>
      </c>
      <c r="K144" s="76">
        <v>21.81</v>
      </c>
      <c r="L144" s="76">
        <v>19.079999999999998</v>
      </c>
      <c r="M144" s="76">
        <v>42.6</v>
      </c>
      <c r="N144" s="77">
        <v>14.2</v>
      </c>
    </row>
    <row r="145" spans="1:15" x14ac:dyDescent="0.25">
      <c r="A145" s="78">
        <v>31301</v>
      </c>
      <c r="B145" s="79" t="s">
        <v>210</v>
      </c>
      <c r="C145" s="73"/>
      <c r="D145" s="67"/>
      <c r="E145" s="67"/>
      <c r="F145" s="78">
        <v>4000</v>
      </c>
      <c r="G145" s="78">
        <v>4000</v>
      </c>
      <c r="H145" s="80"/>
      <c r="I145" s="75"/>
      <c r="J145" s="76"/>
      <c r="K145" s="76"/>
      <c r="L145" s="81">
        <v>1133.5999999999999</v>
      </c>
      <c r="M145" s="81">
        <v>1152.3599999999999</v>
      </c>
      <c r="N145" s="82"/>
      <c r="O145" s="57" t="s">
        <v>278</v>
      </c>
    </row>
    <row r="146" spans="1:15" x14ac:dyDescent="0.25">
      <c r="A146" s="78">
        <v>31250</v>
      </c>
      <c r="B146" s="79" t="s">
        <v>200</v>
      </c>
      <c r="C146" s="73">
        <v>617420</v>
      </c>
      <c r="D146" s="67">
        <v>601580</v>
      </c>
      <c r="E146" s="67">
        <v>630895</v>
      </c>
      <c r="F146" s="78">
        <v>652450</v>
      </c>
      <c r="G146" s="78">
        <v>642470</v>
      </c>
      <c r="H146" s="80">
        <v>642980</v>
      </c>
      <c r="I146" s="75">
        <v>21160.75</v>
      </c>
      <c r="J146" s="76">
        <v>24168.949999999997</v>
      </c>
      <c r="K146" s="76">
        <v>22366.560000000001</v>
      </c>
      <c r="L146" s="81">
        <v>34425.969999999994</v>
      </c>
      <c r="M146" s="81">
        <v>33685.43</v>
      </c>
      <c r="N146" s="82">
        <v>31241.05</v>
      </c>
      <c r="O146" s="57" t="s">
        <v>278</v>
      </c>
    </row>
    <row r="147" spans="1:15" x14ac:dyDescent="0.25">
      <c r="A147" s="78">
        <v>31300</v>
      </c>
      <c r="B147" s="79" t="s">
        <v>209</v>
      </c>
      <c r="C147" s="73">
        <v>229665</v>
      </c>
      <c r="D147" s="67">
        <v>200230</v>
      </c>
      <c r="E147" s="67">
        <v>216455</v>
      </c>
      <c r="F147" s="78">
        <v>239180</v>
      </c>
      <c r="G147" s="78">
        <v>254525</v>
      </c>
      <c r="H147" s="80">
        <v>258475</v>
      </c>
      <c r="I147" s="75">
        <v>23758.610000000008</v>
      </c>
      <c r="J147" s="76">
        <v>37444.1</v>
      </c>
      <c r="K147" s="76">
        <v>14801.410000000003</v>
      </c>
      <c r="L147" s="81">
        <v>22052.090000000007</v>
      </c>
      <c r="M147" s="81">
        <v>28076.93</v>
      </c>
      <c r="N147" s="82">
        <v>27116.71</v>
      </c>
      <c r="O147" s="57" t="s">
        <v>278</v>
      </c>
    </row>
    <row r="148" spans="1:15" x14ac:dyDescent="0.25">
      <c r="A148" s="78">
        <v>32058</v>
      </c>
      <c r="B148" s="79" t="s">
        <v>227</v>
      </c>
      <c r="C148" s="73">
        <v>1400</v>
      </c>
      <c r="D148" s="67">
        <v>1600</v>
      </c>
      <c r="E148" s="67">
        <v>500</v>
      </c>
      <c r="F148" s="78">
        <v>7450</v>
      </c>
      <c r="G148" s="78">
        <v>28375</v>
      </c>
      <c r="H148" s="80">
        <v>42125</v>
      </c>
      <c r="I148" s="75">
        <v>67.47999999999999</v>
      </c>
      <c r="J148" s="76">
        <v>77.140000000000015</v>
      </c>
      <c r="K148" s="76">
        <v>24.19</v>
      </c>
      <c r="L148" s="81">
        <v>476.20999999999987</v>
      </c>
      <c r="M148" s="81">
        <v>2125.5</v>
      </c>
      <c r="N148" s="82">
        <v>3051.1699999999992</v>
      </c>
      <c r="O148" s="57" t="s">
        <v>278</v>
      </c>
    </row>
    <row r="149" spans="1:15" x14ac:dyDescent="0.25">
      <c r="A149" s="85">
        <v>31286</v>
      </c>
      <c r="B149" s="86" t="s">
        <v>208</v>
      </c>
      <c r="C149" s="73">
        <v>27680</v>
      </c>
      <c r="D149" s="67">
        <v>37720</v>
      </c>
      <c r="E149" s="67">
        <v>51785</v>
      </c>
      <c r="F149" s="85">
        <v>42240</v>
      </c>
      <c r="G149" s="85">
        <v>27080</v>
      </c>
      <c r="H149" s="87">
        <v>15700</v>
      </c>
      <c r="I149" s="75">
        <v>5508.5999999999995</v>
      </c>
      <c r="J149" s="76">
        <v>6065.91</v>
      </c>
      <c r="K149" s="76">
        <v>10115.339999999998</v>
      </c>
      <c r="L149" s="88">
        <v>9786.4</v>
      </c>
      <c r="M149" s="88">
        <v>7394.130000000001</v>
      </c>
      <c r="N149" s="89">
        <v>4011.7499999999995</v>
      </c>
      <c r="O149" s="57" t="s">
        <v>318</v>
      </c>
    </row>
    <row r="150" spans="1:15" x14ac:dyDescent="0.25">
      <c r="A150" s="85">
        <v>31275</v>
      </c>
      <c r="B150" s="86" t="s">
        <v>201</v>
      </c>
      <c r="C150" s="73">
        <v>97175</v>
      </c>
      <c r="D150" s="67">
        <v>101200</v>
      </c>
      <c r="E150" s="67">
        <v>97575</v>
      </c>
      <c r="F150" s="85">
        <v>95250</v>
      </c>
      <c r="G150" s="85">
        <v>87100</v>
      </c>
      <c r="H150" s="87">
        <v>73975</v>
      </c>
      <c r="I150" s="75">
        <v>3895.75</v>
      </c>
      <c r="J150" s="76">
        <v>3022.4599999999987</v>
      </c>
      <c r="K150" s="76">
        <v>4360.3799999999983</v>
      </c>
      <c r="L150" s="88">
        <v>3946.5999999999995</v>
      </c>
      <c r="M150" s="88">
        <v>4416.34</v>
      </c>
      <c r="N150" s="89">
        <v>3584.3200000000006</v>
      </c>
      <c r="O150" s="57" t="s">
        <v>318</v>
      </c>
    </row>
    <row r="151" spans="1:15" x14ac:dyDescent="0.25">
      <c r="A151" s="85">
        <v>31278</v>
      </c>
      <c r="B151" s="86" t="s">
        <v>202</v>
      </c>
      <c r="C151" s="73">
        <v>4975</v>
      </c>
      <c r="D151" s="67">
        <v>4075</v>
      </c>
      <c r="E151" s="67">
        <v>3250</v>
      </c>
      <c r="F151" s="85">
        <v>2100</v>
      </c>
      <c r="G151" s="85">
        <v>2425</v>
      </c>
      <c r="H151" s="87">
        <v>2250</v>
      </c>
      <c r="I151" s="75">
        <v>475.85</v>
      </c>
      <c r="J151" s="76">
        <v>380.33000000000004</v>
      </c>
      <c r="K151" s="76">
        <v>384.22</v>
      </c>
      <c r="L151" s="88">
        <v>257.89</v>
      </c>
      <c r="M151" s="88">
        <v>320.10000000000002</v>
      </c>
      <c r="N151" s="89">
        <v>282.64</v>
      </c>
      <c r="O151" s="57" t="s">
        <v>318</v>
      </c>
    </row>
    <row r="152" spans="1:15" x14ac:dyDescent="0.25">
      <c r="A152" s="67">
        <v>31178</v>
      </c>
      <c r="B152" s="68" t="s">
        <v>197</v>
      </c>
      <c r="C152" s="73"/>
      <c r="D152" s="67"/>
      <c r="E152" s="67">
        <v>2000</v>
      </c>
      <c r="F152" s="67">
        <v>5500</v>
      </c>
      <c r="G152" s="67">
        <v>4250</v>
      </c>
      <c r="H152" s="74">
        <v>4250</v>
      </c>
      <c r="I152" s="75"/>
      <c r="J152" s="76"/>
      <c r="K152" s="76">
        <v>326.29000000000002</v>
      </c>
      <c r="L152" s="76">
        <v>1012.76</v>
      </c>
      <c r="M152" s="76">
        <v>715.22</v>
      </c>
      <c r="N152" s="77">
        <v>722.34999999999991</v>
      </c>
    </row>
    <row r="153" spans="1:15" x14ac:dyDescent="0.25">
      <c r="A153" s="67">
        <v>31177</v>
      </c>
      <c r="B153" s="68" t="s">
        <v>197</v>
      </c>
      <c r="C153" s="73"/>
      <c r="D153" s="67"/>
      <c r="E153" s="67">
        <v>1250</v>
      </c>
      <c r="F153" s="67">
        <v>500</v>
      </c>
      <c r="G153" s="67">
        <v>2000</v>
      </c>
      <c r="H153" s="74">
        <v>3500</v>
      </c>
      <c r="I153" s="75"/>
      <c r="J153" s="76"/>
      <c r="K153" s="76">
        <v>161.25</v>
      </c>
      <c r="L153" s="76">
        <v>77.5</v>
      </c>
      <c r="M153" s="76">
        <v>247.38</v>
      </c>
      <c r="N153" s="77">
        <v>466.39</v>
      </c>
    </row>
    <row r="154" spans="1:15" x14ac:dyDescent="0.25">
      <c r="A154" s="100">
        <v>31154</v>
      </c>
      <c r="B154" s="68" t="s">
        <v>190</v>
      </c>
      <c r="C154" s="73">
        <v>12000</v>
      </c>
      <c r="D154" s="67">
        <v>17500</v>
      </c>
      <c r="E154" s="67">
        <v>21000</v>
      </c>
      <c r="F154" s="67">
        <v>20000</v>
      </c>
      <c r="G154" s="67">
        <v>20000</v>
      </c>
      <c r="H154" s="74">
        <v>20000</v>
      </c>
      <c r="I154" s="75">
        <v>961.67000000000007</v>
      </c>
      <c r="J154" s="76">
        <v>1529.46</v>
      </c>
      <c r="K154" s="76">
        <v>2051.9899999999998</v>
      </c>
      <c r="L154" s="76">
        <v>1966.6</v>
      </c>
      <c r="M154" s="76">
        <v>1984.73</v>
      </c>
      <c r="N154" s="77">
        <v>2186.4</v>
      </c>
    </row>
    <row r="155" spans="1:15" x14ac:dyDescent="0.25">
      <c r="A155" s="100">
        <v>31150</v>
      </c>
      <c r="B155" s="68" t="s">
        <v>188</v>
      </c>
      <c r="C155" s="73">
        <v>20000</v>
      </c>
      <c r="D155" s="67">
        <v>23000</v>
      </c>
      <c r="E155" s="67">
        <v>23000</v>
      </c>
      <c r="F155" s="67">
        <v>24000</v>
      </c>
      <c r="G155" s="67">
        <v>21000</v>
      </c>
      <c r="H155" s="74">
        <v>21000</v>
      </c>
      <c r="I155" s="75">
        <v>1039.99</v>
      </c>
      <c r="J155" s="76">
        <v>1307.56</v>
      </c>
      <c r="K155" s="76">
        <v>1449.13</v>
      </c>
      <c r="L155" s="76">
        <v>1529.12</v>
      </c>
      <c r="M155" s="76">
        <v>1604.55</v>
      </c>
      <c r="N155" s="77">
        <v>1480.71</v>
      </c>
    </row>
    <row r="156" spans="1:15" x14ac:dyDescent="0.25">
      <c r="A156" s="67">
        <v>31152</v>
      </c>
      <c r="B156" s="68" t="s">
        <v>189</v>
      </c>
      <c r="C156" s="73">
        <v>23000</v>
      </c>
      <c r="D156" s="67">
        <v>29000</v>
      </c>
      <c r="E156" s="67">
        <v>22000</v>
      </c>
      <c r="F156" s="67">
        <v>9000</v>
      </c>
      <c r="G156" s="67">
        <v>21000</v>
      </c>
      <c r="H156" s="74">
        <v>22000</v>
      </c>
      <c r="I156" s="75">
        <v>717.77</v>
      </c>
      <c r="J156" s="76">
        <v>1007.86</v>
      </c>
      <c r="K156" s="76">
        <v>2192.8199999999997</v>
      </c>
      <c r="L156" s="76">
        <v>248.92000000000002</v>
      </c>
      <c r="M156" s="76">
        <v>867.21</v>
      </c>
      <c r="N156" s="77">
        <v>931.28</v>
      </c>
    </row>
    <row r="157" spans="1:15" x14ac:dyDescent="0.25">
      <c r="A157" s="67">
        <v>31165</v>
      </c>
      <c r="B157" s="68" t="s">
        <v>194</v>
      </c>
      <c r="C157" s="73">
        <v>46900</v>
      </c>
      <c r="D157" s="67">
        <v>19100</v>
      </c>
      <c r="E157" s="67">
        <v>28300</v>
      </c>
      <c r="F157" s="67">
        <v>10100</v>
      </c>
      <c r="G157" s="67">
        <v>1000</v>
      </c>
      <c r="H157" s="74">
        <v>100</v>
      </c>
      <c r="I157" s="75">
        <v>1045.3599999999999</v>
      </c>
      <c r="J157" s="76">
        <v>469.26999999999992</v>
      </c>
      <c r="K157" s="76">
        <v>728.85</v>
      </c>
      <c r="L157" s="76">
        <v>273.96000000000004</v>
      </c>
      <c r="M157" s="76">
        <v>27.1</v>
      </c>
      <c r="N157" s="77">
        <v>2.6799999999999971</v>
      </c>
    </row>
    <row r="158" spans="1:15" x14ac:dyDescent="0.25">
      <c r="A158" s="78">
        <v>31610</v>
      </c>
      <c r="B158" s="79" t="s">
        <v>219</v>
      </c>
      <c r="C158" s="73">
        <v>3460</v>
      </c>
      <c r="D158" s="67">
        <v>24297</v>
      </c>
      <c r="E158" s="67">
        <v>22125</v>
      </c>
      <c r="F158" s="78">
        <v>22075</v>
      </c>
      <c r="G158" s="78">
        <v>34975</v>
      </c>
      <c r="H158" s="80">
        <v>39700</v>
      </c>
      <c r="I158" s="75">
        <v>305.48</v>
      </c>
      <c r="J158" s="76">
        <v>2262.3899999999994</v>
      </c>
      <c r="K158" s="76">
        <v>2802.3399999999992</v>
      </c>
      <c r="L158" s="81">
        <v>3093.21</v>
      </c>
      <c r="M158" s="81">
        <v>5665.99</v>
      </c>
      <c r="N158" s="82">
        <v>6217.3799999999974</v>
      </c>
      <c r="O158" s="57" t="s">
        <v>278</v>
      </c>
    </row>
    <row r="159" spans="1:15" x14ac:dyDescent="0.25">
      <c r="A159" s="78">
        <v>31210</v>
      </c>
      <c r="B159" s="79" t="s">
        <v>199</v>
      </c>
      <c r="C159" s="73">
        <v>33025</v>
      </c>
      <c r="D159" s="67">
        <v>26151</v>
      </c>
      <c r="E159" s="67">
        <v>30399</v>
      </c>
      <c r="F159" s="78">
        <v>31800</v>
      </c>
      <c r="G159" s="78">
        <v>34425</v>
      </c>
      <c r="H159" s="80">
        <v>32950</v>
      </c>
      <c r="I159" s="75">
        <v>3643.2600000000011</v>
      </c>
      <c r="J159" s="76">
        <v>2936.02</v>
      </c>
      <c r="K159" s="76">
        <v>3767.98</v>
      </c>
      <c r="L159" s="81">
        <v>5691.5399999999981</v>
      </c>
      <c r="M159" s="81">
        <v>5612.2000000000016</v>
      </c>
      <c r="N159" s="82">
        <v>3708.0000000000014</v>
      </c>
      <c r="O159" s="57" t="s">
        <v>265</v>
      </c>
    </row>
    <row r="160" spans="1:15" x14ac:dyDescent="0.25">
      <c r="A160" s="67">
        <v>31110</v>
      </c>
      <c r="B160" s="68" t="s">
        <v>186</v>
      </c>
      <c r="C160" s="73">
        <v>2000</v>
      </c>
      <c r="D160" s="67">
        <v>6000</v>
      </c>
      <c r="E160" s="67">
        <v>12000</v>
      </c>
      <c r="F160" s="67">
        <v>3307</v>
      </c>
      <c r="G160" s="67">
        <v>22</v>
      </c>
      <c r="H160" s="74">
        <v>8</v>
      </c>
      <c r="I160" s="75">
        <v>64.150000000000006</v>
      </c>
      <c r="J160" s="76">
        <v>160.35</v>
      </c>
      <c r="K160" s="76">
        <v>368.75</v>
      </c>
      <c r="L160" s="76">
        <v>413.90999999999997</v>
      </c>
      <c r="M160" s="76">
        <v>721.79</v>
      </c>
      <c r="N160" s="77">
        <v>316.11</v>
      </c>
    </row>
    <row r="161" spans="1:16" x14ac:dyDescent="0.25">
      <c r="A161" s="67">
        <v>31111</v>
      </c>
      <c r="B161" s="68" t="s">
        <v>187</v>
      </c>
      <c r="C161" s="73"/>
      <c r="D161" s="67"/>
      <c r="E161" s="67"/>
      <c r="F161" s="67"/>
      <c r="G161" s="67">
        <v>3000</v>
      </c>
      <c r="H161" s="74">
        <v>2000</v>
      </c>
      <c r="I161" s="75"/>
      <c r="J161" s="76"/>
      <c r="K161" s="76"/>
      <c r="L161" s="76"/>
      <c r="M161" s="76">
        <v>413.5</v>
      </c>
      <c r="N161" s="77">
        <v>287.64</v>
      </c>
    </row>
    <row r="162" spans="1:16" x14ac:dyDescent="0.25">
      <c r="A162" s="67">
        <v>31164</v>
      </c>
      <c r="B162" s="68" t="s">
        <v>193</v>
      </c>
      <c r="C162" s="73"/>
      <c r="D162" s="67"/>
      <c r="E162" s="67"/>
      <c r="F162" s="67">
        <v>12000</v>
      </c>
      <c r="G162" s="67">
        <v>24000</v>
      </c>
      <c r="H162" s="74">
        <v>36000</v>
      </c>
      <c r="I162" s="75"/>
      <c r="J162" s="76"/>
      <c r="K162" s="76"/>
      <c r="L162" s="76">
        <v>250.92000000000002</v>
      </c>
      <c r="M162" s="76">
        <v>513.6</v>
      </c>
      <c r="N162" s="77">
        <v>770.43999999999994</v>
      </c>
    </row>
    <row r="163" spans="1:16" x14ac:dyDescent="0.25">
      <c r="A163" s="67">
        <v>31171</v>
      </c>
      <c r="B163" s="68" t="s">
        <v>195</v>
      </c>
      <c r="C163" s="73"/>
      <c r="D163" s="67"/>
      <c r="E163" s="67"/>
      <c r="F163" s="67">
        <v>7000</v>
      </c>
      <c r="G163" s="67">
        <v>7000</v>
      </c>
      <c r="H163" s="74">
        <v>4000</v>
      </c>
      <c r="I163" s="75"/>
      <c r="J163" s="76"/>
      <c r="K163" s="76"/>
      <c r="L163" s="76">
        <v>504.28</v>
      </c>
      <c r="M163" s="76">
        <v>504.29</v>
      </c>
      <c r="N163" s="77">
        <v>288.16000000000003</v>
      </c>
    </row>
    <row r="164" spans="1:16" x14ac:dyDescent="0.25">
      <c r="A164" s="67">
        <v>31173</v>
      </c>
      <c r="B164" s="68" t="s">
        <v>196</v>
      </c>
      <c r="C164" s="73"/>
      <c r="D164" s="67"/>
      <c r="E164" s="67"/>
      <c r="F164" s="67">
        <v>5000</v>
      </c>
      <c r="G164" s="67">
        <v>4000</v>
      </c>
      <c r="H164" s="74">
        <v>4000</v>
      </c>
      <c r="I164" s="75"/>
      <c r="J164" s="76"/>
      <c r="K164" s="76"/>
      <c r="L164" s="76">
        <v>728.28</v>
      </c>
      <c r="M164" s="76">
        <v>582.61</v>
      </c>
      <c r="N164" s="77">
        <v>582.76</v>
      </c>
    </row>
    <row r="165" spans="1:16" x14ac:dyDescent="0.25">
      <c r="A165" s="67">
        <v>31370</v>
      </c>
      <c r="B165" s="68" t="s">
        <v>216</v>
      </c>
      <c r="C165" s="73">
        <v>2350</v>
      </c>
      <c r="D165" s="67">
        <v>1700</v>
      </c>
      <c r="E165" s="67">
        <v>1250</v>
      </c>
      <c r="F165" s="67">
        <v>1050</v>
      </c>
      <c r="G165" s="67">
        <v>1200</v>
      </c>
      <c r="H165" s="74">
        <v>1500</v>
      </c>
      <c r="I165" s="75">
        <v>935.99</v>
      </c>
      <c r="J165" s="76">
        <v>681.36</v>
      </c>
      <c r="K165" s="76">
        <v>505.1</v>
      </c>
      <c r="L165" s="76">
        <v>434.7</v>
      </c>
      <c r="M165" s="76">
        <v>522.07000000000005</v>
      </c>
      <c r="N165" s="77">
        <v>659.91</v>
      </c>
    </row>
    <row r="166" spans="1:16" x14ac:dyDescent="0.25">
      <c r="A166" s="67">
        <v>31368</v>
      </c>
      <c r="B166" s="68" t="s">
        <v>216</v>
      </c>
      <c r="C166" s="73">
        <v>3850</v>
      </c>
      <c r="D166" s="67">
        <v>3950</v>
      </c>
      <c r="E166" s="67">
        <v>-2200</v>
      </c>
      <c r="F166" s="67">
        <v>11000</v>
      </c>
      <c r="G166" s="67">
        <v>2750</v>
      </c>
      <c r="H166" s="74">
        <v>2750</v>
      </c>
      <c r="I166" s="75">
        <v>799.87</v>
      </c>
      <c r="J166" s="76">
        <v>822.02</v>
      </c>
      <c r="K166" s="76">
        <v>-465.20000000000005</v>
      </c>
      <c r="L166" s="76">
        <v>2355.3599999999997</v>
      </c>
      <c r="M166" s="76">
        <v>636.21</v>
      </c>
      <c r="N166" s="77">
        <v>646.84</v>
      </c>
    </row>
    <row r="167" spans="1:16" x14ac:dyDescent="0.25">
      <c r="A167" s="67">
        <v>31155</v>
      </c>
      <c r="B167" s="68" t="s">
        <v>191</v>
      </c>
      <c r="C167" s="73">
        <v>5000</v>
      </c>
      <c r="D167" s="67">
        <v>6750</v>
      </c>
      <c r="E167" s="67">
        <v>6750</v>
      </c>
      <c r="F167" s="67">
        <v>7500</v>
      </c>
      <c r="G167" s="67">
        <v>5500</v>
      </c>
      <c r="H167" s="74">
        <v>5100</v>
      </c>
      <c r="I167" s="75">
        <v>424.59</v>
      </c>
      <c r="J167" s="76">
        <v>543.27</v>
      </c>
      <c r="K167" s="76">
        <v>581.33000000000004</v>
      </c>
      <c r="L167" s="76">
        <v>654.33000000000004</v>
      </c>
      <c r="M167" s="76">
        <v>500.28</v>
      </c>
      <c r="N167" s="77">
        <v>454.57</v>
      </c>
    </row>
    <row r="168" spans="1:16" x14ac:dyDescent="0.25">
      <c r="A168" s="67">
        <v>31156</v>
      </c>
      <c r="B168" s="68" t="s">
        <v>192</v>
      </c>
      <c r="C168" s="73">
        <v>2000</v>
      </c>
      <c r="D168" s="67">
        <v>1000</v>
      </c>
      <c r="E168" s="67">
        <v>2000</v>
      </c>
      <c r="F168" s="67">
        <v>2000</v>
      </c>
      <c r="G168" s="67">
        <v>1000</v>
      </c>
      <c r="H168" s="74">
        <v>1600</v>
      </c>
      <c r="I168" s="75">
        <v>174.51999999999998</v>
      </c>
      <c r="J168" s="76">
        <v>87.3</v>
      </c>
      <c r="K168" s="76">
        <v>187.32000000000002</v>
      </c>
      <c r="L168" s="76">
        <v>188.12</v>
      </c>
      <c r="M168" s="76">
        <v>94.06</v>
      </c>
      <c r="N168" s="77">
        <v>184.83</v>
      </c>
    </row>
    <row r="169" spans="1:16" x14ac:dyDescent="0.25">
      <c r="A169" s="78">
        <v>31350</v>
      </c>
      <c r="B169" s="79" t="s">
        <v>211</v>
      </c>
      <c r="C169" s="73">
        <v>6116</v>
      </c>
      <c r="D169" s="67">
        <v>6861</v>
      </c>
      <c r="E169" s="67">
        <v>6548</v>
      </c>
      <c r="F169" s="78">
        <v>6022</v>
      </c>
      <c r="G169" s="78">
        <v>5893</v>
      </c>
      <c r="H169" s="80">
        <v>5505</v>
      </c>
      <c r="I169" s="75">
        <v>13857.870000000004</v>
      </c>
      <c r="J169" s="76">
        <v>15437.510000000002</v>
      </c>
      <c r="K169" s="76">
        <v>12302.929999999998</v>
      </c>
      <c r="L169" s="81">
        <v>14293.090000000004</v>
      </c>
      <c r="M169" s="81">
        <v>18653.149999999998</v>
      </c>
      <c r="N169" s="82">
        <v>18270.650000000001</v>
      </c>
      <c r="O169" s="57" t="s">
        <v>269</v>
      </c>
    </row>
    <row r="170" spans="1:16" x14ac:dyDescent="0.25">
      <c r="A170" s="78">
        <v>31354</v>
      </c>
      <c r="B170" s="79" t="s">
        <v>213</v>
      </c>
      <c r="C170" s="73">
        <v>360</v>
      </c>
      <c r="D170" s="67">
        <v>264</v>
      </c>
      <c r="E170" s="67">
        <v>281</v>
      </c>
      <c r="F170" s="78">
        <v>324</v>
      </c>
      <c r="G170" s="78">
        <v>315</v>
      </c>
      <c r="H170" s="80">
        <v>256</v>
      </c>
      <c r="I170" s="75">
        <v>256.05</v>
      </c>
      <c r="J170" s="76">
        <v>187.88</v>
      </c>
      <c r="K170" s="76">
        <v>202.32</v>
      </c>
      <c r="L170" s="81">
        <v>179.67000000000002</v>
      </c>
      <c r="M170" s="81">
        <v>312.24</v>
      </c>
      <c r="N170" s="82">
        <v>321.86</v>
      </c>
      <c r="O170" s="57" t="s">
        <v>269</v>
      </c>
    </row>
    <row r="171" spans="1:16" x14ac:dyDescent="0.25">
      <c r="A171" s="78">
        <v>31551</v>
      </c>
      <c r="B171" s="79" t="s">
        <v>335</v>
      </c>
      <c r="C171" s="83">
        <v>1540</v>
      </c>
      <c r="D171" s="78">
        <v>1671</v>
      </c>
      <c r="E171" s="78">
        <v>2006</v>
      </c>
      <c r="F171" s="78">
        <v>1572</v>
      </c>
      <c r="G171" s="78">
        <v>1432</v>
      </c>
      <c r="H171" s="80">
        <v>1392</v>
      </c>
      <c r="I171" s="84">
        <v>425.46000000000004</v>
      </c>
      <c r="J171" s="81">
        <v>469.23999999999995</v>
      </c>
      <c r="K171" s="81">
        <v>593.51</v>
      </c>
      <c r="L171" s="81">
        <v>587.56000000000006</v>
      </c>
      <c r="M171" s="81">
        <v>639.34000000000015</v>
      </c>
      <c r="N171" s="82">
        <v>766.32000000000028</v>
      </c>
      <c r="O171" s="57" t="s">
        <v>281</v>
      </c>
      <c r="P171" s="57" t="s">
        <v>322</v>
      </c>
    </row>
    <row r="172" spans="1:16" x14ac:dyDescent="0.25">
      <c r="A172" s="78">
        <v>31556</v>
      </c>
      <c r="B172" s="79" t="s">
        <v>336</v>
      </c>
      <c r="C172" s="83">
        <v>4964</v>
      </c>
      <c r="D172" s="78">
        <v>5501</v>
      </c>
      <c r="E172" s="78">
        <v>5898</v>
      </c>
      <c r="F172" s="78">
        <v>5138</v>
      </c>
      <c r="G172" s="78">
        <v>4795</v>
      </c>
      <c r="H172" s="80">
        <v>5358</v>
      </c>
      <c r="I172" s="84">
        <v>298.58000000000004</v>
      </c>
      <c r="J172" s="81">
        <v>337</v>
      </c>
      <c r="K172" s="81">
        <v>377.59999999999997</v>
      </c>
      <c r="L172" s="81">
        <v>423.49000000000007</v>
      </c>
      <c r="M172" s="81">
        <v>486.82999999999993</v>
      </c>
      <c r="N172" s="82">
        <v>638.54999999999995</v>
      </c>
      <c r="O172" s="57" t="s">
        <v>281</v>
      </c>
      <c r="P172" s="57" t="s">
        <v>322</v>
      </c>
    </row>
    <row r="173" spans="1:16" x14ac:dyDescent="0.25">
      <c r="A173" s="67">
        <v>30302</v>
      </c>
      <c r="B173" s="68" t="s">
        <v>171</v>
      </c>
      <c r="C173" s="73"/>
      <c r="D173" s="67"/>
      <c r="E173" s="67">
        <v>12</v>
      </c>
      <c r="F173" s="67"/>
      <c r="G173" s="67">
        <v>60</v>
      </c>
      <c r="H173" s="74">
        <v>60</v>
      </c>
      <c r="I173" s="75"/>
      <c r="J173" s="76"/>
      <c r="K173" s="76">
        <v>149.54</v>
      </c>
      <c r="L173" s="76"/>
      <c r="M173" s="76">
        <v>202.15</v>
      </c>
      <c r="N173" s="77">
        <v>202.14</v>
      </c>
    </row>
    <row r="174" spans="1:16" x14ac:dyDescent="0.25">
      <c r="A174" s="67">
        <v>30625</v>
      </c>
      <c r="B174" s="68" t="s">
        <v>179</v>
      </c>
      <c r="C174" s="73"/>
      <c r="D174" s="67">
        <v>11</v>
      </c>
      <c r="E174" s="67">
        <v>8</v>
      </c>
      <c r="F174" s="67">
        <v>10</v>
      </c>
      <c r="G174" s="67">
        <v>2</v>
      </c>
      <c r="H174" s="74"/>
      <c r="I174" s="75"/>
      <c r="J174" s="76">
        <v>54.81</v>
      </c>
      <c r="K174" s="76">
        <v>39.479999999999997</v>
      </c>
      <c r="L174" s="76">
        <v>146.67000000000002</v>
      </c>
      <c r="M174" s="76">
        <v>11.81</v>
      </c>
      <c r="N174" s="77"/>
    </row>
    <row r="175" spans="1:16" x14ac:dyDescent="0.25">
      <c r="A175" s="137">
        <v>31600</v>
      </c>
      <c r="B175" s="138" t="s">
        <v>218</v>
      </c>
      <c r="C175" s="139">
        <v>7920</v>
      </c>
      <c r="D175" s="137">
        <v>11880</v>
      </c>
      <c r="E175" s="137">
        <v>7920</v>
      </c>
      <c r="F175" s="137">
        <v>8927</v>
      </c>
      <c r="G175" s="137">
        <v>6930</v>
      </c>
      <c r="H175" s="140">
        <v>2970</v>
      </c>
      <c r="I175" s="141">
        <v>2985.78</v>
      </c>
      <c r="J175" s="142">
        <v>4703.63</v>
      </c>
      <c r="K175" s="142">
        <v>3741.7599999999998</v>
      </c>
      <c r="L175" s="142">
        <v>4527.13</v>
      </c>
      <c r="M175" s="142">
        <v>4430.26</v>
      </c>
      <c r="N175" s="143">
        <v>1918.1100000000001</v>
      </c>
      <c r="O175" s="57" t="s">
        <v>373</v>
      </c>
    </row>
    <row r="176" spans="1:16" x14ac:dyDescent="0.25">
      <c r="A176" s="100">
        <v>31601</v>
      </c>
      <c r="B176" s="68" t="s">
        <v>89</v>
      </c>
      <c r="C176" s="73"/>
      <c r="D176" s="67"/>
      <c r="E176" s="67"/>
      <c r="F176" s="67"/>
      <c r="G176" s="67"/>
      <c r="H176" s="74">
        <v>2970</v>
      </c>
      <c r="I176" s="75"/>
      <c r="J176" s="76"/>
      <c r="K176" s="76"/>
      <c r="L176" s="76"/>
      <c r="M176" s="76"/>
      <c r="N176" s="77">
        <v>1995.84</v>
      </c>
    </row>
    <row r="177" spans="1:16" x14ac:dyDescent="0.25">
      <c r="A177" s="67">
        <v>31561</v>
      </c>
      <c r="B177" s="68" t="s">
        <v>88</v>
      </c>
      <c r="C177" s="73">
        <v>71</v>
      </c>
      <c r="D177" s="67">
        <v>55</v>
      </c>
      <c r="E177" s="67">
        <v>57</v>
      </c>
      <c r="F177" s="67">
        <v>47</v>
      </c>
      <c r="G177" s="67">
        <v>50</v>
      </c>
      <c r="H177" s="74">
        <v>37</v>
      </c>
      <c r="I177" s="75">
        <v>63.960000000000008</v>
      </c>
      <c r="J177" s="76">
        <v>49.589999999999996</v>
      </c>
      <c r="K177" s="76">
        <v>53.69</v>
      </c>
      <c r="L177" s="76">
        <v>45.190000000000005</v>
      </c>
      <c r="M177" s="76">
        <v>53.69</v>
      </c>
      <c r="N177" s="77">
        <v>42.580000000000005</v>
      </c>
    </row>
    <row r="178" spans="1:16" x14ac:dyDescent="0.25">
      <c r="A178" s="67">
        <v>27302</v>
      </c>
      <c r="B178" s="68" t="s">
        <v>98</v>
      </c>
      <c r="C178" s="73">
        <v>30</v>
      </c>
      <c r="D178" s="67">
        <v>30</v>
      </c>
      <c r="E178" s="67">
        <v>44</v>
      </c>
      <c r="F178" s="67">
        <v>15</v>
      </c>
      <c r="G178" s="67">
        <v>20</v>
      </c>
      <c r="H178" s="74">
        <v>10</v>
      </c>
      <c r="I178" s="75">
        <v>364.06</v>
      </c>
      <c r="J178" s="76">
        <v>364.05</v>
      </c>
      <c r="K178" s="76">
        <v>613.59</v>
      </c>
      <c r="L178" s="76">
        <v>243.5</v>
      </c>
      <c r="M178" s="76">
        <v>316.5</v>
      </c>
      <c r="N178" s="77">
        <v>182.01</v>
      </c>
    </row>
    <row r="179" spans="1:16" x14ac:dyDescent="0.25">
      <c r="A179" s="67">
        <v>30156</v>
      </c>
      <c r="B179" s="68" t="s">
        <v>166</v>
      </c>
      <c r="C179" s="73">
        <v>23</v>
      </c>
      <c r="D179" s="67">
        <v>23</v>
      </c>
      <c r="E179" s="67">
        <v>23</v>
      </c>
      <c r="F179" s="67">
        <v>48</v>
      </c>
      <c r="G179" s="67">
        <v>46</v>
      </c>
      <c r="H179" s="74">
        <v>53</v>
      </c>
      <c r="I179" s="75">
        <v>187.54</v>
      </c>
      <c r="J179" s="76">
        <v>187.66</v>
      </c>
      <c r="K179" s="76">
        <v>250.7</v>
      </c>
      <c r="L179" s="76">
        <v>569.21</v>
      </c>
      <c r="M179" s="76">
        <v>519.47</v>
      </c>
      <c r="N179" s="77">
        <v>663.15000000000009</v>
      </c>
    </row>
    <row r="180" spans="1:16" x14ac:dyDescent="0.25">
      <c r="A180" s="67">
        <v>350001</v>
      </c>
      <c r="B180" s="68" t="s">
        <v>245</v>
      </c>
      <c r="C180" s="73">
        <v>3</v>
      </c>
      <c r="D180" s="67">
        <v>2</v>
      </c>
      <c r="E180" s="67">
        <v>3</v>
      </c>
      <c r="F180" s="67">
        <v>3</v>
      </c>
      <c r="G180" s="67">
        <v>3</v>
      </c>
      <c r="H180" s="74"/>
      <c r="I180" s="75">
        <v>54.83</v>
      </c>
      <c r="J180" s="76">
        <v>36.520000000000003</v>
      </c>
      <c r="K180" s="76">
        <v>54.81</v>
      </c>
      <c r="L180" s="76">
        <v>64.27</v>
      </c>
      <c r="M180" s="76">
        <v>62.34</v>
      </c>
      <c r="N180" s="77"/>
    </row>
    <row r="181" spans="1:16" x14ac:dyDescent="0.25">
      <c r="A181" s="67">
        <v>32075</v>
      </c>
      <c r="B181" s="68" t="s">
        <v>228</v>
      </c>
      <c r="C181" s="73"/>
      <c r="D181" s="67"/>
      <c r="E181" s="67">
        <v>6</v>
      </c>
      <c r="F181" s="67">
        <v>14</v>
      </c>
      <c r="G181" s="67">
        <v>12</v>
      </c>
      <c r="H181" s="74">
        <v>36</v>
      </c>
      <c r="I181" s="75"/>
      <c r="J181" s="76"/>
      <c r="K181" s="76">
        <v>27.62</v>
      </c>
      <c r="L181" s="76">
        <v>93.35</v>
      </c>
      <c r="M181" s="76">
        <v>31.56</v>
      </c>
      <c r="N181" s="77">
        <v>134.41</v>
      </c>
    </row>
    <row r="182" spans="1:16" x14ac:dyDescent="0.25">
      <c r="A182" s="78">
        <v>31655</v>
      </c>
      <c r="B182" s="79" t="s">
        <v>337</v>
      </c>
      <c r="C182" s="83">
        <v>5368</v>
      </c>
      <c r="D182" s="78">
        <v>4915</v>
      </c>
      <c r="E182" s="78">
        <v>4368</v>
      </c>
      <c r="F182" s="78">
        <v>5299</v>
      </c>
      <c r="G182" s="78">
        <v>5288</v>
      </c>
      <c r="H182" s="80">
        <v>5187</v>
      </c>
      <c r="I182" s="84">
        <v>262.40000000000003</v>
      </c>
      <c r="J182" s="81">
        <v>243.19000000000003</v>
      </c>
      <c r="K182" s="81">
        <v>225.15</v>
      </c>
      <c r="L182" s="81">
        <v>336.34</v>
      </c>
      <c r="M182" s="81">
        <v>373.68000000000006</v>
      </c>
      <c r="N182" s="82">
        <v>370.48000000000008</v>
      </c>
      <c r="O182" s="57" t="s">
        <v>281</v>
      </c>
      <c r="P182" s="57" t="s">
        <v>322</v>
      </c>
    </row>
    <row r="183" spans="1:16" x14ac:dyDescent="0.25">
      <c r="A183" s="100">
        <v>28273</v>
      </c>
      <c r="B183" s="68" t="s">
        <v>115</v>
      </c>
      <c r="C183" s="73">
        <v>79</v>
      </c>
      <c r="D183" s="67">
        <v>72</v>
      </c>
      <c r="E183" s="67">
        <v>80</v>
      </c>
      <c r="F183" s="67">
        <v>88</v>
      </c>
      <c r="G183" s="67">
        <v>78</v>
      </c>
      <c r="H183" s="74">
        <v>92</v>
      </c>
      <c r="I183" s="75">
        <v>8018.5</v>
      </c>
      <c r="J183" s="76">
        <v>7243.38</v>
      </c>
      <c r="K183" s="76">
        <v>6417.34</v>
      </c>
      <c r="L183" s="76">
        <v>8371.82</v>
      </c>
      <c r="M183" s="76">
        <v>7827.3000000000011</v>
      </c>
      <c r="N183" s="77">
        <v>9423.27</v>
      </c>
      <c r="O183" s="57" t="s">
        <v>361</v>
      </c>
    </row>
    <row r="184" spans="1:16" x14ac:dyDescent="0.25">
      <c r="A184" s="100">
        <v>28274</v>
      </c>
      <c r="B184" s="68" t="s">
        <v>116</v>
      </c>
      <c r="C184" s="73">
        <v>99</v>
      </c>
      <c r="D184" s="67">
        <v>92</v>
      </c>
      <c r="E184" s="67">
        <v>106</v>
      </c>
      <c r="F184" s="67">
        <v>101</v>
      </c>
      <c r="G184" s="67">
        <v>110</v>
      </c>
      <c r="H184" s="74">
        <v>132</v>
      </c>
      <c r="I184" s="75">
        <v>15581.61</v>
      </c>
      <c r="J184" s="76">
        <v>14921.27</v>
      </c>
      <c r="K184" s="76">
        <v>15703.17</v>
      </c>
      <c r="L184" s="76">
        <v>17290.45</v>
      </c>
      <c r="M184" s="76">
        <v>17977.300000000003</v>
      </c>
      <c r="N184" s="77">
        <v>21300.400000000001</v>
      </c>
      <c r="O184" s="57" t="s">
        <v>341</v>
      </c>
    </row>
    <row r="185" spans="1:16" x14ac:dyDescent="0.25">
      <c r="A185" s="85">
        <v>32932</v>
      </c>
      <c r="B185" s="86" t="s">
        <v>235</v>
      </c>
      <c r="C185" s="98"/>
      <c r="D185" s="85"/>
      <c r="E185" s="85">
        <v>32</v>
      </c>
      <c r="F185" s="85">
        <v>0</v>
      </c>
      <c r="G185" s="85"/>
      <c r="H185" s="87"/>
      <c r="I185" s="99"/>
      <c r="J185" s="88"/>
      <c r="K185" s="88">
        <v>0</v>
      </c>
      <c r="L185" s="88">
        <v>0</v>
      </c>
      <c r="M185" s="88"/>
      <c r="N185" s="89"/>
      <c r="O185" s="57" t="s">
        <v>339</v>
      </c>
    </row>
    <row r="186" spans="1:16" x14ac:dyDescent="0.25">
      <c r="A186" s="78">
        <v>28852</v>
      </c>
      <c r="B186" s="79" t="s">
        <v>128</v>
      </c>
      <c r="C186" s="73"/>
      <c r="D186" s="67"/>
      <c r="E186" s="67"/>
      <c r="F186" s="78"/>
      <c r="G186" s="78"/>
      <c r="H186" s="80">
        <v>13</v>
      </c>
      <c r="I186" s="75"/>
      <c r="J186" s="76"/>
      <c r="K186" s="76"/>
      <c r="L186" s="81"/>
      <c r="M186" s="81"/>
      <c r="N186" s="82">
        <v>308.13</v>
      </c>
      <c r="O186" s="57" t="s">
        <v>250</v>
      </c>
    </row>
    <row r="187" spans="1:16" x14ac:dyDescent="0.25">
      <c r="A187" s="78">
        <v>31800</v>
      </c>
      <c r="B187" s="79" t="s">
        <v>223</v>
      </c>
      <c r="C187" s="73">
        <v>493</v>
      </c>
      <c r="D187" s="67">
        <v>500</v>
      </c>
      <c r="E187" s="67">
        <v>481</v>
      </c>
      <c r="F187" s="78">
        <v>583</v>
      </c>
      <c r="G187" s="78">
        <v>578</v>
      </c>
      <c r="H187" s="80">
        <v>663</v>
      </c>
      <c r="I187" s="75">
        <v>93.71</v>
      </c>
      <c r="J187" s="76">
        <v>95.029999999999987</v>
      </c>
      <c r="K187" s="76">
        <v>101.58</v>
      </c>
      <c r="L187" s="81">
        <v>223.07</v>
      </c>
      <c r="M187" s="81">
        <v>186.26999999999998</v>
      </c>
      <c r="N187" s="82">
        <v>212.93999999999997</v>
      </c>
      <c r="O187" s="57" t="s">
        <v>273</v>
      </c>
    </row>
    <row r="188" spans="1:16" x14ac:dyDescent="0.25">
      <c r="A188" s="78">
        <v>29400</v>
      </c>
      <c r="B188" s="79" t="s">
        <v>145</v>
      </c>
      <c r="C188" s="73">
        <v>362</v>
      </c>
      <c r="D188" s="67">
        <v>353</v>
      </c>
      <c r="E188" s="67">
        <v>305</v>
      </c>
      <c r="F188" s="78">
        <v>333</v>
      </c>
      <c r="G188" s="78">
        <v>395</v>
      </c>
      <c r="H188" s="80">
        <v>424</v>
      </c>
      <c r="I188" s="75">
        <v>98.11</v>
      </c>
      <c r="J188" s="76">
        <v>98.3</v>
      </c>
      <c r="K188" s="76">
        <v>87.13</v>
      </c>
      <c r="L188" s="81">
        <v>131.79</v>
      </c>
      <c r="M188" s="81">
        <v>203.39999999999998</v>
      </c>
      <c r="N188" s="82">
        <v>228.83999999999997</v>
      </c>
      <c r="O188" s="57" t="s">
        <v>273</v>
      </c>
    </row>
    <row r="189" spans="1:16" x14ac:dyDescent="0.25">
      <c r="A189" s="100">
        <v>31875</v>
      </c>
      <c r="B189" s="68" t="s">
        <v>225</v>
      </c>
      <c r="C189" s="73">
        <v>210</v>
      </c>
      <c r="D189" s="67">
        <v>225</v>
      </c>
      <c r="E189" s="67">
        <v>245</v>
      </c>
      <c r="F189" s="67">
        <v>265</v>
      </c>
      <c r="G189" s="67">
        <v>280</v>
      </c>
      <c r="H189" s="74">
        <v>70</v>
      </c>
      <c r="I189" s="75">
        <v>3195.9100000000003</v>
      </c>
      <c r="J189" s="76">
        <v>3467.92</v>
      </c>
      <c r="K189" s="76">
        <v>3713.8799999999997</v>
      </c>
      <c r="L189" s="76">
        <v>4389.46</v>
      </c>
      <c r="M189" s="76">
        <v>5261.38</v>
      </c>
      <c r="N189" s="77">
        <v>1337.16</v>
      </c>
    </row>
    <row r="190" spans="1:16" x14ac:dyDescent="0.25">
      <c r="A190" s="67">
        <v>14600</v>
      </c>
      <c r="B190" s="68" t="s">
        <v>92</v>
      </c>
      <c r="C190" s="73"/>
      <c r="D190" s="67"/>
      <c r="E190" s="67"/>
      <c r="F190" s="67">
        <v>10</v>
      </c>
      <c r="G190" s="67"/>
      <c r="H190" s="74">
        <v>53</v>
      </c>
      <c r="I190" s="75"/>
      <c r="J190" s="76"/>
      <c r="K190" s="76"/>
      <c r="L190" s="76">
        <v>27.24</v>
      </c>
      <c r="M190" s="76"/>
      <c r="N190" s="77">
        <v>207.83</v>
      </c>
    </row>
    <row r="191" spans="1:16" x14ac:dyDescent="0.25">
      <c r="A191" s="78">
        <v>27304</v>
      </c>
      <c r="B191" s="79" t="s">
        <v>100</v>
      </c>
      <c r="C191" s="73">
        <v>4</v>
      </c>
      <c r="D191" s="67">
        <v>10</v>
      </c>
      <c r="E191" s="67">
        <v>24</v>
      </c>
      <c r="F191" s="78"/>
      <c r="G191" s="78">
        <v>6</v>
      </c>
      <c r="H191" s="80"/>
      <c r="I191" s="75">
        <v>78.28</v>
      </c>
      <c r="J191" s="76">
        <v>160.12</v>
      </c>
      <c r="K191" s="76">
        <v>384.6</v>
      </c>
      <c r="L191" s="81"/>
      <c r="M191" s="81">
        <v>99.8</v>
      </c>
      <c r="N191" s="82"/>
      <c r="O191" s="57">
        <v>3</v>
      </c>
    </row>
    <row r="192" spans="1:16" x14ac:dyDescent="0.25">
      <c r="A192" s="78">
        <v>27303</v>
      </c>
      <c r="B192" s="79" t="s">
        <v>99</v>
      </c>
      <c r="C192" s="73">
        <v>4</v>
      </c>
      <c r="D192" s="67">
        <v>10</v>
      </c>
      <c r="E192" s="67">
        <v>13</v>
      </c>
      <c r="F192" s="78">
        <v>2</v>
      </c>
      <c r="G192" s="78">
        <v>6</v>
      </c>
      <c r="H192" s="80">
        <v>1</v>
      </c>
      <c r="I192" s="75">
        <v>593</v>
      </c>
      <c r="J192" s="76">
        <v>1373.76</v>
      </c>
      <c r="K192" s="76">
        <v>1815.86</v>
      </c>
      <c r="L192" s="81">
        <v>304.92</v>
      </c>
      <c r="M192" s="81">
        <v>828.63</v>
      </c>
      <c r="N192" s="82">
        <v>304.92</v>
      </c>
      <c r="O192" s="57" t="s">
        <v>312</v>
      </c>
    </row>
    <row r="193" spans="1:16" x14ac:dyDescent="0.25">
      <c r="A193" s="78">
        <v>28283</v>
      </c>
      <c r="B193" s="79" t="s">
        <v>117</v>
      </c>
      <c r="C193" s="73"/>
      <c r="D193" s="67"/>
      <c r="E193" s="67"/>
      <c r="F193" s="78">
        <v>4</v>
      </c>
      <c r="G193" s="78">
        <v>10</v>
      </c>
      <c r="H193" s="80">
        <v>11</v>
      </c>
      <c r="I193" s="75"/>
      <c r="J193" s="76"/>
      <c r="K193" s="76"/>
      <c r="L193" s="81">
        <v>1219.94</v>
      </c>
      <c r="M193" s="81">
        <v>3644.1900000000005</v>
      </c>
      <c r="N193" s="82">
        <v>4302.21</v>
      </c>
      <c r="O193" s="57" t="s">
        <v>314</v>
      </c>
    </row>
    <row r="194" spans="1:16" x14ac:dyDescent="0.25">
      <c r="A194" s="100">
        <v>11301</v>
      </c>
      <c r="B194" s="68" t="s">
        <v>91</v>
      </c>
      <c r="C194" s="73">
        <v>18</v>
      </c>
      <c r="D194" s="67">
        <v>17</v>
      </c>
      <c r="E194" s="67"/>
      <c r="F194" s="67">
        <v>6</v>
      </c>
      <c r="G194" s="67">
        <v>102</v>
      </c>
      <c r="H194" s="74">
        <v>157</v>
      </c>
      <c r="I194" s="75">
        <v>9.9200000000000017</v>
      </c>
      <c r="J194" s="76">
        <v>9.41</v>
      </c>
      <c r="K194" s="76"/>
      <c r="L194" s="76">
        <v>97.8</v>
      </c>
      <c r="M194" s="76">
        <v>1394.6200000000001</v>
      </c>
      <c r="N194" s="77">
        <v>2237.12</v>
      </c>
      <c r="O194" s="57" t="s">
        <v>359</v>
      </c>
      <c r="P194" s="57" t="s">
        <v>340</v>
      </c>
    </row>
    <row r="195" spans="1:16" x14ac:dyDescent="0.25">
      <c r="A195" s="78">
        <v>29200</v>
      </c>
      <c r="B195" s="79" t="s">
        <v>136</v>
      </c>
      <c r="C195" s="73">
        <v>2151</v>
      </c>
      <c r="D195" s="67">
        <v>1906</v>
      </c>
      <c r="E195" s="67">
        <v>2644</v>
      </c>
      <c r="F195" s="78">
        <v>3780</v>
      </c>
      <c r="G195" s="78">
        <v>4041</v>
      </c>
      <c r="H195" s="80">
        <v>4082</v>
      </c>
      <c r="I195" s="75">
        <v>7306.239999999998</v>
      </c>
      <c r="J195" s="76">
        <v>6246.72</v>
      </c>
      <c r="K195" s="76">
        <v>7768.06</v>
      </c>
      <c r="L195" s="81">
        <v>8529.4400000000023</v>
      </c>
      <c r="M195" s="81">
        <v>8988.8699999999972</v>
      </c>
      <c r="N195" s="82">
        <v>11412.980000000001</v>
      </c>
      <c r="O195" s="57" t="s">
        <v>256</v>
      </c>
    </row>
    <row r="196" spans="1:16" ht="16.5" thickBot="1" x14ac:dyDescent="0.3">
      <c r="A196" s="90"/>
      <c r="B196" s="91"/>
      <c r="C196" s="92">
        <v>1478926</v>
      </c>
      <c r="D196" s="93">
        <v>1443737</v>
      </c>
      <c r="E196" s="93">
        <v>1484051</v>
      </c>
      <c r="F196" s="93">
        <v>1525660</v>
      </c>
      <c r="G196" s="93">
        <v>1507668</v>
      </c>
      <c r="H196" s="94">
        <v>1486923</v>
      </c>
      <c r="I196" s="95">
        <v>402980.88000000006</v>
      </c>
      <c r="J196" s="96">
        <v>460494.06000000006</v>
      </c>
      <c r="K196" s="96">
        <v>467737.12</v>
      </c>
      <c r="L196" s="96">
        <v>511526.11000000004</v>
      </c>
      <c r="M196" s="96">
        <v>551299.33999999985</v>
      </c>
      <c r="N196" s="97">
        <v>529824.78</v>
      </c>
    </row>
    <row r="197" spans="1:16" ht="18" x14ac:dyDescent="0.25">
      <c r="M197" s="125" t="s">
        <v>371</v>
      </c>
      <c r="N197" s="124">
        <f>N196*5/100</f>
        <v>26491.239000000005</v>
      </c>
    </row>
  </sheetData>
  <autoFilter ref="A5:P195">
    <sortState ref="A6:P195">
      <sortCondition ref="B5:B195"/>
    </sortState>
  </autoFilter>
  <mergeCells count="2">
    <mergeCell ref="C4:H4"/>
    <mergeCell ref="I4:N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Besoins</vt:lpstr>
      <vt:lpstr>PDT ENT - PDT TOILLETTE</vt:lpstr>
    </vt:vector>
  </TitlesOfParts>
  <Company>CENTRE HOSPITALIER COMPIEGNE NOYON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VUYST Stéphanie</dc:creator>
  <cp:lastModifiedBy>CHARPENTIER Aurelie</cp:lastModifiedBy>
  <cp:lastPrinted>2025-02-27T11:42:32Z</cp:lastPrinted>
  <dcterms:created xsi:type="dcterms:W3CDTF">2025-01-13T13:45:30Z</dcterms:created>
  <dcterms:modified xsi:type="dcterms:W3CDTF">2025-04-10T12:20:18Z</dcterms:modified>
</cp:coreProperties>
</file>