
<file path=[Content_Types].xml><?xml version="1.0" encoding="utf-8"?>
<Types xmlns="http://schemas.openxmlformats.org/package/2006/content-type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5" windowWidth="16095" windowHeight="9660" activeTab="1"/>
  </bookViews>
  <sheets>
    <sheet name="Page de garde" sheetId="1" r:id="rId1"/>
    <sheet name="DPGF" sheetId="2" r:id="rId2"/>
    <sheet name="Paramètres" sheetId="3" state="hidden" r:id="rId3"/>
    <sheet name="Version" sheetId="4" state="hidden" r:id="rId4"/>
    <sheet name="Coordonnées Entreprise" sheetId="5" r:id="rId5"/>
    <sheet name="Prestations supplémentaires" sheetId="6" r:id="rId6"/>
  </sheets>
  <definedNames>
    <definedName name="CODELOT">Paramètres!$C$9</definedName>
    <definedName name="CPVILLEDOSSIER">Paramètres!$C$26:$J$26</definedName>
    <definedName name="DATEVALEUR">Paramètres!$C$13</definedName>
    <definedName name="_xlnm.Print_Titles" localSheetId="1">DPGF!$1:$3</definedName>
    <definedName name="INDICELOT">Paramètres!$C$17</definedName>
    <definedName name="NUMDOSSIER">Paramètres!$C$7</definedName>
    <definedName name="OBSERVATIONCONSULTE">'Coordonnées Entreprise'!$C$28:$J$28</definedName>
    <definedName name="PARCELLEDOSSIER">Paramètres!$C$28:$J$28</definedName>
    <definedName name="PHASELOT">Paramètres!$C$15</definedName>
    <definedName name="RUEDOSSIER">Paramètres!$C$24:$J$24</definedName>
    <definedName name="TAUXTVA1">Paramètres!$C$19</definedName>
    <definedName name="TAUXTVA2">Paramètres!$C$20</definedName>
    <definedName name="TAUXTVA3">Paramètres!$C$21</definedName>
    <definedName name="TAUXTVA4">Paramètres!$C$22</definedName>
    <definedName name="TIERSADRSSPOS">'Coordonnées Entreprise'!$C$8:$J$8</definedName>
    <definedName name="TIERSBTPOS">'Coordonnées Entreprise'!$C$16:$J$16</definedName>
    <definedName name="TIERSCONTACT">'Coordonnées Entreprise'!$C$6:$J$6</definedName>
    <definedName name="TIERSCP">'Coordonnées Entreprise'!$C$10:$J$10</definedName>
    <definedName name="TIERSEMAIL">'Coordonnées Entreprise'!$C$24:$J$24</definedName>
    <definedName name="TIERSFAX">'Coordonnées Entreprise'!$C$20:$J$20</definedName>
    <definedName name="TIERSLOCALITE">'Coordonnées Entreprise'!$C$14:$J$14</definedName>
    <definedName name="TIERSNOM">'Coordonnées Entreprise'!$C$4:$J$4</definedName>
    <definedName name="TIERSTEL">'Coordonnées Entreprise'!$C$18:$J$18</definedName>
    <definedName name="TIERSTELP">'Coordonnées Entreprise'!$C$22:$J$22</definedName>
    <definedName name="TIERSVILLE">'Coordonnées Entreprise'!$C$12:$J$12</definedName>
    <definedName name="TITREDOC">Paramètres!$C$3:$J$3</definedName>
    <definedName name="TITREDOSSIER">Paramètres!$C$5:$J$5</definedName>
    <definedName name="TITRELOT">Paramètres!$C$11:$J$11</definedName>
  </definedNames>
  <calcPr calcId="125725"/>
</workbook>
</file>

<file path=xl/calcChain.xml><?xml version="1.0" encoding="utf-8"?>
<calcChain xmlns="http://schemas.openxmlformats.org/spreadsheetml/2006/main">
  <c r="F54" i="6"/>
  <c r="F52"/>
  <c r="F50"/>
  <c r="F48"/>
  <c r="F46"/>
  <c r="F44"/>
  <c r="F42"/>
  <c r="F40"/>
  <c r="F38"/>
  <c r="F36"/>
  <c r="F34"/>
  <c r="F32"/>
  <c r="F30"/>
  <c r="F28"/>
  <c r="F26"/>
  <c r="F24"/>
  <c r="F22"/>
  <c r="F20"/>
  <c r="F18"/>
  <c r="F16"/>
  <c r="F14"/>
  <c r="F12"/>
  <c r="F10"/>
  <c r="F8"/>
  <c r="F6"/>
  <c r="AA97" i="3"/>
  <c r="AA8"/>
  <c r="G349" i="2"/>
  <c r="N333"/>
  <c r="G350" s="1"/>
  <c r="D333"/>
  <c r="G323"/>
  <c r="K312"/>
  <c r="K310"/>
  <c r="K289"/>
  <c r="K278"/>
  <c r="G332" s="1"/>
  <c r="K276"/>
  <c r="K274"/>
  <c r="K272"/>
  <c r="K270"/>
  <c r="K268"/>
  <c r="K266"/>
  <c r="K246"/>
  <c r="K224"/>
  <c r="K200"/>
  <c r="K182"/>
  <c r="K176"/>
  <c r="K165"/>
  <c r="K149"/>
  <c r="K146"/>
  <c r="K98"/>
  <c r="K82"/>
  <c r="K66"/>
  <c r="K60"/>
  <c r="K46"/>
  <c r="G340" s="1"/>
  <c r="G85" i="1"/>
  <c r="G83"/>
  <c r="G81"/>
  <c r="G79"/>
  <c r="E71"/>
  <c r="E66"/>
  <c r="E62"/>
  <c r="E20"/>
  <c r="E11"/>
  <c r="G351" i="2" l="1"/>
  <c r="G344"/>
  <c r="G335"/>
  <c r="G337" s="1"/>
  <c r="G322"/>
  <c r="G324" s="1"/>
  <c r="AA1" i="3" s="1"/>
  <c r="G336" i="2"/>
  <c r="G341"/>
  <c r="G345" s="1"/>
  <c r="G354"/>
  <c r="G355" l="1"/>
  <c r="G356" s="1"/>
  <c r="G342"/>
  <c r="AA37" i="3"/>
  <c r="AA33"/>
  <c r="AA3"/>
  <c r="AA4" s="1"/>
  <c r="G346" i="2"/>
  <c r="AA15" i="3" l="1"/>
  <c r="AA32"/>
  <c r="AA12"/>
  <c r="AA7" s="1"/>
  <c r="AA42"/>
  <c r="AA27"/>
  <c r="AA5"/>
  <c r="AA43" l="1"/>
  <c r="AA28"/>
  <c r="AA29"/>
  <c r="AA46"/>
  <c r="AA18"/>
  <c r="AA19" s="1"/>
  <c r="AA23"/>
  <c r="AA24"/>
  <c r="AA16"/>
  <c r="AA17" s="1"/>
  <c r="AA6"/>
  <c r="AA9"/>
  <c r="AA13"/>
  <c r="AA94" l="1"/>
  <c r="AA90" s="1"/>
  <c r="AA82"/>
  <c r="AA75"/>
  <c r="AA67" s="1"/>
  <c r="AA59" s="1"/>
  <c r="AA49" s="1"/>
  <c r="AA31" s="1"/>
  <c r="AA21"/>
  <c r="AA38"/>
  <c r="AA41"/>
  <c r="AA11"/>
  <c r="AA47"/>
  <c r="AA50"/>
  <c r="AA34"/>
  <c r="AA93"/>
  <c r="AA89" s="1"/>
  <c r="AA14"/>
  <c r="AA65" s="1"/>
  <c r="AA57" s="1"/>
  <c r="AA45" s="1"/>
  <c r="AA26" s="1"/>
  <c r="AA20"/>
  <c r="AA77" s="1"/>
  <c r="AA10"/>
  <c r="AA95" s="1"/>
  <c r="AA91" s="1"/>
  <c r="AA35" s="1"/>
  <c r="AA30" l="1"/>
  <c r="AA86"/>
  <c r="AA81" s="1"/>
  <c r="AA74" s="1"/>
  <c r="AA66" s="1"/>
  <c r="AA58" s="1"/>
  <c r="AA48" s="1"/>
  <c r="AA85"/>
  <c r="AA80" s="1"/>
  <c r="AA72" s="1"/>
  <c r="AA64" s="1"/>
  <c r="AA56" s="1"/>
  <c r="AA44" s="1"/>
  <c r="AA25"/>
  <c r="AA69"/>
  <c r="AA61" s="1"/>
  <c r="AA53" s="1"/>
  <c r="AA36" s="1"/>
  <c r="AA87"/>
  <c r="AA83" s="1"/>
  <c r="AA76" s="1"/>
  <c r="AA68" s="1"/>
  <c r="AA60" s="1"/>
  <c r="AA52" s="1"/>
  <c r="AA51"/>
  <c r="AA73"/>
  <c r="AA79"/>
  <c r="AA71"/>
  <c r="AA63" s="1"/>
  <c r="AA55" s="1"/>
  <c r="AA40" s="1"/>
  <c r="AA96"/>
  <c r="AA92" s="1"/>
  <c r="AA88" s="1"/>
  <c r="AA84" s="1"/>
  <c r="AA78" s="1"/>
  <c r="AA70" s="1"/>
  <c r="AA62" s="1"/>
  <c r="AA54" s="1"/>
  <c r="AA22"/>
  <c r="AA39" l="1"/>
  <c r="AA98" s="1"/>
  <c r="AA2" s="1"/>
  <c r="D327" i="2" s="1"/>
</calcChain>
</file>

<file path=xl/comments1.xml><?xml version="1.0" encoding="utf-8"?>
<comments xmlns="http://schemas.openxmlformats.org/spreadsheetml/2006/main">
  <authors>
    <author/>
  </authors>
  <commentList>
    <comment ref="K46" authorId="0">
      <text>
        <r>
          <rPr>
            <sz val="8"/>
            <color indexed="81"/>
            <rFont val="Tahoma"/>
            <family val="2"/>
          </rPr>
          <t>pour mémoire</t>
        </r>
      </text>
    </comment>
    <comment ref="K276" authorId="0">
      <text>
        <r>
          <rPr>
            <sz val="8"/>
            <color indexed="81"/>
            <rFont val="Tahoma"/>
            <family val="2"/>
          </rPr>
          <t>pour mémoire</t>
        </r>
      </text>
    </comment>
    <comment ref="K278" authorId="0">
      <text>
        <r>
          <rPr>
            <sz val="8"/>
            <color indexed="81"/>
            <rFont val="Tahoma"/>
            <family val="2"/>
          </rPr>
          <t>Non totalisé [ PSE ]</t>
        </r>
      </text>
    </comment>
  </commentList>
</comments>
</file>

<file path=xl/sharedStrings.xml><?xml version="1.0" encoding="utf-8"?>
<sst xmlns="http://schemas.openxmlformats.org/spreadsheetml/2006/main" count="533" uniqueCount="231">
  <si>
    <t>Dossier</t>
  </si>
  <si>
    <t>Date</t>
  </si>
  <si>
    <t>Phase</t>
  </si>
  <si>
    <t>Indice</t>
  </si>
  <si>
    <t>MAITRE D'OUVRAGE
CENTRE DES FINANCES PUBLIQUES
58 Avenue Philibert Delprat
46100 FIGEAC</t>
  </si>
  <si>
    <t>ECONOMISTE DE LA CONSTRUCTION : 
    MC2G – Gilles Gleyal
    16 boulevard Gambetta
    46000 CAHORS
    Tél : 06 77 46 94 58
    Mél : ggleyal@moe46.fr</t>
  </si>
  <si>
    <t>BE FLUIDES : 
    BET Lionel CARCY
    75 Rte des Truffiers
    46230 FONTANES
    Tél : 05 65 30 03 38
    Mél : betlionelcarcy@free.fr</t>
  </si>
  <si>
    <t>MAITRE D'OEUVRE : 
    SARL MONTAL MESTIRI ARCHITECTES
    74 Rue Denis Forestier
    46000 CAHORS
    Tél : 0565 227 823
    Mél : michel.montal@wanadoo.fr &amp; contact@mestiri.fr</t>
  </si>
  <si>
    <t>NIV</t>
  </si>
  <si>
    <t>CODE</t>
  </si>
  <si>
    <t>CODE_CAO</t>
  </si>
  <si>
    <t>TITRE1</t>
  </si>
  <si>
    <t>M1</t>
  </si>
  <si>
    <t>M2</t>
  </si>
  <si>
    <t>U</t>
  </si>
  <si>
    <t>QTE</t>
  </si>
  <si>
    <t>QTEENTR</t>
  </si>
  <si>
    <t>CRM</t>
  </si>
  <si>
    <t>CRT</t>
  </si>
  <si>
    <t>VAROPT</t>
  </si>
  <si>
    <t>TVA</t>
  </si>
  <si>
    <t>MARQUE</t>
  </si>
  <si>
    <t>REF</t>
  </si>
  <si>
    <t>COMM</t>
  </si>
  <si>
    <t>LOC</t>
  </si>
  <si>
    <t>Niveau</t>
  </si>
  <si>
    <t>Code</t>
  </si>
  <si>
    <t>Code CAO</t>
  </si>
  <si>
    <t>Désignation</t>
  </si>
  <si>
    <t>Qté</t>
  </si>
  <si>
    <t>Qté
Entr.</t>
  </si>
  <si>
    <t>P.U. HT</t>
  </si>
  <si>
    <t>P.T. HT</t>
  </si>
  <si>
    <t xml:space="preserve"> Variante /
 PSE</t>
  </si>
  <si>
    <t>Numéro
 PSE</t>
  </si>
  <si>
    <t>Taux TVA</t>
  </si>
  <si>
    <t>Marque</t>
  </si>
  <si>
    <t>Référence</t>
  </si>
  <si>
    <t>Commentaire</t>
  </si>
  <si>
    <t>Localisation</t>
  </si>
  <si>
    <t>ELECTRICITE</t>
  </si>
  <si>
    <t>2.C</t>
  </si>
  <si>
    <t>Commentaire : Les quantités sont données à titre indicatif.
L'entreprise est tenue par une étude individuelle d'en vérifier l'exactitude
L'entreprise devra les modifier si nécessaire. 
La non modification des quantités proposées est considéré comme acceptation par l'entreprise de ces dernières,
Cette acceptation entraînant la nullité de tout recours après dépôt de l'offre
L'entrepreneur est tenu de prendre connaissance du CCTP qui apporte des précisions importantes à l'élaboration des coûts.
L'entreprise prendra en compte les mesures de prévention et de sécurité suivant le plan général de coordination sécurité annexé à l'appel d'offre</t>
  </si>
  <si>
    <t>DESCRIPTION DES TRAVAUX</t>
  </si>
  <si>
    <t>3.T</t>
  </si>
  <si>
    <t>1.1</t>
  </si>
  <si>
    <t>Le projet prévoit la mise en oeuvre d'une isolation thermique par l'extérieur sur les trois façades restantes à rénover. Il prévoit aussi la démolition et la recréation du SAS d'entrée.</t>
  </si>
  <si>
    <t>PM</t>
  </si>
  <si>
    <t>9.&amp;</t>
  </si>
  <si>
    <t>3.&amp;</t>
  </si>
  <si>
    <t>COVID-19</t>
  </si>
  <si>
    <t>2.1</t>
  </si>
  <si>
    <t>Prise en compte des contraintes COVID-19 (compris dans l'offre)</t>
  </si>
  <si>
    <t>CP</t>
  </si>
  <si>
    <t>ENLEVEMENT ET GESTION DES DECHETS</t>
  </si>
  <si>
    <t>3.1</t>
  </si>
  <si>
    <t>GESTION DES DECHETS (suivant décret n°2020-1817 du 29 décembre 2020)</t>
  </si>
  <si>
    <t>ens</t>
  </si>
  <si>
    <t>9.C</t>
  </si>
  <si>
    <t xml:space="preserve">Commentaire : Estimation de la quantité des déchets qui seront générés par l'entreprise durant les travaux m³: </t>
  </si>
  <si>
    <t xml:space="preserve">Commentaire : Modalité de gestion et d'enlèvement des déchets : </t>
  </si>
  <si>
    <t xml:space="preserve">Commentaire : Point de collecte des déchets : </t>
  </si>
  <si>
    <t>Commentaire : Estimation des coûts de gestion et d'enlèvement des déchets</t>
  </si>
  <si>
    <t>COFFRET DE CHANTIER</t>
  </si>
  <si>
    <t>4.1</t>
  </si>
  <si>
    <t>Coffret de chantier</t>
  </si>
  <si>
    <t>ECLAIRAGE EXTERIEUR</t>
  </si>
  <si>
    <t>5.1</t>
  </si>
  <si>
    <t>Dépose, adaptations et repose des éclairages et équipements électriques extérieurs gênant les travaux à réaliser en façade</t>
  </si>
  <si>
    <t>EQUIPEMENT PRISES DE COURANT ET ECLAIRAGE NORMAL INTERIEUR NEUF</t>
  </si>
  <si>
    <t>6.1</t>
  </si>
  <si>
    <t>Neutralisation et dépose de tous les équipements électriques dans le SAS existant</t>
  </si>
  <si>
    <t>6.2</t>
  </si>
  <si>
    <t>PRISES DE COURANTS</t>
  </si>
  <si>
    <t>6.2.1</t>
  </si>
  <si>
    <t>Prise de service 16A+T</t>
  </si>
  <si>
    <t>4.&amp;</t>
  </si>
  <si>
    <t>6.3</t>
  </si>
  <si>
    <t>ECLAIRAGE INTERIEUR</t>
  </si>
  <si>
    <t>4.T</t>
  </si>
  <si>
    <t>6.3.1</t>
  </si>
  <si>
    <t>DISSIPATEUR DE CHALEUR</t>
  </si>
  <si>
    <t>5.T</t>
  </si>
  <si>
    <t>6.3.1.1</t>
  </si>
  <si>
    <t>Dissipateur de chaleur</t>
  </si>
  <si>
    <t>5.&amp;</t>
  </si>
  <si>
    <t>6.3.2</t>
  </si>
  <si>
    <t>MARQUE BALDEREC</t>
  </si>
  <si>
    <t>6.3.2.1</t>
  </si>
  <si>
    <t>Encastré Downlight led 25W</t>
  </si>
  <si>
    <r>
      <rPr>
        <u/>
        <sz val="10"/>
        <color rgb="FF000000"/>
        <rFont val="Arial"/>
        <family val="2"/>
      </rPr>
      <t xml:space="preserve">Encastré </t>
    </r>
    <r>
      <rPr>
        <b/>
        <u/>
        <sz val="10"/>
        <color rgb="FF000000"/>
        <rFont val="Arial"/>
        <family val="2"/>
      </rPr>
      <t>Downlight led 25W</t>
    </r>
  </si>
  <si>
    <t>6.T</t>
  </si>
  <si>
    <t>6.U.IMAGE</t>
  </si>
  <si>
    <t>6.3.2.1.1</t>
  </si>
  <si>
    <t>6.&amp;</t>
  </si>
  <si>
    <t>6.3.3</t>
  </si>
  <si>
    <t>COMMANDE ECLAIRAGE INTERIEUR</t>
  </si>
  <si>
    <t>6.3.3.1</t>
  </si>
  <si>
    <t>Alimentations et commandes</t>
  </si>
  <si>
    <t>6.3.3.1.1</t>
  </si>
  <si>
    <t>2 points lumineux sur un détecteur de présence</t>
  </si>
  <si>
    <t>6.3.4</t>
  </si>
  <si>
    <t>DETECTEURS DE PRESENCE</t>
  </si>
  <si>
    <t>6.3.4.1</t>
  </si>
  <si>
    <t>Détecteur PD4-1C-C - Référence  92274 - Circulation &gt;20ml (1)</t>
  </si>
  <si>
    <t>6.3.4.1.1</t>
  </si>
  <si>
    <t>PD4-1C-C - Référence  92274 - Circulation &gt;20ml</t>
  </si>
  <si>
    <t>EQUIPEMENT ECLAIRAGE DE SECURITE</t>
  </si>
  <si>
    <t>7.1</t>
  </si>
  <si>
    <t>Bloc autonome d'évacuation ULTRALED 2-45 compris raccordement aux réseaux existants</t>
  </si>
  <si>
    <t>ALIMENTATION OCCULTATIONS</t>
  </si>
  <si>
    <t>8.1</t>
  </si>
  <si>
    <t>Alimentation des BSO</t>
  </si>
  <si>
    <t>CVC - PLOMBERIE</t>
  </si>
  <si>
    <t>9.1</t>
  </si>
  <si>
    <t xml:space="preserve">Neutralisation, dépose, adaptations et repose des équipements de CVC Plomberie </t>
  </si>
  <si>
    <t>9.1.1</t>
  </si>
  <si>
    <t>Maintien du confort durant toute la durée des travaux par mise en œuvre de convecteur électrique (de nombre et puissance adaptée), compris renfort de ligne et passage de lignes complémentaire si nécessaire</t>
  </si>
  <si>
    <t>9.1.2</t>
  </si>
  <si>
    <t xml:space="preserve">Neutralisation, dépose, adaptation et repose des robinets de puisage en façade compris raccordement aux réseaux existants  </t>
  </si>
  <si>
    <t>9.1.3</t>
  </si>
  <si>
    <t xml:space="preserve">Neutralisation, dépose, adaptations et repose des équipements de Chauffage présents en façade (sondes, coffret de coupure gaz selon nécessité, etc...), compris neutralisation des réseaux suivant les procédures en vigueur, toutes sujétions de repose, raccordements aux réseaux existants </t>
  </si>
  <si>
    <t>9.1.4</t>
  </si>
  <si>
    <t>Neutralisation, dépose, adaptations et repose des réseaux de  Monosplit traitant le local informatique en façade, compris neutralisation des réseaux, récupération du fluide suivant les procédures en vigueur, manutention, toutes sujétions de repose, raccordements aux réseaux frigorifiques, électriques, d'évacuation existants à proximité</t>
  </si>
  <si>
    <t>9.1.5</t>
  </si>
  <si>
    <t>Neutralisation, dépose, adaptations et repose des réseaux de groupes VRV en façade, compris neutralisation des réseaux, récupération du fluide suivant les procédures en vigueur, manutention, toutes sujétions de repose, raccordements aux réseaux frigorifiques, électriques, d'évacuation existants à proximité, capotage</t>
  </si>
  <si>
    <t>9.1.6</t>
  </si>
  <si>
    <t>NOTA : Dans le cas où le fluide frigorigène n'est plus conforme avec la réglementation vigueur, l'entreprise devra fournir un devis complémentaire pour le remplacement du système technique.</t>
  </si>
  <si>
    <t>9.1.7</t>
  </si>
  <si>
    <t>Neutralisation, dépose et évacuation complète des installations techniques existantes en chaufferie (chaudières, canalisations gaz, production d'ECS, circulateur, conduit de fumée, organes hydrauliques, coffret électrique, etc...) (PSE 1 - Dépose des équipements de la chaufferie)</t>
  </si>
  <si>
    <t xml:space="preserve"> PSE</t>
  </si>
  <si>
    <t>ETUDES D’EXECUTION</t>
  </si>
  <si>
    <t>10.1</t>
  </si>
  <si>
    <t>Études d'exécution (Compris dans l'offre)</t>
  </si>
  <si>
    <t>REGLAGES ET ESSAIS</t>
  </si>
  <si>
    <t>11.1</t>
  </si>
  <si>
    <t>DOE sur support informatique</t>
  </si>
  <si>
    <t>11.2</t>
  </si>
  <si>
    <t>Rapport bureau de contrôle</t>
  </si>
  <si>
    <t xml:space="preserve">GARANTIE CONFORMITE </t>
  </si>
  <si>
    <t>RECAPITULATIF
ELECTRICITE</t>
  </si>
  <si>
    <t>Total du lot ELECTRICITE</t>
  </si>
  <si>
    <t>Total H.T. :</t>
  </si>
  <si>
    <t>Total T.V.A. (20%) :</t>
  </si>
  <si>
    <t>Total T.T.C. :</t>
  </si>
  <si>
    <t xml:space="preserve">Soit en toutes lettres TTC : </t>
  </si>
  <si>
    <t>RECAPITULATIF PSE</t>
  </si>
  <si>
    <t xml:space="preserve"> PSE 1 - Dépose des équipements de la chaufferie</t>
  </si>
  <si>
    <t xml:space="preserve"> 	 Neutralisation, dépose et évacuation complète des installations techniques existantes en chaufferie (chaudières, canalisations gaz, production d'ECS, circulateur, conduit de fumée, organes hydrauliques, coffret électrique, etc...)</t>
  </si>
  <si>
    <t>Sous-total PSE 1 - Dépose des équipements de la chaufferie</t>
  </si>
  <si>
    <t>H.T.</t>
  </si>
  <si>
    <t>T.V.A.</t>
  </si>
  <si>
    <t>T.T.C.</t>
  </si>
  <si>
    <t>Total Base</t>
  </si>
  <si>
    <t>H.T. :</t>
  </si>
  <si>
    <t>T.V.A. :</t>
  </si>
  <si>
    <t>T.T.C. :</t>
  </si>
  <si>
    <t>Total Base + PSE 1 - Dépose des équipements de la chaufferie</t>
  </si>
  <si>
    <t>Total  PSE</t>
  </si>
  <si>
    <t>Total Base +  PSE</t>
  </si>
  <si>
    <t>Fait à _________________________
le _____________________________</t>
  </si>
  <si>
    <t>Bon pour accord, signature</t>
  </si>
  <si>
    <t>Signature et cachet de l'Entrepreneur</t>
  </si>
  <si>
    <t>Conditions de règlement : Par virement à 30 j</t>
  </si>
  <si>
    <t>Paramètres document</t>
  </si>
  <si>
    <t>1.</t>
  </si>
  <si>
    <t>Titre du document :</t>
  </si>
  <si>
    <t>2.</t>
  </si>
  <si>
    <t>Titre du dossier :</t>
  </si>
  <si>
    <t>5.</t>
  </si>
  <si>
    <t>Titre du lot / des lots :</t>
  </si>
  <si>
    <t>10.</t>
  </si>
  <si>
    <t>Rue du dossier</t>
  </si>
  <si>
    <t>11.</t>
  </si>
  <si>
    <t>Code postal et ville du dossier</t>
  </si>
  <si>
    <t>12.</t>
  </si>
  <si>
    <t>Parcelle du dossier</t>
  </si>
  <si>
    <t>3.</t>
  </si>
  <si>
    <t>Code du dossier</t>
  </si>
  <si>
    <t>4.</t>
  </si>
  <si>
    <t>Code du lot / des lots :</t>
  </si>
  <si>
    <t>6.</t>
  </si>
  <si>
    <t>Date de valeur du lot / des lots :</t>
  </si>
  <si>
    <t>7.</t>
  </si>
  <si>
    <t>Phase :</t>
  </si>
  <si>
    <t>8.</t>
  </si>
  <si>
    <t>Indice :</t>
  </si>
  <si>
    <t>Notes :</t>
  </si>
  <si>
    <t>- Le taux 0% est toujours supporté qu'il soit dans cette liste ou non</t>
  </si>
  <si>
    <t>- En dehors du taux 0%, vous pouvez renseigner au maximum 4 taux différents</t>
  </si>
  <si>
    <t>- Si votre lot contient plus de 4 taux différents, ou contient de la TVA proportionnelle, vous devez modifier manuellement la formule de calcul de TVA et de TTC dans le récapitulatif</t>
  </si>
  <si>
    <t>DPGF</t>
  </si>
  <si>
    <t>RENOVATION ENERGETIQUE DDFIP 
46100 FIGEAC</t>
  </si>
  <si>
    <t>10/02/2025</t>
  </si>
  <si>
    <t>DCE 2</t>
  </si>
  <si>
    <t>PHASE 02</t>
  </si>
  <si>
    <t>VERSION</t>
  </si>
  <si>
    <t>4.00</t>
  </si>
  <si>
    <t>TYPEDOC</t>
  </si>
  <si>
    <t>SHOWADJU</t>
  </si>
  <si>
    <t>RECAPSIMPLE</t>
  </si>
  <si>
    <t>SHOWMONTANTS</t>
  </si>
  <si>
    <t>SHOWQUANTITES</t>
  </si>
  <si>
    <t>MONTANTSSURTETE</t>
  </si>
  <si>
    <t>MARGE</t>
  </si>
  <si>
    <t>RECAPLOCNIV9</t>
  </si>
  <si>
    <t>LIST_VALIDATION_CHECKBOX</t>
  </si>
  <si>
    <t>X</t>
  </si>
  <si>
    <t>LOCALISE</t>
  </si>
  <si>
    <t>SRC</t>
  </si>
  <si>
    <t>DVS_APP</t>
  </si>
  <si>
    <t>Coordonnées entreprise</t>
  </si>
  <si>
    <t>Nom de l'entreprise</t>
  </si>
  <si>
    <t>Nom du contact</t>
  </si>
  <si>
    <t>Adresse postale</t>
  </si>
  <si>
    <t>Code postal</t>
  </si>
  <si>
    <t>Ville</t>
  </si>
  <si>
    <t>Localité</t>
  </si>
  <si>
    <t>Boîte postale</t>
  </si>
  <si>
    <t>Téléphone</t>
  </si>
  <si>
    <t>9.</t>
  </si>
  <si>
    <t>Fax</t>
  </si>
  <si>
    <t>Tél. Portable</t>
  </si>
  <si>
    <t>E-mail</t>
  </si>
  <si>
    <t xml:space="preserve">Observation : </t>
  </si>
  <si>
    <t>Prestations supplémentaires</t>
  </si>
  <si>
    <t>Titre de la prestation</t>
  </si>
  <si>
    <t>Unité</t>
  </si>
  <si>
    <t>Quantité</t>
  </si>
  <si>
    <t>Prix unitaire</t>
  </si>
  <si>
    <t>Prix total</t>
  </si>
</sst>
</file>

<file path=xl/styles.xml><?xml version="1.0" encoding="utf-8"?>
<styleSheet xmlns="http://schemas.openxmlformats.org/spreadsheetml/2006/main">
  <numFmts count="4">
    <numFmt numFmtId="164" formatCode="#,##0.000"/>
    <numFmt numFmtId="165" formatCode="#,##0.00\ [$€];[Red]\-#,##0.00\ [$€]"/>
    <numFmt numFmtId="166" formatCode="00000"/>
    <numFmt numFmtId="167" formatCode="0#&quot; &quot;##&quot; &quot;##&quot; &quot;##&quot; &quot;##"/>
  </numFmts>
  <fonts count="24">
    <font>
      <sz val="11"/>
      <color theme="1"/>
      <name val="Calibri"/>
      <family val="2"/>
      <scheme val="minor"/>
    </font>
    <font>
      <u/>
      <sz val="10"/>
      <color rgb="FF000000"/>
      <name val="Arial"/>
      <family val="2"/>
    </font>
    <font>
      <sz val="8"/>
      <color theme="1"/>
      <name val="Arial"/>
      <family val="2"/>
    </font>
    <font>
      <sz val="14"/>
      <color theme="1"/>
      <name val="Arial"/>
      <family val="2"/>
    </font>
    <font>
      <b/>
      <sz val="9"/>
      <color theme="1"/>
      <name val="Arial"/>
      <family val="2"/>
    </font>
    <font>
      <b/>
      <sz val="14"/>
      <color theme="1"/>
      <name val="Arial"/>
      <family val="2"/>
    </font>
    <font>
      <sz val="7"/>
      <color theme="1"/>
      <name val="Arial"/>
      <family val="2"/>
    </font>
    <font>
      <sz val="10"/>
      <color theme="1"/>
      <name val="Arial"/>
      <family val="2"/>
    </font>
    <font>
      <sz val="7"/>
      <color rgb="FF000000"/>
      <name val="Arial"/>
      <family val="2"/>
    </font>
    <font>
      <b/>
      <u/>
      <sz val="12"/>
      <color rgb="FF000000"/>
      <name val="Arial"/>
      <family val="2"/>
    </font>
    <font>
      <sz val="8"/>
      <color rgb="FF000000"/>
      <name val="Arial"/>
      <family val="2"/>
    </font>
    <font>
      <sz val="6"/>
      <color rgb="FF000000"/>
      <name val="Arial"/>
      <family val="2"/>
    </font>
    <font>
      <b/>
      <sz val="8"/>
      <color rgb="FF000000"/>
      <name val="Arial"/>
      <family val="2"/>
    </font>
    <font>
      <b/>
      <sz val="8"/>
      <color rgb="FF000000"/>
      <name val="Arial"/>
      <family val="2"/>
    </font>
    <font>
      <sz val="8"/>
      <color rgb="FF000000"/>
      <name val="Arial"/>
      <family val="2"/>
    </font>
    <font>
      <b/>
      <sz val="11"/>
      <color rgb="FF000000"/>
      <name val="Arial"/>
      <family val="2"/>
    </font>
    <font>
      <b/>
      <sz val="10"/>
      <color rgb="FF000000"/>
      <name val="Arial"/>
      <family val="2"/>
    </font>
    <font>
      <b/>
      <u/>
      <sz val="12"/>
      <color theme="1"/>
      <name val="Arial"/>
      <family val="2"/>
    </font>
    <font>
      <b/>
      <sz val="10"/>
      <color theme="1"/>
      <name val="Arial"/>
      <family val="2"/>
    </font>
    <font>
      <sz val="9"/>
      <color theme="1"/>
      <name val="Arial"/>
      <family val="2"/>
    </font>
    <font>
      <b/>
      <u/>
      <sz val="10"/>
      <color theme="1"/>
      <name val="Arial"/>
      <family val="2"/>
    </font>
    <font>
      <b/>
      <sz val="12"/>
      <color theme="1"/>
      <name val="Arial"/>
      <family val="2"/>
    </font>
    <font>
      <sz val="8"/>
      <color indexed="81"/>
      <name val="Tahoma"/>
      <family val="2"/>
    </font>
    <font>
      <b/>
      <u/>
      <sz val="10"/>
      <color rgb="FF000000"/>
      <name val="Arial"/>
      <family val="2"/>
    </font>
  </fonts>
  <fills count="3">
    <fill>
      <patternFill patternType="none"/>
    </fill>
    <fill>
      <patternFill patternType="gray125"/>
    </fill>
    <fill>
      <patternFill patternType="solid">
        <fgColor rgb="FFDFDFDF"/>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ck">
        <color auto="1"/>
      </left>
      <right style="thick">
        <color auto="1"/>
      </right>
      <top style="thick">
        <color auto="1"/>
      </top>
      <bottom style="thick">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105">
    <xf numFmtId="0" fontId="0" fillId="0" borderId="0" xfId="0"/>
    <xf numFmtId="0" fontId="2" fillId="2" borderId="1" xfId="0" applyFont="1" applyFill="1" applyBorder="1" applyAlignment="1">
      <alignment vertical="top" wrapText="1"/>
    </xf>
    <xf numFmtId="0" fontId="2" fillId="2" borderId="2" xfId="0" applyFont="1" applyFill="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2" borderId="4" xfId="0" applyFont="1" applyFill="1" applyBorder="1" applyAlignment="1">
      <alignment vertical="top" wrapText="1"/>
    </xf>
    <xf numFmtId="0" fontId="2" fillId="2" borderId="0" xfId="0" applyFont="1" applyFill="1" applyAlignment="1">
      <alignment vertical="top" wrapText="1"/>
    </xf>
    <xf numFmtId="0" fontId="2" fillId="0" borderId="0" xfId="0" applyFont="1" applyAlignment="1">
      <alignment vertical="top" wrapText="1"/>
    </xf>
    <xf numFmtId="0" fontId="2" fillId="0" borderId="5" xfId="0" applyFont="1" applyBorder="1" applyAlignment="1">
      <alignment vertical="top" wrapText="1"/>
    </xf>
    <xf numFmtId="0" fontId="2" fillId="2" borderId="6" xfId="0" applyFont="1" applyFill="1" applyBorder="1" applyAlignment="1">
      <alignment vertical="top" wrapText="1"/>
    </xf>
    <xf numFmtId="0" fontId="2" fillId="2" borderId="7" xfId="0" applyFont="1" applyFill="1" applyBorder="1" applyAlignment="1">
      <alignment vertical="top" wrapText="1"/>
    </xf>
    <xf numFmtId="0" fontId="2" fillId="0" borderId="7" xfId="0" applyFont="1" applyBorder="1" applyAlignment="1">
      <alignment vertical="top" wrapText="1"/>
    </xf>
    <xf numFmtId="0" fontId="2" fillId="0" borderId="8" xfId="0" applyFont="1" applyBorder="1" applyAlignment="1">
      <alignment vertical="top" wrapText="1"/>
    </xf>
    <xf numFmtId="0" fontId="2" fillId="0" borderId="9" xfId="0" applyFont="1" applyBorder="1" applyAlignment="1">
      <alignment horizontal="center" vertical="top" wrapText="1"/>
    </xf>
    <xf numFmtId="0" fontId="8" fillId="0" borderId="10" xfId="0" applyFont="1" applyBorder="1" applyAlignment="1">
      <alignment vertical="top" wrapText="1"/>
    </xf>
    <xf numFmtId="0" fontId="9" fillId="0" borderId="10" xfId="0" applyFont="1" applyBorder="1" applyAlignment="1">
      <alignment vertical="top" wrapText="1"/>
    </xf>
    <xf numFmtId="0" fontId="10" fillId="0" borderId="10" xfId="0" applyFont="1" applyBorder="1" applyAlignment="1">
      <alignment vertical="top" wrapText="1"/>
    </xf>
    <xf numFmtId="0" fontId="11" fillId="0" borderId="10" xfId="0" applyFont="1" applyBorder="1" applyAlignment="1">
      <alignment vertical="top" wrapText="1"/>
    </xf>
    <xf numFmtId="0" fontId="13" fillId="0" borderId="9" xfId="0" applyFont="1" applyBorder="1" applyAlignment="1">
      <alignment horizontal="right" vertical="top" wrapText="1"/>
    </xf>
    <xf numFmtId="164" fontId="13" fillId="0" borderId="9" xfId="0" applyNumberFormat="1" applyFont="1" applyBorder="1" applyAlignment="1">
      <alignment horizontal="right" vertical="top" wrapText="1"/>
    </xf>
    <xf numFmtId="164" fontId="13" fillId="0" borderId="11" xfId="0" applyNumberFormat="1" applyFont="1" applyBorder="1" applyAlignment="1" applyProtection="1">
      <alignment horizontal="right" vertical="top" wrapText="1"/>
      <protection locked="0"/>
    </xf>
    <xf numFmtId="4" fontId="14" fillId="0" borderId="11" xfId="0" applyNumberFormat="1" applyFont="1" applyBorder="1" applyAlignment="1" applyProtection="1">
      <alignment vertical="top" wrapText="1"/>
      <protection locked="0"/>
    </xf>
    <xf numFmtId="4" fontId="14" fillId="0" borderId="9" xfId="0" applyNumberFormat="1" applyFont="1" applyBorder="1" applyAlignment="1">
      <alignment vertical="top" wrapText="1"/>
    </xf>
    <xf numFmtId="10" fontId="6" fillId="0" borderId="0" xfId="0" applyNumberFormat="1" applyFont="1" applyAlignment="1">
      <alignment horizontal="right" vertical="top" wrapText="1"/>
    </xf>
    <xf numFmtId="3" fontId="13" fillId="0" borderId="9" xfId="0" applyNumberFormat="1" applyFont="1" applyBorder="1" applyAlignment="1">
      <alignment horizontal="right" vertical="top" wrapText="1"/>
    </xf>
    <xf numFmtId="3" fontId="13" fillId="0" borderId="11" xfId="0" applyNumberFormat="1" applyFont="1" applyBorder="1" applyAlignment="1" applyProtection="1">
      <alignment horizontal="right" vertical="top" wrapText="1"/>
      <protection locked="0"/>
    </xf>
    <xf numFmtId="0" fontId="15" fillId="0" borderId="10" xfId="0" applyFont="1" applyBorder="1" applyAlignment="1">
      <alignment vertical="top" wrapText="1"/>
    </xf>
    <xf numFmtId="0" fontId="16" fillId="0" borderId="10" xfId="0" applyFont="1" applyBorder="1" applyAlignment="1">
      <alignment vertical="top" wrapText="1"/>
    </xf>
    <xf numFmtId="0" fontId="1" fillId="0" borderId="10" xfId="0" applyFont="1" applyBorder="1" applyAlignment="1">
      <alignment vertical="top" wrapText="1"/>
    </xf>
    <xf numFmtId="0" fontId="2" fillId="0" borderId="0" xfId="0" applyFont="1" applyAlignment="1">
      <alignment vertical="top"/>
    </xf>
    <xf numFmtId="0" fontId="2" fillId="0" borderId="13" xfId="0" applyFont="1" applyBorder="1" applyAlignment="1">
      <alignment vertical="top" wrapText="1"/>
    </xf>
    <xf numFmtId="0" fontId="2" fillId="0" borderId="14" xfId="0" applyFont="1" applyBorder="1" applyAlignment="1">
      <alignment vertical="top" wrapText="1"/>
    </xf>
    <xf numFmtId="0" fontId="19" fillId="0" borderId="0" xfId="0" applyFont="1" applyAlignment="1">
      <alignment vertical="top" wrapText="1"/>
    </xf>
    <xf numFmtId="0" fontId="4" fillId="0" borderId="0" xfId="0" applyFont="1" applyAlignment="1">
      <alignment vertical="top" wrapText="1"/>
    </xf>
    <xf numFmtId="0" fontId="7" fillId="0" borderId="0" xfId="0" applyFont="1" applyAlignment="1">
      <alignment vertical="top" wrapText="1"/>
    </xf>
    <xf numFmtId="0" fontId="18" fillId="0" borderId="0" xfId="0" applyFont="1" applyAlignment="1">
      <alignment vertical="top" wrapText="1"/>
    </xf>
    <xf numFmtId="0" fontId="7" fillId="0" borderId="0" xfId="0" applyFont="1" applyAlignment="1">
      <alignment horizontal="right" vertical="top" wrapText="1"/>
    </xf>
    <xf numFmtId="0" fontId="7" fillId="0" borderId="9" xfId="0" applyFont="1" applyBorder="1" applyAlignment="1">
      <alignment vertical="top" wrapText="1"/>
    </xf>
    <xf numFmtId="10" fontId="7" fillId="0" borderId="23" xfId="0" applyNumberFormat="1" applyFont="1" applyBorder="1" applyAlignment="1">
      <alignment horizontal="right" vertical="top" wrapText="1"/>
    </xf>
    <xf numFmtId="0" fontId="7" fillId="0" borderId="0" xfId="0" applyFont="1" applyAlignment="1">
      <alignment vertical="top"/>
    </xf>
    <xf numFmtId="10" fontId="7" fillId="0" borderId="10" xfId="0" applyNumberFormat="1" applyFont="1" applyBorder="1" applyAlignment="1">
      <alignment horizontal="right" vertical="top" wrapText="1"/>
    </xf>
    <xf numFmtId="10" fontId="7" fillId="0" borderId="24" xfId="0" applyNumberFormat="1" applyFont="1" applyBorder="1" applyAlignment="1">
      <alignment horizontal="right" vertical="top" wrapText="1"/>
    </xf>
    <xf numFmtId="0" fontId="7" fillId="0" borderId="0" xfId="0" applyFont="1" applyAlignment="1">
      <alignment horizontal="center" vertical="top" wrapText="1"/>
    </xf>
    <xf numFmtId="0" fontId="7" fillId="0" borderId="11" xfId="0" applyFont="1" applyBorder="1" applyAlignment="1" applyProtection="1">
      <alignment horizontal="left" vertical="top" wrapText="1"/>
      <protection locked="0"/>
    </xf>
    <xf numFmtId="0" fontId="7" fillId="0" borderId="11" xfId="0" applyFont="1" applyBorder="1" applyAlignment="1" applyProtection="1">
      <alignment horizontal="center" vertical="top" wrapText="1"/>
      <protection locked="0"/>
    </xf>
    <xf numFmtId="164" fontId="7" fillId="0" borderId="11" xfId="0" applyNumberFormat="1" applyFont="1" applyBorder="1" applyAlignment="1" applyProtection="1">
      <alignment horizontal="right" vertical="top" wrapText="1"/>
      <protection locked="0"/>
    </xf>
    <xf numFmtId="165" fontId="7" fillId="0" borderId="11" xfId="0" applyNumberFormat="1" applyFont="1" applyBorder="1" applyAlignment="1" applyProtection="1">
      <alignment horizontal="right" vertical="top" wrapText="1"/>
      <protection locked="0"/>
    </xf>
    <xf numFmtId="165" fontId="7" fillId="0" borderId="9" xfId="0" applyNumberFormat="1" applyFont="1" applyBorder="1" applyAlignment="1">
      <alignment horizontal="right" vertical="top" wrapText="1"/>
    </xf>
    <xf numFmtId="0" fontId="2" fillId="0" borderId="0" xfId="0" applyFont="1" applyAlignment="1">
      <alignment vertical="top" wrapText="1"/>
    </xf>
    <xf numFmtId="0" fontId="3" fillId="0" borderId="0" xfId="0" applyFont="1" applyAlignment="1">
      <alignment horizontal="center" vertical="center" wrapText="1"/>
    </xf>
    <xf numFmtId="0" fontId="5"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7" fillId="0" borderId="9" xfId="0" applyFont="1" applyBorder="1" applyAlignment="1">
      <alignment horizontal="center" vertical="center" wrapText="1"/>
    </xf>
    <xf numFmtId="0" fontId="4" fillId="0" borderId="0" xfId="0" applyFont="1" applyAlignment="1">
      <alignment horizontal="left" vertical="top" wrapText="1"/>
    </xf>
    <xf numFmtId="0" fontId="6" fillId="2" borderId="0" xfId="0" applyFont="1" applyFill="1" applyAlignment="1">
      <alignment vertical="top" wrapText="1"/>
    </xf>
    <xf numFmtId="0" fontId="2" fillId="2" borderId="0" xfId="0" applyFont="1" applyFill="1" applyAlignment="1">
      <alignment vertical="top" wrapText="1"/>
    </xf>
    <xf numFmtId="0" fontId="2" fillId="2" borderId="4" xfId="0" applyFont="1" applyFill="1" applyBorder="1" applyAlignment="1">
      <alignment vertical="top" wrapText="1"/>
    </xf>
    <xf numFmtId="0" fontId="2" fillId="0" borderId="9" xfId="0" applyFont="1" applyBorder="1" applyAlignment="1">
      <alignment horizontal="center" vertical="top" wrapText="1"/>
    </xf>
    <xf numFmtId="0" fontId="9" fillId="0" borderId="10" xfId="0" applyFont="1" applyBorder="1" applyAlignment="1">
      <alignment vertical="top" wrapText="1"/>
    </xf>
    <xf numFmtId="0" fontId="10" fillId="0" borderId="10" xfId="0" applyFont="1" applyBorder="1" applyAlignment="1">
      <alignment vertical="top" wrapText="1"/>
    </xf>
    <xf numFmtId="0" fontId="12" fillId="0" borderId="10" xfId="0" applyFont="1" applyBorder="1" applyAlignment="1">
      <alignment vertical="top" wrapText="1"/>
    </xf>
    <xf numFmtId="0" fontId="2" fillId="0" borderId="10" xfId="0" applyFont="1" applyBorder="1" applyAlignment="1">
      <alignment vertical="top" wrapText="1"/>
    </xf>
    <xf numFmtId="0" fontId="15" fillId="0" borderId="10" xfId="0" applyFont="1" applyBorder="1" applyAlignment="1">
      <alignment vertical="top" wrapText="1"/>
    </xf>
    <xf numFmtId="0" fontId="16" fillId="0" borderId="10" xfId="0" applyFont="1" applyBorder="1" applyAlignment="1">
      <alignment vertical="top" wrapText="1"/>
    </xf>
    <xf numFmtId="0" fontId="1" fillId="0" borderId="0" xfId="0" applyFont="1" applyAlignment="1">
      <alignment vertical="top" wrapText="1"/>
    </xf>
    <xf numFmtId="0" fontId="1" fillId="0" borderId="10" xfId="0" applyFont="1" applyBorder="1" applyAlignment="1">
      <alignment vertical="top" wrapText="1"/>
    </xf>
    <xf numFmtId="0" fontId="17" fillId="0" borderId="2" xfId="0" applyFont="1" applyBorder="1" applyAlignment="1">
      <alignment horizontal="center" vertical="top" wrapText="1"/>
    </xf>
    <xf numFmtId="0" fontId="18" fillId="0" borderId="12" xfId="0" applyFont="1" applyBorder="1" applyAlignment="1">
      <alignment vertical="top" wrapText="1"/>
    </xf>
    <xf numFmtId="0" fontId="18" fillId="0" borderId="13" xfId="0" applyFont="1" applyBorder="1" applyAlignment="1">
      <alignment vertical="top" wrapText="1"/>
    </xf>
    <xf numFmtId="0" fontId="2" fillId="0" borderId="15" xfId="0" applyFont="1" applyBorder="1" applyAlignment="1">
      <alignment vertical="top" wrapText="1"/>
    </xf>
    <xf numFmtId="0" fontId="2" fillId="0" borderId="2" xfId="0" applyFont="1" applyBorder="1" applyAlignment="1">
      <alignment vertical="top" wrapText="1"/>
    </xf>
    <xf numFmtId="0" fontId="2" fillId="0" borderId="16" xfId="0" applyFont="1" applyBorder="1" applyAlignment="1">
      <alignment vertical="top" wrapText="1"/>
    </xf>
    <xf numFmtId="0" fontId="4" fillId="0" borderId="17" xfId="0" applyFont="1" applyBorder="1" applyAlignment="1">
      <alignment vertical="top" wrapText="1"/>
    </xf>
    <xf numFmtId="165" fontId="4" fillId="0" borderId="0" xfId="0" applyNumberFormat="1" applyFont="1" applyAlignment="1">
      <alignment vertical="top" wrapText="1"/>
    </xf>
    <xf numFmtId="165" fontId="2" fillId="0" borderId="0" xfId="0" applyNumberFormat="1" applyFont="1" applyAlignment="1">
      <alignment vertical="top" wrapText="1"/>
    </xf>
    <xf numFmtId="165" fontId="2" fillId="0" borderId="18" xfId="0" applyNumberFormat="1" applyFont="1" applyBorder="1" applyAlignment="1">
      <alignment vertical="top" wrapText="1"/>
    </xf>
    <xf numFmtId="0" fontId="4" fillId="0" borderId="19" xfId="0" applyFont="1" applyBorder="1" applyAlignment="1">
      <alignment vertical="top" wrapText="1"/>
    </xf>
    <xf numFmtId="0" fontId="2" fillId="0" borderId="20" xfId="0" applyFont="1" applyBorder="1" applyAlignment="1">
      <alignment vertical="top" wrapText="1"/>
    </xf>
    <xf numFmtId="165" fontId="4" fillId="0" borderId="20" xfId="0" applyNumberFormat="1" applyFont="1" applyBorder="1" applyAlignment="1">
      <alignment vertical="top" wrapText="1"/>
    </xf>
    <xf numFmtId="165" fontId="2" fillId="0" borderId="20" xfId="0" applyNumberFormat="1" applyFont="1" applyBorder="1" applyAlignment="1">
      <alignment vertical="top" wrapText="1"/>
    </xf>
    <xf numFmtId="165" fontId="2" fillId="0" borderId="21" xfId="0" applyNumberFormat="1" applyFont="1" applyBorder="1" applyAlignment="1">
      <alignment vertical="top" wrapText="1"/>
    </xf>
    <xf numFmtId="0" fontId="19" fillId="0" borderId="0" xfId="0" applyFont="1" applyAlignment="1">
      <alignment vertical="top" wrapText="1"/>
    </xf>
    <xf numFmtId="0" fontId="4" fillId="0" borderId="0" xfId="0" applyFont="1" applyAlignment="1">
      <alignment vertical="top" wrapText="1"/>
    </xf>
    <xf numFmtId="0" fontId="19" fillId="0" borderId="20" xfId="0" applyFont="1" applyBorder="1" applyAlignment="1">
      <alignment vertical="top" wrapText="1"/>
    </xf>
    <xf numFmtId="0" fontId="20" fillId="0" borderId="0" xfId="0" applyFont="1" applyAlignment="1">
      <alignment horizontal="center" vertical="top" wrapText="1"/>
    </xf>
    <xf numFmtId="165" fontId="19" fillId="0" borderId="0" xfId="0" applyNumberFormat="1" applyFont="1" applyAlignment="1">
      <alignment vertical="top" wrapText="1"/>
    </xf>
    <xf numFmtId="165" fontId="4" fillId="0" borderId="0" xfId="0" applyNumberFormat="1" applyFont="1" applyAlignment="1">
      <alignment horizontal="right" vertical="top" wrapText="1"/>
    </xf>
    <xf numFmtId="0" fontId="19" fillId="0" borderId="0" xfId="0" applyFont="1" applyAlignment="1">
      <alignment horizontal="right" vertical="top" wrapText="1"/>
    </xf>
    <xf numFmtId="0" fontId="4" fillId="0" borderId="2" xfId="0" applyFont="1" applyBorder="1" applyAlignment="1">
      <alignment vertical="top" wrapText="1"/>
    </xf>
    <xf numFmtId="0" fontId="7" fillId="0" borderId="0" xfId="0" applyFont="1" applyAlignment="1">
      <alignment vertical="top" wrapText="1"/>
    </xf>
    <xf numFmtId="0" fontId="2" fillId="0" borderId="22" xfId="0" applyFont="1" applyBorder="1" applyAlignment="1">
      <alignment vertical="top" wrapText="1"/>
    </xf>
    <xf numFmtId="0" fontId="7" fillId="0" borderId="0" xfId="0" applyFont="1" applyAlignment="1">
      <alignment horizontal="left" vertical="top" wrapText="1"/>
    </xf>
    <xf numFmtId="0" fontId="7" fillId="0" borderId="9" xfId="0" applyFont="1" applyBorder="1" applyAlignment="1">
      <alignment vertical="top" wrapText="1"/>
    </xf>
    <xf numFmtId="0" fontId="18" fillId="0" borderId="0" xfId="0" applyFont="1" applyAlignment="1">
      <alignment horizontal="center" vertical="top" wrapText="1"/>
    </xf>
    <xf numFmtId="0" fontId="7" fillId="0" borderId="11" xfId="0" applyFont="1" applyBorder="1" applyAlignment="1" applyProtection="1">
      <alignment vertical="top" wrapText="1"/>
      <protection locked="0"/>
    </xf>
    <xf numFmtId="166" fontId="7" fillId="0" borderId="11" xfId="0" applyNumberFormat="1" applyFont="1" applyBorder="1" applyAlignment="1" applyProtection="1">
      <alignment vertical="top" wrapText="1"/>
      <protection locked="0"/>
    </xf>
    <xf numFmtId="167" fontId="7" fillId="0" borderId="11" xfId="0" applyNumberFormat="1" applyFont="1" applyBorder="1" applyAlignment="1" applyProtection="1">
      <alignment vertical="top" wrapText="1"/>
      <protection locked="0"/>
    </xf>
    <xf numFmtId="0" fontId="21" fillId="0" borderId="0" xfId="0" applyFont="1" applyAlignment="1">
      <alignment horizontal="center"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28575</xdr:colOff>
      <xdr:row>1</xdr:row>
      <xdr:rowOff>0</xdr:rowOff>
    </xdr:from>
    <xdr:to>
      <xdr:col>6</xdr:col>
      <xdr:colOff>800655</xdr:colOff>
      <xdr:row>9</xdr:row>
      <xdr:rowOff>114171</xdr:rowOff>
    </xdr:to>
    <xdr:pic>
      <xdr:nvPicPr>
        <xdr:cNvPr id="2" name="Picture 1" descr="{1cb1f986-5e59-4e19-bc28-c2f5d7d386b1}"/>
        <xdr:cNvPicPr>
          <a:picLocks noChangeAspect="1"/>
        </xdr:cNvPicPr>
      </xdr:nvPicPr>
      <xdr:blipFill>
        <a:blip xmlns:r="http://schemas.openxmlformats.org/officeDocument/2006/relationships" r:embed="rId1" cstate="print"/>
        <a:stretch>
          <a:fillRect/>
        </a:stretch>
      </xdr:blipFill>
      <xdr:spPr>
        <a:xfrm>
          <a:off x="3914775" y="114300"/>
          <a:ext cx="1629330" cy="1028571"/>
        </a:xfrm>
        <a:prstGeom prst="rect">
          <a:avLst/>
        </a:prstGeom>
      </xdr:spPr>
    </xdr:pic>
    <xdr:clientData/>
  </xdr:twoCellAnchor>
  <xdr:twoCellAnchor editAs="oneCell">
    <xdr:from>
      <xdr:col>4</xdr:col>
      <xdr:colOff>33338</xdr:colOff>
      <xdr:row>51</xdr:row>
      <xdr:rowOff>71438</xdr:rowOff>
    </xdr:from>
    <xdr:to>
      <xdr:col>4</xdr:col>
      <xdr:colOff>922337</xdr:colOff>
      <xdr:row>54</xdr:row>
      <xdr:rowOff>36538</xdr:rowOff>
    </xdr:to>
    <xdr:pic>
      <xdr:nvPicPr>
        <xdr:cNvPr id="3" name="Picture 2" descr="{1e5beffb-696c-4d2e-8b23-d51ccb78a084}"/>
        <xdr:cNvPicPr>
          <a:picLocks noChangeAspect="1"/>
        </xdr:cNvPicPr>
      </xdr:nvPicPr>
      <xdr:blipFill>
        <a:blip xmlns:r="http://schemas.openxmlformats.org/officeDocument/2006/relationships" r:embed="rId2" cstate="print"/>
        <a:stretch>
          <a:fillRect/>
        </a:stretch>
      </xdr:blipFill>
      <xdr:spPr>
        <a:xfrm>
          <a:off x="2957513" y="5900738"/>
          <a:ext cx="889000" cy="308000"/>
        </a:xfrm>
        <a:prstGeom prst="rect">
          <a:avLst/>
        </a:prstGeom>
      </xdr:spPr>
    </xdr:pic>
    <xdr:clientData/>
  </xdr:twoCellAnchor>
  <xdr:twoCellAnchor editAs="oneCell">
    <xdr:from>
      <xdr:col>1</xdr:col>
      <xdr:colOff>33338</xdr:colOff>
      <xdr:row>81</xdr:row>
      <xdr:rowOff>47625</xdr:rowOff>
    </xdr:from>
    <xdr:to>
      <xdr:col>1</xdr:col>
      <xdr:colOff>636587</xdr:colOff>
      <xdr:row>83</xdr:row>
      <xdr:rowOff>60868</xdr:rowOff>
    </xdr:to>
    <xdr:pic>
      <xdr:nvPicPr>
        <xdr:cNvPr id="4" name="Picture 3" descr="{f8637600-4798-4319-8da7-57f860a7a1bc}"/>
        <xdr:cNvPicPr>
          <a:picLocks noChangeAspect="1"/>
        </xdr:cNvPicPr>
      </xdr:nvPicPr>
      <xdr:blipFill>
        <a:blip xmlns:r="http://schemas.openxmlformats.org/officeDocument/2006/relationships" r:embed="rId3" cstate="print"/>
        <a:stretch>
          <a:fillRect/>
        </a:stretch>
      </xdr:blipFill>
      <xdr:spPr>
        <a:xfrm>
          <a:off x="42863" y="9305925"/>
          <a:ext cx="603250" cy="241843"/>
        </a:xfrm>
        <a:prstGeom prst="rect">
          <a:avLst/>
        </a:prstGeom>
      </xdr:spPr>
    </xdr:pic>
    <xdr:clientData/>
  </xdr:twoCellAnchor>
  <xdr:twoCellAnchor editAs="oneCell">
    <xdr:from>
      <xdr:col>1</xdr:col>
      <xdr:colOff>33338</xdr:colOff>
      <xdr:row>73</xdr:row>
      <xdr:rowOff>95250</xdr:rowOff>
    </xdr:from>
    <xdr:to>
      <xdr:col>1</xdr:col>
      <xdr:colOff>636587</xdr:colOff>
      <xdr:row>77</xdr:row>
      <xdr:rowOff>18873</xdr:rowOff>
    </xdr:to>
    <xdr:pic>
      <xdr:nvPicPr>
        <xdr:cNvPr id="5" name="Picture 4" descr="{0bca46df-99ac-4d22-b5b7-8bb34f656cb5}"/>
        <xdr:cNvPicPr>
          <a:picLocks noChangeAspect="1"/>
        </xdr:cNvPicPr>
      </xdr:nvPicPr>
      <xdr:blipFill>
        <a:blip xmlns:r="http://schemas.openxmlformats.org/officeDocument/2006/relationships" r:embed="rId4" cstate="print"/>
        <a:stretch>
          <a:fillRect/>
        </a:stretch>
      </xdr:blipFill>
      <xdr:spPr>
        <a:xfrm>
          <a:off x="42863" y="8439150"/>
          <a:ext cx="603250" cy="380823"/>
        </a:xfrm>
        <a:prstGeom prst="rect">
          <a:avLst/>
        </a:prstGeom>
      </xdr:spPr>
    </xdr:pic>
    <xdr:clientData/>
  </xdr:twoCellAnchor>
  <xdr:twoCellAnchor editAs="oneCell">
    <xdr:from>
      <xdr:col>1</xdr:col>
      <xdr:colOff>33338</xdr:colOff>
      <xdr:row>66</xdr:row>
      <xdr:rowOff>95250</xdr:rowOff>
    </xdr:from>
    <xdr:to>
      <xdr:col>1</xdr:col>
      <xdr:colOff>636587</xdr:colOff>
      <xdr:row>70</xdr:row>
      <xdr:rowOff>15081</xdr:rowOff>
    </xdr:to>
    <xdr:pic>
      <xdr:nvPicPr>
        <xdr:cNvPr id="6" name="Picture 5" descr="{9e7847fd-2501-4529-8620-c2970a21c946}"/>
        <xdr:cNvPicPr>
          <a:picLocks noChangeAspect="1"/>
        </xdr:cNvPicPr>
      </xdr:nvPicPr>
      <xdr:blipFill>
        <a:blip xmlns:r="http://schemas.openxmlformats.org/officeDocument/2006/relationships" r:embed="rId5" cstate="print"/>
        <a:stretch>
          <a:fillRect/>
        </a:stretch>
      </xdr:blipFill>
      <xdr:spPr>
        <a:xfrm>
          <a:off x="42863" y="7639050"/>
          <a:ext cx="603250" cy="37703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sheetPr>
    <outlinePr summaryBelow="0" summaryRight="0"/>
    <pageSetUpPr fitToPage="1"/>
  </sheetPr>
  <dimension ref="B1:I87"/>
  <sheetViews>
    <sheetView showGridLines="0" workbookViewId="0"/>
  </sheetViews>
  <sheetFormatPr baseColWidth="10" defaultColWidth="9.140625" defaultRowHeight="9" customHeight="1"/>
  <cols>
    <col min="1" max="1" width="0.140625" customWidth="1"/>
    <col min="2" max="2" width="10.140625" customWidth="1"/>
    <col min="3" max="3" width="31.28515625" customWidth="1"/>
    <col min="4" max="4" width="2.28515625" customWidth="1"/>
    <col min="5" max="5" width="14.42578125" customWidth="1"/>
    <col min="6" max="6" width="12.85546875" customWidth="1"/>
    <col min="7" max="7" width="12.42578125" customWidth="1"/>
    <col min="8" max="8" width="14.5703125" customWidth="1"/>
    <col min="9" max="9" width="2.140625" customWidth="1"/>
    <col min="10" max="69" width="10.7109375" customWidth="1"/>
  </cols>
  <sheetData>
    <row r="1" spans="2:9" ht="9" customHeight="1">
      <c r="B1" s="1"/>
      <c r="C1" s="2"/>
      <c r="D1" s="3"/>
      <c r="E1" s="3"/>
      <c r="F1" s="3"/>
      <c r="G1" s="3"/>
      <c r="H1" s="3"/>
      <c r="I1" s="4"/>
    </row>
    <row r="2" spans="2:9" ht="9" customHeight="1">
      <c r="B2" s="5"/>
      <c r="C2" s="6"/>
      <c r="D2" s="7"/>
      <c r="E2" s="48"/>
      <c r="F2" s="48"/>
      <c r="G2" s="48"/>
      <c r="H2" s="48"/>
      <c r="I2" s="8"/>
    </row>
    <row r="3" spans="2:9" ht="9" customHeight="1">
      <c r="B3" s="5"/>
      <c r="C3" s="6"/>
      <c r="D3" s="7"/>
      <c r="E3" s="48"/>
      <c r="F3" s="48"/>
      <c r="G3" s="48"/>
      <c r="H3" s="48"/>
      <c r="I3" s="8"/>
    </row>
    <row r="4" spans="2:9" ht="9" customHeight="1">
      <c r="B4" s="5"/>
      <c r="C4" s="6"/>
      <c r="D4" s="7"/>
      <c r="E4" s="48"/>
      <c r="F4" s="48"/>
      <c r="G4" s="48"/>
      <c r="H4" s="48"/>
      <c r="I4" s="8"/>
    </row>
    <row r="5" spans="2:9" ht="9" customHeight="1">
      <c r="B5" s="5"/>
      <c r="C5" s="6"/>
      <c r="D5" s="7"/>
      <c r="E5" s="48"/>
      <c r="F5" s="48"/>
      <c r="G5" s="48"/>
      <c r="H5" s="48"/>
      <c r="I5" s="8"/>
    </row>
    <row r="6" spans="2:9" ht="9" customHeight="1">
      <c r="B6" s="5"/>
      <c r="C6" s="6"/>
      <c r="D6" s="7"/>
      <c r="E6" s="48"/>
      <c r="F6" s="48"/>
      <c r="G6" s="48"/>
      <c r="H6" s="48"/>
      <c r="I6" s="8"/>
    </row>
    <row r="7" spans="2:9" ht="9" customHeight="1">
      <c r="B7" s="5"/>
      <c r="C7" s="6"/>
      <c r="D7" s="7"/>
      <c r="E7" s="48"/>
      <c r="F7" s="48"/>
      <c r="G7" s="48"/>
      <c r="H7" s="48"/>
      <c r="I7" s="8"/>
    </row>
    <row r="8" spans="2:9" ht="9" customHeight="1">
      <c r="B8" s="5"/>
      <c r="C8" s="6"/>
      <c r="D8" s="7"/>
      <c r="E8" s="48"/>
      <c r="F8" s="48"/>
      <c r="G8" s="48"/>
      <c r="H8" s="48"/>
      <c r="I8" s="8"/>
    </row>
    <row r="9" spans="2:9" ht="9" customHeight="1">
      <c r="B9" s="5"/>
      <c r="C9" s="6"/>
      <c r="D9" s="7"/>
      <c r="E9" s="48"/>
      <c r="F9" s="48"/>
      <c r="G9" s="48"/>
      <c r="H9" s="48"/>
      <c r="I9" s="8"/>
    </row>
    <row r="10" spans="2:9" ht="9" customHeight="1">
      <c r="B10" s="5"/>
      <c r="C10" s="6"/>
      <c r="D10" s="7"/>
      <c r="E10" s="48"/>
      <c r="F10" s="48"/>
      <c r="G10" s="48"/>
      <c r="H10" s="48"/>
      <c r="I10" s="8"/>
    </row>
    <row r="11" spans="2:9" ht="9" customHeight="1">
      <c r="B11" s="5"/>
      <c r="C11" s="6"/>
      <c r="D11" s="7"/>
      <c r="E11" s="49" t="str">
        <f>IF(Paramètres!C5&lt;&gt;"",Paramètres!C5,"")</f>
        <v>RENOVATION ENERGETIQUE DDFIP 
46100 FIGEAC</v>
      </c>
      <c r="F11" s="49"/>
      <c r="G11" s="49"/>
      <c r="H11" s="49"/>
      <c r="I11" s="8"/>
    </row>
    <row r="12" spans="2:9" ht="9" customHeight="1">
      <c r="B12" s="5"/>
      <c r="C12" s="6"/>
      <c r="D12" s="7"/>
      <c r="E12" s="49"/>
      <c r="F12" s="49"/>
      <c r="G12" s="49"/>
      <c r="H12" s="49"/>
      <c r="I12" s="8"/>
    </row>
    <row r="13" spans="2:9" ht="9" customHeight="1">
      <c r="B13" s="5"/>
      <c r="C13" s="6"/>
      <c r="D13" s="7"/>
      <c r="E13" s="49"/>
      <c r="F13" s="49"/>
      <c r="G13" s="49"/>
      <c r="H13" s="49"/>
      <c r="I13" s="8"/>
    </row>
    <row r="14" spans="2:9" ht="9" customHeight="1">
      <c r="B14" s="5"/>
      <c r="C14" s="6"/>
      <c r="D14" s="7"/>
      <c r="E14" s="49"/>
      <c r="F14" s="49"/>
      <c r="G14" s="49"/>
      <c r="H14" s="49"/>
      <c r="I14" s="8"/>
    </row>
    <row r="15" spans="2:9" ht="9" customHeight="1">
      <c r="B15" s="5"/>
      <c r="C15" s="6"/>
      <c r="D15" s="7"/>
      <c r="E15" s="49"/>
      <c r="F15" s="49"/>
      <c r="G15" s="49"/>
      <c r="H15" s="49"/>
      <c r="I15" s="8"/>
    </row>
    <row r="16" spans="2:9" ht="9" customHeight="1">
      <c r="B16" s="5"/>
      <c r="C16" s="6"/>
      <c r="D16" s="7"/>
      <c r="E16" s="49"/>
      <c r="F16" s="49"/>
      <c r="G16" s="49"/>
      <c r="H16" s="49"/>
      <c r="I16" s="8"/>
    </row>
    <row r="17" spans="2:9" ht="9" customHeight="1">
      <c r="B17" s="5"/>
      <c r="C17" s="6"/>
      <c r="D17" s="7"/>
      <c r="E17" s="49"/>
      <c r="F17" s="49"/>
      <c r="G17" s="49"/>
      <c r="H17" s="49"/>
      <c r="I17" s="8"/>
    </row>
    <row r="18" spans="2:9" ht="9" customHeight="1">
      <c r="B18" s="5"/>
      <c r="C18" s="6"/>
      <c r="D18" s="7"/>
      <c r="E18" s="49"/>
      <c r="F18" s="49"/>
      <c r="G18" s="49"/>
      <c r="H18" s="49"/>
      <c r="I18" s="8"/>
    </row>
    <row r="19" spans="2:9" ht="9" customHeight="1">
      <c r="B19" s="5"/>
      <c r="C19" s="6"/>
      <c r="D19" s="7"/>
      <c r="E19" s="49"/>
      <c r="F19" s="49"/>
      <c r="G19" s="49"/>
      <c r="H19" s="49"/>
      <c r="I19" s="8"/>
    </row>
    <row r="20" spans="2:9" ht="9" customHeight="1">
      <c r="B20" s="5"/>
      <c r="C20" s="6"/>
      <c r="D20" s="7"/>
      <c r="E20" s="49" t="str">
        <f>IF(Paramètres!C24&lt;&gt;"",Paramètres!C24,"") &amp; CHAR(10) &amp; IF(Paramètres!C26&lt;&gt;"",Paramètres!C26,"") &amp; CHAR(10) &amp; IF(Paramètres!C28&lt;&gt;"",Paramètres!C28,"")</f>
        <v xml:space="preserve">
</v>
      </c>
      <c r="F20" s="49"/>
      <c r="G20" s="49"/>
      <c r="H20" s="49"/>
      <c r="I20" s="8"/>
    </row>
    <row r="21" spans="2:9" ht="9" customHeight="1">
      <c r="B21" s="5"/>
      <c r="C21" s="6"/>
      <c r="D21" s="7"/>
      <c r="E21" s="49"/>
      <c r="F21" s="49"/>
      <c r="G21" s="49"/>
      <c r="H21" s="49"/>
      <c r="I21" s="8"/>
    </row>
    <row r="22" spans="2:9" ht="9" customHeight="1">
      <c r="B22" s="5"/>
      <c r="C22" s="6"/>
      <c r="D22" s="7"/>
      <c r="E22" s="49"/>
      <c r="F22" s="49"/>
      <c r="G22" s="49"/>
      <c r="H22" s="49"/>
      <c r="I22" s="8"/>
    </row>
    <row r="23" spans="2:9" ht="9" customHeight="1">
      <c r="B23" s="5"/>
      <c r="C23" s="6"/>
      <c r="D23" s="7"/>
      <c r="E23" s="49"/>
      <c r="F23" s="49"/>
      <c r="G23" s="49"/>
      <c r="H23" s="49"/>
      <c r="I23" s="8"/>
    </row>
    <row r="24" spans="2:9" ht="9" customHeight="1">
      <c r="B24" s="5"/>
      <c r="C24" s="6"/>
      <c r="D24" s="7"/>
      <c r="E24" s="49"/>
      <c r="F24" s="49"/>
      <c r="G24" s="49"/>
      <c r="H24" s="49"/>
      <c r="I24" s="8"/>
    </row>
    <row r="25" spans="2:9" ht="9" customHeight="1">
      <c r="B25" s="5"/>
      <c r="C25" s="6"/>
      <c r="D25" s="7"/>
      <c r="E25" s="49"/>
      <c r="F25" s="49"/>
      <c r="G25" s="49"/>
      <c r="H25" s="49"/>
      <c r="I25" s="8"/>
    </row>
    <row r="26" spans="2:9" ht="9" customHeight="1">
      <c r="B26" s="5"/>
      <c r="C26" s="6"/>
      <c r="D26" s="7"/>
      <c r="E26" s="49"/>
      <c r="F26" s="49"/>
      <c r="G26" s="49"/>
      <c r="H26" s="49"/>
      <c r="I26" s="8"/>
    </row>
    <row r="27" spans="2:9" ht="9" customHeight="1">
      <c r="B27" s="5"/>
      <c r="C27" s="6"/>
      <c r="D27" s="7"/>
      <c r="E27" s="49"/>
      <c r="F27" s="49"/>
      <c r="G27" s="49"/>
      <c r="H27" s="49"/>
      <c r="I27" s="8"/>
    </row>
    <row r="28" spans="2:9" ht="9" customHeight="1">
      <c r="B28" s="5"/>
      <c r="C28" s="6"/>
      <c r="D28" s="7"/>
      <c r="E28" s="48"/>
      <c r="F28" s="48"/>
      <c r="G28" s="48"/>
      <c r="H28" s="48"/>
      <c r="I28" s="8"/>
    </row>
    <row r="29" spans="2:9" ht="9" customHeight="1">
      <c r="B29" s="5"/>
      <c r="C29" s="6"/>
      <c r="D29" s="7"/>
      <c r="E29" s="48"/>
      <c r="F29" s="48"/>
      <c r="G29" s="48"/>
      <c r="H29" s="48"/>
      <c r="I29" s="8"/>
    </row>
    <row r="30" spans="2:9" ht="9" customHeight="1">
      <c r="B30" s="5"/>
      <c r="C30" s="6"/>
      <c r="D30" s="7"/>
      <c r="E30" s="48"/>
      <c r="F30" s="48"/>
      <c r="G30" s="48"/>
      <c r="H30" s="48"/>
      <c r="I30" s="8"/>
    </row>
    <row r="31" spans="2:9" ht="9" customHeight="1">
      <c r="B31" s="5"/>
      <c r="C31" s="6"/>
      <c r="D31" s="7"/>
      <c r="E31" s="48"/>
      <c r="F31" s="48"/>
      <c r="G31" s="48"/>
      <c r="H31" s="48"/>
      <c r="I31" s="8"/>
    </row>
    <row r="32" spans="2:9" ht="9" customHeight="1">
      <c r="B32" s="5"/>
      <c r="C32" s="6"/>
      <c r="D32" s="7"/>
      <c r="E32" s="48"/>
      <c r="F32" s="48"/>
      <c r="G32" s="48"/>
      <c r="H32" s="48"/>
      <c r="I32" s="8"/>
    </row>
    <row r="33" spans="2:9" ht="9" customHeight="1">
      <c r="B33" s="5"/>
      <c r="C33" s="6"/>
      <c r="D33" s="7"/>
      <c r="E33" s="48"/>
      <c r="F33" s="48"/>
      <c r="G33" s="48"/>
      <c r="H33" s="48"/>
      <c r="I33" s="8"/>
    </row>
    <row r="34" spans="2:9" ht="9" customHeight="1">
      <c r="B34" s="5"/>
      <c r="C34" s="6"/>
      <c r="D34" s="7"/>
      <c r="E34" s="48"/>
      <c r="F34" s="48"/>
      <c r="G34" s="48"/>
      <c r="H34" s="48"/>
      <c r="I34" s="8"/>
    </row>
    <row r="35" spans="2:9" ht="9" customHeight="1">
      <c r="B35" s="5"/>
      <c r="C35" s="6"/>
      <c r="D35" s="7"/>
      <c r="E35" s="48"/>
      <c r="F35" s="48"/>
      <c r="G35" s="48"/>
      <c r="H35" s="48"/>
      <c r="I35" s="8"/>
    </row>
    <row r="36" spans="2:9" ht="9" customHeight="1">
      <c r="B36" s="5"/>
      <c r="C36" s="6"/>
      <c r="D36" s="7"/>
      <c r="E36" s="48"/>
      <c r="F36" s="48"/>
      <c r="G36" s="48"/>
      <c r="H36" s="48"/>
      <c r="I36" s="8"/>
    </row>
    <row r="37" spans="2:9" ht="9" customHeight="1">
      <c r="B37" s="5"/>
      <c r="C37" s="6"/>
      <c r="D37" s="7"/>
      <c r="E37" s="48"/>
      <c r="F37" s="48"/>
      <c r="G37" s="48"/>
      <c r="H37" s="48"/>
      <c r="I37" s="8"/>
    </row>
    <row r="38" spans="2:9" ht="9" customHeight="1">
      <c r="B38" s="5"/>
      <c r="C38" s="6"/>
      <c r="D38" s="7"/>
      <c r="E38" s="48"/>
      <c r="F38" s="48"/>
      <c r="G38" s="48"/>
      <c r="H38" s="48"/>
      <c r="I38" s="8"/>
    </row>
    <row r="39" spans="2:9" ht="9" customHeight="1">
      <c r="B39" s="5"/>
      <c r="C39" s="6"/>
      <c r="D39" s="7"/>
      <c r="E39" s="48"/>
      <c r="F39" s="48"/>
      <c r="G39" s="48"/>
      <c r="H39" s="48"/>
      <c r="I39" s="8"/>
    </row>
    <row r="40" spans="2:9" ht="9" customHeight="1">
      <c r="B40" s="5"/>
      <c r="C40" s="6"/>
      <c r="D40" s="7"/>
      <c r="E40" s="48"/>
      <c r="F40" s="48"/>
      <c r="G40" s="48"/>
      <c r="H40" s="48"/>
      <c r="I40" s="8"/>
    </row>
    <row r="41" spans="2:9" ht="9" customHeight="1">
      <c r="B41" s="5"/>
      <c r="C41" s="6"/>
      <c r="D41" s="7"/>
      <c r="E41" s="48"/>
      <c r="F41" s="48"/>
      <c r="G41" s="48"/>
      <c r="H41" s="48"/>
      <c r="I41" s="8"/>
    </row>
    <row r="42" spans="2:9" ht="9" customHeight="1">
      <c r="B42" s="5"/>
      <c r="C42" s="6"/>
      <c r="D42" s="7"/>
      <c r="E42" s="48"/>
      <c r="F42" s="48"/>
      <c r="G42" s="48"/>
      <c r="H42" s="48"/>
      <c r="I42" s="8"/>
    </row>
    <row r="43" spans="2:9" ht="9" customHeight="1">
      <c r="B43" s="5"/>
      <c r="C43" s="6"/>
      <c r="D43" s="7"/>
      <c r="E43" s="48"/>
      <c r="F43" s="48"/>
      <c r="G43" s="48"/>
      <c r="H43" s="48"/>
      <c r="I43" s="8"/>
    </row>
    <row r="44" spans="2:9" ht="9" customHeight="1">
      <c r="B44" s="5"/>
      <c r="C44" s="6"/>
      <c r="D44" s="7"/>
      <c r="E44" s="48"/>
      <c r="F44" s="48"/>
      <c r="G44" s="48"/>
      <c r="H44" s="48"/>
      <c r="I44" s="8"/>
    </row>
    <row r="45" spans="2:9" ht="9" customHeight="1">
      <c r="B45" s="5"/>
      <c r="C45" s="6"/>
      <c r="D45" s="7"/>
      <c r="E45" s="48"/>
      <c r="F45" s="48"/>
      <c r="G45" s="48"/>
      <c r="H45" s="48"/>
      <c r="I45" s="8"/>
    </row>
    <row r="46" spans="2:9" ht="9" customHeight="1">
      <c r="B46" s="5"/>
      <c r="C46" s="6"/>
      <c r="D46" s="7"/>
      <c r="E46" s="7"/>
      <c r="F46" s="7"/>
      <c r="G46" s="7"/>
      <c r="H46" s="7"/>
      <c r="I46" s="8"/>
    </row>
    <row r="47" spans="2:9" ht="9" customHeight="1">
      <c r="B47" s="5"/>
      <c r="C47" s="6"/>
      <c r="D47" s="7"/>
      <c r="E47" s="48"/>
      <c r="F47" s="60" t="s">
        <v>4</v>
      </c>
      <c r="G47" s="48"/>
      <c r="H47" s="48"/>
      <c r="I47" s="8"/>
    </row>
    <row r="48" spans="2:9" ht="9" customHeight="1">
      <c r="B48" s="5"/>
      <c r="C48" s="6"/>
      <c r="D48" s="7"/>
      <c r="E48" s="48"/>
      <c r="F48" s="48"/>
      <c r="G48" s="48"/>
      <c r="H48" s="48"/>
      <c r="I48" s="8"/>
    </row>
    <row r="49" spans="2:9" ht="9" customHeight="1">
      <c r="B49" s="5"/>
      <c r="C49" s="6"/>
      <c r="D49" s="7"/>
      <c r="E49" s="48"/>
      <c r="F49" s="48"/>
      <c r="G49" s="48"/>
      <c r="H49" s="48"/>
      <c r="I49" s="8"/>
    </row>
    <row r="50" spans="2:9" ht="9" customHeight="1">
      <c r="B50" s="5"/>
      <c r="C50" s="6"/>
      <c r="D50" s="7"/>
      <c r="E50" s="48"/>
      <c r="F50" s="48"/>
      <c r="G50" s="48"/>
      <c r="H50" s="48"/>
      <c r="I50" s="8"/>
    </row>
    <row r="51" spans="2:9" ht="9" customHeight="1">
      <c r="B51" s="5"/>
      <c r="C51" s="6"/>
      <c r="D51" s="7"/>
      <c r="E51" s="48"/>
      <c r="F51" s="48"/>
      <c r="G51" s="48"/>
      <c r="H51" s="48"/>
      <c r="I51" s="8"/>
    </row>
    <row r="52" spans="2:9" ht="9" customHeight="1">
      <c r="B52" s="5"/>
      <c r="C52" s="6"/>
      <c r="D52" s="7"/>
      <c r="E52" s="48"/>
      <c r="F52" s="48"/>
      <c r="G52" s="48"/>
      <c r="H52" s="48"/>
      <c r="I52" s="8"/>
    </row>
    <row r="53" spans="2:9" ht="9" customHeight="1">
      <c r="B53" s="5"/>
      <c r="C53" s="6"/>
      <c r="D53" s="7"/>
      <c r="E53" s="48"/>
      <c r="F53" s="48"/>
      <c r="G53" s="48"/>
      <c r="H53" s="48"/>
      <c r="I53" s="8"/>
    </row>
    <row r="54" spans="2:9" ht="9" customHeight="1">
      <c r="B54" s="5"/>
      <c r="C54" s="6"/>
      <c r="D54" s="7"/>
      <c r="E54" s="48"/>
      <c r="F54" s="48"/>
      <c r="G54" s="48"/>
      <c r="H54" s="48"/>
      <c r="I54" s="8"/>
    </row>
    <row r="55" spans="2:9" ht="9" customHeight="1">
      <c r="B55" s="5"/>
      <c r="C55" s="6"/>
      <c r="D55" s="7"/>
      <c r="E55" s="48"/>
      <c r="F55" s="48"/>
      <c r="G55" s="48"/>
      <c r="H55" s="48"/>
      <c r="I55" s="8"/>
    </row>
    <row r="56" spans="2:9" ht="9" customHeight="1">
      <c r="B56" s="5"/>
      <c r="C56" s="6"/>
      <c r="D56" s="7"/>
      <c r="E56" s="48"/>
      <c r="F56" s="48"/>
      <c r="G56" s="48"/>
      <c r="H56" s="48"/>
      <c r="I56" s="8"/>
    </row>
    <row r="57" spans="2:9" ht="9" customHeight="1">
      <c r="B57" s="5"/>
      <c r="C57" s="6"/>
      <c r="D57" s="7"/>
      <c r="E57" s="48"/>
      <c r="F57" s="48"/>
      <c r="G57" s="48"/>
      <c r="H57" s="48"/>
      <c r="I57" s="8"/>
    </row>
    <row r="58" spans="2:9" ht="9" customHeight="1">
      <c r="B58" s="5"/>
      <c r="C58" s="6"/>
      <c r="D58" s="7"/>
      <c r="E58" s="48"/>
      <c r="F58" s="48"/>
      <c r="G58" s="48"/>
      <c r="H58" s="48"/>
      <c r="I58" s="8"/>
    </row>
    <row r="59" spans="2:9" ht="9" customHeight="1">
      <c r="B59" s="5"/>
      <c r="C59" s="6"/>
      <c r="D59" s="7"/>
      <c r="E59" s="48"/>
      <c r="F59" s="48"/>
      <c r="G59" s="48"/>
      <c r="H59" s="48"/>
      <c r="I59" s="8"/>
    </row>
    <row r="60" spans="2:9" ht="9" customHeight="1">
      <c r="B60" s="5"/>
      <c r="C60" s="6"/>
      <c r="D60" s="7"/>
      <c r="E60" s="48"/>
      <c r="F60" s="48"/>
      <c r="G60" s="48"/>
      <c r="H60" s="48"/>
      <c r="I60" s="8"/>
    </row>
    <row r="61" spans="2:9" ht="9" customHeight="1">
      <c r="B61" s="5"/>
      <c r="C61" s="6"/>
      <c r="D61" s="7"/>
      <c r="E61" s="7"/>
      <c r="F61" s="7"/>
      <c r="G61" s="7"/>
      <c r="H61" s="7"/>
      <c r="I61" s="8"/>
    </row>
    <row r="62" spans="2:9" ht="9" customHeight="1">
      <c r="B62" s="5"/>
      <c r="C62" s="6"/>
      <c r="D62" s="7"/>
      <c r="E62" s="50" t="str">
        <f>IF(Paramètres!C9&lt;&gt;"",Paramètres!C9,"")</f>
        <v/>
      </c>
      <c r="F62" s="50"/>
      <c r="G62" s="50"/>
      <c r="H62" s="50"/>
      <c r="I62" s="8"/>
    </row>
    <row r="63" spans="2:9" ht="9" customHeight="1">
      <c r="B63" s="5"/>
      <c r="C63" s="6"/>
      <c r="D63" s="7"/>
      <c r="E63" s="50"/>
      <c r="F63" s="50"/>
      <c r="G63" s="50"/>
      <c r="H63" s="50"/>
      <c r="I63" s="8"/>
    </row>
    <row r="64" spans="2:9" ht="9" customHeight="1">
      <c r="B64" s="5"/>
      <c r="C64" s="6"/>
      <c r="D64" s="7"/>
      <c r="E64" s="50"/>
      <c r="F64" s="50"/>
      <c r="G64" s="50"/>
      <c r="H64" s="50"/>
      <c r="I64" s="8"/>
    </row>
    <row r="65" spans="2:9" ht="9" customHeight="1">
      <c r="B65" s="5"/>
      <c r="C65" s="6"/>
      <c r="D65" s="7"/>
      <c r="E65" s="50"/>
      <c r="F65" s="50"/>
      <c r="G65" s="50"/>
      <c r="H65" s="50"/>
      <c r="I65" s="8"/>
    </row>
    <row r="66" spans="2:9" ht="9" customHeight="1">
      <c r="B66" s="63"/>
      <c r="C66" s="61" t="s">
        <v>7</v>
      </c>
      <c r="D66" s="7"/>
      <c r="E66" s="50" t="str">
        <f>IF(Paramètres!C11&lt;&gt;"",Paramètres!C11,"")</f>
        <v>ELECTRICITE</v>
      </c>
      <c r="F66" s="50"/>
      <c r="G66" s="50"/>
      <c r="H66" s="50"/>
      <c r="I66" s="8"/>
    </row>
    <row r="67" spans="2:9" ht="9" customHeight="1">
      <c r="B67" s="63"/>
      <c r="C67" s="62"/>
      <c r="D67" s="7"/>
      <c r="E67" s="50"/>
      <c r="F67" s="50"/>
      <c r="G67" s="50"/>
      <c r="H67" s="50"/>
      <c r="I67" s="8"/>
    </row>
    <row r="68" spans="2:9" ht="9" customHeight="1">
      <c r="B68" s="63"/>
      <c r="C68" s="62"/>
      <c r="D68" s="7"/>
      <c r="E68" s="50"/>
      <c r="F68" s="50"/>
      <c r="G68" s="50"/>
      <c r="H68" s="50"/>
      <c r="I68" s="8"/>
    </row>
    <row r="69" spans="2:9" ht="9" customHeight="1">
      <c r="B69" s="63"/>
      <c r="C69" s="62"/>
      <c r="D69" s="7"/>
      <c r="E69" s="50"/>
      <c r="F69" s="50"/>
      <c r="G69" s="50"/>
      <c r="H69" s="50"/>
      <c r="I69" s="8"/>
    </row>
    <row r="70" spans="2:9" ht="9" customHeight="1">
      <c r="B70" s="63"/>
      <c r="C70" s="62"/>
      <c r="D70" s="7"/>
      <c r="E70" s="50"/>
      <c r="F70" s="50"/>
      <c r="G70" s="50"/>
      <c r="H70" s="50"/>
      <c r="I70" s="8"/>
    </row>
    <row r="71" spans="2:9" ht="9" customHeight="1">
      <c r="B71" s="63"/>
      <c r="C71" s="62"/>
      <c r="D71" s="7"/>
      <c r="E71" s="51" t="str">
        <f>IF(Paramètres!C3&lt;&gt;"",Paramètres!C3,"")</f>
        <v>DPGF</v>
      </c>
      <c r="F71" s="52"/>
      <c r="G71" s="52"/>
      <c r="H71" s="53"/>
      <c r="I71" s="8"/>
    </row>
    <row r="72" spans="2:9" ht="9" customHeight="1">
      <c r="B72" s="63"/>
      <c r="C72" s="62"/>
      <c r="D72" s="7"/>
      <c r="E72" s="54"/>
      <c r="F72" s="49"/>
      <c r="G72" s="49"/>
      <c r="H72" s="55"/>
      <c r="I72" s="8"/>
    </row>
    <row r="73" spans="2:9" ht="9" customHeight="1">
      <c r="B73" s="63"/>
      <c r="C73" s="61" t="s">
        <v>6</v>
      </c>
      <c r="D73" s="7"/>
      <c r="E73" s="54"/>
      <c r="F73" s="49"/>
      <c r="G73" s="49"/>
      <c r="H73" s="55"/>
      <c r="I73" s="8"/>
    </row>
    <row r="74" spans="2:9" ht="9" customHeight="1">
      <c r="B74" s="63"/>
      <c r="C74" s="62"/>
      <c r="D74" s="7"/>
      <c r="E74" s="54"/>
      <c r="F74" s="49"/>
      <c r="G74" s="49"/>
      <c r="H74" s="55"/>
      <c r="I74" s="8"/>
    </row>
    <row r="75" spans="2:9" ht="9" customHeight="1">
      <c r="B75" s="63"/>
      <c r="C75" s="62"/>
      <c r="D75" s="7"/>
      <c r="E75" s="54"/>
      <c r="F75" s="49"/>
      <c r="G75" s="49"/>
      <c r="H75" s="55"/>
      <c r="I75" s="8"/>
    </row>
    <row r="76" spans="2:9" ht="9" customHeight="1">
      <c r="B76" s="63"/>
      <c r="C76" s="62"/>
      <c r="D76" s="7"/>
      <c r="E76" s="54"/>
      <c r="F76" s="49"/>
      <c r="G76" s="49"/>
      <c r="H76" s="55"/>
      <c r="I76" s="8"/>
    </row>
    <row r="77" spans="2:9" ht="9" customHeight="1">
      <c r="B77" s="63"/>
      <c r="C77" s="62"/>
      <c r="D77" s="7"/>
      <c r="E77" s="56"/>
      <c r="F77" s="57"/>
      <c r="G77" s="57"/>
      <c r="H77" s="58"/>
      <c r="I77" s="8"/>
    </row>
    <row r="78" spans="2:9" ht="9" customHeight="1">
      <c r="B78" s="63"/>
      <c r="C78" s="62"/>
      <c r="D78" s="7"/>
      <c r="E78" s="7"/>
      <c r="F78" s="7"/>
      <c r="G78" s="7"/>
      <c r="H78" s="7"/>
      <c r="I78" s="8"/>
    </row>
    <row r="79" spans="2:9" ht="9" customHeight="1">
      <c r="B79" s="63"/>
      <c r="C79" s="62"/>
      <c r="D79" s="7"/>
      <c r="E79" s="7"/>
      <c r="F79" s="59" t="s">
        <v>0</v>
      </c>
      <c r="G79" s="59">
        <f>IF(Paramètres!C7&lt;&gt;"",Paramètres!C7,"")</f>
        <v>2116</v>
      </c>
      <c r="H79" s="7"/>
      <c r="I79" s="8"/>
    </row>
    <row r="80" spans="2:9" ht="9" customHeight="1">
      <c r="B80" s="63"/>
      <c r="C80" s="61" t="s">
        <v>5</v>
      </c>
      <c r="D80" s="7"/>
      <c r="E80" s="7"/>
      <c r="F80" s="59"/>
      <c r="G80" s="59"/>
      <c r="H80" s="7"/>
      <c r="I80" s="8"/>
    </row>
    <row r="81" spans="2:9" ht="9" customHeight="1">
      <c r="B81" s="63"/>
      <c r="C81" s="62"/>
      <c r="D81" s="7"/>
      <c r="E81" s="7"/>
      <c r="F81" s="59" t="s">
        <v>1</v>
      </c>
      <c r="G81" s="59" t="str">
        <f>IF(Paramètres!C13&lt;&gt;"",Paramètres!C13,"")</f>
        <v>10/02/2025</v>
      </c>
      <c r="H81" s="7"/>
      <c r="I81" s="8"/>
    </row>
    <row r="82" spans="2:9" ht="9" customHeight="1">
      <c r="B82" s="63"/>
      <c r="C82" s="62"/>
      <c r="D82" s="7"/>
      <c r="E82" s="7"/>
      <c r="F82" s="59"/>
      <c r="G82" s="59"/>
      <c r="H82" s="7"/>
      <c r="I82" s="8"/>
    </row>
    <row r="83" spans="2:9" ht="9" customHeight="1">
      <c r="B83" s="63"/>
      <c r="C83" s="62"/>
      <c r="D83" s="7"/>
      <c r="E83" s="7"/>
      <c r="F83" s="59" t="s">
        <v>2</v>
      </c>
      <c r="G83" s="59" t="str">
        <f>IF(Paramètres!C15&lt;&gt;"",Paramètres!C15,"")</f>
        <v>DCE 2</v>
      </c>
      <c r="H83" s="7"/>
      <c r="I83" s="8"/>
    </row>
    <row r="84" spans="2:9" ht="9" customHeight="1">
      <c r="B84" s="63"/>
      <c r="C84" s="62"/>
      <c r="D84" s="7"/>
      <c r="E84" s="7"/>
      <c r="F84" s="59"/>
      <c r="G84" s="59"/>
      <c r="H84" s="7"/>
      <c r="I84" s="8"/>
    </row>
    <row r="85" spans="2:9" ht="9" customHeight="1">
      <c r="B85" s="63"/>
      <c r="C85" s="62"/>
      <c r="D85" s="7"/>
      <c r="E85" s="7"/>
      <c r="F85" s="59" t="s">
        <v>3</v>
      </c>
      <c r="G85" s="59" t="str">
        <f>IF(Paramètres!C17&lt;&gt;"",Paramètres!C17,"")</f>
        <v>PHASE 02</v>
      </c>
      <c r="H85" s="7"/>
      <c r="I85" s="8"/>
    </row>
    <row r="86" spans="2:9" ht="9" customHeight="1">
      <c r="B86" s="63"/>
      <c r="C86" s="62"/>
      <c r="D86" s="7"/>
      <c r="E86" s="7"/>
      <c r="F86" s="59"/>
      <c r="G86" s="59"/>
      <c r="H86" s="7"/>
      <c r="I86" s="8"/>
    </row>
    <row r="87" spans="2:9" ht="9" customHeight="1">
      <c r="B87" s="9"/>
      <c r="C87" s="10"/>
      <c r="D87" s="11"/>
      <c r="E87" s="11"/>
      <c r="F87" s="11"/>
      <c r="G87" s="11"/>
      <c r="H87" s="11"/>
      <c r="I87" s="12"/>
    </row>
  </sheetData>
  <sheetProtection password="E95E" sheet="1" objects="1" selectLockedCells="1"/>
  <mergeCells count="23">
    <mergeCell ref="C80:C86"/>
    <mergeCell ref="B80:B86"/>
    <mergeCell ref="C73:C79"/>
    <mergeCell ref="B73:B79"/>
    <mergeCell ref="C66:C72"/>
    <mergeCell ref="B66:B72"/>
    <mergeCell ref="F83:F84"/>
    <mergeCell ref="G83:G84"/>
    <mergeCell ref="F85:F86"/>
    <mergeCell ref="G85:G86"/>
    <mergeCell ref="F47:H60"/>
    <mergeCell ref="E66:H70"/>
    <mergeCell ref="E71:H77"/>
    <mergeCell ref="F79:F80"/>
    <mergeCell ref="G79:G80"/>
    <mergeCell ref="F81:F82"/>
    <mergeCell ref="G81:G82"/>
    <mergeCell ref="E2:H10"/>
    <mergeCell ref="E11:H19"/>
    <mergeCell ref="E20:H27"/>
    <mergeCell ref="E28:H45"/>
    <mergeCell ref="E62:H65"/>
    <mergeCell ref="E47:E60"/>
  </mergeCells>
  <printOptions horizontalCentered="1" verticalCentered="1"/>
  <pageMargins left="0.23622047244093999" right="0.23622047244093999" top="0.35433070866142002" bottom="0.47244094488188998" header="0.27559055118109999" footer="0.43307086614173002"/>
  <pageSetup paperSize="9" orientation="portrait"/>
  <headerFooter alignWithMargins="0"/>
  <drawing r:id="rId1"/>
</worksheet>
</file>

<file path=xl/worksheets/sheet2.xml><?xml version="1.0" encoding="utf-8"?>
<worksheet xmlns="http://schemas.openxmlformats.org/spreadsheetml/2006/main" xmlns:r="http://schemas.openxmlformats.org/officeDocument/2006/relationships">
  <sheetPr>
    <outlinePr summaryBelow="0" summaryRight="0"/>
    <pageSetUpPr fitToPage="1"/>
  </sheetPr>
  <dimension ref="A1:T361"/>
  <sheetViews>
    <sheetView showGridLines="0" tabSelected="1" topLeftCell="B1" workbookViewId="0">
      <pane ySplit="3" topLeftCell="A4" activePane="bottomLeft" state="frozen"/>
      <selection pane="bottomLeft" activeCell="X274" sqref="X274"/>
    </sheetView>
  </sheetViews>
  <sheetFormatPr baseColWidth="10" defaultColWidth="9.140625" defaultRowHeight="15"/>
  <cols>
    <col min="1" max="1" width="0" hidden="1" customWidth="1"/>
    <col min="2" max="2" width="4.28515625" customWidth="1"/>
    <col min="3" max="3" width="9.140625" hidden="1" customWidth="1"/>
    <col min="4" max="4" width="40.42578125" customWidth="1"/>
    <col min="5" max="9" width="8.140625" customWidth="1"/>
    <col min="10" max="10" width="9.140625" customWidth="1"/>
    <col min="11" max="11" width="12.5703125" customWidth="1"/>
    <col min="12" max="18" width="9.140625" hidden="1" customWidth="1"/>
    <col min="19" max="20" width="10.7109375" hidden="1" customWidth="1"/>
    <col min="21" max="69" width="10.7109375" customWidth="1"/>
  </cols>
  <sheetData>
    <row r="1" spans="1:18" ht="22.5" hidden="1">
      <c r="A1" s="7" t="s">
        <v>8</v>
      </c>
      <c r="B1" s="7" t="s">
        <v>9</v>
      </c>
      <c r="C1" s="7" t="s">
        <v>10</v>
      </c>
      <c r="D1" s="7" t="s">
        <v>11</v>
      </c>
      <c r="E1" s="7" t="s">
        <v>12</v>
      </c>
      <c r="F1" s="7" t="s">
        <v>13</v>
      </c>
      <c r="G1" s="7" t="s">
        <v>14</v>
      </c>
      <c r="H1" s="7" t="s">
        <v>15</v>
      </c>
      <c r="I1" s="7" t="s">
        <v>16</v>
      </c>
      <c r="J1" s="7" t="s">
        <v>17</v>
      </c>
      <c r="K1" s="7" t="s">
        <v>18</v>
      </c>
      <c r="L1" s="7" t="s">
        <v>19</v>
      </c>
      <c r="N1" s="7" t="s">
        <v>20</v>
      </c>
      <c r="O1" s="7" t="s">
        <v>21</v>
      </c>
      <c r="P1" s="7" t="s">
        <v>22</v>
      </c>
      <c r="Q1" s="7" t="s">
        <v>23</v>
      </c>
      <c r="R1" s="7" t="s">
        <v>24</v>
      </c>
    </row>
    <row r="3" spans="1:18" ht="22.5">
      <c r="A3" s="7" t="s">
        <v>25</v>
      </c>
      <c r="B3" s="13" t="s">
        <v>26</v>
      </c>
      <c r="C3" s="13" t="s">
        <v>27</v>
      </c>
      <c r="D3" s="64" t="s">
        <v>28</v>
      </c>
      <c r="E3" s="64"/>
      <c r="F3" s="64"/>
      <c r="G3" s="13" t="s">
        <v>14</v>
      </c>
      <c r="H3" s="13" t="s">
        <v>29</v>
      </c>
      <c r="I3" s="13" t="s">
        <v>30</v>
      </c>
      <c r="J3" s="13" t="s">
        <v>31</v>
      </c>
      <c r="K3" s="13" t="s">
        <v>32</v>
      </c>
      <c r="L3" s="13" t="s">
        <v>33</v>
      </c>
      <c r="M3" s="13" t="s">
        <v>34</v>
      </c>
      <c r="N3" s="13" t="s">
        <v>35</v>
      </c>
      <c r="O3" s="13" t="s">
        <v>36</v>
      </c>
      <c r="P3" s="13" t="s">
        <v>37</v>
      </c>
      <c r="Q3" s="13" t="s">
        <v>38</v>
      </c>
      <c r="R3" s="13" t="s">
        <v>39</v>
      </c>
    </row>
    <row r="4" spans="1:18" ht="15.75" customHeight="1">
      <c r="A4" s="7">
        <v>2</v>
      </c>
      <c r="B4" s="14"/>
      <c r="C4" s="14"/>
      <c r="D4" s="65" t="s">
        <v>40</v>
      </c>
      <c r="E4" s="65"/>
      <c r="F4" s="65"/>
      <c r="G4" s="15"/>
      <c r="H4" s="15"/>
      <c r="I4" s="15"/>
      <c r="J4" s="15"/>
      <c r="K4" s="15"/>
      <c r="L4" s="7"/>
    </row>
    <row r="5" spans="1:18" ht="112.5" customHeight="1">
      <c r="A5" s="7" t="s">
        <v>41</v>
      </c>
      <c r="B5" s="16"/>
      <c r="C5" s="16"/>
      <c r="D5" s="66" t="s">
        <v>42</v>
      </c>
      <c r="E5" s="66"/>
      <c r="F5" s="66"/>
      <c r="G5" s="16"/>
      <c r="H5" s="16"/>
      <c r="I5" s="16"/>
      <c r="J5" s="16"/>
      <c r="K5" s="16"/>
    </row>
    <row r="6" spans="1:18" ht="15.75" customHeight="1">
      <c r="A6" s="7">
        <v>3</v>
      </c>
      <c r="B6" s="14">
        <v>1</v>
      </c>
      <c r="C6" s="14"/>
      <c r="D6" s="65" t="s">
        <v>43</v>
      </c>
      <c r="E6" s="65"/>
      <c r="F6" s="65"/>
      <c r="G6" s="15"/>
      <c r="H6" s="15"/>
      <c r="I6" s="15"/>
      <c r="J6" s="15"/>
      <c r="K6" s="15"/>
      <c r="L6" s="7"/>
    </row>
    <row r="7" spans="1:18" hidden="1">
      <c r="A7" s="7" t="s">
        <v>44</v>
      </c>
    </row>
    <row r="8" spans="1:18" hidden="1">
      <c r="A8" s="7" t="s">
        <v>44</v>
      </c>
    </row>
    <row r="9" spans="1:18" hidden="1">
      <c r="A9" s="7" t="s">
        <v>44</v>
      </c>
    </row>
    <row r="10" spans="1:18" hidden="1">
      <c r="A10" s="7" t="s">
        <v>44</v>
      </c>
    </row>
    <row r="11" spans="1:18" hidden="1">
      <c r="A11" s="7" t="s">
        <v>44</v>
      </c>
    </row>
    <row r="12" spans="1:18" hidden="1">
      <c r="A12" s="7" t="s">
        <v>44</v>
      </c>
    </row>
    <row r="13" spans="1:18" hidden="1">
      <c r="A13" s="7" t="s">
        <v>44</v>
      </c>
    </row>
    <row r="14" spans="1:18" hidden="1">
      <c r="A14" s="7" t="s">
        <v>44</v>
      </c>
    </row>
    <row r="15" spans="1:18" hidden="1">
      <c r="A15" s="7" t="s">
        <v>44</v>
      </c>
    </row>
    <row r="16" spans="1:18" hidden="1">
      <c r="A16" s="7" t="s">
        <v>44</v>
      </c>
    </row>
    <row r="17" spans="1:1" hidden="1">
      <c r="A17" s="7" t="s">
        <v>44</v>
      </c>
    </row>
    <row r="18" spans="1:1" hidden="1">
      <c r="A18" s="7" t="s">
        <v>44</v>
      </c>
    </row>
    <row r="19" spans="1:1" hidden="1">
      <c r="A19" s="7" t="s">
        <v>44</v>
      </c>
    </row>
    <row r="20" spans="1:1" hidden="1">
      <c r="A20" s="7" t="s">
        <v>44</v>
      </c>
    </row>
    <row r="21" spans="1:1" hidden="1">
      <c r="A21" s="7" t="s">
        <v>44</v>
      </c>
    </row>
    <row r="22" spans="1:1" hidden="1">
      <c r="A22" s="7" t="s">
        <v>44</v>
      </c>
    </row>
    <row r="23" spans="1:1" hidden="1">
      <c r="A23" s="7" t="s">
        <v>44</v>
      </c>
    </row>
    <row r="24" spans="1:1" hidden="1">
      <c r="A24" s="7" t="s">
        <v>44</v>
      </c>
    </row>
    <row r="25" spans="1:1" hidden="1">
      <c r="A25" s="7" t="s">
        <v>44</v>
      </c>
    </row>
    <row r="26" spans="1:1" hidden="1">
      <c r="A26" s="7" t="s">
        <v>44</v>
      </c>
    </row>
    <row r="27" spans="1:1" hidden="1">
      <c r="A27" s="7" t="s">
        <v>44</v>
      </c>
    </row>
    <row r="28" spans="1:1" hidden="1">
      <c r="A28" s="7" t="s">
        <v>44</v>
      </c>
    </row>
    <row r="29" spans="1:1" hidden="1">
      <c r="A29" s="7" t="s">
        <v>44</v>
      </c>
    </row>
    <row r="30" spans="1:1" hidden="1">
      <c r="A30" s="7" t="s">
        <v>44</v>
      </c>
    </row>
    <row r="31" spans="1:1" hidden="1">
      <c r="A31" s="7" t="s">
        <v>44</v>
      </c>
    </row>
    <row r="32" spans="1:1" hidden="1">
      <c r="A32" s="7" t="s">
        <v>44</v>
      </c>
    </row>
    <row r="33" spans="1:18" hidden="1">
      <c r="A33" s="7" t="s">
        <v>44</v>
      </c>
    </row>
    <row r="34" spans="1:18" hidden="1">
      <c r="A34" s="7" t="s">
        <v>44</v>
      </c>
    </row>
    <row r="35" spans="1:18" hidden="1">
      <c r="A35" s="7" t="s">
        <v>44</v>
      </c>
    </row>
    <row r="36" spans="1:18" hidden="1">
      <c r="A36" s="7" t="s">
        <v>44</v>
      </c>
    </row>
    <row r="37" spans="1:18" hidden="1">
      <c r="A37" s="7" t="s">
        <v>44</v>
      </c>
    </row>
    <row r="38" spans="1:18" hidden="1">
      <c r="A38" s="7" t="s">
        <v>44</v>
      </c>
    </row>
    <row r="39" spans="1:18" hidden="1">
      <c r="A39" s="7" t="s">
        <v>44</v>
      </c>
    </row>
    <row r="40" spans="1:18" hidden="1">
      <c r="A40" s="7" t="s">
        <v>44</v>
      </c>
    </row>
    <row r="41" spans="1:18" hidden="1">
      <c r="A41" s="7" t="s">
        <v>44</v>
      </c>
    </row>
    <row r="42" spans="1:18" hidden="1">
      <c r="A42" s="7" t="s">
        <v>44</v>
      </c>
    </row>
    <row r="43" spans="1:18" hidden="1">
      <c r="A43" s="7" t="s">
        <v>44</v>
      </c>
    </row>
    <row r="44" spans="1:18" hidden="1">
      <c r="A44" s="7" t="s">
        <v>44</v>
      </c>
    </row>
    <row r="45" spans="1:18" hidden="1">
      <c r="A45" s="7" t="s">
        <v>44</v>
      </c>
    </row>
    <row r="46" spans="1:18" ht="33.75" customHeight="1">
      <c r="A46" s="7">
        <v>9</v>
      </c>
      <c r="B46" s="17" t="s">
        <v>45</v>
      </c>
      <c r="C46" s="17"/>
      <c r="D46" s="67" t="s">
        <v>46</v>
      </c>
      <c r="E46" s="68"/>
      <c r="F46" s="68"/>
      <c r="G46" s="18" t="s">
        <v>47</v>
      </c>
      <c r="H46" s="19">
        <v>0</v>
      </c>
      <c r="I46" s="20"/>
      <c r="J46" s="21"/>
      <c r="K46" s="22">
        <f>IF(AND(H46= "",I46= ""), 0, ROUND(ROUND(J46, 2) * ROUND(IF(I46="",H46,I46),  3), 2))</f>
        <v>0</v>
      </c>
      <c r="L46" s="7"/>
      <c r="N46" s="23">
        <v>0.2</v>
      </c>
      <c r="R46" s="7">
        <v>9078</v>
      </c>
    </row>
    <row r="47" spans="1:18" hidden="1">
      <c r="A47" s="7" t="s">
        <v>48</v>
      </c>
    </row>
    <row r="48" spans="1:18" hidden="1">
      <c r="A48" s="7" t="s">
        <v>49</v>
      </c>
    </row>
    <row r="49" spans="1:18" ht="15.75" customHeight="1">
      <c r="A49" s="7">
        <v>3</v>
      </c>
      <c r="B49" s="14">
        <v>2</v>
      </c>
      <c r="C49" s="14"/>
      <c r="D49" s="65" t="s">
        <v>50</v>
      </c>
      <c r="E49" s="65"/>
      <c r="F49" s="65"/>
      <c r="G49" s="15"/>
      <c r="H49" s="15"/>
      <c r="I49" s="15"/>
      <c r="J49" s="15"/>
      <c r="K49" s="15"/>
      <c r="L49" s="7"/>
    </row>
    <row r="50" spans="1:18" hidden="1">
      <c r="A50" s="7" t="s">
        <v>44</v>
      </c>
    </row>
    <row r="51" spans="1:18" hidden="1">
      <c r="A51" s="7" t="s">
        <v>44</v>
      </c>
    </row>
    <row r="52" spans="1:18" hidden="1">
      <c r="A52" s="7" t="s">
        <v>44</v>
      </c>
    </row>
    <row r="53" spans="1:18" hidden="1">
      <c r="A53" s="7" t="s">
        <v>44</v>
      </c>
    </row>
    <row r="54" spans="1:18" hidden="1">
      <c r="A54" s="7" t="s">
        <v>44</v>
      </c>
    </row>
    <row r="55" spans="1:18" hidden="1">
      <c r="A55" s="7" t="s">
        <v>44</v>
      </c>
    </row>
    <row r="56" spans="1:18" hidden="1">
      <c r="A56" s="7" t="s">
        <v>44</v>
      </c>
    </row>
    <row r="57" spans="1:18" hidden="1">
      <c r="A57" s="7" t="s">
        <v>44</v>
      </c>
    </row>
    <row r="58" spans="1:18" hidden="1">
      <c r="A58" s="7" t="s">
        <v>44</v>
      </c>
    </row>
    <row r="59" spans="1:18" hidden="1">
      <c r="A59" s="7" t="s">
        <v>44</v>
      </c>
    </row>
    <row r="60" spans="1:18">
      <c r="A60" s="7">
        <v>9</v>
      </c>
      <c r="B60" s="17" t="s">
        <v>51</v>
      </c>
      <c r="C60" s="17"/>
      <c r="D60" s="67" t="s">
        <v>52</v>
      </c>
      <c r="E60" s="68"/>
      <c r="F60" s="68"/>
      <c r="G60" s="18" t="s">
        <v>53</v>
      </c>
      <c r="H60" s="19">
        <v>1</v>
      </c>
      <c r="I60" s="20"/>
      <c r="J60" s="21"/>
      <c r="K60" s="22">
        <f>IF(AND(H60= "",I60= ""), 0, ROUND(ROUND(J60, 2) * ROUND(IF(I60="",H60,I60),  3), 2))</f>
        <v>0</v>
      </c>
      <c r="L60" s="7"/>
      <c r="N60" s="23">
        <v>0.2</v>
      </c>
      <c r="R60" s="7">
        <v>9078</v>
      </c>
    </row>
    <row r="61" spans="1:18" hidden="1">
      <c r="A61" s="7" t="s">
        <v>48</v>
      </c>
    </row>
    <row r="62" spans="1:18" hidden="1">
      <c r="A62" s="7" t="s">
        <v>49</v>
      </c>
    </row>
    <row r="63" spans="1:18" ht="15.75" customHeight="1">
      <c r="A63" s="7">
        <v>3</v>
      </c>
      <c r="B63" s="14">
        <v>3</v>
      </c>
      <c r="C63" s="14"/>
      <c r="D63" s="65" t="s">
        <v>54</v>
      </c>
      <c r="E63" s="65"/>
      <c r="F63" s="65"/>
      <c r="G63" s="15"/>
      <c r="H63" s="15"/>
      <c r="I63" s="15"/>
      <c r="J63" s="15"/>
      <c r="K63" s="15"/>
      <c r="L63" s="7"/>
    </row>
    <row r="64" spans="1:18" hidden="1">
      <c r="A64" s="7" t="s">
        <v>44</v>
      </c>
    </row>
    <row r="65" spans="1:18" hidden="1">
      <c r="A65" s="7" t="s">
        <v>44</v>
      </c>
    </row>
    <row r="66" spans="1:18" ht="22.5" customHeight="1">
      <c r="A66" s="7">
        <v>9</v>
      </c>
      <c r="B66" s="17" t="s">
        <v>55</v>
      </c>
      <c r="C66" s="17"/>
      <c r="D66" s="67" t="s">
        <v>56</v>
      </c>
      <c r="E66" s="68"/>
      <c r="F66" s="68"/>
      <c r="G66" s="18" t="s">
        <v>57</v>
      </c>
      <c r="H66" s="24">
        <v>1</v>
      </c>
      <c r="I66" s="25"/>
      <c r="J66" s="21"/>
      <c r="K66" s="22">
        <f>IF(AND(H66= "",I66= ""), 0, ROUND(ROUND(J66, 2) * ROUND(IF(I66="",H66,I66),  0), 2))</f>
        <v>0</v>
      </c>
      <c r="L66" s="7"/>
      <c r="N66" s="23">
        <v>0.2</v>
      </c>
      <c r="R66" s="7">
        <v>9078</v>
      </c>
    </row>
    <row r="67" spans="1:18" ht="22.5" customHeight="1">
      <c r="A67" s="7" t="s">
        <v>58</v>
      </c>
      <c r="B67" s="16"/>
      <c r="C67" s="16"/>
      <c r="D67" s="66" t="s">
        <v>59</v>
      </c>
      <c r="E67" s="66"/>
      <c r="F67" s="66"/>
      <c r="G67" s="16"/>
      <c r="H67" s="16"/>
      <c r="I67" s="16"/>
      <c r="J67" s="16"/>
      <c r="K67" s="16"/>
    </row>
    <row r="68" spans="1:18">
      <c r="A68" s="7" t="s">
        <v>58</v>
      </c>
      <c r="B68" s="16"/>
      <c r="C68" s="16"/>
      <c r="D68" s="66" t="s">
        <v>60</v>
      </c>
      <c r="E68" s="66"/>
      <c r="F68" s="66"/>
      <c r="G68" s="16"/>
      <c r="H68" s="16"/>
      <c r="I68" s="16"/>
      <c r="J68" s="16"/>
      <c r="K68" s="16"/>
    </row>
    <row r="69" spans="1:18">
      <c r="A69" s="7" t="s">
        <v>58</v>
      </c>
      <c r="B69" s="16"/>
      <c r="C69" s="16"/>
      <c r="D69" s="66" t="s">
        <v>61</v>
      </c>
      <c r="E69" s="66"/>
      <c r="F69" s="66"/>
      <c r="G69" s="16"/>
      <c r="H69" s="16"/>
      <c r="I69" s="16"/>
      <c r="J69" s="16"/>
      <c r="K69" s="16"/>
    </row>
    <row r="70" spans="1:18">
      <c r="A70" s="7" t="s">
        <v>58</v>
      </c>
      <c r="B70" s="16"/>
      <c r="C70" s="16"/>
      <c r="D70" s="66" t="s">
        <v>62</v>
      </c>
      <c r="E70" s="66"/>
      <c r="F70" s="66"/>
      <c r="G70" s="16"/>
      <c r="H70" s="16"/>
      <c r="I70" s="16"/>
      <c r="J70" s="16"/>
      <c r="K70" s="16"/>
    </row>
    <row r="71" spans="1:18" hidden="1">
      <c r="A71" s="7" t="s">
        <v>48</v>
      </c>
    </row>
    <row r="72" spans="1:18" hidden="1">
      <c r="A72" s="7" t="s">
        <v>49</v>
      </c>
    </row>
    <row r="73" spans="1:18" ht="15.75" customHeight="1">
      <c r="A73" s="7">
        <v>3</v>
      </c>
      <c r="B73" s="14">
        <v>4</v>
      </c>
      <c r="C73" s="14"/>
      <c r="D73" s="65" t="s">
        <v>63</v>
      </c>
      <c r="E73" s="65"/>
      <c r="F73" s="65"/>
      <c r="G73" s="15"/>
      <c r="H73" s="15"/>
      <c r="I73" s="15"/>
      <c r="J73" s="15"/>
      <c r="K73" s="15"/>
      <c r="L73" s="7"/>
    </row>
    <row r="74" spans="1:18" hidden="1">
      <c r="A74" s="7" t="s">
        <v>44</v>
      </c>
    </row>
    <row r="75" spans="1:18" hidden="1">
      <c r="A75" s="7" t="s">
        <v>44</v>
      </c>
    </row>
    <row r="76" spans="1:18" hidden="1">
      <c r="A76" s="7" t="s">
        <v>44</v>
      </c>
    </row>
    <row r="77" spans="1:18" hidden="1">
      <c r="A77" s="7" t="s">
        <v>44</v>
      </c>
    </row>
    <row r="78" spans="1:18" hidden="1">
      <c r="A78" s="7" t="s">
        <v>44</v>
      </c>
    </row>
    <row r="79" spans="1:18" hidden="1">
      <c r="A79" s="7" t="s">
        <v>44</v>
      </c>
    </row>
    <row r="80" spans="1:18" hidden="1">
      <c r="A80" s="7" t="s">
        <v>44</v>
      </c>
    </row>
    <row r="81" spans="1:18" hidden="1">
      <c r="A81" s="7" t="s">
        <v>44</v>
      </c>
    </row>
    <row r="82" spans="1:18">
      <c r="A82" s="7">
        <v>9</v>
      </c>
      <c r="B82" s="17" t="s">
        <v>64</v>
      </c>
      <c r="C82" s="17"/>
      <c r="D82" s="67" t="s">
        <v>65</v>
      </c>
      <c r="E82" s="68"/>
      <c r="F82" s="68"/>
      <c r="G82" s="18" t="s">
        <v>57</v>
      </c>
      <c r="H82" s="24">
        <v>2</v>
      </c>
      <c r="I82" s="25"/>
      <c r="J82" s="21"/>
      <c r="K82" s="22">
        <f>IF(AND(H82= "",I82= ""), 0, ROUND(ROUND(J82, 2) * ROUND(IF(I82="",H82,I82),  0), 2))</f>
        <v>0</v>
      </c>
      <c r="L82" s="7"/>
      <c r="N82" s="23">
        <v>0.2</v>
      </c>
      <c r="R82" s="7">
        <v>9078</v>
      </c>
    </row>
    <row r="83" spans="1:18" hidden="1">
      <c r="A83" s="7" t="s">
        <v>48</v>
      </c>
    </row>
    <row r="84" spans="1:18" hidden="1">
      <c r="A84" s="7" t="s">
        <v>49</v>
      </c>
    </row>
    <row r="85" spans="1:18" ht="15.75" customHeight="1">
      <c r="A85" s="7">
        <v>3</v>
      </c>
      <c r="B85" s="14">
        <v>5</v>
      </c>
      <c r="C85" s="14"/>
      <c r="D85" s="65" t="s">
        <v>66</v>
      </c>
      <c r="E85" s="65"/>
      <c r="F85" s="65"/>
      <c r="G85" s="15"/>
      <c r="H85" s="15"/>
      <c r="I85" s="15"/>
      <c r="J85" s="15"/>
      <c r="K85" s="15"/>
      <c r="L85" s="7"/>
    </row>
    <row r="86" spans="1:18" hidden="1">
      <c r="A86" s="7" t="s">
        <v>44</v>
      </c>
    </row>
    <row r="87" spans="1:18" hidden="1">
      <c r="A87" s="7" t="s">
        <v>44</v>
      </c>
    </row>
    <row r="88" spans="1:18" hidden="1">
      <c r="A88" s="7" t="s">
        <v>44</v>
      </c>
    </row>
    <row r="89" spans="1:18" hidden="1">
      <c r="A89" s="7" t="s">
        <v>44</v>
      </c>
    </row>
    <row r="90" spans="1:18" hidden="1">
      <c r="A90" s="7" t="s">
        <v>44</v>
      </c>
    </row>
    <row r="91" spans="1:18" hidden="1">
      <c r="A91" s="7" t="s">
        <v>44</v>
      </c>
    </row>
    <row r="92" spans="1:18" hidden="1">
      <c r="A92" s="7" t="s">
        <v>44</v>
      </c>
    </row>
    <row r="93" spans="1:18" hidden="1">
      <c r="A93" s="7" t="s">
        <v>44</v>
      </c>
    </row>
    <row r="94" spans="1:18" hidden="1">
      <c r="A94" s="7" t="s">
        <v>44</v>
      </c>
    </row>
    <row r="95" spans="1:18" hidden="1">
      <c r="A95" s="7" t="s">
        <v>44</v>
      </c>
    </row>
    <row r="96" spans="1:18" hidden="1">
      <c r="A96" s="7" t="s">
        <v>44</v>
      </c>
    </row>
    <row r="97" spans="1:18" hidden="1">
      <c r="A97" s="7" t="s">
        <v>44</v>
      </c>
    </row>
    <row r="98" spans="1:18" ht="22.5" customHeight="1">
      <c r="A98" s="7">
        <v>9</v>
      </c>
      <c r="B98" s="17" t="s">
        <v>67</v>
      </c>
      <c r="C98" s="17"/>
      <c r="D98" s="67" t="s">
        <v>68</v>
      </c>
      <c r="E98" s="68"/>
      <c r="F98" s="68"/>
      <c r="G98" s="18" t="s">
        <v>57</v>
      </c>
      <c r="H98" s="24">
        <v>1</v>
      </c>
      <c r="I98" s="25"/>
      <c r="J98" s="21"/>
      <c r="K98" s="22">
        <f>IF(AND(H98= "",I98= ""), 0, ROUND(ROUND(J98, 2) * ROUND(IF(I98="",H98,I98),  0), 2))</f>
        <v>0</v>
      </c>
      <c r="L98" s="7"/>
      <c r="N98" s="23">
        <v>0.2</v>
      </c>
      <c r="R98" s="7">
        <v>9078</v>
      </c>
    </row>
    <row r="99" spans="1:18" hidden="1">
      <c r="A99" s="7" t="s">
        <v>48</v>
      </c>
    </row>
    <row r="100" spans="1:18" hidden="1">
      <c r="A100" s="7" t="s">
        <v>49</v>
      </c>
    </row>
    <row r="101" spans="1:18" ht="31.5" customHeight="1">
      <c r="A101" s="7">
        <v>3</v>
      </c>
      <c r="B101" s="14">
        <v>6</v>
      </c>
      <c r="C101" s="14"/>
      <c r="D101" s="65" t="s">
        <v>69</v>
      </c>
      <c r="E101" s="65"/>
      <c r="F101" s="65"/>
      <c r="G101" s="15"/>
      <c r="H101" s="15"/>
      <c r="I101" s="15"/>
      <c r="J101" s="15"/>
      <c r="K101" s="15"/>
      <c r="L101" s="7"/>
    </row>
    <row r="102" spans="1:18" hidden="1">
      <c r="A102" s="7" t="s">
        <v>44</v>
      </c>
    </row>
    <row r="103" spans="1:18" hidden="1">
      <c r="A103" s="7" t="s">
        <v>44</v>
      </c>
    </row>
    <row r="104" spans="1:18" hidden="1">
      <c r="A104" s="7" t="s">
        <v>44</v>
      </c>
    </row>
    <row r="105" spans="1:18" hidden="1">
      <c r="A105" s="7" t="s">
        <v>44</v>
      </c>
    </row>
    <row r="106" spans="1:18" hidden="1">
      <c r="A106" s="7" t="s">
        <v>44</v>
      </c>
    </row>
    <row r="107" spans="1:18" hidden="1">
      <c r="A107" s="7" t="s">
        <v>44</v>
      </c>
    </row>
    <row r="108" spans="1:18" hidden="1">
      <c r="A108" s="7" t="s">
        <v>44</v>
      </c>
    </row>
    <row r="109" spans="1:18" hidden="1">
      <c r="A109" s="7" t="s">
        <v>44</v>
      </c>
    </row>
    <row r="110" spans="1:18" hidden="1">
      <c r="A110" s="7" t="s">
        <v>44</v>
      </c>
    </row>
    <row r="111" spans="1:18" hidden="1">
      <c r="A111" s="7" t="s">
        <v>44</v>
      </c>
    </row>
    <row r="112" spans="1:18" hidden="1">
      <c r="A112" s="7" t="s">
        <v>44</v>
      </c>
    </row>
    <row r="113" spans="1:1" hidden="1">
      <c r="A113" s="7" t="s">
        <v>44</v>
      </c>
    </row>
    <row r="114" spans="1:1" hidden="1">
      <c r="A114" s="7" t="s">
        <v>44</v>
      </c>
    </row>
    <row r="115" spans="1:1" hidden="1">
      <c r="A115" s="7" t="s">
        <v>44</v>
      </c>
    </row>
    <row r="116" spans="1:1" hidden="1">
      <c r="A116" s="7" t="s">
        <v>44</v>
      </c>
    </row>
    <row r="117" spans="1:1" hidden="1">
      <c r="A117" s="7" t="s">
        <v>44</v>
      </c>
    </row>
    <row r="118" spans="1:1" hidden="1">
      <c r="A118" s="7" t="s">
        <v>44</v>
      </c>
    </row>
    <row r="119" spans="1:1" hidden="1">
      <c r="A119" s="7" t="s">
        <v>44</v>
      </c>
    </row>
    <row r="120" spans="1:1" hidden="1">
      <c r="A120" s="7" t="s">
        <v>44</v>
      </c>
    </row>
    <row r="121" spans="1:1" hidden="1">
      <c r="A121" s="7" t="s">
        <v>44</v>
      </c>
    </row>
    <row r="122" spans="1:1" hidden="1">
      <c r="A122" s="7" t="s">
        <v>44</v>
      </c>
    </row>
    <row r="123" spans="1:1" hidden="1">
      <c r="A123" s="7" t="s">
        <v>44</v>
      </c>
    </row>
    <row r="124" spans="1:1" hidden="1">
      <c r="A124" s="7" t="s">
        <v>44</v>
      </c>
    </row>
    <row r="125" spans="1:1" hidden="1">
      <c r="A125" s="7" t="s">
        <v>44</v>
      </c>
    </row>
    <row r="126" spans="1:1" hidden="1">
      <c r="A126" s="7" t="s">
        <v>44</v>
      </c>
    </row>
    <row r="127" spans="1:1" hidden="1">
      <c r="A127" s="7" t="s">
        <v>44</v>
      </c>
    </row>
    <row r="128" spans="1:1" hidden="1">
      <c r="A128" s="7" t="s">
        <v>44</v>
      </c>
    </row>
    <row r="129" spans="1:1" hidden="1">
      <c r="A129" s="7" t="s">
        <v>44</v>
      </c>
    </row>
    <row r="130" spans="1:1" hidden="1">
      <c r="A130" s="7" t="s">
        <v>44</v>
      </c>
    </row>
    <row r="131" spans="1:1" hidden="1">
      <c r="A131" s="7" t="s">
        <v>44</v>
      </c>
    </row>
    <row r="132" spans="1:1" hidden="1">
      <c r="A132" s="7" t="s">
        <v>44</v>
      </c>
    </row>
    <row r="133" spans="1:1" hidden="1">
      <c r="A133" s="7" t="s">
        <v>44</v>
      </c>
    </row>
    <row r="134" spans="1:1" hidden="1">
      <c r="A134" s="7" t="s">
        <v>44</v>
      </c>
    </row>
    <row r="135" spans="1:1" hidden="1">
      <c r="A135" s="7" t="s">
        <v>44</v>
      </c>
    </row>
    <row r="136" spans="1:1" hidden="1">
      <c r="A136" s="7" t="s">
        <v>44</v>
      </c>
    </row>
    <row r="137" spans="1:1" hidden="1">
      <c r="A137" s="7" t="s">
        <v>44</v>
      </c>
    </row>
    <row r="138" spans="1:1" hidden="1">
      <c r="A138" s="7" t="s">
        <v>44</v>
      </c>
    </row>
    <row r="139" spans="1:1" hidden="1">
      <c r="A139" s="7" t="s">
        <v>44</v>
      </c>
    </row>
    <row r="140" spans="1:1" hidden="1">
      <c r="A140" s="7" t="s">
        <v>44</v>
      </c>
    </row>
    <row r="141" spans="1:1" hidden="1">
      <c r="A141" s="7" t="s">
        <v>44</v>
      </c>
    </row>
    <row r="142" spans="1:1" hidden="1">
      <c r="A142" s="7" t="s">
        <v>44</v>
      </c>
    </row>
    <row r="143" spans="1:1" hidden="1">
      <c r="A143" s="7" t="s">
        <v>44</v>
      </c>
    </row>
    <row r="144" spans="1:1" hidden="1">
      <c r="A144" s="7" t="s">
        <v>44</v>
      </c>
    </row>
    <row r="145" spans="1:18" hidden="1">
      <c r="A145" s="7" t="s">
        <v>44</v>
      </c>
    </row>
    <row r="146" spans="1:18" ht="22.5" customHeight="1">
      <c r="A146" s="7">
        <v>9</v>
      </c>
      <c r="B146" s="17" t="s">
        <v>70</v>
      </c>
      <c r="C146" s="17"/>
      <c r="D146" s="67" t="s">
        <v>71</v>
      </c>
      <c r="E146" s="68"/>
      <c r="F146" s="68"/>
      <c r="G146" s="18" t="s">
        <v>57</v>
      </c>
      <c r="H146" s="24">
        <v>1</v>
      </c>
      <c r="I146" s="25"/>
      <c r="J146" s="21"/>
      <c r="K146" s="22">
        <f>IF(AND(H146= "",I146= ""), 0, ROUND(ROUND(J146, 2) * ROUND(IF(I146="",H146,I146),  0), 2))</f>
        <v>0</v>
      </c>
      <c r="L146" s="7"/>
      <c r="N146" s="23">
        <v>0.2</v>
      </c>
      <c r="R146" s="7">
        <v>9078</v>
      </c>
    </row>
    <row r="147" spans="1:18" hidden="1">
      <c r="A147" s="7" t="s">
        <v>48</v>
      </c>
    </row>
    <row r="148" spans="1:18">
      <c r="A148" s="7">
        <v>4</v>
      </c>
      <c r="B148" s="14" t="s">
        <v>72</v>
      </c>
      <c r="C148" s="14"/>
      <c r="D148" s="69" t="s">
        <v>73</v>
      </c>
      <c r="E148" s="69"/>
      <c r="F148" s="69"/>
      <c r="G148" s="26"/>
      <c r="H148" s="26"/>
      <c r="I148" s="26"/>
      <c r="J148" s="26"/>
      <c r="K148" s="26"/>
      <c r="L148" s="7"/>
    </row>
    <row r="149" spans="1:18">
      <c r="A149" s="7">
        <v>9</v>
      </c>
      <c r="B149" s="17" t="s">
        <v>74</v>
      </c>
      <c r="C149" s="17"/>
      <c r="D149" s="67" t="s">
        <v>75</v>
      </c>
      <c r="E149" s="68"/>
      <c r="F149" s="68"/>
      <c r="G149" s="18" t="s">
        <v>57</v>
      </c>
      <c r="H149" s="24">
        <v>1</v>
      </c>
      <c r="I149" s="25"/>
      <c r="J149" s="21"/>
      <c r="K149" s="22">
        <f>IF(AND(H149= "",I149= ""), 0, ROUND(ROUND(J149, 2) * ROUND(IF(I149="",H149,I149),  0), 2))</f>
        <v>0</v>
      </c>
      <c r="L149" s="7"/>
      <c r="N149" s="23">
        <v>0.2</v>
      </c>
      <c r="R149" s="7">
        <v>9078</v>
      </c>
    </row>
    <row r="150" spans="1:18" hidden="1">
      <c r="A150" s="7" t="s">
        <v>48</v>
      </c>
    </row>
    <row r="151" spans="1:18" hidden="1">
      <c r="A151" s="7" t="s">
        <v>76</v>
      </c>
    </row>
    <row r="152" spans="1:18">
      <c r="A152" s="7">
        <v>4</v>
      </c>
      <c r="B152" s="14" t="s">
        <v>77</v>
      </c>
      <c r="C152" s="14"/>
      <c r="D152" s="69" t="s">
        <v>78</v>
      </c>
      <c r="E152" s="69"/>
      <c r="F152" s="69"/>
      <c r="G152" s="26"/>
      <c r="H152" s="26"/>
      <c r="I152" s="26"/>
      <c r="J152" s="26"/>
      <c r="K152" s="26"/>
      <c r="L152" s="7"/>
    </row>
    <row r="153" spans="1:18" hidden="1">
      <c r="A153" s="7" t="s">
        <v>79</v>
      </c>
    </row>
    <row r="154" spans="1:18" hidden="1">
      <c r="A154" s="7" t="s">
        <v>79</v>
      </c>
    </row>
    <row r="155" spans="1:18" hidden="1">
      <c r="A155" s="7" t="s">
        <v>79</v>
      </c>
    </row>
    <row r="156" spans="1:18" hidden="1">
      <c r="A156" s="7" t="s">
        <v>79</v>
      </c>
    </row>
    <row r="157" spans="1:18" hidden="1">
      <c r="A157" s="7" t="s">
        <v>79</v>
      </c>
    </row>
    <row r="158" spans="1:18" hidden="1">
      <c r="A158" s="7" t="s">
        <v>79</v>
      </c>
    </row>
    <row r="159" spans="1:18" hidden="1">
      <c r="A159" s="7" t="s">
        <v>79</v>
      </c>
    </row>
    <row r="160" spans="1:18" hidden="1">
      <c r="A160" s="7" t="s">
        <v>79</v>
      </c>
    </row>
    <row r="161" spans="1:18" hidden="1">
      <c r="A161" s="7" t="s">
        <v>79</v>
      </c>
    </row>
    <row r="162" spans="1:18">
      <c r="A162" s="7">
        <v>5</v>
      </c>
      <c r="B162" s="14" t="s">
        <v>80</v>
      </c>
      <c r="C162" s="14"/>
      <c r="D162" s="70" t="s">
        <v>81</v>
      </c>
      <c r="E162" s="70"/>
      <c r="F162" s="70"/>
      <c r="G162" s="27"/>
      <c r="H162" s="27"/>
      <c r="I162" s="27"/>
      <c r="J162" s="27"/>
      <c r="K162" s="27"/>
      <c r="L162" s="7"/>
    </row>
    <row r="163" spans="1:18" hidden="1">
      <c r="A163" s="7" t="s">
        <v>82</v>
      </c>
    </row>
    <row r="164" spans="1:18" hidden="1">
      <c r="A164" s="7" t="s">
        <v>82</v>
      </c>
    </row>
    <row r="165" spans="1:18">
      <c r="A165" s="7">
        <v>9</v>
      </c>
      <c r="B165" s="17" t="s">
        <v>83</v>
      </c>
      <c r="C165" s="17"/>
      <c r="D165" s="67" t="s">
        <v>84</v>
      </c>
      <c r="E165" s="68"/>
      <c r="F165" s="68"/>
      <c r="G165" s="18" t="s">
        <v>14</v>
      </c>
      <c r="H165" s="24">
        <v>2</v>
      </c>
      <c r="I165" s="25"/>
      <c r="J165" s="21"/>
      <c r="K165" s="22">
        <f>IF(AND(H165= "",I165= ""), 0, ROUND(ROUND(J165, 2) * ROUND(IF(I165="",H165,I165),  0), 2))</f>
        <v>0</v>
      </c>
      <c r="L165" s="7"/>
      <c r="N165" s="23">
        <v>0.2</v>
      </c>
      <c r="R165" s="7">
        <v>9078</v>
      </c>
    </row>
    <row r="166" spans="1:18" hidden="1">
      <c r="A166" s="7" t="s">
        <v>48</v>
      </c>
    </row>
    <row r="167" spans="1:18" hidden="1">
      <c r="A167" s="7" t="s">
        <v>85</v>
      </c>
    </row>
    <row r="168" spans="1:18">
      <c r="A168" s="7">
        <v>5</v>
      </c>
      <c r="B168" s="14" t="s">
        <v>86</v>
      </c>
      <c r="C168" s="14"/>
      <c r="D168" s="70" t="s">
        <v>87</v>
      </c>
      <c r="E168" s="70"/>
      <c r="F168" s="70"/>
      <c r="G168" s="27"/>
      <c r="H168" s="27"/>
      <c r="I168" s="27"/>
      <c r="J168" s="27"/>
      <c r="K168" s="27"/>
      <c r="L168" s="7"/>
    </row>
    <row r="169" spans="1:18" ht="18">
      <c r="A169" s="7">
        <v>6</v>
      </c>
      <c r="B169" s="14" t="s">
        <v>88</v>
      </c>
      <c r="C169" s="14"/>
      <c r="D169" s="71" t="s">
        <v>90</v>
      </c>
      <c r="E169" s="72"/>
      <c r="F169" s="72"/>
      <c r="G169" s="28"/>
      <c r="H169" s="28"/>
      <c r="I169" s="28"/>
      <c r="J169" s="28"/>
      <c r="K169" s="28"/>
      <c r="L169" s="7"/>
    </row>
    <row r="170" spans="1:18" hidden="1">
      <c r="A170" s="7" t="s">
        <v>91</v>
      </c>
    </row>
    <row r="171" spans="1:18" hidden="1">
      <c r="A171" s="7" t="s">
        <v>91</v>
      </c>
    </row>
    <row r="172" spans="1:18" hidden="1">
      <c r="A172" s="7" t="s">
        <v>91</v>
      </c>
    </row>
    <row r="173" spans="1:18" hidden="1">
      <c r="A173" s="7" t="s">
        <v>91</v>
      </c>
    </row>
    <row r="174" spans="1:18" hidden="1">
      <c r="A174" s="7" t="s">
        <v>91</v>
      </c>
    </row>
    <row r="175" spans="1:18" hidden="1">
      <c r="A175" s="29" t="s">
        <v>92</v>
      </c>
    </row>
    <row r="176" spans="1:18" ht="16.5">
      <c r="A176" s="7">
        <v>9</v>
      </c>
      <c r="B176" s="17" t="s">
        <v>93</v>
      </c>
      <c r="C176" s="17"/>
      <c r="D176" s="67" t="s">
        <v>89</v>
      </c>
      <c r="E176" s="68"/>
      <c r="F176" s="68"/>
      <c r="G176" s="18" t="s">
        <v>14</v>
      </c>
      <c r="H176" s="24">
        <v>2</v>
      </c>
      <c r="I176" s="25"/>
      <c r="J176" s="21"/>
      <c r="K176" s="22">
        <f>IF(AND(H176= "",I176= ""), 0, ROUND(ROUND(J176, 2) * ROUND(IF(I176="",H176,I176),  0), 2))</f>
        <v>0</v>
      </c>
      <c r="L176" s="7"/>
      <c r="N176" s="23">
        <v>0.2</v>
      </c>
      <c r="R176" s="7">
        <v>9078</v>
      </c>
    </row>
    <row r="177" spans="1:18" hidden="1">
      <c r="A177" s="7" t="s">
        <v>48</v>
      </c>
    </row>
    <row r="178" spans="1:18" hidden="1">
      <c r="A178" s="7" t="s">
        <v>94</v>
      </c>
    </row>
    <row r="179" spans="1:18" hidden="1">
      <c r="A179" s="7" t="s">
        <v>85</v>
      </c>
    </row>
    <row r="180" spans="1:18">
      <c r="A180" s="7">
        <v>5</v>
      </c>
      <c r="B180" s="14" t="s">
        <v>95</v>
      </c>
      <c r="C180" s="14"/>
      <c r="D180" s="70" t="s">
        <v>96</v>
      </c>
      <c r="E180" s="70"/>
      <c r="F180" s="70"/>
      <c r="G180" s="27"/>
      <c r="H180" s="27"/>
      <c r="I180" s="27"/>
      <c r="J180" s="27"/>
      <c r="K180" s="27"/>
      <c r="L180" s="7"/>
    </row>
    <row r="181" spans="1:18" ht="18">
      <c r="A181" s="7">
        <v>6</v>
      </c>
      <c r="B181" s="14" t="s">
        <v>97</v>
      </c>
      <c r="C181" s="14"/>
      <c r="D181" s="72" t="s">
        <v>98</v>
      </c>
      <c r="E181" s="72"/>
      <c r="F181" s="72"/>
      <c r="G181" s="28"/>
      <c r="H181" s="28"/>
      <c r="I181" s="28"/>
      <c r="J181" s="28"/>
      <c r="K181" s="28"/>
      <c r="L181" s="7"/>
    </row>
    <row r="182" spans="1:18" ht="16.5">
      <c r="A182" s="7">
        <v>9</v>
      </c>
      <c r="B182" s="17" t="s">
        <v>99</v>
      </c>
      <c r="C182" s="17"/>
      <c r="D182" s="67" t="s">
        <v>100</v>
      </c>
      <c r="E182" s="68"/>
      <c r="F182" s="68"/>
      <c r="G182" s="18" t="s">
        <v>14</v>
      </c>
      <c r="H182" s="24">
        <v>1</v>
      </c>
      <c r="I182" s="25"/>
      <c r="J182" s="21"/>
      <c r="K182" s="22">
        <f>IF(AND(H182= "",I182= ""), 0, ROUND(ROUND(J182, 2) * ROUND(IF(I182="",H182,I182),  0), 2))</f>
        <v>0</v>
      </c>
      <c r="L182" s="7"/>
      <c r="N182" s="23">
        <v>0.2</v>
      </c>
      <c r="R182" s="7">
        <v>9078</v>
      </c>
    </row>
    <row r="183" spans="1:18" hidden="1">
      <c r="A183" s="7" t="s">
        <v>48</v>
      </c>
    </row>
    <row r="184" spans="1:18" hidden="1">
      <c r="A184" s="7" t="s">
        <v>94</v>
      </c>
    </row>
    <row r="185" spans="1:18" hidden="1">
      <c r="A185" s="7" t="s">
        <v>85</v>
      </c>
    </row>
    <row r="186" spans="1:18">
      <c r="A186" s="7">
        <v>5</v>
      </c>
      <c r="B186" s="14" t="s">
        <v>101</v>
      </c>
      <c r="C186" s="14"/>
      <c r="D186" s="70" t="s">
        <v>102</v>
      </c>
      <c r="E186" s="70"/>
      <c r="F186" s="70"/>
      <c r="G186" s="27"/>
      <c r="H186" s="27"/>
      <c r="I186" s="27"/>
      <c r="J186" s="27"/>
      <c r="K186" s="27"/>
      <c r="L186" s="7"/>
    </row>
    <row r="187" spans="1:18" hidden="1">
      <c r="A187" s="7" t="s">
        <v>82</v>
      </c>
    </row>
    <row r="188" spans="1:18" hidden="1">
      <c r="A188" s="7" t="s">
        <v>82</v>
      </c>
    </row>
    <row r="189" spans="1:18" ht="18">
      <c r="A189" s="7">
        <v>6</v>
      </c>
      <c r="B189" s="14" t="s">
        <v>103</v>
      </c>
      <c r="C189" s="14"/>
      <c r="D189" s="72" t="s">
        <v>104</v>
      </c>
      <c r="E189" s="72"/>
      <c r="F189" s="72"/>
      <c r="G189" s="28"/>
      <c r="H189" s="28"/>
      <c r="I189" s="28"/>
      <c r="J189" s="28"/>
      <c r="K189" s="28"/>
      <c r="L189" s="7"/>
    </row>
    <row r="190" spans="1:18" hidden="1">
      <c r="A190" s="7" t="s">
        <v>91</v>
      </c>
    </row>
    <row r="191" spans="1:18" hidden="1">
      <c r="A191" s="7" t="s">
        <v>91</v>
      </c>
    </row>
    <row r="192" spans="1:18" hidden="1">
      <c r="A192" s="7" t="s">
        <v>91</v>
      </c>
    </row>
    <row r="193" spans="1:18" hidden="1">
      <c r="A193" s="7" t="s">
        <v>91</v>
      </c>
    </row>
    <row r="194" spans="1:18" hidden="1">
      <c r="A194" s="7" t="s">
        <v>91</v>
      </c>
    </row>
    <row r="195" spans="1:18" hidden="1">
      <c r="A195" s="7" t="s">
        <v>91</v>
      </c>
    </row>
    <row r="196" spans="1:18" hidden="1">
      <c r="A196" s="7" t="s">
        <v>91</v>
      </c>
    </row>
    <row r="197" spans="1:18" hidden="1">
      <c r="A197" s="7" t="s">
        <v>91</v>
      </c>
    </row>
    <row r="198" spans="1:18" hidden="1">
      <c r="A198" s="7" t="s">
        <v>91</v>
      </c>
    </row>
    <row r="199" spans="1:18" hidden="1">
      <c r="A199" s="29" t="s">
        <v>92</v>
      </c>
    </row>
    <row r="200" spans="1:18" ht="16.5">
      <c r="A200" s="7">
        <v>9</v>
      </c>
      <c r="B200" s="17" t="s">
        <v>105</v>
      </c>
      <c r="C200" s="17"/>
      <c r="D200" s="67" t="s">
        <v>106</v>
      </c>
      <c r="E200" s="68"/>
      <c r="F200" s="68"/>
      <c r="G200" s="18" t="s">
        <v>57</v>
      </c>
      <c r="H200" s="24">
        <v>1</v>
      </c>
      <c r="I200" s="25"/>
      <c r="J200" s="21"/>
      <c r="K200" s="22">
        <f>IF(AND(H200= "",I200= ""), 0, ROUND(ROUND(J200, 2) * ROUND(IF(I200="",H200,I200),  0), 2))</f>
        <v>0</v>
      </c>
      <c r="L200" s="7"/>
      <c r="N200" s="23">
        <v>0.2</v>
      </c>
      <c r="R200" s="7">
        <v>9078</v>
      </c>
    </row>
    <row r="201" spans="1:18" hidden="1">
      <c r="A201" s="7" t="s">
        <v>48</v>
      </c>
    </row>
    <row r="202" spans="1:18" hidden="1">
      <c r="A202" s="7" t="s">
        <v>94</v>
      </c>
    </row>
    <row r="203" spans="1:18" hidden="1">
      <c r="A203" s="7" t="s">
        <v>85</v>
      </c>
    </row>
    <row r="204" spans="1:18" hidden="1">
      <c r="A204" s="7" t="s">
        <v>76</v>
      </c>
    </row>
    <row r="205" spans="1:18" hidden="1">
      <c r="A205" s="7" t="s">
        <v>49</v>
      </c>
    </row>
    <row r="206" spans="1:18" ht="15.75" customHeight="1">
      <c r="A206" s="7">
        <v>3</v>
      </c>
      <c r="B206" s="14">
        <v>7</v>
      </c>
      <c r="C206" s="14"/>
      <c r="D206" s="65" t="s">
        <v>107</v>
      </c>
      <c r="E206" s="65"/>
      <c r="F206" s="65"/>
      <c r="G206" s="15"/>
      <c r="H206" s="15"/>
      <c r="I206" s="15"/>
      <c r="J206" s="15"/>
      <c r="K206" s="15"/>
      <c r="L206" s="7"/>
    </row>
    <row r="207" spans="1:18" hidden="1">
      <c r="A207" s="7" t="s">
        <v>44</v>
      </c>
    </row>
    <row r="208" spans="1:18" hidden="1">
      <c r="A208" s="7" t="s">
        <v>44</v>
      </c>
    </row>
    <row r="209" spans="1:18" hidden="1">
      <c r="A209" s="7" t="s">
        <v>44</v>
      </c>
    </row>
    <row r="210" spans="1:18" hidden="1">
      <c r="A210" s="7" t="s">
        <v>44</v>
      </c>
    </row>
    <row r="211" spans="1:18" hidden="1">
      <c r="A211" s="7" t="s">
        <v>44</v>
      </c>
    </row>
    <row r="212" spans="1:18" hidden="1">
      <c r="A212" s="7" t="s">
        <v>44</v>
      </c>
    </row>
    <row r="213" spans="1:18" hidden="1">
      <c r="A213" s="7" t="s">
        <v>44</v>
      </c>
    </row>
    <row r="214" spans="1:18" hidden="1">
      <c r="A214" s="7" t="s">
        <v>44</v>
      </c>
    </row>
    <row r="215" spans="1:18" hidden="1">
      <c r="A215" s="7" t="s">
        <v>44</v>
      </c>
    </row>
    <row r="216" spans="1:18" hidden="1">
      <c r="A216" s="7" t="s">
        <v>44</v>
      </c>
    </row>
    <row r="217" spans="1:18" hidden="1">
      <c r="A217" s="7" t="s">
        <v>44</v>
      </c>
    </row>
    <row r="218" spans="1:18" hidden="1">
      <c r="A218" s="7" t="s">
        <v>44</v>
      </c>
    </row>
    <row r="219" spans="1:18" hidden="1">
      <c r="A219" s="7" t="s">
        <v>44</v>
      </c>
    </row>
    <row r="220" spans="1:18" hidden="1">
      <c r="A220" s="7" t="s">
        <v>44</v>
      </c>
    </row>
    <row r="221" spans="1:18" hidden="1">
      <c r="A221" s="7" t="s">
        <v>44</v>
      </c>
    </row>
    <row r="222" spans="1:18" hidden="1">
      <c r="A222" s="7" t="s">
        <v>44</v>
      </c>
    </row>
    <row r="223" spans="1:18" hidden="1">
      <c r="A223" s="7" t="s">
        <v>44</v>
      </c>
    </row>
    <row r="224" spans="1:18" ht="22.5" customHeight="1">
      <c r="A224" s="7">
        <v>9</v>
      </c>
      <c r="B224" s="17" t="s">
        <v>108</v>
      </c>
      <c r="C224" s="17"/>
      <c r="D224" s="67" t="s">
        <v>109</v>
      </c>
      <c r="E224" s="68"/>
      <c r="F224" s="68"/>
      <c r="G224" s="18" t="s">
        <v>14</v>
      </c>
      <c r="H224" s="24">
        <v>1</v>
      </c>
      <c r="I224" s="25"/>
      <c r="J224" s="21"/>
      <c r="K224" s="22">
        <f>IF(AND(H224= "",I224= ""), 0, ROUND(ROUND(J224, 2) * ROUND(IF(I224="",H224,I224),  0), 2))</f>
        <v>0</v>
      </c>
      <c r="L224" s="7"/>
      <c r="N224" s="23">
        <v>0.2</v>
      </c>
      <c r="R224" s="7">
        <v>9078</v>
      </c>
    </row>
    <row r="225" spans="1:12" hidden="1">
      <c r="A225" s="7" t="s">
        <v>48</v>
      </c>
    </row>
    <row r="226" spans="1:12" hidden="1">
      <c r="A226" s="7" t="s">
        <v>49</v>
      </c>
    </row>
    <row r="227" spans="1:12" ht="15.75" customHeight="1">
      <c r="A227" s="7">
        <v>3</v>
      </c>
      <c r="B227" s="14">
        <v>8</v>
      </c>
      <c r="C227" s="14"/>
      <c r="D227" s="65" t="s">
        <v>110</v>
      </c>
      <c r="E227" s="65"/>
      <c r="F227" s="65"/>
      <c r="G227" s="15"/>
      <c r="H227" s="15"/>
      <c r="I227" s="15"/>
      <c r="J227" s="15"/>
      <c r="K227" s="15"/>
      <c r="L227" s="7"/>
    </row>
    <row r="228" spans="1:12" hidden="1">
      <c r="A228" s="7" t="s">
        <v>44</v>
      </c>
    </row>
    <row r="229" spans="1:12" hidden="1">
      <c r="A229" s="7" t="s">
        <v>44</v>
      </c>
    </row>
    <row r="230" spans="1:12" hidden="1">
      <c r="A230" s="7" t="s">
        <v>44</v>
      </c>
    </row>
    <row r="231" spans="1:12" hidden="1">
      <c r="A231" s="7" t="s">
        <v>44</v>
      </c>
    </row>
    <row r="232" spans="1:12" hidden="1">
      <c r="A232" s="7" t="s">
        <v>44</v>
      </c>
    </row>
    <row r="233" spans="1:12" hidden="1">
      <c r="A233" s="7" t="s">
        <v>44</v>
      </c>
    </row>
    <row r="234" spans="1:12" hidden="1">
      <c r="A234" s="7" t="s">
        <v>44</v>
      </c>
    </row>
    <row r="235" spans="1:12" hidden="1">
      <c r="A235" s="7" t="s">
        <v>44</v>
      </c>
    </row>
    <row r="236" spans="1:12" hidden="1">
      <c r="A236" s="7" t="s">
        <v>44</v>
      </c>
    </row>
    <row r="237" spans="1:12" hidden="1">
      <c r="A237" s="7" t="s">
        <v>44</v>
      </c>
    </row>
    <row r="238" spans="1:12" hidden="1">
      <c r="A238" s="7" t="s">
        <v>44</v>
      </c>
    </row>
    <row r="239" spans="1:12" hidden="1">
      <c r="A239" s="7" t="s">
        <v>44</v>
      </c>
    </row>
    <row r="240" spans="1:12" hidden="1">
      <c r="A240" s="7" t="s">
        <v>44</v>
      </c>
    </row>
    <row r="241" spans="1:18" hidden="1">
      <c r="A241" s="7" t="s">
        <v>44</v>
      </c>
    </row>
    <row r="242" spans="1:18" hidden="1">
      <c r="A242" s="7" t="s">
        <v>44</v>
      </c>
    </row>
    <row r="243" spans="1:18" hidden="1">
      <c r="A243" s="7" t="s">
        <v>44</v>
      </c>
    </row>
    <row r="244" spans="1:18" hidden="1">
      <c r="A244" s="7" t="s">
        <v>44</v>
      </c>
    </row>
    <row r="245" spans="1:18" hidden="1">
      <c r="A245" s="7" t="s">
        <v>44</v>
      </c>
    </row>
    <row r="246" spans="1:18">
      <c r="A246" s="7">
        <v>9</v>
      </c>
      <c r="B246" s="17" t="s">
        <v>111</v>
      </c>
      <c r="C246" s="17"/>
      <c r="D246" s="67" t="s">
        <v>112</v>
      </c>
      <c r="E246" s="68"/>
      <c r="F246" s="68"/>
      <c r="G246" s="18" t="s">
        <v>57</v>
      </c>
      <c r="H246" s="24">
        <v>48</v>
      </c>
      <c r="I246" s="25"/>
      <c r="J246" s="21"/>
      <c r="K246" s="22">
        <f>IF(AND(H246= "",I246= ""), 0, ROUND(ROUND(J246, 2) * ROUND(IF(I246="",H246,I246),  0), 2))</f>
        <v>0</v>
      </c>
      <c r="L246" s="7"/>
      <c r="N246" s="23">
        <v>0.2</v>
      </c>
      <c r="R246" s="7">
        <v>9078</v>
      </c>
    </row>
    <row r="247" spans="1:18" hidden="1">
      <c r="A247" s="7" t="s">
        <v>48</v>
      </c>
    </row>
    <row r="248" spans="1:18" hidden="1">
      <c r="A248" s="7" t="s">
        <v>49</v>
      </c>
    </row>
    <row r="249" spans="1:18" ht="15.75" customHeight="1">
      <c r="A249" s="7">
        <v>3</v>
      </c>
      <c r="B249" s="14">
        <v>9</v>
      </c>
      <c r="C249" s="14"/>
      <c r="D249" s="65" t="s">
        <v>113</v>
      </c>
      <c r="E249" s="65"/>
      <c r="F249" s="65"/>
      <c r="G249" s="15"/>
      <c r="H249" s="15"/>
      <c r="I249" s="15"/>
      <c r="J249" s="15"/>
      <c r="K249" s="15"/>
      <c r="L249" s="7"/>
    </row>
    <row r="250" spans="1:18" ht="25.5" customHeight="1">
      <c r="A250" s="7">
        <v>5</v>
      </c>
      <c r="B250" s="14" t="s">
        <v>114</v>
      </c>
      <c r="C250" s="14"/>
      <c r="D250" s="70" t="s">
        <v>115</v>
      </c>
      <c r="E250" s="70"/>
      <c r="F250" s="70"/>
      <c r="G250" s="27"/>
      <c r="H250" s="27"/>
      <c r="I250" s="27"/>
      <c r="J250" s="27"/>
      <c r="K250" s="27"/>
      <c r="L250" s="7"/>
    </row>
    <row r="251" spans="1:18" hidden="1">
      <c r="A251" s="7" t="s">
        <v>82</v>
      </c>
    </row>
    <row r="252" spans="1:18" hidden="1">
      <c r="A252" s="7" t="s">
        <v>82</v>
      </c>
    </row>
    <row r="253" spans="1:18" hidden="1">
      <c r="A253" s="7" t="s">
        <v>82</v>
      </c>
    </row>
    <row r="254" spans="1:18" hidden="1">
      <c r="A254" s="7" t="s">
        <v>82</v>
      </c>
    </row>
    <row r="255" spans="1:18" hidden="1">
      <c r="A255" s="7" t="s">
        <v>82</v>
      </c>
    </row>
    <row r="256" spans="1:18" hidden="1">
      <c r="A256" s="7" t="s">
        <v>82</v>
      </c>
    </row>
    <row r="257" spans="1:18" hidden="1">
      <c r="A257" s="7" t="s">
        <v>82</v>
      </c>
    </row>
    <row r="258" spans="1:18" hidden="1">
      <c r="A258" s="7" t="s">
        <v>82</v>
      </c>
    </row>
    <row r="259" spans="1:18" hidden="1">
      <c r="A259" s="7" t="s">
        <v>82</v>
      </c>
    </row>
    <row r="260" spans="1:18" hidden="1">
      <c r="A260" s="7" t="s">
        <v>82</v>
      </c>
    </row>
    <row r="261" spans="1:18" hidden="1">
      <c r="A261" s="7" t="s">
        <v>82</v>
      </c>
    </row>
    <row r="262" spans="1:18" hidden="1">
      <c r="A262" s="7" t="s">
        <v>82</v>
      </c>
    </row>
    <row r="263" spans="1:18" hidden="1">
      <c r="A263" s="7" t="s">
        <v>82</v>
      </c>
    </row>
    <row r="264" spans="1:18" hidden="1">
      <c r="A264" s="7" t="s">
        <v>82</v>
      </c>
    </row>
    <row r="265" spans="1:18" hidden="1">
      <c r="A265" s="7" t="s">
        <v>82</v>
      </c>
    </row>
    <row r="266" spans="1:18" ht="45" customHeight="1">
      <c r="A266" s="7">
        <v>9</v>
      </c>
      <c r="B266" s="17" t="s">
        <v>116</v>
      </c>
      <c r="C266" s="17"/>
      <c r="D266" s="67" t="s">
        <v>117</v>
      </c>
      <c r="E266" s="68"/>
      <c r="F266" s="68"/>
      <c r="G266" s="18" t="s">
        <v>57</v>
      </c>
      <c r="H266" s="24">
        <v>1</v>
      </c>
      <c r="I266" s="25"/>
      <c r="J266" s="21"/>
      <c r="K266" s="22">
        <f>IF(AND(H266= "",I266= ""), 0, ROUND(ROUND(J266, 2) * ROUND(IF(I266="",H266,I266),  0), 2))</f>
        <v>0</v>
      </c>
      <c r="L266" s="7"/>
      <c r="N266" s="23">
        <v>0.2</v>
      </c>
      <c r="R266" s="7">
        <v>9078</v>
      </c>
    </row>
    <row r="267" spans="1:18" hidden="1">
      <c r="A267" s="7" t="s">
        <v>48</v>
      </c>
    </row>
    <row r="268" spans="1:18" ht="22.5" customHeight="1">
      <c r="A268" s="7">
        <v>9</v>
      </c>
      <c r="B268" s="17" t="s">
        <v>118</v>
      </c>
      <c r="C268" s="17"/>
      <c r="D268" s="67" t="s">
        <v>119</v>
      </c>
      <c r="E268" s="68"/>
      <c r="F268" s="68"/>
      <c r="G268" s="18" t="s">
        <v>57</v>
      </c>
      <c r="H268" s="24">
        <v>1</v>
      </c>
      <c r="I268" s="25"/>
      <c r="J268" s="21"/>
      <c r="K268" s="22">
        <f>IF(AND(H268= "",I268= ""), 0, ROUND(ROUND(J268, 2) * ROUND(IF(I268="",H268,I268),  0), 2))</f>
        <v>0</v>
      </c>
      <c r="L268" s="7"/>
      <c r="N268" s="23">
        <v>0.2</v>
      </c>
      <c r="R268" s="7">
        <v>9078</v>
      </c>
    </row>
    <row r="269" spans="1:18" hidden="1">
      <c r="A269" s="7" t="s">
        <v>48</v>
      </c>
    </row>
    <row r="270" spans="1:18" ht="56.25" customHeight="1">
      <c r="A270" s="7">
        <v>9</v>
      </c>
      <c r="B270" s="17" t="s">
        <v>120</v>
      </c>
      <c r="C270" s="17"/>
      <c r="D270" s="67" t="s">
        <v>121</v>
      </c>
      <c r="E270" s="68"/>
      <c r="F270" s="68"/>
      <c r="G270" s="18" t="s">
        <v>57</v>
      </c>
      <c r="H270" s="24">
        <v>1</v>
      </c>
      <c r="I270" s="25"/>
      <c r="J270" s="21"/>
      <c r="K270" s="22">
        <f>IF(AND(H270= "",I270= ""), 0, ROUND(ROUND(J270, 2) * ROUND(IF(I270="",H270,I270),  0), 2))</f>
        <v>0</v>
      </c>
      <c r="L270" s="7"/>
      <c r="N270" s="23">
        <v>0.2</v>
      </c>
      <c r="R270" s="7">
        <v>9078</v>
      </c>
    </row>
    <row r="271" spans="1:18" hidden="1">
      <c r="A271" s="7" t="s">
        <v>48</v>
      </c>
    </row>
    <row r="272" spans="1:18" ht="67.5" customHeight="1">
      <c r="A272" s="7">
        <v>9</v>
      </c>
      <c r="B272" s="17" t="s">
        <v>122</v>
      </c>
      <c r="C272" s="17"/>
      <c r="D272" s="67" t="s">
        <v>123</v>
      </c>
      <c r="E272" s="68"/>
      <c r="F272" s="68"/>
      <c r="G272" s="18" t="s">
        <v>57</v>
      </c>
      <c r="H272" s="24">
        <v>1</v>
      </c>
      <c r="I272" s="25"/>
      <c r="J272" s="21"/>
      <c r="K272" s="22">
        <f>IF(AND(H272= "",I272= ""), 0, ROUND(ROUND(J272, 2) * ROUND(IF(I272="",H272,I272),  0), 2))</f>
        <v>0</v>
      </c>
      <c r="L272" s="7"/>
      <c r="N272" s="23">
        <v>0.2</v>
      </c>
      <c r="R272" s="7">
        <v>9078</v>
      </c>
    </row>
    <row r="273" spans="1:18" hidden="1">
      <c r="A273" s="7" t="s">
        <v>48</v>
      </c>
    </row>
    <row r="274" spans="1:18" ht="67.5" customHeight="1">
      <c r="A274" s="7">
        <v>9</v>
      </c>
      <c r="B274" s="17" t="s">
        <v>124</v>
      </c>
      <c r="C274" s="17"/>
      <c r="D274" s="67" t="s">
        <v>125</v>
      </c>
      <c r="E274" s="68"/>
      <c r="F274" s="68"/>
      <c r="G274" s="18" t="s">
        <v>57</v>
      </c>
      <c r="H274" s="24">
        <v>1</v>
      </c>
      <c r="I274" s="25"/>
      <c r="J274" s="21"/>
      <c r="K274" s="22">
        <f>IF(AND(H274= "",I274= ""), 0, ROUND(ROUND(J274, 2) * ROUND(IF(I274="",H274,I274),  0), 2))</f>
        <v>0</v>
      </c>
      <c r="L274" s="7"/>
      <c r="N274" s="23">
        <v>0.2</v>
      </c>
      <c r="R274" s="7">
        <v>9078</v>
      </c>
    </row>
    <row r="275" spans="1:18" hidden="1">
      <c r="A275" s="7" t="s">
        <v>48</v>
      </c>
    </row>
    <row r="276" spans="1:18" ht="33.75" customHeight="1">
      <c r="A276" s="7">
        <v>9</v>
      </c>
      <c r="B276" s="17" t="s">
        <v>126</v>
      </c>
      <c r="C276" s="17"/>
      <c r="D276" s="67" t="s">
        <v>127</v>
      </c>
      <c r="E276" s="68"/>
      <c r="F276" s="68"/>
      <c r="G276" s="18" t="s">
        <v>47</v>
      </c>
      <c r="H276" s="19">
        <v>0</v>
      </c>
      <c r="I276" s="20"/>
      <c r="J276" s="21"/>
      <c r="K276" s="22">
        <f>IF(AND(H276= "",I276= ""), 0, ROUND(ROUND(J276, 2) * ROUND(IF(I276="",H276,I276),  3), 2))</f>
        <v>0</v>
      </c>
      <c r="L276" s="7"/>
      <c r="N276" s="23">
        <v>0.2</v>
      </c>
      <c r="R276" s="7">
        <v>9078</v>
      </c>
    </row>
    <row r="277" spans="1:18" hidden="1">
      <c r="A277" s="7" t="s">
        <v>48</v>
      </c>
    </row>
    <row r="278" spans="1:18" ht="56.25" customHeight="1">
      <c r="A278" s="7">
        <v>9</v>
      </c>
      <c r="B278" s="17" t="s">
        <v>128</v>
      </c>
      <c r="C278" s="17"/>
      <c r="D278" s="67" t="s">
        <v>129</v>
      </c>
      <c r="E278" s="68"/>
      <c r="F278" s="68"/>
      <c r="G278" s="18" t="s">
        <v>57</v>
      </c>
      <c r="H278" s="24">
        <v>1</v>
      </c>
      <c r="I278" s="25"/>
      <c r="J278" s="21"/>
      <c r="K278" s="22">
        <f>IF(AND(H278= "",I278= ""), 0, ROUND(ROUND(J278, 2) * ROUND(IF(I278="",H278,I278),  0), 2))</f>
        <v>0</v>
      </c>
      <c r="L278" s="7" t="s">
        <v>130</v>
      </c>
      <c r="M278" s="7">
        <v>2225585</v>
      </c>
      <c r="N278" s="23">
        <v>0.2</v>
      </c>
      <c r="R278" s="7">
        <v>9078</v>
      </c>
    </row>
    <row r="279" spans="1:18" hidden="1">
      <c r="A279" s="7" t="s">
        <v>48</v>
      </c>
    </row>
    <row r="280" spans="1:18" hidden="1">
      <c r="A280" s="7" t="s">
        <v>85</v>
      </c>
    </row>
    <row r="281" spans="1:18" hidden="1">
      <c r="A281" s="7" t="s">
        <v>44</v>
      </c>
    </row>
    <row r="282" spans="1:18" hidden="1">
      <c r="A282" s="7" t="s">
        <v>49</v>
      </c>
    </row>
    <row r="283" spans="1:18" ht="15.75" customHeight="1">
      <c r="A283" s="7">
        <v>3</v>
      </c>
      <c r="B283" s="14">
        <v>10</v>
      </c>
      <c r="C283" s="14"/>
      <c r="D283" s="65" t="s">
        <v>131</v>
      </c>
      <c r="E283" s="65"/>
      <c r="F283" s="65"/>
      <c r="G283" s="15"/>
      <c r="H283" s="15"/>
      <c r="I283" s="15"/>
      <c r="J283" s="15"/>
      <c r="K283" s="15"/>
      <c r="L283" s="7"/>
    </row>
    <row r="284" spans="1:18" hidden="1">
      <c r="A284" s="7" t="s">
        <v>44</v>
      </c>
    </row>
    <row r="285" spans="1:18" hidden="1">
      <c r="A285" s="7" t="s">
        <v>44</v>
      </c>
    </row>
    <row r="286" spans="1:18" hidden="1">
      <c r="A286" s="7" t="s">
        <v>44</v>
      </c>
    </row>
    <row r="287" spans="1:18" hidden="1">
      <c r="A287" s="7" t="s">
        <v>44</v>
      </c>
    </row>
    <row r="288" spans="1:18" hidden="1">
      <c r="A288" s="7" t="s">
        <v>44</v>
      </c>
    </row>
    <row r="289" spans="1:18">
      <c r="A289" s="7">
        <v>9</v>
      </c>
      <c r="B289" s="17" t="s">
        <v>132</v>
      </c>
      <c r="C289" s="17"/>
      <c r="D289" s="67" t="s">
        <v>133</v>
      </c>
      <c r="E289" s="68"/>
      <c r="F289" s="68"/>
      <c r="G289" s="18" t="s">
        <v>53</v>
      </c>
      <c r="H289" s="19">
        <v>1</v>
      </c>
      <c r="I289" s="20"/>
      <c r="J289" s="21"/>
      <c r="K289" s="22">
        <f>IF(AND(H289= "",I289= ""), 0, ROUND(ROUND(J289, 2) * ROUND(IF(I289="",H289,I289),  3), 2))</f>
        <v>0</v>
      </c>
      <c r="L289" s="7"/>
      <c r="N289" s="23">
        <v>0.2</v>
      </c>
      <c r="R289" s="7">
        <v>9078</v>
      </c>
    </row>
    <row r="290" spans="1:18" hidden="1">
      <c r="A290" s="7" t="s">
        <v>48</v>
      </c>
    </row>
    <row r="291" spans="1:18" hidden="1">
      <c r="A291" s="7" t="s">
        <v>49</v>
      </c>
    </row>
    <row r="292" spans="1:18" ht="15.75" customHeight="1">
      <c r="A292" s="7">
        <v>3</v>
      </c>
      <c r="B292" s="14">
        <v>11</v>
      </c>
      <c r="C292" s="14"/>
      <c r="D292" s="65" t="s">
        <v>134</v>
      </c>
      <c r="E292" s="65"/>
      <c r="F292" s="65"/>
      <c r="G292" s="15"/>
      <c r="H292" s="15"/>
      <c r="I292" s="15"/>
      <c r="J292" s="15"/>
      <c r="K292" s="15"/>
      <c r="L292" s="7"/>
    </row>
    <row r="293" spans="1:18" hidden="1">
      <c r="A293" s="7" t="s">
        <v>44</v>
      </c>
    </row>
    <row r="294" spans="1:18" hidden="1">
      <c r="A294" s="7" t="s">
        <v>44</v>
      </c>
    </row>
    <row r="295" spans="1:18" hidden="1">
      <c r="A295" s="7" t="s">
        <v>44</v>
      </c>
    </row>
    <row r="296" spans="1:18" hidden="1">
      <c r="A296" s="7" t="s">
        <v>44</v>
      </c>
    </row>
    <row r="297" spans="1:18" hidden="1">
      <c r="A297" s="7" t="s">
        <v>44</v>
      </c>
    </row>
    <row r="298" spans="1:18" hidden="1">
      <c r="A298" s="7" t="s">
        <v>44</v>
      </c>
    </row>
    <row r="299" spans="1:18" hidden="1">
      <c r="A299" s="7" t="s">
        <v>44</v>
      </c>
    </row>
    <row r="300" spans="1:18" hidden="1">
      <c r="A300" s="7" t="s">
        <v>44</v>
      </c>
    </row>
    <row r="301" spans="1:18" hidden="1">
      <c r="A301" s="7" t="s">
        <v>44</v>
      </c>
    </row>
    <row r="302" spans="1:18" hidden="1">
      <c r="A302" s="7" t="s">
        <v>44</v>
      </c>
    </row>
    <row r="303" spans="1:18" hidden="1">
      <c r="A303" s="7" t="s">
        <v>44</v>
      </c>
    </row>
    <row r="304" spans="1:18" hidden="1">
      <c r="A304" s="7" t="s">
        <v>44</v>
      </c>
    </row>
    <row r="305" spans="1:18" hidden="1">
      <c r="A305" s="7" t="s">
        <v>44</v>
      </c>
    </row>
    <row r="306" spans="1:18" hidden="1">
      <c r="A306" s="7" t="s">
        <v>44</v>
      </c>
    </row>
    <row r="307" spans="1:18" hidden="1">
      <c r="A307" s="7" t="s">
        <v>44</v>
      </c>
    </row>
    <row r="308" spans="1:18" hidden="1">
      <c r="A308" s="7" t="s">
        <v>44</v>
      </c>
    </row>
    <row r="309" spans="1:18" hidden="1">
      <c r="A309" s="7" t="s">
        <v>44</v>
      </c>
    </row>
    <row r="310" spans="1:18">
      <c r="A310" s="7">
        <v>9</v>
      </c>
      <c r="B310" s="17" t="s">
        <v>135</v>
      </c>
      <c r="C310" s="17"/>
      <c r="D310" s="67" t="s">
        <v>136</v>
      </c>
      <c r="E310" s="68"/>
      <c r="F310" s="68"/>
      <c r="G310" s="18" t="s">
        <v>57</v>
      </c>
      <c r="H310" s="24">
        <v>1</v>
      </c>
      <c r="I310" s="25"/>
      <c r="J310" s="21"/>
      <c r="K310" s="22">
        <f>IF(AND(H310= "",I310= ""), 0, ROUND(ROUND(J310, 2) * ROUND(IF(I310="",H310,I310),  0), 2))</f>
        <v>0</v>
      </c>
      <c r="L310" s="7"/>
      <c r="N310" s="23">
        <v>0.2</v>
      </c>
      <c r="R310" s="7">
        <v>9078</v>
      </c>
    </row>
    <row r="311" spans="1:18" hidden="1">
      <c r="A311" s="7" t="s">
        <v>48</v>
      </c>
    </row>
    <row r="312" spans="1:18">
      <c r="A312" s="7">
        <v>9</v>
      </c>
      <c r="B312" s="17" t="s">
        <v>137</v>
      </c>
      <c r="C312" s="17"/>
      <c r="D312" s="67" t="s">
        <v>138</v>
      </c>
      <c r="E312" s="68"/>
      <c r="F312" s="68"/>
      <c r="G312" s="18" t="s">
        <v>57</v>
      </c>
      <c r="H312" s="24">
        <v>1</v>
      </c>
      <c r="I312" s="25"/>
      <c r="J312" s="21"/>
      <c r="K312" s="22">
        <f>IF(AND(H312= "",I312= ""), 0, ROUND(ROUND(J312, 2) * ROUND(IF(I312="",H312,I312),  0), 2))</f>
        <v>0</v>
      </c>
      <c r="L312" s="7"/>
      <c r="N312" s="23">
        <v>0.2</v>
      </c>
      <c r="R312" s="7">
        <v>9078</v>
      </c>
    </row>
    <row r="313" spans="1:18" hidden="1">
      <c r="A313" s="7" t="s">
        <v>48</v>
      </c>
    </row>
    <row r="314" spans="1:18" hidden="1">
      <c r="A314" s="7" t="s">
        <v>49</v>
      </c>
    </row>
    <row r="315" spans="1:18" ht="15.75" customHeight="1">
      <c r="A315" s="7">
        <v>3</v>
      </c>
      <c r="B315" s="14">
        <v>12</v>
      </c>
      <c r="C315" s="14"/>
      <c r="D315" s="65" t="s">
        <v>139</v>
      </c>
      <c r="E315" s="65"/>
      <c r="F315" s="65"/>
      <c r="G315" s="15"/>
      <c r="H315" s="15"/>
      <c r="I315" s="15"/>
      <c r="J315" s="15"/>
      <c r="K315" s="15"/>
      <c r="L315" s="7"/>
    </row>
    <row r="316" spans="1:18" hidden="1">
      <c r="A316" s="7" t="s">
        <v>44</v>
      </c>
    </row>
    <row r="317" spans="1:18" hidden="1">
      <c r="A317" s="7" t="s">
        <v>44</v>
      </c>
    </row>
    <row r="318" spans="1:18" hidden="1">
      <c r="A318" s="7" t="s">
        <v>49</v>
      </c>
    </row>
    <row r="319" spans="1:18" ht="31.5" customHeight="1">
      <c r="B319" s="3"/>
      <c r="C319" s="3"/>
      <c r="D319" s="73" t="s">
        <v>140</v>
      </c>
      <c r="E319" s="73"/>
      <c r="F319" s="73"/>
      <c r="G319" s="73"/>
      <c r="H319" s="73"/>
      <c r="I319" s="73"/>
      <c r="J319" s="73"/>
      <c r="K319" s="73"/>
    </row>
    <row r="320" spans="1:18">
      <c r="D320" s="74" t="s">
        <v>141</v>
      </c>
      <c r="E320" s="75"/>
      <c r="F320" s="75"/>
      <c r="G320" s="30"/>
      <c r="H320" s="30"/>
      <c r="I320" s="30"/>
      <c r="J320" s="30"/>
      <c r="K320" s="31"/>
    </row>
    <row r="321" spans="1:14">
      <c r="D321" s="76"/>
      <c r="E321" s="77"/>
      <c r="F321" s="77"/>
      <c r="G321" s="77"/>
      <c r="H321" s="77"/>
      <c r="I321" s="77"/>
      <c r="J321" s="77"/>
      <c r="K321" s="78"/>
    </row>
    <row r="322" spans="1:14">
      <c r="A322" s="29"/>
      <c r="D322" s="79" t="s">
        <v>142</v>
      </c>
      <c r="E322" s="48"/>
      <c r="F322" s="48"/>
      <c r="G322" s="80">
        <f>SUMIF(L5:L319, IF(L4="","",L4), K5:K319)</f>
        <v>0</v>
      </c>
      <c r="H322" s="81"/>
      <c r="I322" s="81"/>
      <c r="J322" s="81"/>
      <c r="K322" s="82"/>
    </row>
    <row r="323" spans="1:14">
      <c r="A323" s="29"/>
      <c r="D323" s="79" t="s">
        <v>143</v>
      </c>
      <c r="E323" s="48"/>
      <c r="F323" s="48"/>
      <c r="G323" s="80">
        <f>ROUND(SUMIF(L5:L319, IF(L4="","",L4), K5:K319) * 0.2, 2)</f>
        <v>0</v>
      </c>
      <c r="H323" s="81"/>
      <c r="I323" s="81"/>
      <c r="J323" s="81"/>
      <c r="K323" s="82"/>
    </row>
    <row r="324" spans="1:14">
      <c r="D324" s="83" t="s">
        <v>144</v>
      </c>
      <c r="E324" s="84"/>
      <c r="F324" s="84"/>
      <c r="G324" s="85">
        <f>SUM(G322:G323)</f>
        <v>0</v>
      </c>
      <c r="H324" s="86"/>
      <c r="I324" s="86"/>
      <c r="J324" s="86"/>
      <c r="K324" s="87"/>
    </row>
    <row r="325" spans="1:14">
      <c r="D325" s="88"/>
      <c r="E325" s="48"/>
      <c r="F325" s="48"/>
      <c r="G325" s="48"/>
      <c r="H325" s="48"/>
      <c r="I325" s="48"/>
      <c r="J325" s="48"/>
      <c r="K325" s="48"/>
    </row>
    <row r="326" spans="1:14">
      <c r="D326" s="89" t="s">
        <v>145</v>
      </c>
      <c r="E326" s="89"/>
      <c r="F326" s="89"/>
      <c r="G326" s="89"/>
      <c r="H326" s="89"/>
      <c r="I326" s="89"/>
      <c r="J326" s="89"/>
      <c r="K326" s="89"/>
    </row>
    <row r="327" spans="1:14">
      <c r="D327" s="90" t="str">
        <f>IF(Paramètres!AA2&lt;&gt;"",Paramètres!AA2,"")</f>
        <v xml:space="preserve">Zéro euro </v>
      </c>
      <c r="E327" s="90"/>
      <c r="F327" s="90"/>
      <c r="G327" s="90"/>
      <c r="H327" s="90"/>
      <c r="I327" s="90"/>
      <c r="J327" s="90"/>
      <c r="K327" s="90"/>
    </row>
    <row r="328" spans="1:14">
      <c r="D328" s="90"/>
      <c r="E328" s="90"/>
      <c r="F328" s="90"/>
      <c r="G328" s="90"/>
      <c r="H328" s="90"/>
      <c r="I328" s="90"/>
      <c r="J328" s="90"/>
      <c r="K328" s="90"/>
    </row>
    <row r="330" spans="1:14">
      <c r="D330" s="91" t="s">
        <v>146</v>
      </c>
      <c r="E330" s="91"/>
      <c r="F330" s="91"/>
      <c r="G330" s="91"/>
      <c r="H330" s="91"/>
      <c r="I330" s="91"/>
      <c r="J330" s="91"/>
      <c r="K330" s="91"/>
    </row>
    <row r="331" spans="1:14">
      <c r="D331" s="89" t="s">
        <v>147</v>
      </c>
      <c r="E331" s="89"/>
      <c r="F331" s="89"/>
      <c r="M331" s="7">
        <v>2</v>
      </c>
    </row>
    <row r="332" spans="1:14">
      <c r="D332" s="88" t="s">
        <v>148</v>
      </c>
      <c r="E332" s="88"/>
      <c r="F332" s="88"/>
      <c r="G332" s="92">
        <f>SUMIF(M5:M319,M332, K5:K319)</f>
        <v>0</v>
      </c>
      <c r="H332" s="92"/>
      <c r="I332" s="92"/>
      <c r="J332" s="92"/>
      <c r="K332" s="92"/>
      <c r="L332" s="7">
        <v>2</v>
      </c>
      <c r="M332" s="7">
        <v>2225585</v>
      </c>
    </row>
    <row r="333" spans="1:14" hidden="1">
      <c r="A333" s="7">
        <v>0.2</v>
      </c>
      <c r="D333" s="33" t="str">
        <f>"	- dont T.V.A. à 20% sur " &amp;ROUND((SUMPRODUCT((M5:M319=M332)*1, K5:K319,(N5:N319=A333)*1)), 2)&amp; "€ :"</f>
        <v xml:space="preserve">	- dont T.V.A. à 20% sur 0€ :</v>
      </c>
      <c r="E333" s="33"/>
      <c r="F333" s="33"/>
      <c r="G333" s="93"/>
      <c r="H333" s="93"/>
      <c r="I333" s="93"/>
      <c r="J333" s="93"/>
      <c r="K333" s="93"/>
      <c r="L333" s="7">
        <v>2</v>
      </c>
      <c r="N333" s="7">
        <f>ROUND((SUMPRODUCT((M5:M319=M332)*1, K5:K319,(N5:N319=A333)*1))*A333, 2)</f>
        <v>0</v>
      </c>
    </row>
    <row r="334" spans="1:14">
      <c r="D334" s="88" t="s">
        <v>149</v>
      </c>
      <c r="E334" s="88"/>
      <c r="F334" s="88"/>
      <c r="G334" s="32"/>
      <c r="H334" s="32"/>
      <c r="I334" s="32"/>
      <c r="J334" s="32"/>
      <c r="K334" s="32"/>
    </row>
    <row r="335" spans="1:14">
      <c r="D335" s="94" t="s">
        <v>150</v>
      </c>
      <c r="E335" s="94"/>
      <c r="F335" s="94"/>
      <c r="G335" s="92">
        <f>SUM(G332:G333)</f>
        <v>0</v>
      </c>
      <c r="H335" s="92"/>
      <c r="I335" s="92"/>
      <c r="J335" s="92"/>
      <c r="K335" s="92"/>
    </row>
    <row r="336" spans="1:14">
      <c r="D336" s="94" t="s">
        <v>151</v>
      </c>
      <c r="E336" s="94"/>
      <c r="F336" s="94"/>
      <c r="G336" s="92">
        <f>SUM(N332:N333)</f>
        <v>0</v>
      </c>
      <c r="H336" s="92"/>
      <c r="I336" s="92"/>
      <c r="J336" s="92"/>
      <c r="K336" s="92"/>
    </row>
    <row r="337" spans="1:12">
      <c r="D337" s="94" t="s">
        <v>152</v>
      </c>
      <c r="E337" s="94"/>
      <c r="F337" s="94"/>
      <c r="G337" s="92">
        <f>SUM(G335:G336)</f>
        <v>0</v>
      </c>
      <c r="H337" s="92"/>
      <c r="I337" s="92"/>
      <c r="J337" s="92"/>
      <c r="K337" s="92"/>
    </row>
    <row r="339" spans="1:12" hidden="1">
      <c r="D339" s="95" t="s">
        <v>153</v>
      </c>
      <c r="E339" s="95"/>
      <c r="F339" s="95"/>
      <c r="G339" s="95"/>
      <c r="H339" s="95"/>
      <c r="I339" s="95"/>
      <c r="J339" s="95"/>
      <c r="K339" s="95"/>
    </row>
    <row r="340" spans="1:12" hidden="1">
      <c r="D340" s="89" t="s">
        <v>154</v>
      </c>
      <c r="E340" s="89"/>
      <c r="F340" s="89"/>
      <c r="G340" s="80">
        <f>SUMIF(L5:L319, IF(L4="","",L4), K5:K319)</f>
        <v>0</v>
      </c>
      <c r="H340" s="80"/>
      <c r="I340" s="80"/>
      <c r="J340" s="80"/>
      <c r="K340" s="80"/>
    </row>
    <row r="341" spans="1:12" hidden="1">
      <c r="A341" s="29"/>
      <c r="D341" s="89" t="s">
        <v>155</v>
      </c>
      <c r="E341" s="48"/>
      <c r="F341" s="48"/>
      <c r="G341" s="80">
        <f>ROUND(SUMIF(L5:L319, IF(L4="","",L4), K5:K319) * 0.2, 2)</f>
        <v>0</v>
      </c>
      <c r="H341" s="81"/>
      <c r="I341" s="81"/>
      <c r="J341" s="81"/>
      <c r="K341" s="81"/>
    </row>
    <row r="342" spans="1:12" hidden="1">
      <c r="D342" s="89" t="s">
        <v>156</v>
      </c>
      <c r="E342" s="48"/>
      <c r="F342" s="48"/>
      <c r="G342" s="80">
        <f>SUM(G340:G341)</f>
        <v>0</v>
      </c>
      <c r="H342" s="81"/>
      <c r="I342" s="81"/>
      <c r="J342" s="81"/>
      <c r="K342" s="81"/>
    </row>
    <row r="343" spans="1:12">
      <c r="D343" s="95" t="s">
        <v>157</v>
      </c>
      <c r="E343" s="95"/>
      <c r="F343" s="95"/>
      <c r="G343" s="95"/>
      <c r="H343" s="95"/>
      <c r="I343" s="95"/>
      <c r="J343" s="95"/>
      <c r="K343" s="95"/>
      <c r="L343" s="7">
        <v>2</v>
      </c>
    </row>
    <row r="344" spans="1:12">
      <c r="D344" s="89" t="s">
        <v>154</v>
      </c>
      <c r="E344" s="89"/>
      <c r="F344" s="89"/>
      <c r="G344" s="80">
        <f>SUM(SUMIF(L331:L337,L343, G331:G337),G340)</f>
        <v>0</v>
      </c>
      <c r="H344" s="80"/>
      <c r="I344" s="80"/>
      <c r="J344" s="80"/>
      <c r="K344" s="80"/>
    </row>
    <row r="345" spans="1:12">
      <c r="D345" s="89" t="s">
        <v>155</v>
      </c>
      <c r="E345" s="89"/>
      <c r="F345" s="89"/>
      <c r="G345" s="80">
        <f>SUM(SUMIF(L331:L337,L343, N331:N337),G341)</f>
        <v>0</v>
      </c>
      <c r="H345" s="80"/>
      <c r="I345" s="80"/>
      <c r="J345" s="80"/>
      <c r="K345" s="80"/>
    </row>
    <row r="346" spans="1:12">
      <c r="D346" s="89" t="s">
        <v>156</v>
      </c>
      <c r="E346" s="89"/>
      <c r="F346" s="89"/>
      <c r="G346" s="80">
        <f>SUM(G344:G345)</f>
        <v>0</v>
      </c>
      <c r="H346" s="80"/>
      <c r="I346" s="80"/>
      <c r="J346" s="80"/>
      <c r="K346" s="80"/>
    </row>
    <row r="348" spans="1:12">
      <c r="D348" s="95" t="s">
        <v>158</v>
      </c>
      <c r="E348" s="95"/>
      <c r="F348" s="95"/>
      <c r="G348" s="95"/>
      <c r="H348" s="95"/>
      <c r="I348" s="95"/>
      <c r="J348" s="95"/>
      <c r="K348" s="95"/>
      <c r="L348" s="7" t="s">
        <v>130</v>
      </c>
    </row>
    <row r="349" spans="1:12">
      <c r="D349" s="89" t="s">
        <v>154</v>
      </c>
      <c r="E349" s="89"/>
      <c r="F349" s="89"/>
      <c r="G349" s="80">
        <f>SUMIF(L5:L319,L348, K5:K319)</f>
        <v>0</v>
      </c>
      <c r="H349" s="80"/>
      <c r="I349" s="80"/>
      <c r="J349" s="80"/>
      <c r="K349" s="80"/>
    </row>
    <row r="350" spans="1:12">
      <c r="D350" s="89" t="s">
        <v>155</v>
      </c>
      <c r="E350" s="89"/>
      <c r="F350" s="89"/>
      <c r="G350" s="80">
        <f>SUM(N331:N338)</f>
        <v>0</v>
      </c>
      <c r="H350" s="80"/>
      <c r="I350" s="80"/>
      <c r="J350" s="80"/>
      <c r="K350" s="80"/>
    </row>
    <row r="351" spans="1:12">
      <c r="D351" s="89" t="s">
        <v>156</v>
      </c>
      <c r="E351" s="89"/>
      <c r="F351" s="89"/>
      <c r="G351" s="80">
        <f>SUM(G349:G350)</f>
        <v>0</v>
      </c>
      <c r="H351" s="80"/>
      <c r="I351" s="80"/>
      <c r="J351" s="80"/>
      <c r="K351" s="80"/>
    </row>
    <row r="353" spans="4:12">
      <c r="D353" s="95" t="s">
        <v>159</v>
      </c>
      <c r="E353" s="95"/>
      <c r="F353" s="95"/>
      <c r="G353" s="95"/>
      <c r="H353" s="95"/>
      <c r="I353" s="95"/>
      <c r="J353" s="95"/>
      <c r="K353" s="95"/>
      <c r="L353" s="7" t="s">
        <v>130</v>
      </c>
    </row>
    <row r="354" spans="4:12">
      <c r="D354" s="89" t="s">
        <v>154</v>
      </c>
      <c r="E354" s="89"/>
      <c r="F354" s="89"/>
      <c r="G354" s="80">
        <f>G349+G340</f>
        <v>0</v>
      </c>
      <c r="H354" s="80"/>
      <c r="I354" s="80"/>
      <c r="J354" s="80"/>
      <c r="K354" s="80"/>
    </row>
    <row r="355" spans="4:12">
      <c r="D355" s="89" t="s">
        <v>155</v>
      </c>
      <c r="E355" s="89"/>
      <c r="F355" s="89"/>
      <c r="G355" s="80">
        <f>G350+G341</f>
        <v>0</v>
      </c>
      <c r="H355" s="80"/>
      <c r="I355" s="80"/>
      <c r="J355" s="80"/>
      <c r="K355" s="80"/>
    </row>
    <row r="356" spans="4:12">
      <c r="D356" s="89" t="s">
        <v>156</v>
      </c>
      <c r="E356" s="89"/>
      <c r="F356" s="89"/>
      <c r="G356" s="80">
        <f>SUM(G354:G355)</f>
        <v>0</v>
      </c>
      <c r="H356" s="80"/>
      <c r="I356" s="80"/>
      <c r="J356" s="80"/>
      <c r="K356" s="80"/>
    </row>
    <row r="358" spans="4:12" ht="56.65" customHeight="1">
      <c r="G358" s="96" t="s">
        <v>160</v>
      </c>
      <c r="H358" s="96"/>
      <c r="I358" s="96"/>
      <c r="J358" s="96"/>
      <c r="K358" s="96"/>
    </row>
    <row r="360" spans="4:12" ht="85.15" customHeight="1">
      <c r="D360" s="97" t="s">
        <v>161</v>
      </c>
      <c r="E360" s="97"/>
      <c r="G360" s="97" t="s">
        <v>162</v>
      </c>
      <c r="H360" s="97"/>
      <c r="I360" s="97"/>
      <c r="J360" s="97"/>
      <c r="K360" s="97"/>
    </row>
    <row r="361" spans="4:12">
      <c r="D361" s="98" t="s">
        <v>163</v>
      </c>
      <c r="E361" s="98"/>
      <c r="F361" s="98"/>
      <c r="G361" s="98"/>
      <c r="H361" s="98"/>
      <c r="I361" s="98"/>
      <c r="J361" s="98"/>
      <c r="K361" s="98"/>
    </row>
  </sheetData>
  <sheetProtection selectLockedCells="1"/>
  <mergeCells count="109">
    <mergeCell ref="D355:F355"/>
    <mergeCell ref="G355:K355"/>
    <mergeCell ref="D356:F356"/>
    <mergeCell ref="G356:K356"/>
    <mergeCell ref="G358:K358"/>
    <mergeCell ref="D360:E360"/>
    <mergeCell ref="G360:K360"/>
    <mergeCell ref="D361:K361"/>
    <mergeCell ref="D348:K348"/>
    <mergeCell ref="D349:F349"/>
    <mergeCell ref="G349:K349"/>
    <mergeCell ref="D350:F350"/>
    <mergeCell ref="G350:K350"/>
    <mergeCell ref="D351:F351"/>
    <mergeCell ref="G351:K351"/>
    <mergeCell ref="D353:K353"/>
    <mergeCell ref="D354:F354"/>
    <mergeCell ref="G354:K354"/>
    <mergeCell ref="D342:F342"/>
    <mergeCell ref="G342:K342"/>
    <mergeCell ref="D343:K343"/>
    <mergeCell ref="D344:F344"/>
    <mergeCell ref="G344:K344"/>
    <mergeCell ref="D345:F345"/>
    <mergeCell ref="G345:K345"/>
    <mergeCell ref="D346:F346"/>
    <mergeCell ref="G346:K346"/>
    <mergeCell ref="D336:F336"/>
    <mergeCell ref="G336:K336"/>
    <mergeCell ref="D337:F337"/>
    <mergeCell ref="G337:K337"/>
    <mergeCell ref="D339:K339"/>
    <mergeCell ref="D340:F340"/>
    <mergeCell ref="G340:K340"/>
    <mergeCell ref="D341:F341"/>
    <mergeCell ref="G341:K341"/>
    <mergeCell ref="D327:K327"/>
    <mergeCell ref="D328:K328"/>
    <mergeCell ref="D330:K330"/>
    <mergeCell ref="D331:F331"/>
    <mergeCell ref="D332:F332"/>
    <mergeCell ref="G332:K332"/>
    <mergeCell ref="G333:K333"/>
    <mergeCell ref="D334:F334"/>
    <mergeCell ref="D335:F335"/>
    <mergeCell ref="G335:K335"/>
    <mergeCell ref="D321:K321"/>
    <mergeCell ref="D322:F322"/>
    <mergeCell ref="G322:K322"/>
    <mergeCell ref="D323:F323"/>
    <mergeCell ref="G323:K323"/>
    <mergeCell ref="D324:F324"/>
    <mergeCell ref="G324:K324"/>
    <mergeCell ref="D325:K325"/>
    <mergeCell ref="D326:K326"/>
    <mergeCell ref="D278:F278"/>
    <mergeCell ref="D283:F283"/>
    <mergeCell ref="D289:F289"/>
    <mergeCell ref="D292:F292"/>
    <mergeCell ref="D310:F310"/>
    <mergeCell ref="D312:F312"/>
    <mergeCell ref="D315:F315"/>
    <mergeCell ref="D319:K319"/>
    <mergeCell ref="D320:F320"/>
    <mergeCell ref="D246:F246"/>
    <mergeCell ref="D249:F249"/>
    <mergeCell ref="D250:F250"/>
    <mergeCell ref="D266:F266"/>
    <mergeCell ref="D268:F268"/>
    <mergeCell ref="D270:F270"/>
    <mergeCell ref="D272:F272"/>
    <mergeCell ref="D274:F274"/>
    <mergeCell ref="D276:F276"/>
    <mergeCell ref="D180:F180"/>
    <mergeCell ref="D181:F181"/>
    <mergeCell ref="D182:F182"/>
    <mergeCell ref="D186:F186"/>
    <mergeCell ref="D189:F189"/>
    <mergeCell ref="D200:F200"/>
    <mergeCell ref="D206:F206"/>
    <mergeCell ref="D224:F224"/>
    <mergeCell ref="D227:F227"/>
    <mergeCell ref="D146:F146"/>
    <mergeCell ref="D148:F148"/>
    <mergeCell ref="D149:F149"/>
    <mergeCell ref="D152:F152"/>
    <mergeCell ref="D162:F162"/>
    <mergeCell ref="D165:F165"/>
    <mergeCell ref="D168:F168"/>
    <mergeCell ref="D169:F169"/>
    <mergeCell ref="D176:F176"/>
    <mergeCell ref="D67:F67"/>
    <mergeCell ref="D68:F68"/>
    <mergeCell ref="D69:F69"/>
    <mergeCell ref="D70:F70"/>
    <mergeCell ref="D73:F73"/>
    <mergeCell ref="D82:F82"/>
    <mergeCell ref="D85:F85"/>
    <mergeCell ref="D98:F98"/>
    <mergeCell ref="D101:F101"/>
    <mergeCell ref="D3:F3"/>
    <mergeCell ref="D4:F4"/>
    <mergeCell ref="D5:F5"/>
    <mergeCell ref="D6:F6"/>
    <mergeCell ref="D46:F46"/>
    <mergeCell ref="D49:F49"/>
    <mergeCell ref="D60:F60"/>
    <mergeCell ref="D63:F63"/>
    <mergeCell ref="D66:F66"/>
  </mergeCells>
  <pageMargins left="0.55118110236219997" right="0.55118110236219997" top="0.55118110236219997" bottom="0.55118110236219997" header="0.23622047244093999" footer="0.23622047244093999"/>
  <pageSetup paperSize="9" fitToHeight="0" orientation="portrait"/>
  <legacyDrawing r:id="rId1"/>
</worksheet>
</file>

<file path=xl/worksheets/sheet3.xml><?xml version="1.0" encoding="utf-8"?>
<worksheet xmlns="http://schemas.openxmlformats.org/spreadsheetml/2006/main" xmlns:r="http://schemas.openxmlformats.org/officeDocument/2006/relationships">
  <sheetPr>
    <outlinePr summaryBelow="0" summaryRight="0"/>
  </sheetPr>
  <dimension ref="A1:AA98"/>
  <sheetViews>
    <sheetView showGridLines="0" workbookViewId="0"/>
  </sheetViews>
  <sheetFormatPr baseColWidth="10" defaultColWidth="9.140625" defaultRowHeight="12.75" customHeight="1"/>
  <cols>
    <col min="1" max="1" width="11.42578125" customWidth="1"/>
    <col min="2" max="2" width="35" customWidth="1"/>
    <col min="3" max="10" width="11.42578125" customWidth="1"/>
  </cols>
  <sheetData>
    <row r="1" spans="1:27" ht="12.75" customHeight="1">
      <c r="B1" s="35" t="s">
        <v>164</v>
      </c>
      <c r="AA1" s="7">
        <f>IF(DPGF!G324&lt;&gt;"",DPGF!G324,"0")</f>
        <v>0</v>
      </c>
    </row>
    <row r="2" spans="1:27" ht="12.75" customHeight="1">
      <c r="AA2" s="7" t="str">
        <f>UPPER(MID(AA98,1,1))&amp;MID(AA98,2,168)</f>
        <v xml:space="preserve">Zéro euro </v>
      </c>
    </row>
    <row r="3" spans="1:27" ht="25.5" customHeight="1">
      <c r="A3" s="36" t="s">
        <v>165</v>
      </c>
      <c r="B3" s="34" t="s">
        <v>166</v>
      </c>
      <c r="C3" s="99" t="s">
        <v>191</v>
      </c>
      <c r="D3" s="99"/>
      <c r="E3" s="99"/>
      <c r="F3" s="99"/>
      <c r="G3" s="99"/>
      <c r="H3" s="99"/>
      <c r="I3" s="99"/>
      <c r="J3" s="99"/>
      <c r="AA3" s="7">
        <f>INT(AA1/1000000)</f>
        <v>0</v>
      </c>
    </row>
    <row r="4" spans="1:27" ht="12.75" customHeight="1">
      <c r="AA4" s="7">
        <f>INT((AA1-AA3*1000000)/1000)</f>
        <v>0</v>
      </c>
    </row>
    <row r="5" spans="1:27" ht="25.5" customHeight="1">
      <c r="A5" s="36" t="s">
        <v>167</v>
      </c>
      <c r="B5" s="34" t="s">
        <v>168</v>
      </c>
      <c r="C5" s="99" t="s">
        <v>192</v>
      </c>
      <c r="D5" s="99"/>
      <c r="E5" s="99"/>
      <c r="F5" s="99"/>
      <c r="G5" s="99"/>
      <c r="H5" s="99"/>
      <c r="I5" s="99"/>
      <c r="J5" s="99"/>
      <c r="AA5" s="7">
        <f>INT(AA1-AA3*1000000-AA4*1000)</f>
        <v>0</v>
      </c>
    </row>
    <row r="6" spans="1:27" ht="12.75" customHeight="1">
      <c r="AA6" s="7">
        <f>ROUND(AA1-AA3*1000000-AA4*1000-AA5,2)*100</f>
        <v>0</v>
      </c>
    </row>
    <row r="7" spans="1:27" ht="12.75" customHeight="1">
      <c r="A7" s="36" t="s">
        <v>177</v>
      </c>
      <c r="B7" s="34" t="s">
        <v>178</v>
      </c>
      <c r="C7" s="37">
        <v>2116</v>
      </c>
      <c r="AA7" s="7">
        <f>AA3-AA12*100</f>
        <v>0</v>
      </c>
    </row>
    <row r="8" spans="1:27" ht="12.75" customHeight="1">
      <c r="AA8" s="7">
        <f>0</f>
        <v>0</v>
      </c>
    </row>
    <row r="9" spans="1:27" ht="12.75" customHeight="1">
      <c r="A9" s="36" t="s">
        <v>179</v>
      </c>
      <c r="B9" s="34" t="s">
        <v>180</v>
      </c>
      <c r="C9" s="37"/>
      <c r="AA9" s="7">
        <f>AA4-AA15*100</f>
        <v>0</v>
      </c>
    </row>
    <row r="10" spans="1:27" ht="12.75" customHeight="1">
      <c r="AA10" s="7">
        <f>ROUND(AA5-AA18*100,0)</f>
        <v>0</v>
      </c>
    </row>
    <row r="11" spans="1:27" ht="25.5" customHeight="1">
      <c r="A11" s="36" t="s">
        <v>169</v>
      </c>
      <c r="B11" s="34" t="s">
        <v>170</v>
      </c>
      <c r="C11" s="99" t="s">
        <v>40</v>
      </c>
      <c r="D11" s="99"/>
      <c r="E11" s="99"/>
      <c r="F11" s="99"/>
      <c r="G11" s="99"/>
      <c r="H11" s="99"/>
      <c r="I11" s="99"/>
      <c r="J11" s="99"/>
      <c r="AA11" s="7">
        <f>AA6</f>
        <v>0</v>
      </c>
    </row>
    <row r="12" spans="1:27" ht="12.75" customHeight="1">
      <c r="AA12" s="7">
        <f>INT(AA3/100)</f>
        <v>0</v>
      </c>
    </row>
    <row r="13" spans="1:27" ht="12.75" customHeight="1">
      <c r="A13" s="36" t="s">
        <v>181</v>
      </c>
      <c r="B13" s="34" t="s">
        <v>182</v>
      </c>
      <c r="C13" s="37" t="s">
        <v>193</v>
      </c>
      <c r="AA13" s="7">
        <f>INT((AA3-AA12*100)/10)</f>
        <v>0</v>
      </c>
    </row>
    <row r="14" spans="1:27" ht="12.75" customHeight="1">
      <c r="AA14" s="7">
        <f>AA3-AA12*100-AA13*10</f>
        <v>0</v>
      </c>
    </row>
    <row r="15" spans="1:27" ht="12.75" customHeight="1">
      <c r="A15" s="36" t="s">
        <v>183</v>
      </c>
      <c r="B15" s="34" t="s">
        <v>184</v>
      </c>
      <c r="C15" s="37" t="s">
        <v>194</v>
      </c>
      <c r="AA15" s="7">
        <f>INT(AA4/100)</f>
        <v>0</v>
      </c>
    </row>
    <row r="16" spans="1:27" ht="12.75" customHeight="1">
      <c r="AA16" s="7">
        <f>INT((AA4-AA15*100)/10)</f>
        <v>0</v>
      </c>
    </row>
    <row r="17" spans="1:27" ht="12.75" customHeight="1">
      <c r="A17" s="36" t="s">
        <v>185</v>
      </c>
      <c r="B17" s="34" t="s">
        <v>186</v>
      </c>
      <c r="C17" s="37" t="s">
        <v>195</v>
      </c>
      <c r="AA17" s="7">
        <f>AA4-AA15*100-AA16*10</f>
        <v>0</v>
      </c>
    </row>
    <row r="18" spans="1:27" ht="12.75" customHeight="1">
      <c r="AA18" s="7">
        <f>INT(AA5/100)</f>
        <v>0</v>
      </c>
    </row>
    <row r="19" spans="1:27" ht="12.75" customHeight="1">
      <c r="C19" s="38">
        <v>0.2</v>
      </c>
      <c r="E19" s="39" t="s">
        <v>187</v>
      </c>
      <c r="AA19" s="7">
        <f>INT((AA5-AA18*100)/10)</f>
        <v>0</v>
      </c>
    </row>
    <row r="20" spans="1:27" ht="12.75" customHeight="1">
      <c r="C20" s="40">
        <v>5.5E-2</v>
      </c>
      <c r="E20" s="39" t="s">
        <v>188</v>
      </c>
      <c r="AA20" s="7">
        <f>AA5-AA18*100-AA19*10</f>
        <v>0</v>
      </c>
    </row>
    <row r="21" spans="1:27" ht="12.75" customHeight="1">
      <c r="C21" s="40">
        <v>0</v>
      </c>
      <c r="E21" s="39" t="s">
        <v>189</v>
      </c>
      <c r="AA21" s="7">
        <f>INT(AA6/10)</f>
        <v>0</v>
      </c>
    </row>
    <row r="22" spans="1:27" ht="12.75" customHeight="1">
      <c r="C22" s="41">
        <v>0</v>
      </c>
      <c r="E22" s="39" t="s">
        <v>190</v>
      </c>
      <c r="AA22" s="7">
        <f>ROUND(AA6-AA21*10,0)</f>
        <v>0</v>
      </c>
    </row>
    <row r="23" spans="1:27" ht="12.75" customHeight="1">
      <c r="AA23" s="7" t="str">
        <f>IF(AA12=0,"",IF(AA12=1,"",IF(AA12=2,"deux ",IF(AA12=3,"trois ",IF(AA12=4,"quatre ",IF(AA12=5,"cinq ",AA42))))))</f>
        <v/>
      </c>
    </row>
    <row r="24" spans="1:27" ht="12.75" customHeight="1">
      <c r="A24" s="36" t="s">
        <v>171</v>
      </c>
      <c r="B24" s="34" t="s">
        <v>172</v>
      </c>
      <c r="C24" s="99"/>
      <c r="D24" s="99"/>
      <c r="E24" s="99"/>
      <c r="F24" s="99"/>
      <c r="G24" s="99"/>
      <c r="H24" s="99"/>
      <c r="I24" s="99"/>
      <c r="J24" s="99"/>
      <c r="AA24" s="7" t="str">
        <f>IF(AA12=0,"",IF(AA12&lt;2,"cent ",AA43))</f>
        <v/>
      </c>
    </row>
    <row r="25" spans="1:27" ht="12.75" customHeight="1">
      <c r="AA25" s="7" t="str">
        <f>IF(AA13=1,AA44,IF(AA13=7,AA64,IF(AA13=9,AA80,AA89)))</f>
        <v/>
      </c>
    </row>
    <row r="26" spans="1:27" ht="12.75" customHeight="1">
      <c r="A26" s="36" t="s">
        <v>173</v>
      </c>
      <c r="B26" s="34" t="s">
        <v>174</v>
      </c>
      <c r="C26" s="99"/>
      <c r="D26" s="99"/>
      <c r="E26" s="99"/>
      <c r="F26" s="99"/>
      <c r="G26" s="99"/>
      <c r="H26" s="99"/>
      <c r="I26" s="99"/>
      <c r="J26" s="99"/>
      <c r="AA26" s="7" t="str">
        <f>IF(AA7=11,"",IF(AA7=12,"",IF(AA7=13,"",IF(AA7=14,"",IF(AA7=15,"",IF(AA7=16,"",AA45))))))</f>
        <v/>
      </c>
    </row>
    <row r="27" spans="1:27" ht="12.75" customHeight="1">
      <c r="AA27" s="7" t="str">
        <f>IF(AA3=0,"",IF(AA3&lt;2,"million ","millions "))</f>
        <v/>
      </c>
    </row>
    <row r="28" spans="1:27" ht="12.75" customHeight="1">
      <c r="A28" s="36" t="s">
        <v>175</v>
      </c>
      <c r="B28" s="34" t="s">
        <v>176</v>
      </c>
      <c r="C28" s="99"/>
      <c r="D28" s="99"/>
      <c r="E28" s="99"/>
      <c r="F28" s="99"/>
      <c r="G28" s="99"/>
      <c r="H28" s="99"/>
      <c r="I28" s="99"/>
      <c r="J28" s="99"/>
      <c r="AA28" s="7" t="str">
        <f>IF(AA8=1,"",IF(AA15=0,"",IF(AA15=1,"",IF(AA15=2,"deux ",IF(AA15=3,"trois ",IF(AA15=4,"quatre ",IF(AA15=5,"cinq ",AA46)))))))</f>
        <v/>
      </c>
    </row>
    <row r="29" spans="1:27" ht="12.75" customHeight="1">
      <c r="AA29" s="7" t="str">
        <f>IF(AA15=0,"",IF(AA15&lt;2,"cent ",AA47))</f>
        <v/>
      </c>
    </row>
    <row r="30" spans="1:27" ht="12.75" customHeight="1">
      <c r="AA30" s="7" t="str">
        <f>IF(AA16=1,AA48,IF(AA16=7,AA66,IF(AA16=9,AA81,AA90)))</f>
        <v/>
      </c>
    </row>
    <row r="31" spans="1:27" ht="12.75" customHeight="1">
      <c r="AA31" s="7" t="str">
        <f>IF(AA4=1,"",AA49)</f>
        <v/>
      </c>
    </row>
    <row r="32" spans="1:27" ht="12.75" customHeight="1">
      <c r="AA32" s="7" t="str">
        <f>IF(AA4&gt;0,"mille ","")</f>
        <v/>
      </c>
    </row>
    <row r="33" spans="27:27" ht="12.75" customHeight="1">
      <c r="AA33" s="7" t="str">
        <f>IF(INT(AA1)=0,"zéro ",IF(AA18=0,"",IF(AA18=1,"",IF(AA18=2,"deux ",IF(AA18=3,"trois ",IF(AA18=4,"quatre ",IF(AA18=5,"cinq ",AA50)))))))</f>
        <v xml:space="preserve">zéro </v>
      </c>
    </row>
    <row r="34" spans="27:27" ht="12.75" customHeight="1">
      <c r="AA34" s="7" t="str">
        <f>IF(AA18=0,"",IF(AA18&lt;2,"cent ",AA51))</f>
        <v/>
      </c>
    </row>
    <row r="35" spans="27:27" ht="12.75" customHeight="1">
      <c r="AA35" s="7" t="str">
        <f>IF(AA19=1,AA52,IF(AA19=7,AA68,IF(AA19=9,AA83,AA91)))</f>
        <v/>
      </c>
    </row>
    <row r="36" spans="27:27" ht="12.75" customHeight="1">
      <c r="AA36" s="7" t="str">
        <f>IF(AA10=11,"",IF(AA10=12,"",IF(AA10=13,"",IF(AA10=14,"",IF(AA10=15,"",IF(AA10=16,"",AA53))))))</f>
        <v/>
      </c>
    </row>
    <row r="37" spans="27:27" ht="12.75" customHeight="1">
      <c r="AA37" s="7" t="str">
        <f>IF(INT(AA1&lt;2),"euro ","euros ")</f>
        <v xml:space="preserve">euro </v>
      </c>
    </row>
    <row r="38" spans="27:27" ht="12.75" customHeight="1">
      <c r="AA38" s="7" t="str">
        <f>IF(AA6&gt;0,"et ","")</f>
        <v/>
      </c>
    </row>
    <row r="39" spans="27:27" ht="12.75" customHeight="1">
      <c r="AA39" s="7" t="str">
        <f>IF(AA21=1,AA54,IF(AA21=7,AA70,IF(AA21=9,AA84,AA92)))</f>
        <v/>
      </c>
    </row>
    <row r="40" spans="27:27" ht="12.75" customHeight="1">
      <c r="AA40" s="7" t="str">
        <f>IF(AA11=11,"",IF(AA11=12,"",IF(AA11=13,"",IF(AA11=14,"",IF(AA11=15,"",IF(AA11=16,"",AA55))))))</f>
        <v/>
      </c>
    </row>
    <row r="41" spans="27:27" ht="12.75" customHeight="1">
      <c r="AA41" s="7" t="str">
        <f>IF(AA6=0,"",IF(AA6&lt;2,"centime","centimes"))</f>
        <v/>
      </c>
    </row>
    <row r="42" spans="27:27" ht="12.75" customHeight="1">
      <c r="AA42" s="7" t="str">
        <f>IF(AA3=0," ",IF(AA12=6,"six ",IF(AA12=7,"sept ",IF(AA12=8,"huit ",IF(AA12=9,"neuf ",)))))</f>
        <v xml:space="preserve"> </v>
      </c>
    </row>
    <row r="43" spans="27:27" ht="12.75" customHeight="1">
      <c r="AA43" s="7" t="str">
        <f>IF(AA7&gt;0,"cent ", "cents ")</f>
        <v xml:space="preserve">cents </v>
      </c>
    </row>
    <row r="44" spans="27:27" ht="12.75" customHeight="1">
      <c r="AA44" s="7" t="str">
        <f>IF(AA7=10,"dix ",IF(AA7=11,"onze ",IF(AA7=12,"douze ",IF(AA7=13,"treize ",IF(AA7=14,"quatorze ",IF(AA7=15,"quinze ",AA56))))))</f>
        <v/>
      </c>
    </row>
    <row r="45" spans="27:27" ht="12.75" customHeight="1">
      <c r="AA45" s="7" t="str">
        <f>IF(AA7=17,"",IF(AA7=18,"",IF(AA7=19,"",AA57)))</f>
        <v/>
      </c>
    </row>
    <row r="46" spans="27:27" ht="12.75" customHeight="1">
      <c r="AA46" s="7">
        <f>IF(AA15=6,"six ",IF(AA15=7,"sept ",IF(AA15=8,"huit ",IF(AA15=9,"neuf ",))))</f>
        <v>0</v>
      </c>
    </row>
    <row r="47" spans="27:27" ht="12.75" customHeight="1">
      <c r="AA47" s="7" t="str">
        <f>IF(AA9&gt;0,"cent ", "cents ")</f>
        <v xml:space="preserve">cents </v>
      </c>
    </row>
    <row r="48" spans="27:27" ht="12.75" customHeight="1">
      <c r="AA48" s="7" t="str">
        <f>IF(AA9=10,"dix ",IF(AA9=11,"onze ",IF(AA9=12,"douze ",IF(AA9=13,"treize ",IF(AA9=14,"quatorze ",IF(AA9=15,"quinze ",AA58))))))</f>
        <v/>
      </c>
    </row>
    <row r="49" spans="27:27" ht="12.75" customHeight="1">
      <c r="AA49" s="7" t="str">
        <f>IF(AA9=11,"",IF(AA9=12,"",IF(AA9=13,"",IF(AA9=14,"",IF(AA9=15,"",IF(AA9=16,"",AA59))))))</f>
        <v/>
      </c>
    </row>
    <row r="50" spans="27:27" ht="12.75" customHeight="1">
      <c r="AA50" s="7">
        <f>IF(AA18=6,"six ",IF(AA18=7,"sept ",IF(AA18=8,"huit ",IF(AA18=9,"neuf ",))))</f>
        <v>0</v>
      </c>
    </row>
    <row r="51" spans="27:27" ht="12.75" customHeight="1">
      <c r="AA51" s="7" t="str">
        <f>IF(AA10&gt;0,"cent ", "cents ")</f>
        <v xml:space="preserve">cents </v>
      </c>
    </row>
    <row r="52" spans="27:27" ht="12.75" customHeight="1">
      <c r="AA52" s="7" t="str">
        <f>IF(AA10=10,"dix ",IF(AA10=11,"onze ",IF(AA10=12,"douze ",IF(AA10=13,"treize ",IF(AA10=14,"quatorze ",IF(AA10=15,"quinze ",AA60))))))</f>
        <v/>
      </c>
    </row>
    <row r="53" spans="27:27" ht="12.75" customHeight="1">
      <c r="AA53" s="7" t="str">
        <f>IF(AA10=17,"",IF(AA10=18,"",IF(AA10=19,"",AA61)))</f>
        <v/>
      </c>
    </row>
    <row r="54" spans="27:27" ht="12.75" customHeight="1">
      <c r="AA54" s="7" t="str">
        <f>IF(AA11=10,"dix ",IF(AA11=11,"onze ",IF(AA11=12,"douze ",IF(AA11=13,"treize ",IF(AA11=14,"quatorze ",IF(AA11=15,"quinze ",AA62))))))</f>
        <v/>
      </c>
    </row>
    <row r="55" spans="27:27" ht="12.75" customHeight="1">
      <c r="AA55" s="7" t="str">
        <f>IF(AA11=17,"",IF(AA11=18,"",IF(AA11=19,"",AA63)))</f>
        <v/>
      </c>
    </row>
    <row r="56" spans="27:27" ht="12.75" customHeight="1">
      <c r="AA56" s="7" t="str">
        <f>IF(AA7=16,"seize ",IF(AA7=17,"dix-sept ",IF(AA7=18,"dix-huit ",IF(AA7=19,"dix-neuf ",AA64))))</f>
        <v/>
      </c>
    </row>
    <row r="57" spans="27:27" ht="12.75" customHeight="1">
      <c r="AA57" s="7" t="str">
        <f>IF(AA7=21,"et un ",IF(AA7=31,"et un ",IF(AA7=41,"et un ",IF(AA7=51,"et un ",IF(AA7=61,"et un ",AA65)))))</f>
        <v/>
      </c>
    </row>
    <row r="58" spans="27:27" ht="12.75" customHeight="1">
      <c r="AA58" s="7" t="str">
        <f>IF(AA9=16,"seize ",IF(AA9=17,"dix-sept ",IF(AA9=18,"dix-huit ",IF(AA9=19,"dix-neuf ",AA66))))</f>
        <v/>
      </c>
    </row>
    <row r="59" spans="27:27" ht="12.75" customHeight="1">
      <c r="AA59" s="7" t="str">
        <f>IF(AA9=17,"",IF(AA9=18,"",IF(AA9=19,"",AA67)))</f>
        <v/>
      </c>
    </row>
    <row r="60" spans="27:27" ht="12.75" customHeight="1">
      <c r="AA60" s="7" t="str">
        <f>IF(AA10=16,"seize ",IF(AA10=17,"dix-sept ",IF(AA10=18,"dix-huit ",IF(AA10=19,"dix-neuf ",AA68))))</f>
        <v/>
      </c>
    </row>
    <row r="61" spans="27:27" ht="12.75" customHeight="1">
      <c r="AA61" s="7" t="str">
        <f>IF(AA10=21,"et un ",IF(AA10=31,"et un ",IF(AA10=41,"et un ",IF(AA10=51,"et un ",IF(AA10=61,"et un ",AA69)))))</f>
        <v/>
      </c>
    </row>
    <row r="62" spans="27:27" ht="12.75" customHeight="1">
      <c r="AA62" s="7" t="str">
        <f>IF(AA11=16,"seize ",IF(AA11=17,"dix-sept ",IF(AA11=18,"dix-huit ",IF(AA11=19,"dix-neuf ",AA70))))</f>
        <v/>
      </c>
    </row>
    <row r="63" spans="27:27" ht="12.75" customHeight="1">
      <c r="AA63" s="7" t="str">
        <f>IF(AA11=21,"et un ",IF(AA11=31,"et un ",IF(AA11=41,"et un ",IF(AA11=51,"et un ",IF(AA11=61,"et un ",AA71)))))</f>
        <v/>
      </c>
    </row>
    <row r="64" spans="27:27" ht="12.75" customHeight="1">
      <c r="AA64" s="7" t="str">
        <f>IF(AA7=70,"soixante-dix ",IF(AA7=71,"soixante et onze ",IF(AA7=72,"soixante-douze ",IF(AA7=73,"soixante-treize ",IF(AA7=74,"soixante-quatorze ",IF(AA7=75,"soixante-quinze ",AA72))))))</f>
        <v/>
      </c>
    </row>
    <row r="65" spans="27:27" ht="12.75" customHeight="1">
      <c r="AA65" s="7" t="str">
        <f>IF(AA13=9,"",IF(AA13=7,"",IF(AA14=0,"",IF(AA14=1,"un ",IF(AA14=2,"deux ",IF(AA14=3,"trois ",IF(AA14=4,"quatre ",IF(AA14=5,"cinq ",AA73))))))))</f>
        <v/>
      </c>
    </row>
    <row r="66" spans="27:27" ht="12.75" customHeight="1">
      <c r="AA66" s="7" t="str">
        <f>IF(AA9=70,"soixante-dix ",IF(AA9=71,"soixante et onze ",IF(AA9=72,"soixante-douze ",IF(AA9=73,"soixante-treize ",IF(AA9=74,"soixante-quatorze ",IF(AA9=75,"soixante-quinze ",AA74))))))</f>
        <v/>
      </c>
    </row>
    <row r="67" spans="27:27" ht="12.75" customHeight="1">
      <c r="AA67" s="7" t="str">
        <f>IF(AA9=21,"et un ",IF(AA9=31,"et un ",IF(AA9=41,"et un ",IF(AA9=51,"et un ",IF(AA9=61,"et un ",AA75)))))</f>
        <v/>
      </c>
    </row>
    <row r="68" spans="27:27" ht="12.75" customHeight="1">
      <c r="AA68" s="7" t="str">
        <f>IF(AA10=70,"soixante-dix ",IF(AA10=71,"soixante et onze ",IF(AA10=72,"soixante-douze ",IF(AA10=73,"soixante-treize ",IF(AA10=74,"soixante-quatorze ",IF(AA10=75,"soixante-quinze ",AA76))))))</f>
        <v/>
      </c>
    </row>
    <row r="69" spans="27:27" ht="12.75" customHeight="1">
      <c r="AA69" s="7" t="str">
        <f>IF(AA19=9,"",IF(AA19=7,"",IF(AA20=0,"",IF(AA20=1,"un ",IF(AA20=2,"deux ",IF(AA20=3,"trois ",IF(AA20=4,"quatre ",IF(AA20=5,"cinq ",AA77))))))))</f>
        <v/>
      </c>
    </row>
    <row r="70" spans="27:27" ht="12.75" customHeight="1">
      <c r="AA70" s="7" t="str">
        <f>IF(AA11=70,"soixante-dix ",IF(AA11=71,"soixante et onze ",IF(AA11=72,"soixante-douze ",IF(AA11=73,"soixante-treize ",IF(AA11=74,"soixante-quatorze ",IF(AA11=75,"soixante-quinze ",AA78))))))</f>
        <v/>
      </c>
    </row>
    <row r="71" spans="27:27" ht="12.75" customHeight="1">
      <c r="AA71" s="7" t="str">
        <f>IF(AA21=9,"",IF(AA21=7,"",IF(AA22=0,"",IF(AA22=1,"un ",IF(AA22=2,"deux ",IF(AA22=3,"trois ",IF(AA22=4,"quatre ",IF(AA22=5,"cinq ",AA79))))))))</f>
        <v/>
      </c>
    </row>
    <row r="72" spans="27:27" ht="12.75" customHeight="1">
      <c r="AA72" s="7" t="str">
        <f>IF(AA7=76,"soixante-seize ",IF(AA7=77,"soixante-dix-sept ",IF(AA7=78,"soixante-dix-huit ",IF(AA7=79,"soixante-dix-neuf ",AA80))))</f>
        <v/>
      </c>
    </row>
    <row r="73" spans="27:27" ht="12.75" customHeight="1">
      <c r="AA73" s="7">
        <f>IF(AA13=9,"",IF(AA14=6,"six ",IF(AA14=7,"sept ",IF(AA14=8,"huit ",IF(AA14=9,"neuf ",)))))</f>
        <v>0</v>
      </c>
    </row>
    <row r="74" spans="27:27" ht="12.75" customHeight="1">
      <c r="AA74" s="7" t="str">
        <f>IF(AA9=76,"soixante-seize ",IF(AA9=77,"soixante-dix-sept ",IF(AA9=78,"soixante-dix-huit ",IF(AA9=79,"soixante-dix-neuf ",AA81))))</f>
        <v/>
      </c>
    </row>
    <row r="75" spans="27:27" ht="12.75" customHeight="1">
      <c r="AA75" s="7" t="str">
        <f>IF(AA16=9,"",IF(AA16=7,"",IF(AA17=0,"",IF(AA17=1,"un ",IF(AA17=2,"deux ",IF(AA17=3,"trois ",IF(AA17=4,"quatre ",IF(AA17=5,"cinq ",AA82))))))))</f>
        <v/>
      </c>
    </row>
    <row r="76" spans="27:27" ht="12.75" customHeight="1">
      <c r="AA76" s="7" t="str">
        <f>IF(AA10=76,"soixante-seize ",IF(AA10=77,"soixante-dix-sept ",IF(AA10=78,"soixante-dix-huit ",IF(AA10=79,"soixante-dix-neuf ",AA83))))</f>
        <v/>
      </c>
    </row>
    <row r="77" spans="27:27" ht="12.75" customHeight="1">
      <c r="AA77" s="7">
        <f>IF(AA19=9,"",IF(AA20=6,"six ",IF(AA20=7,"sept ",IF(AA20=8,"huit ",IF(AA20=9,"neuf ",)))))</f>
        <v>0</v>
      </c>
    </row>
    <row r="78" spans="27:27" ht="12.75" customHeight="1">
      <c r="AA78" s="7" t="str">
        <f>IF(AA11=76,"soixante-seize ",IF(AA11=77,"soixante-dix-sept ",IF(AA11=78,"soixante-dix-huit ",IF(AA11=79,"soixante-dix-neuf ",AA84))))</f>
        <v/>
      </c>
    </row>
    <row r="79" spans="27:27" ht="12.75" customHeight="1">
      <c r="AA79" s="7">
        <f>IF(AA21=9,"",IF(AA22=6,"six ",IF(AA22=7,"sept ",IF(AA22=8,"huit ",IF(AA22=9,"neuf ",)))))</f>
        <v>0</v>
      </c>
    </row>
    <row r="80" spans="27:27" ht="12.75" customHeight="1">
      <c r="AA80" s="7" t="str">
        <f>IF(AA7=90,"quatre-vingt-dix ",IF(AA7=91,"quatre-vingt-onze ",IF(AA7=92,"quatre-vingt-douze ",IF(AA7=93,"quatre-vingt-treize ",IF(AA7=94,"quatre-vingt-quatorze ",IF(AA7=95,"quatre-vingt-quinze ",AA85))))))</f>
        <v/>
      </c>
    </row>
    <row r="81" spans="27:27" ht="12.75" customHeight="1">
      <c r="AA81" s="7" t="str">
        <f>IF(AA9=90,"quatre-vingt-dix ",IF(AA9=91,"quatre-vingt-onze ",IF(AA9=92,"quatre-vingt-douze ",IF(AA9=93,"quatre-vingt-treize ",IF(AA9=94,"quatre-vingt-quatorze ",IF(AA9=95,"quatre-vingt-quinze ",AA86))))))</f>
        <v/>
      </c>
    </row>
    <row r="82" spans="27:27" ht="12.75" customHeight="1">
      <c r="AA82" s="7">
        <f>IF(AA16=9,"",IF(AA17=6,"six ",IF(AA17=7,"sept ",IF(AA17=8,"huit ",IF(AA17=9,"neuf ",)))))</f>
        <v>0</v>
      </c>
    </row>
    <row r="83" spans="27:27" ht="12.75" customHeight="1">
      <c r="AA83" s="7" t="str">
        <f>IF(AA10=90,"quatre-vingt-dix ",IF(AA10=91,"quatre-vingt-onze ",IF(AA10=92,"quatre-vingt-douze ",IF(AA10=93,"quatre-vingt-treize ",IF(AA10=94,"quatre-vingt-quatorze ",IF(AA10=95,"quatre-vingt-quinze ",AA87))))))</f>
        <v/>
      </c>
    </row>
    <row r="84" spans="27:27" ht="12.75" customHeight="1">
      <c r="AA84" s="7" t="str">
        <f>IF(AA11=90,"quatre-vingt-dix ",IF(AA11=91,"quatre-vingt-onze ",IF(AA11=92,"quatre-vingt-douze ",IF(AA11=93,"quatre-vingt-treize ",IF(AA11=94,"quatre-vingt-quatorze ",IF(AA11=95,"quatre-vingt-quinze ",AA88))))))</f>
        <v/>
      </c>
    </row>
    <row r="85" spans="27:27" ht="12.75" customHeight="1">
      <c r="AA85" s="7" t="str">
        <f>IF(AA7=96,"quatre-vingt-seize ",IF(AA7=97,"quatre-vingt-dix-sept ",IF(AA7=98,"quatre-vingt-dix-huit ",IF(AA7=99,"quatre-vingt-dix-neuf ",AA89))))</f>
        <v/>
      </c>
    </row>
    <row r="86" spans="27:27" ht="12.75" customHeight="1">
      <c r="AA86" s="7" t="str">
        <f>IF(AA9=96,"quatre-vingt-seize ",IF(AA9=97,"quatre-vingt-dix-sept ",IF(AA9=98,"quatre-vingt-dix-huit ",IF(AA9=99,"quatre-vingt-dix-neuf ",AA90))))</f>
        <v/>
      </c>
    </row>
    <row r="87" spans="27:27" ht="12.75" customHeight="1">
      <c r="AA87" s="7" t="str">
        <f>IF(AA10=96,"quatre-vingt-seize ",IF(AA10=97,"quatre-vingt-dix-sept ",IF(AA10=98,"quatre-vingt-dix-huit ",IF(AA10=99,"quatre-vingt-dix-neuf ",AA91))))</f>
        <v/>
      </c>
    </row>
    <row r="88" spans="27:27" ht="12.75" customHeight="1">
      <c r="AA88" s="7" t="str">
        <f>IF(AA11=96,"quatre-vingt-seize ",IF(AA11=97,"quatre-vingt-dix-sept ",IF(AA11=98,"quatre-vingt-dix-huit ",IF(AA11=99,"quatre-vingt-dix-neuf ",AA92))))</f>
        <v/>
      </c>
    </row>
    <row r="89" spans="27:27" ht="12.75" customHeight="1">
      <c r="AA89" s="7" t="str">
        <f>IF(AA13=2,"vingt ",IF(AA13=3,"trente ",IF(AA13=4,"quarante ",IF(AA13=5,"cinquante ",AA93))))</f>
        <v/>
      </c>
    </row>
    <row r="90" spans="27:27" ht="12.75" customHeight="1">
      <c r="AA90" s="7" t="str">
        <f>IF(AA16=2,"vingt ",IF(AA16=3,"trente ",IF(AA16=4,"quarante ",IF(AA16=5,"cinquante ",AA94))))</f>
        <v/>
      </c>
    </row>
    <row r="91" spans="27:27" ht="12.75" customHeight="1">
      <c r="AA91" s="7" t="str">
        <f>IF(AA19=2,"vingt ",IF(AA19=3,"trente ",IF(AA19=4,"quarante ",IF(AA19=5,"cinquante ",AA95))))</f>
        <v/>
      </c>
    </row>
    <row r="92" spans="27:27" ht="12.75" customHeight="1">
      <c r="AA92" s="7" t="str">
        <f>IF(AA21=2,"vingt ",IF(AA21=3,"trente ",IF(AA21=4,"quarante ",IF(AA21=5,"cinquante ",AA96))))</f>
        <v/>
      </c>
    </row>
    <row r="93" spans="27:27" ht="12.75" customHeight="1">
      <c r="AA93" s="7" t="str">
        <f>IF(AA13=6,"soixante ",IF(AA7=80,"quatre-vingts ",IF(AA13=8,"quatre-vingt-","")))</f>
        <v/>
      </c>
    </row>
    <row r="94" spans="27:27" ht="12.75" customHeight="1">
      <c r="AA94" s="7" t="str">
        <f>IF(AA16=6,"soixante ",IF(AA9=80,"quatre-vingts ",IF(AA16=8,"quatre-vingt-","")))</f>
        <v/>
      </c>
    </row>
    <row r="95" spans="27:27" ht="12.75" customHeight="1">
      <c r="AA95" s="7" t="str">
        <f>IF(AA19=6,"soixante ",IF(AA10=80,"quatre-vingts ",IF(AA19=8,"quatre-vingt-","")))</f>
        <v/>
      </c>
    </row>
    <row r="96" spans="27:27" ht="12.75" customHeight="1">
      <c r="AA96" s="7" t="str">
        <f>IF(AA21=6,"soixante ",IF(AA11=80,"quatre-vingts ",IF(AA21=8,"quatre-vingt-","")))</f>
        <v/>
      </c>
    </row>
    <row r="97" spans="27:27" ht="12.75" customHeight="1">
      <c r="AA97" s="7">
        <f>0</f>
        <v>0</v>
      </c>
    </row>
    <row r="98" spans="27:27" ht="12.75" customHeight="1">
      <c r="AA98" s="7" t="str">
        <f>(AA23&amp;AA24&amp;AA25&amp;AA26&amp;AA27&amp;AA28&amp;AA29&amp;AA30&amp;AA31&amp;AA32&amp;AA33&amp;AA34&amp;AA35&amp;AA36&amp;AA37&amp;AA38&amp;AA39&amp;AA40&amp;AA41)</f>
        <v xml:space="preserve">zéro euro </v>
      </c>
    </row>
  </sheetData>
  <sheetProtection password="E95E" sheet="1" objects="1" selectLockedCells="1"/>
  <mergeCells count="6">
    <mergeCell ref="C28:J28"/>
    <mergeCell ref="C3:J3"/>
    <mergeCell ref="C5:J5"/>
    <mergeCell ref="C11:J11"/>
    <mergeCell ref="C24:J24"/>
    <mergeCell ref="C26:J26"/>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outlinePr summaryBelow="0" summaryRight="0"/>
  </sheetPr>
  <dimension ref="A1:C12"/>
  <sheetViews>
    <sheetView workbookViewId="0"/>
  </sheetViews>
  <sheetFormatPr baseColWidth="10" defaultColWidth="9.140625" defaultRowHeight="15"/>
  <cols>
    <col min="1" max="1" width="24.7109375" customWidth="1"/>
  </cols>
  <sheetData>
    <row r="1" spans="1:3">
      <c r="A1" s="7" t="s">
        <v>196</v>
      </c>
      <c r="B1" s="7" t="s">
        <v>197</v>
      </c>
    </row>
    <row r="2" spans="1:3">
      <c r="A2" s="7" t="s">
        <v>198</v>
      </c>
      <c r="B2" s="7" t="s">
        <v>191</v>
      </c>
    </row>
    <row r="3" spans="1:3">
      <c r="A3" s="7" t="s">
        <v>199</v>
      </c>
      <c r="B3" s="7">
        <v>1</v>
      </c>
    </row>
    <row r="4" spans="1:3">
      <c r="A4" s="7" t="s">
        <v>200</v>
      </c>
      <c r="B4" s="7">
        <v>0</v>
      </c>
    </row>
    <row r="5" spans="1:3">
      <c r="A5" s="7" t="s">
        <v>201</v>
      </c>
      <c r="B5" s="7">
        <v>0</v>
      </c>
    </row>
    <row r="6" spans="1:3">
      <c r="A6" s="7" t="s">
        <v>202</v>
      </c>
      <c r="B6" s="7">
        <v>1</v>
      </c>
    </row>
    <row r="7" spans="1:3">
      <c r="A7" s="7" t="s">
        <v>203</v>
      </c>
      <c r="B7" s="7">
        <v>1</v>
      </c>
    </row>
    <row r="8" spans="1:3">
      <c r="A8" s="7" t="s">
        <v>204</v>
      </c>
      <c r="B8" s="7">
        <v>0</v>
      </c>
    </row>
    <row r="9" spans="1:3">
      <c r="A9" s="7" t="s">
        <v>205</v>
      </c>
      <c r="B9" s="7">
        <v>0</v>
      </c>
    </row>
    <row r="10" spans="1:3">
      <c r="A10" s="7" t="s">
        <v>206</v>
      </c>
      <c r="C10" s="7" t="s">
        <v>207</v>
      </c>
    </row>
    <row r="11" spans="1:3">
      <c r="A11" s="7" t="s">
        <v>208</v>
      </c>
      <c r="B11" s="7">
        <v>0</v>
      </c>
    </row>
    <row r="12" spans="1:3">
      <c r="A12" s="7" t="s">
        <v>209</v>
      </c>
      <c r="B12" s="7" t="s">
        <v>210</v>
      </c>
    </row>
  </sheetData>
  <sheetProtection password="E95E" sheet="1" objects="1" selectLockedCells="1"/>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rgb="FFFF9900"/>
    <outlinePr summaryBelow="0" summaryRight="0"/>
    <pageSetUpPr fitToPage="1"/>
  </sheetPr>
  <dimension ref="A2:J28"/>
  <sheetViews>
    <sheetView showGridLines="0" workbookViewId="0">
      <selection activeCell="C4" sqref="C4:J4"/>
    </sheetView>
  </sheetViews>
  <sheetFormatPr baseColWidth="10" defaultColWidth="9.140625" defaultRowHeight="12.75" customHeight="1"/>
  <cols>
    <col min="1" max="1" width="6.7109375" customWidth="1"/>
    <col min="2" max="2" width="35" customWidth="1"/>
    <col min="3" max="10" width="11.42578125" customWidth="1"/>
  </cols>
  <sheetData>
    <row r="2" spans="1:10" ht="12.75" customHeight="1">
      <c r="B2" s="100" t="s">
        <v>211</v>
      </c>
      <c r="C2" s="100"/>
      <c r="D2" s="100"/>
      <c r="E2" s="100"/>
      <c r="F2" s="100"/>
      <c r="G2" s="100"/>
      <c r="H2" s="100"/>
      <c r="I2" s="100"/>
      <c r="J2" s="100"/>
    </row>
    <row r="4" spans="1:10" ht="12.75" customHeight="1">
      <c r="A4" s="36" t="s">
        <v>165</v>
      </c>
      <c r="B4" s="34" t="s">
        <v>212</v>
      </c>
      <c r="C4" s="101"/>
      <c r="D4" s="101"/>
      <c r="E4" s="101"/>
      <c r="F4" s="101"/>
      <c r="G4" s="101"/>
      <c r="H4" s="101"/>
      <c r="I4" s="101"/>
      <c r="J4" s="101"/>
    </row>
    <row r="6" spans="1:10" ht="12.75" customHeight="1">
      <c r="A6" s="36" t="s">
        <v>167</v>
      </c>
      <c r="B6" s="34" t="s">
        <v>213</v>
      </c>
      <c r="C6" s="101"/>
      <c r="D6" s="101"/>
      <c r="E6" s="101"/>
      <c r="F6" s="101"/>
      <c r="G6" s="101"/>
      <c r="H6" s="101"/>
      <c r="I6" s="101"/>
      <c r="J6" s="101"/>
    </row>
    <row r="8" spans="1:10" ht="12.75" customHeight="1">
      <c r="A8" s="36" t="s">
        <v>177</v>
      </c>
      <c r="B8" s="34" t="s">
        <v>214</v>
      </c>
      <c r="C8" s="101"/>
      <c r="D8" s="101"/>
      <c r="E8" s="101"/>
      <c r="F8" s="101"/>
      <c r="G8" s="101"/>
      <c r="H8" s="101"/>
      <c r="I8" s="101"/>
      <c r="J8" s="101"/>
    </row>
    <row r="10" spans="1:10" ht="12.75" customHeight="1">
      <c r="A10" s="36" t="s">
        <v>179</v>
      </c>
      <c r="B10" s="34" t="s">
        <v>215</v>
      </c>
      <c r="C10" s="102"/>
      <c r="D10" s="102"/>
      <c r="E10" s="102"/>
      <c r="F10" s="102"/>
      <c r="G10" s="102"/>
      <c r="H10" s="102"/>
      <c r="I10" s="102"/>
      <c r="J10" s="102"/>
    </row>
    <row r="12" spans="1:10" ht="12.75" customHeight="1">
      <c r="A12" s="36" t="s">
        <v>169</v>
      </c>
      <c r="B12" s="34" t="s">
        <v>216</v>
      </c>
      <c r="C12" s="101"/>
      <c r="D12" s="101"/>
      <c r="E12" s="101"/>
      <c r="F12" s="101"/>
      <c r="G12" s="101"/>
      <c r="H12" s="101"/>
      <c r="I12" s="101"/>
      <c r="J12" s="101"/>
    </row>
    <row r="14" spans="1:10" ht="12.75" customHeight="1">
      <c r="A14" s="36" t="s">
        <v>181</v>
      </c>
      <c r="B14" s="34" t="s">
        <v>217</v>
      </c>
      <c r="C14" s="101"/>
      <c r="D14" s="101"/>
      <c r="E14" s="101"/>
      <c r="F14" s="101"/>
      <c r="G14" s="101"/>
      <c r="H14" s="101"/>
      <c r="I14" s="101"/>
      <c r="J14" s="101"/>
    </row>
    <row r="16" spans="1:10" ht="12.75" customHeight="1">
      <c r="A16" s="36" t="s">
        <v>183</v>
      </c>
      <c r="B16" s="34" t="s">
        <v>218</v>
      </c>
      <c r="C16" s="101"/>
      <c r="D16" s="101"/>
      <c r="E16" s="101"/>
      <c r="F16" s="101"/>
      <c r="G16" s="101"/>
      <c r="H16" s="101"/>
      <c r="I16" s="101"/>
      <c r="J16" s="101"/>
    </row>
    <row r="18" spans="1:10" ht="12.75" customHeight="1">
      <c r="A18" s="36" t="s">
        <v>185</v>
      </c>
      <c r="B18" s="34" t="s">
        <v>219</v>
      </c>
      <c r="C18" s="103"/>
      <c r="D18" s="103"/>
      <c r="E18" s="103"/>
      <c r="F18" s="103"/>
      <c r="G18" s="103"/>
      <c r="H18" s="103"/>
      <c r="I18" s="103"/>
      <c r="J18" s="103"/>
    </row>
    <row r="20" spans="1:10" ht="12.75" customHeight="1">
      <c r="A20" s="36" t="s">
        <v>220</v>
      </c>
      <c r="B20" s="34" t="s">
        <v>221</v>
      </c>
      <c r="C20" s="103"/>
      <c r="D20" s="103"/>
      <c r="E20" s="103"/>
      <c r="F20" s="103"/>
      <c r="G20" s="103"/>
      <c r="H20" s="103"/>
      <c r="I20" s="103"/>
      <c r="J20" s="103"/>
    </row>
    <row r="22" spans="1:10" ht="12.75" customHeight="1">
      <c r="A22" s="36" t="s">
        <v>171</v>
      </c>
      <c r="B22" s="34" t="s">
        <v>222</v>
      </c>
      <c r="C22" s="103"/>
      <c r="D22" s="103"/>
      <c r="E22" s="103"/>
      <c r="F22" s="103"/>
      <c r="G22" s="103"/>
      <c r="H22" s="103"/>
      <c r="I22" s="103"/>
      <c r="J22" s="103"/>
    </row>
    <row r="24" spans="1:10" ht="12.75" customHeight="1">
      <c r="A24" s="36" t="s">
        <v>173</v>
      </c>
      <c r="B24" s="34" t="s">
        <v>223</v>
      </c>
      <c r="C24" s="101"/>
      <c r="D24" s="101"/>
      <c r="E24" s="101"/>
      <c r="F24" s="101"/>
      <c r="G24" s="101"/>
      <c r="H24" s="101"/>
      <c r="I24" s="101"/>
      <c r="J24" s="101"/>
    </row>
    <row r="28" spans="1:10" ht="60" customHeight="1">
      <c r="A28" s="36" t="s">
        <v>175</v>
      </c>
      <c r="B28" s="34" t="s">
        <v>224</v>
      </c>
      <c r="C28" s="101"/>
      <c r="D28" s="101"/>
      <c r="E28" s="101"/>
      <c r="F28" s="101"/>
      <c r="G28" s="101"/>
      <c r="H28" s="101"/>
      <c r="I28" s="101"/>
      <c r="J28" s="101"/>
    </row>
  </sheetData>
  <sheetProtection password="E95E" sheet="1" objects="1" selectLockedCells="1"/>
  <mergeCells count="13">
    <mergeCell ref="C22:J22"/>
    <mergeCell ref="C24:J24"/>
    <mergeCell ref="C28:J28"/>
    <mergeCell ref="C12:J12"/>
    <mergeCell ref="C14:J14"/>
    <mergeCell ref="C16:J16"/>
    <mergeCell ref="C18:J18"/>
    <mergeCell ref="C20:J20"/>
    <mergeCell ref="B2:J2"/>
    <mergeCell ref="C4:J4"/>
    <mergeCell ref="C6:J6"/>
    <mergeCell ref="C8:J8"/>
    <mergeCell ref="C10:J10"/>
  </mergeCells>
  <pageMargins left="0.70866141732282995" right="0.70866141732282995" top="0.74803149606299002" bottom="0.74803149606299002" header="0.31496062992126" footer="0.31496062992126"/>
  <pageSetup paperSize="9" fitToHeight="0" orientation="landscape"/>
</worksheet>
</file>

<file path=xl/worksheets/sheet6.xml><?xml version="1.0" encoding="utf-8"?>
<worksheet xmlns="http://schemas.openxmlformats.org/spreadsheetml/2006/main" xmlns:r="http://schemas.openxmlformats.org/officeDocument/2006/relationships">
  <sheetPr>
    <tabColor rgb="FF009BFF"/>
    <outlinePr summaryBelow="0" summaryRight="0"/>
    <pageSetUpPr fitToPage="1"/>
  </sheetPr>
  <dimension ref="B2:F54"/>
  <sheetViews>
    <sheetView showGridLines="0" workbookViewId="0">
      <selection activeCell="B6" sqref="B6"/>
    </sheetView>
  </sheetViews>
  <sheetFormatPr baseColWidth="10" defaultColWidth="9.140625" defaultRowHeight="12.75" customHeight="1"/>
  <cols>
    <col min="1" max="1" width="6.7109375" customWidth="1"/>
    <col min="2" max="2" width="68.140625" customWidth="1"/>
    <col min="3" max="6" width="15.5703125" customWidth="1"/>
  </cols>
  <sheetData>
    <row r="2" spans="2:6" ht="16.149999999999999" customHeight="1">
      <c r="B2" s="104" t="s">
        <v>225</v>
      </c>
      <c r="C2" s="104"/>
      <c r="D2" s="104"/>
      <c r="E2" s="104"/>
      <c r="F2" s="104"/>
    </row>
    <row r="4" spans="2:6" ht="12.75" customHeight="1">
      <c r="B4" s="42" t="s">
        <v>226</v>
      </c>
      <c r="C4" s="42" t="s">
        <v>227</v>
      </c>
      <c r="D4" s="42" t="s">
        <v>228</v>
      </c>
      <c r="E4" s="42" t="s">
        <v>229</v>
      </c>
      <c r="F4" s="42" t="s">
        <v>230</v>
      </c>
    </row>
    <row r="6" spans="2:6" ht="12.75" customHeight="1">
      <c r="B6" s="43"/>
      <c r="C6" s="44"/>
      <c r="D6" s="45"/>
      <c r="E6" s="46"/>
      <c r="F6" s="47" t="str">
        <f>IF(AND(E6= "",D6= ""), "", ROUND(ROUND(E6, 2) * ROUND(D6, 3), 2))</f>
        <v/>
      </c>
    </row>
    <row r="8" spans="2:6" ht="12.75" customHeight="1">
      <c r="B8" s="43"/>
      <c r="C8" s="44"/>
      <c r="D8" s="45"/>
      <c r="E8" s="46"/>
      <c r="F8" s="47" t="str">
        <f>IF(AND(E8= "",D8= ""), "", ROUND(ROUND(E8, 2) * ROUND(D8, 3), 2))</f>
        <v/>
      </c>
    </row>
    <row r="10" spans="2:6" ht="12.75" customHeight="1">
      <c r="B10" s="43"/>
      <c r="C10" s="44"/>
      <c r="D10" s="45"/>
      <c r="E10" s="46"/>
      <c r="F10" s="47" t="str">
        <f>IF(AND(E10= "",D10= ""), "", ROUND(ROUND(E10, 2) * ROUND(D10, 3), 2))</f>
        <v/>
      </c>
    </row>
    <row r="12" spans="2:6" ht="12.75" customHeight="1">
      <c r="B12" s="43"/>
      <c r="C12" s="44"/>
      <c r="D12" s="45"/>
      <c r="E12" s="46"/>
      <c r="F12" s="47" t="str">
        <f>IF(AND(E12= "",D12= ""), "", ROUND(ROUND(E12, 2) * ROUND(D12, 3), 2))</f>
        <v/>
      </c>
    </row>
    <row r="14" spans="2:6" ht="12.75" customHeight="1">
      <c r="B14" s="43"/>
      <c r="C14" s="44"/>
      <c r="D14" s="45"/>
      <c r="E14" s="46"/>
      <c r="F14" s="47" t="str">
        <f>IF(AND(E14= "",D14= ""), "", ROUND(ROUND(E14, 2) * ROUND(D14, 3), 2))</f>
        <v/>
      </c>
    </row>
    <row r="16" spans="2:6" ht="12.75" customHeight="1">
      <c r="B16" s="43"/>
      <c r="C16" s="44"/>
      <c r="D16" s="45"/>
      <c r="E16" s="46"/>
      <c r="F16" s="47" t="str">
        <f>IF(AND(E16= "",D16= ""), "", ROUND(ROUND(E16, 2) * ROUND(D16, 3), 2))</f>
        <v/>
      </c>
    </row>
    <row r="18" spans="2:6" ht="12.75" customHeight="1">
      <c r="B18" s="43"/>
      <c r="C18" s="44"/>
      <c r="D18" s="45"/>
      <c r="E18" s="46"/>
      <c r="F18" s="47" t="str">
        <f>IF(AND(E18= "",D18= ""), "", ROUND(ROUND(E18, 2) * ROUND(D18, 3), 2))</f>
        <v/>
      </c>
    </row>
    <row r="20" spans="2:6" ht="12.75" customHeight="1">
      <c r="B20" s="43"/>
      <c r="C20" s="44"/>
      <c r="D20" s="45"/>
      <c r="E20" s="46"/>
      <c r="F20" s="47" t="str">
        <f>IF(AND(E20= "",D20= ""), "", ROUND(ROUND(E20, 2) * ROUND(D20, 3), 2))</f>
        <v/>
      </c>
    </row>
    <row r="22" spans="2:6" ht="12.75" customHeight="1">
      <c r="B22" s="43"/>
      <c r="C22" s="44"/>
      <c r="D22" s="45"/>
      <c r="E22" s="46"/>
      <c r="F22" s="47" t="str">
        <f>IF(AND(E22= "",D22= ""), "", ROUND(ROUND(E22, 2) * ROUND(D22, 3), 2))</f>
        <v/>
      </c>
    </row>
    <row r="24" spans="2:6" ht="12.75" customHeight="1">
      <c r="B24" s="43"/>
      <c r="C24" s="44"/>
      <c r="D24" s="45"/>
      <c r="E24" s="46"/>
      <c r="F24" s="47" t="str">
        <f>IF(AND(E24= "",D24= ""), "", ROUND(ROUND(E24, 2) * ROUND(D24, 3), 2))</f>
        <v/>
      </c>
    </row>
    <row r="26" spans="2:6" ht="12.75" customHeight="1">
      <c r="B26" s="43"/>
      <c r="C26" s="44"/>
      <c r="D26" s="45"/>
      <c r="E26" s="46"/>
      <c r="F26" s="47" t="str">
        <f>IF(AND(E26= "",D26= ""), "", ROUND(ROUND(E26, 2) * ROUND(D26, 3), 2))</f>
        <v/>
      </c>
    </row>
    <row r="28" spans="2:6" ht="12.75" customHeight="1">
      <c r="B28" s="43"/>
      <c r="C28" s="44"/>
      <c r="D28" s="45"/>
      <c r="E28" s="46"/>
      <c r="F28" s="47" t="str">
        <f>IF(AND(E28= "",D28= ""), "", ROUND(ROUND(E28, 2) * ROUND(D28, 3), 2))</f>
        <v/>
      </c>
    </row>
    <row r="30" spans="2:6" ht="12.75" customHeight="1">
      <c r="B30" s="43"/>
      <c r="C30" s="44"/>
      <c r="D30" s="45"/>
      <c r="E30" s="46"/>
      <c r="F30" s="47" t="str">
        <f>IF(AND(E30= "",D30= ""), "", ROUND(ROUND(E30, 2) * ROUND(D30, 3), 2))</f>
        <v/>
      </c>
    </row>
    <row r="32" spans="2:6" ht="12.75" customHeight="1">
      <c r="B32" s="43"/>
      <c r="C32" s="44"/>
      <c r="D32" s="45"/>
      <c r="E32" s="46"/>
      <c r="F32" s="47" t="str">
        <f>IF(AND(E32= "",D32= ""), "", ROUND(ROUND(E32, 2) * ROUND(D32, 3), 2))</f>
        <v/>
      </c>
    </row>
    <row r="34" spans="2:6" ht="12.75" customHeight="1">
      <c r="B34" s="43"/>
      <c r="C34" s="44"/>
      <c r="D34" s="45"/>
      <c r="E34" s="46"/>
      <c r="F34" s="47" t="str">
        <f>IF(AND(E34= "",D34= ""), "", ROUND(ROUND(E34, 2) * ROUND(D34, 3), 2))</f>
        <v/>
      </c>
    </row>
    <row r="36" spans="2:6" ht="12.75" customHeight="1">
      <c r="B36" s="43"/>
      <c r="C36" s="44"/>
      <c r="D36" s="45"/>
      <c r="E36" s="46"/>
      <c r="F36" s="47" t="str">
        <f>IF(AND(E36= "",D36= ""), "", ROUND(ROUND(E36, 2) * ROUND(D36, 3), 2))</f>
        <v/>
      </c>
    </row>
    <row r="38" spans="2:6" ht="12.75" customHeight="1">
      <c r="B38" s="43"/>
      <c r="C38" s="44"/>
      <c r="D38" s="45"/>
      <c r="E38" s="46"/>
      <c r="F38" s="47" t="str">
        <f>IF(AND(E38= "",D38= ""), "", ROUND(ROUND(E38, 2) * ROUND(D38, 3), 2))</f>
        <v/>
      </c>
    </row>
    <row r="40" spans="2:6" ht="12.75" customHeight="1">
      <c r="B40" s="43"/>
      <c r="C40" s="44"/>
      <c r="D40" s="45"/>
      <c r="E40" s="46"/>
      <c r="F40" s="47" t="str">
        <f>IF(AND(E40= "",D40= ""), "", ROUND(ROUND(E40, 2) * ROUND(D40, 3), 2))</f>
        <v/>
      </c>
    </row>
    <row r="42" spans="2:6" ht="12.75" customHeight="1">
      <c r="B42" s="43"/>
      <c r="C42" s="44"/>
      <c r="D42" s="45"/>
      <c r="E42" s="46"/>
      <c r="F42" s="47" t="str">
        <f>IF(AND(E42= "",D42= ""), "", ROUND(ROUND(E42, 2) * ROUND(D42, 3), 2))</f>
        <v/>
      </c>
    </row>
    <row r="44" spans="2:6" ht="12.75" customHeight="1">
      <c r="B44" s="43"/>
      <c r="C44" s="44"/>
      <c r="D44" s="45"/>
      <c r="E44" s="46"/>
      <c r="F44" s="47" t="str">
        <f>IF(AND(E44= "",D44= ""), "", ROUND(ROUND(E44, 2) * ROUND(D44, 3), 2))</f>
        <v/>
      </c>
    </row>
    <row r="46" spans="2:6" ht="12.75" customHeight="1">
      <c r="B46" s="43"/>
      <c r="C46" s="44"/>
      <c r="D46" s="45"/>
      <c r="E46" s="46"/>
      <c r="F46" s="47" t="str">
        <f>IF(AND(E46= "",D46= ""), "", ROUND(ROUND(E46, 2) * ROUND(D46, 3), 2))</f>
        <v/>
      </c>
    </row>
    <row r="48" spans="2:6" ht="12.75" customHeight="1">
      <c r="B48" s="43"/>
      <c r="C48" s="44"/>
      <c r="D48" s="45"/>
      <c r="E48" s="46"/>
      <c r="F48" s="47" t="str">
        <f>IF(AND(E48= "",D48= ""), "", ROUND(ROUND(E48, 2) * ROUND(D48, 3), 2))</f>
        <v/>
      </c>
    </row>
    <row r="50" spans="2:6" ht="12.75" customHeight="1">
      <c r="B50" s="43"/>
      <c r="C50" s="44"/>
      <c r="D50" s="45"/>
      <c r="E50" s="46"/>
      <c r="F50" s="47" t="str">
        <f>IF(AND(E50= "",D50= ""), "", ROUND(ROUND(E50, 2) * ROUND(D50, 3), 2))</f>
        <v/>
      </c>
    </row>
    <row r="52" spans="2:6" ht="12.75" customHeight="1">
      <c r="B52" s="43"/>
      <c r="C52" s="44"/>
      <c r="D52" s="45"/>
      <c r="E52" s="46"/>
      <c r="F52" s="47" t="str">
        <f>IF(AND(E52= "",D52= ""), "", ROUND(ROUND(E52, 2) * ROUND(D52, 3), 2))</f>
        <v/>
      </c>
    </row>
    <row r="54" spans="2:6" ht="12.75" customHeight="1">
      <c r="B54" s="43"/>
      <c r="C54" s="44"/>
      <c r="D54" s="45"/>
      <c r="E54" s="46"/>
      <c r="F54" s="47" t="str">
        <f>IF(AND(E54= "",D54= ""), "", ROUND(ROUND(E54, 2) * ROUND(D54, 3), 2))</f>
        <v/>
      </c>
    </row>
  </sheetData>
  <sheetProtection password="E95E" sheet="1" objects="1" selectLockedCells="1"/>
  <mergeCells count="1">
    <mergeCell ref="B2:F2"/>
  </mergeCells>
  <pageMargins left="0.70866141732282995" right="0.70866141732282995" top="0.74803149606299002" bottom="0.74803149606299002" header="0.31496062992126" footer="0.31496062992126"/>
  <pageSetup paperSize="9"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28</vt:i4>
      </vt:variant>
    </vt:vector>
  </HeadingPairs>
  <TitlesOfParts>
    <vt:vector size="34" baseType="lpstr">
      <vt:lpstr>Page de garde</vt:lpstr>
      <vt:lpstr>DPGF</vt:lpstr>
      <vt:lpstr>Paramètres</vt:lpstr>
      <vt:lpstr>Version</vt:lpstr>
      <vt:lpstr>Coordonnées Entreprise</vt:lpstr>
      <vt:lpstr>Prestations supplémentaires</vt:lpstr>
      <vt:lpstr>CODELOT</vt:lpstr>
      <vt:lpstr>CPVILLEDOSSIER</vt:lpstr>
      <vt:lpstr>DATEVALEUR</vt:lpstr>
      <vt:lpstr>DPGF!Impression_des_titres</vt:lpstr>
      <vt:lpstr>INDICELOT</vt:lpstr>
      <vt:lpstr>NUMDOSSIER</vt:lpstr>
      <vt:lpstr>OBSERVATIONCONSULTE</vt:lpstr>
      <vt:lpstr>PARCELLEDOSSIER</vt:lpstr>
      <vt:lpstr>PHASELOT</vt:lpstr>
      <vt:lpstr>RUEDOSSIER</vt:lpstr>
      <vt:lpstr>TAUXTVA1</vt:lpstr>
      <vt:lpstr>TAUXTVA2</vt:lpstr>
      <vt:lpstr>TAUXTVA3</vt:lpstr>
      <vt:lpstr>TAUXTVA4</vt:lpstr>
      <vt:lpstr>TIERSADRSSPOS</vt:lpstr>
      <vt:lpstr>TIERSBTPOS</vt:lpstr>
      <vt:lpstr>TIERSCONTACT</vt:lpstr>
      <vt:lpstr>TIERSCP</vt:lpstr>
      <vt:lpstr>TIERSEMAIL</vt:lpstr>
      <vt:lpstr>TIERSFAX</vt:lpstr>
      <vt:lpstr>TIERSLOCALITE</vt:lpstr>
      <vt:lpstr>TIERSNOM</vt:lpstr>
      <vt:lpstr>TIERSTEL</vt:lpstr>
      <vt:lpstr>TIERSTELP</vt:lpstr>
      <vt:lpstr>TIERSVILLE</vt:lpstr>
      <vt:lpstr>TITREDOC</vt:lpstr>
      <vt:lpstr>TITREDOSSIER</vt:lpstr>
      <vt:lpstr>TITRELOT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Lionel</dc:creator>
  <cp:lastModifiedBy>Lionel</cp:lastModifiedBy>
  <dcterms:created xsi:type="dcterms:W3CDTF">2025-02-10T14:49:07Z</dcterms:created>
  <dcterms:modified xsi:type="dcterms:W3CDTF">2025-02-10T14:52:03Z</dcterms:modified>
</cp:coreProperties>
</file>