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I:\UET\Dossiers transversaux\DCE et MARCHES\accords cadres\AC_MOE\AC MOE 2025 2028 - projet\2501_AC MOE_Construction neuve\Annexe2_Urgences de Chatellerault\"/>
    </mc:Choice>
  </mc:AlternateContent>
  <bookViews>
    <workbookView xWindow="480" yWindow="-240" windowWidth="20580" windowHeight="9648"/>
  </bookViews>
  <sheets>
    <sheet name="Feuil1" sheetId="1" r:id="rId1"/>
  </sheets>
  <definedNames>
    <definedName name="_xlnm.Print_Area" localSheetId="0">Feuil1!$A$1:$H$65</definedName>
  </definedNames>
  <calcPr calcId="162913"/>
</workbook>
</file>

<file path=xl/calcChain.xml><?xml version="1.0" encoding="utf-8"?>
<calcChain xmlns="http://schemas.openxmlformats.org/spreadsheetml/2006/main">
  <c r="G60" i="1" l="1"/>
  <c r="E60" i="1"/>
  <c r="G59" i="1"/>
  <c r="E43" i="1"/>
  <c r="G43" i="1"/>
  <c r="F57" i="1" l="1"/>
  <c r="F51" i="1"/>
  <c r="F49" i="1"/>
  <c r="F56" i="1" l="1"/>
  <c r="F52" i="1" l="1"/>
  <c r="F60" i="1" l="1"/>
  <c r="F59" i="1"/>
  <c r="H59" i="1" s="1"/>
  <c r="H43" i="1"/>
  <c r="F54" i="1"/>
  <c r="F55" i="1"/>
  <c r="F63" i="1" l="1"/>
  <c r="G63" i="1"/>
  <c r="H53" i="1"/>
  <c r="F44" i="1"/>
  <c r="G44" i="1"/>
  <c r="H62" i="1"/>
  <c r="H61" i="1"/>
  <c r="H58" i="1"/>
  <c r="H57" i="1"/>
  <c r="H56" i="1"/>
  <c r="H55" i="1"/>
  <c r="H54" i="1"/>
  <c r="H52" i="1"/>
  <c r="H51" i="1"/>
  <c r="H50" i="1"/>
  <c r="H49" i="1"/>
  <c r="H48" i="1"/>
  <c r="H47" i="1"/>
  <c r="H46" i="1"/>
  <c r="H41" i="1"/>
  <c r="H40" i="1"/>
  <c r="H39" i="1"/>
  <c r="H38" i="1"/>
  <c r="H37" i="1"/>
  <c r="H36" i="1"/>
  <c r="H35" i="1"/>
  <c r="H34" i="1"/>
  <c r="H33" i="1"/>
  <c r="H32" i="1"/>
  <c r="H31" i="1"/>
  <c r="H27" i="1"/>
  <c r="H26" i="1"/>
  <c r="H25" i="1"/>
  <c r="H24" i="1"/>
  <c r="E44" i="1"/>
  <c r="H44" i="1" l="1"/>
  <c r="G64" i="1"/>
  <c r="F64" i="1"/>
  <c r="H60" i="1"/>
  <c r="H45" i="1"/>
  <c r="E63" i="1" l="1"/>
  <c r="E64" i="1" s="1"/>
  <c r="H63" i="1"/>
  <c r="H64" i="1" s="1"/>
</calcChain>
</file>

<file path=xl/sharedStrings.xml><?xml version="1.0" encoding="utf-8"?>
<sst xmlns="http://schemas.openxmlformats.org/spreadsheetml/2006/main" count="107" uniqueCount="84">
  <si>
    <t>TOTAL</t>
  </si>
  <si>
    <t>Conduite d'opération</t>
  </si>
  <si>
    <t xml:space="preserve">A.M.O. </t>
  </si>
  <si>
    <t>Etudes géotechniques</t>
  </si>
  <si>
    <t xml:space="preserve">Relevé topographique  </t>
  </si>
  <si>
    <t xml:space="preserve">O.P.C. </t>
  </si>
  <si>
    <t>Contrôle technique</t>
  </si>
  <si>
    <t xml:space="preserve">Coordination SPS </t>
  </si>
  <si>
    <t>Assurance D.O.</t>
  </si>
  <si>
    <t>Permis de construire - Taxes</t>
  </si>
  <si>
    <t>EDI - Traitement des situations de Travaux</t>
  </si>
  <si>
    <t>Reprographie</t>
  </si>
  <si>
    <t>SOUS-TOTAL (1) T.T.C.</t>
  </si>
  <si>
    <t>SOUS-TOTAL (2) T.T.C.</t>
  </si>
  <si>
    <t>TOTAL  T.T.C. (1) + (2)</t>
  </si>
  <si>
    <t>Concours, A.O.</t>
  </si>
  <si>
    <t>Publicité</t>
  </si>
  <si>
    <t xml:space="preserve">Aléas </t>
  </si>
  <si>
    <t>Simulation Thermique dynamique</t>
  </si>
  <si>
    <t xml:space="preserve">Date : </t>
  </si>
  <si>
    <t xml:space="preserve">Mise à jour par : </t>
  </si>
  <si>
    <t xml:space="preserve">CREDITS INSCRITS </t>
  </si>
  <si>
    <t xml:space="preserve">CSSI </t>
  </si>
  <si>
    <t>MOE</t>
  </si>
  <si>
    <t>Démolition - travaux préparatoires</t>
  </si>
  <si>
    <t xml:space="preserve">Diagnostic amiante </t>
  </si>
  <si>
    <t>Divers</t>
  </si>
  <si>
    <t>Nom de société</t>
  </si>
  <si>
    <t>Montant prévisionnel des dépenses</t>
  </si>
  <si>
    <t>E</t>
  </si>
  <si>
    <t>T</t>
  </si>
  <si>
    <t>U</t>
  </si>
  <si>
    <t>D</t>
  </si>
  <si>
    <t>S</t>
  </si>
  <si>
    <t>C</t>
  </si>
  <si>
    <t>O</t>
  </si>
  <si>
    <t>N</t>
  </si>
  <si>
    <t>P</t>
  </si>
  <si>
    <t>I</t>
  </si>
  <si>
    <t xml:space="preserve">Taux annuel de révisions sur PI </t>
  </si>
  <si>
    <t>R</t>
  </si>
  <si>
    <t>A</t>
  </si>
  <si>
    <t>L</t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</si>
  <si>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</si>
  <si>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</si>
  <si>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</si>
  <si>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</si>
  <si>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</si>
  <si>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</si>
  <si>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</si>
  <si>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</si>
  <si>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lot 9</t>
  </si>
  <si>
    <t>lot 10</t>
  </si>
  <si>
    <t>lot 11</t>
  </si>
  <si>
    <t>lot 12</t>
  </si>
  <si>
    <t>Taux annuel de révisions pour travaux</t>
  </si>
  <si>
    <t>Durée des travaux en mois</t>
  </si>
  <si>
    <t>N° d'imputation</t>
  </si>
  <si>
    <t>Montant TTC inscrit</t>
  </si>
  <si>
    <t>Phase 1</t>
  </si>
  <si>
    <t>Phase2</t>
  </si>
  <si>
    <t>Phase 3</t>
  </si>
  <si>
    <t>Total</t>
  </si>
  <si>
    <t>BIOMEDICAL (scialytique+bras)</t>
  </si>
  <si>
    <t>Aménagements extérieurs</t>
  </si>
  <si>
    <t>2025_opération fictive sur la base opération réelle</t>
  </si>
  <si>
    <t>XXXXXXX</t>
  </si>
  <si>
    <t>OK</t>
  </si>
  <si>
    <t>????</t>
  </si>
  <si>
    <t>Platre</t>
  </si>
  <si>
    <t>Menuiserie intérieure</t>
  </si>
  <si>
    <t>Electricité</t>
  </si>
  <si>
    <t>Sols</t>
  </si>
  <si>
    <t>Peinture</t>
  </si>
  <si>
    <t>carottages</t>
  </si>
  <si>
    <t>courants forts</t>
  </si>
  <si>
    <t>Air médical</t>
  </si>
  <si>
    <t>Serrurerie</t>
  </si>
  <si>
    <t>Plomberie</t>
  </si>
  <si>
    <t>téléphonie</t>
  </si>
  <si>
    <t xml:space="preserve">Informatique </t>
  </si>
  <si>
    <t>Lot 13</t>
  </si>
  <si>
    <t>xxxxxxxx</t>
  </si>
  <si>
    <t>janvier 2025 fictif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</si>
</sst>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center"/>
    </xf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left"/>
    </xf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right"/>
    </xf>
    <xf numFmtId="0" fontId="3" fillId="0" borderId="6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165" fontId="3" fillId="0" borderId="8" xfId="1" applyNumberFormat="1" applyFont="1" applyFill="1" applyBorder="1" applyAlignment="1"/>
    <xf numFmtId="0" fontId="4" fillId="2" borderId="3" xfId="0" applyFont="1" applyFill="1" applyBorder="1" applyAlignment="1">
      <alignment horizontal="center"/>
    </xf>
    <xf numFmtId="165" fontId="4" fillId="2" borderId="5" xfId="1" applyNumberFormat="1" applyFont="1" applyFill="1" applyBorder="1" applyAlignment="1"/>
    <xf numFmtId="10" fontId="5" fillId="0" borderId="0" xfId="0" applyNumberFormat="1" applyFont="1"/>
    <xf numFmtId="164" fontId="5" fillId="0" borderId="0" xfId="0" applyNumberFormat="1" applyFont="1"/>
    <xf numFmtId="0" fontId="4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165" fontId="3" fillId="0" borderId="6" xfId="1" applyNumberFormat="1" applyFont="1" applyBorder="1"/>
    <xf numFmtId="165" fontId="3" fillId="0" borderId="6" xfId="1" applyNumberFormat="1" applyFont="1" applyFill="1" applyBorder="1" applyAlignment="1">
      <alignment horizontal="center"/>
    </xf>
    <xf numFmtId="165" fontId="3" fillId="3" borderId="6" xfId="1" applyNumberFormat="1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10" fontId="3" fillId="3" borderId="6" xfId="2" applyNumberFormat="1" applyFont="1" applyFill="1" applyBorder="1" applyAlignment="1">
      <alignment horizontal="right"/>
    </xf>
    <xf numFmtId="165" fontId="3" fillId="3" borderId="7" xfId="0" applyNumberFormat="1" applyFont="1" applyFill="1" applyBorder="1" applyAlignment="1">
      <alignment horizontal="center"/>
    </xf>
    <xf numFmtId="165" fontId="3" fillId="3" borderId="6" xfId="0" applyNumberFormat="1" applyFont="1" applyFill="1" applyBorder="1" applyAlignment="1">
      <alignment horizontal="center"/>
    </xf>
    <xf numFmtId="10" fontId="3" fillId="3" borderId="1" xfId="2" applyNumberFormat="1" applyFont="1" applyFill="1" applyBorder="1" applyAlignment="1"/>
    <xf numFmtId="0" fontId="3" fillId="3" borderId="1" xfId="0" applyFont="1" applyFill="1" applyBorder="1" applyAlignment="1"/>
    <xf numFmtId="165" fontId="3" fillId="3" borderId="6" xfId="1" applyNumberFormat="1" applyFont="1" applyFill="1" applyBorder="1"/>
    <xf numFmtId="0" fontId="3" fillId="3" borderId="1" xfId="0" applyFont="1" applyFill="1" applyBorder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7" fillId="0" borderId="3" xfId="0" applyFont="1" applyBorder="1"/>
    <xf numFmtId="0" fontId="7" fillId="0" borderId="9" xfId="0" applyFont="1" applyBorder="1"/>
    <xf numFmtId="0" fontId="7" fillId="0" borderId="10" xfId="0" applyFont="1" applyBorder="1"/>
    <xf numFmtId="0" fontId="5" fillId="0" borderId="9" xfId="0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5" fillId="0" borderId="0" xfId="0" applyFont="1" applyBorder="1"/>
    <xf numFmtId="0" fontId="3" fillId="3" borderId="7" xfId="0" applyFont="1" applyFill="1" applyBorder="1" applyAlignment="1"/>
    <xf numFmtId="0" fontId="3" fillId="3" borderId="6" xfId="0" applyFont="1" applyFill="1" applyBorder="1" applyAlignment="1"/>
    <xf numFmtId="0" fontId="3" fillId="0" borderId="8" xfId="0" applyFont="1" applyFill="1" applyBorder="1" applyAlignment="1"/>
    <xf numFmtId="165" fontId="4" fillId="0" borderId="5" xfId="1" applyNumberFormat="1" applyFont="1" applyBorder="1" applyAlignment="1"/>
    <xf numFmtId="165" fontId="9" fillId="2" borderId="5" xfId="1" applyNumberFormat="1" applyFont="1" applyFill="1" applyBorder="1" applyAlignment="1"/>
    <xf numFmtId="0" fontId="1" fillId="0" borderId="0" xfId="0" applyFont="1"/>
    <xf numFmtId="17" fontId="1" fillId="0" borderId="0" xfId="0" applyNumberFormat="1" applyFont="1"/>
    <xf numFmtId="165" fontId="3" fillId="4" borderId="6" xfId="1" applyNumberFormat="1" applyFont="1" applyFill="1" applyBorder="1"/>
    <xf numFmtId="165" fontId="5" fillId="0" borderId="0" xfId="0" applyNumberFormat="1" applyFont="1"/>
    <xf numFmtId="165" fontId="3" fillId="0" borderId="6" xfId="1" applyNumberFormat="1" applyFont="1" applyFill="1" applyBorder="1"/>
    <xf numFmtId="164" fontId="6" fillId="3" borderId="11" xfId="1" applyFont="1" applyFill="1" applyBorder="1" applyAlignment="1">
      <alignment horizontal="center" vertical="center"/>
    </xf>
    <xf numFmtId="164" fontId="6" fillId="3" borderId="15" xfId="1" applyFont="1" applyFill="1" applyBorder="1" applyAlignment="1">
      <alignment horizontal="center" vertical="center"/>
    </xf>
    <xf numFmtId="164" fontId="6" fillId="3" borderId="12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64" fontId="6" fillId="3" borderId="1" xfId="1" applyFont="1" applyFill="1" applyBorder="1" applyAlignment="1">
      <alignment horizontal="center" vertical="center"/>
    </xf>
    <xf numFmtId="164" fontId="6" fillId="3" borderId="0" xfId="1" applyFont="1" applyFill="1" applyBorder="1" applyAlignment="1">
      <alignment horizontal="center" vertical="center"/>
    </xf>
    <xf numFmtId="164" fontId="6" fillId="3" borderId="4" xfId="1" applyFont="1" applyFill="1" applyBorder="1" applyAlignment="1">
      <alignment horizontal="center" vertical="center"/>
    </xf>
    <xf numFmtId="164" fontId="6" fillId="0" borderId="3" xfId="1" applyFont="1" applyFill="1" applyBorder="1" applyAlignment="1">
      <alignment horizontal="center" vertical="center"/>
    </xf>
    <xf numFmtId="164" fontId="6" fillId="0" borderId="9" xfId="1" applyFont="1" applyFill="1" applyBorder="1" applyAlignment="1">
      <alignment horizontal="center" vertical="center"/>
    </xf>
    <xf numFmtId="164" fontId="6" fillId="0" borderId="10" xfId="1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118404</xdr:colOff>
      <xdr:row>1</xdr:row>
      <xdr:rowOff>13609</xdr:rowOff>
    </xdr:from>
    <xdr:to>
      <xdr:col>7</xdr:col>
      <xdr:colOff>1365249</xdr:colOff>
      <xdr:row>12</xdr:row>
      <xdr:rowOff>13607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700487" y="648609"/>
          <a:ext cx="9533595" cy="1587498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endParaRPr lang="fr-FR" sz="1200" b="1" i="0" strike="noStrike">
            <a:solidFill>
              <a:srgbClr val="000000"/>
            </a:solidFill>
            <a:latin typeface="MS Sans Serif"/>
          </a:endParaRPr>
        </a:p>
        <a:p>
          <a:pPr algn="ctr" rtl="0">
            <a:defRPr sz="1000"/>
          </a:pPr>
          <a:r>
            <a:rPr lang="fr-FR" sz="1600" b="1" i="0" strike="noStrike">
              <a:solidFill>
                <a:srgbClr val="000000"/>
              </a:solidFill>
              <a:latin typeface="MS Sans Serif"/>
            </a:rPr>
            <a:t>PROJET </a:t>
          </a:r>
          <a:r>
            <a:rPr lang="fr-FR" sz="1600" b="1" i="0" strike="noStrike">
              <a:solidFill>
                <a:schemeClr val="accent5">
                  <a:lumMod val="75000"/>
                </a:schemeClr>
              </a:solidFill>
              <a:latin typeface="MS Sans Serif"/>
            </a:rPr>
            <a:t>Châtellerault - Extension - Rénovation des urgences</a:t>
          </a:r>
          <a:endParaRPr lang="fr-FR" sz="1600" b="1" i="0" strike="noStrike">
            <a:solidFill>
              <a:schemeClr val="accent5">
                <a:lumMod val="75000"/>
              </a:schemeClr>
            </a:solidFill>
            <a:latin typeface="Arial Black"/>
          </a:endParaRPr>
        </a:p>
        <a:p>
          <a:pPr algn="ctr" rtl="0">
            <a:defRPr sz="1000"/>
          </a:pPr>
          <a:endParaRPr lang="fr-FR" sz="18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2000" b="1" i="0" strike="noStrike">
              <a:solidFill>
                <a:srgbClr val="000000"/>
              </a:solidFill>
              <a:latin typeface="Arial"/>
              <a:cs typeface="Arial"/>
            </a:rPr>
            <a:t>TABLEAU DE BORD FINANCIER GENERAL</a:t>
          </a:r>
        </a:p>
        <a:p>
          <a:pPr algn="ctr" rtl="0">
            <a:defRPr sz="1000"/>
          </a:pPr>
          <a:endParaRPr lang="fr-FR" sz="16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2000" b="1" i="0" strike="noStrike">
              <a:solidFill>
                <a:srgbClr val="000000"/>
              </a:solidFill>
              <a:latin typeface="Arial"/>
              <a:cs typeface="Arial"/>
            </a:rPr>
            <a:t>Estimation T.T.C valeur fin de travaux</a:t>
          </a:r>
        </a:p>
      </xdr:txBody>
    </xdr:sp>
    <xdr:clientData/>
  </xdr:twoCellAnchor>
  <xdr:twoCellAnchor>
    <xdr:from>
      <xdr:col>4</xdr:col>
      <xdr:colOff>0</xdr:colOff>
      <xdr:row>19</xdr:row>
      <xdr:rowOff>176893</xdr:rowOff>
    </xdr:from>
    <xdr:to>
      <xdr:col>4</xdr:col>
      <xdr:colOff>1143000</xdr:colOff>
      <xdr:row>64</xdr:row>
      <xdr:rowOff>13607</xdr:rowOff>
    </xdr:to>
    <xdr:sp macro="" textlink="">
      <xdr:nvSpPr>
        <xdr:cNvPr id="2" name="Rectangle 1"/>
        <xdr:cNvSpPr/>
      </xdr:nvSpPr>
      <xdr:spPr bwMode="auto">
        <a:xfrm>
          <a:off x="6939643" y="4122964"/>
          <a:ext cx="1143000" cy="9865179"/>
        </a:xfrm>
        <a:prstGeom prst="rect">
          <a:avLst/>
        </a:prstGeom>
        <a:noFill/>
        <a:ln w="508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81642</xdr:colOff>
      <xdr:row>20</xdr:row>
      <xdr:rowOff>0</xdr:rowOff>
    </xdr:from>
    <xdr:to>
      <xdr:col>6</xdr:col>
      <xdr:colOff>27214</xdr:colOff>
      <xdr:row>64</xdr:row>
      <xdr:rowOff>13607</xdr:rowOff>
    </xdr:to>
    <xdr:sp macro="" textlink="">
      <xdr:nvSpPr>
        <xdr:cNvPr id="5" name="Rectangle 4"/>
        <xdr:cNvSpPr/>
      </xdr:nvSpPr>
      <xdr:spPr bwMode="auto">
        <a:xfrm>
          <a:off x="8177892" y="4136571"/>
          <a:ext cx="1102179" cy="9851572"/>
        </a:xfrm>
        <a:prstGeom prst="rect">
          <a:avLst/>
        </a:prstGeom>
        <a:noFill/>
        <a:ln w="50800" cap="flat" cmpd="sng" algn="ctr">
          <a:solidFill>
            <a:srgbClr val="00B05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122464</xdr:colOff>
      <xdr:row>19</xdr:row>
      <xdr:rowOff>176893</xdr:rowOff>
    </xdr:from>
    <xdr:to>
      <xdr:col>6</xdr:col>
      <xdr:colOff>1183822</xdr:colOff>
      <xdr:row>64</xdr:row>
      <xdr:rowOff>13607</xdr:rowOff>
    </xdr:to>
    <xdr:sp macro="" textlink="">
      <xdr:nvSpPr>
        <xdr:cNvPr id="6" name="Rectangle 5"/>
        <xdr:cNvSpPr/>
      </xdr:nvSpPr>
      <xdr:spPr bwMode="auto">
        <a:xfrm>
          <a:off x="9375321" y="4122964"/>
          <a:ext cx="1061358" cy="9865179"/>
        </a:xfrm>
        <a:prstGeom prst="rect">
          <a:avLst/>
        </a:prstGeom>
        <a:noFill/>
        <a:ln w="50800" cap="flat" cmpd="sng" algn="ctr">
          <a:solidFill>
            <a:srgbClr val="00B0F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4:K71"/>
  <sheetViews>
    <sheetView tabSelected="1" topLeftCell="D37" zoomScale="70" zoomScaleNormal="70" workbookViewId="0">
      <selection activeCell="D64" sqref="D64"/>
    </sheetView>
  </sheetViews>
  <sheetFormatPr baseColWidth="10" defaultColWidth="11.44140625" defaultRowHeight="13.2" x14ac:dyDescent="0.25"/>
  <cols>
    <col min="1" max="1" width="8.6640625" style="5" customWidth="1"/>
    <col min="2" max="2" width="46.88671875" style="4" customWidth="1"/>
    <col min="3" max="3" width="12.6640625" style="4" customWidth="1"/>
    <col min="4" max="4" width="35.6640625" style="4" customWidth="1"/>
    <col min="5" max="6" width="17.44140625" style="4" customWidth="1"/>
    <col min="7" max="7" width="18.109375" style="4" bestFit="1" customWidth="1"/>
    <col min="8" max="8" width="24.109375" style="4" bestFit="1" customWidth="1"/>
    <col min="9" max="9" width="17" style="4" customWidth="1"/>
    <col min="10" max="11" width="16" style="4" bestFit="1" customWidth="1"/>
    <col min="12" max="12" width="18" style="4" customWidth="1"/>
    <col min="13" max="13" width="17.5546875" style="4" bestFit="1" customWidth="1"/>
    <col min="14" max="14" width="12.88671875" style="4" customWidth="1"/>
    <col min="15" max="15" width="17.88671875" style="4" customWidth="1"/>
    <col min="16" max="16" width="18.5546875" style="4" customWidth="1"/>
    <col min="17" max="17" width="6.33203125" style="4" customWidth="1"/>
    <col min="18" max="18" width="27.5546875" style="4" customWidth="1"/>
    <col min="19" max="16384" width="11.44140625" style="4"/>
  </cols>
  <sheetData>
    <row r="14" spans="2:7" ht="15" x14ac:dyDescent="0.25">
      <c r="B14" s="1" t="s">
        <v>19</v>
      </c>
      <c r="C14" s="53" t="s">
        <v>65</v>
      </c>
    </row>
    <row r="15" spans="2:7" ht="15" x14ac:dyDescent="0.25">
      <c r="B15" s="1" t="s">
        <v>20</v>
      </c>
      <c r="C15" s="52" t="s">
        <v>83</v>
      </c>
    </row>
    <row r="16" spans="2:7" ht="13.8" thickBot="1" x14ac:dyDescent="0.3">
      <c r="B16" s="43"/>
      <c r="C16" s="43"/>
      <c r="D16" s="43"/>
      <c r="E16" s="46"/>
      <c r="F16" s="46"/>
      <c r="G16" s="46"/>
    </row>
    <row r="17" spans="1:9" s="35" customFormat="1" ht="18.600000000000001" thickTop="1" thickBot="1" x14ac:dyDescent="0.35">
      <c r="A17" s="34"/>
      <c r="B17" s="40"/>
      <c r="C17" s="41"/>
      <c r="D17" s="42"/>
      <c r="E17" s="60" t="s">
        <v>0</v>
      </c>
      <c r="F17" s="61"/>
      <c r="G17" s="61"/>
      <c r="H17" s="62"/>
    </row>
    <row r="18" spans="1:9" ht="21" thickTop="1" x14ac:dyDescent="0.25">
      <c r="B18" s="20" t="s">
        <v>21</v>
      </c>
      <c r="C18" s="21"/>
      <c r="D18" s="22" t="s">
        <v>57</v>
      </c>
      <c r="E18" s="57" t="s">
        <v>66</v>
      </c>
      <c r="F18" s="58"/>
      <c r="G18" s="58"/>
      <c r="H18" s="59"/>
    </row>
    <row r="19" spans="1:9" ht="20.399999999999999" x14ac:dyDescent="0.25">
      <c r="B19" s="20"/>
      <c r="C19" s="21"/>
      <c r="D19" s="22" t="s">
        <v>58</v>
      </c>
      <c r="E19" s="63" t="s">
        <v>82</v>
      </c>
      <c r="F19" s="64"/>
      <c r="G19" s="64"/>
      <c r="H19" s="65"/>
    </row>
    <row r="20" spans="1:9" ht="15" customHeight="1" thickBot="1" x14ac:dyDescent="0.3">
      <c r="B20" s="37"/>
      <c r="C20" s="38"/>
      <c r="D20" s="39"/>
      <c r="E20" s="66"/>
      <c r="F20" s="67"/>
      <c r="G20" s="67"/>
      <c r="H20" s="68"/>
    </row>
    <row r="21" spans="1:9" ht="16.8" thickTop="1" thickBot="1" x14ac:dyDescent="0.3">
      <c r="B21" s="36" t="s">
        <v>28</v>
      </c>
      <c r="C21" s="36"/>
      <c r="D21" s="36" t="s">
        <v>27</v>
      </c>
      <c r="E21" s="44" t="s">
        <v>59</v>
      </c>
      <c r="F21" s="44" t="s">
        <v>60</v>
      </c>
      <c r="G21" s="44" t="s">
        <v>61</v>
      </c>
      <c r="H21" s="45" t="s">
        <v>62</v>
      </c>
    </row>
    <row r="22" spans="1:9" ht="15.6" thickTop="1" x14ac:dyDescent="0.25">
      <c r="B22" s="6" t="s">
        <v>1</v>
      </c>
      <c r="C22" s="6"/>
      <c r="D22" s="31"/>
      <c r="E22" s="32"/>
      <c r="F22" s="32"/>
      <c r="G22" s="32"/>
      <c r="H22" s="32"/>
    </row>
    <row r="23" spans="1:9" ht="15" x14ac:dyDescent="0.25">
      <c r="A23" s="5" t="s">
        <v>29</v>
      </c>
      <c r="B23" s="6" t="s">
        <v>18</v>
      </c>
      <c r="C23" s="6"/>
      <c r="D23" s="31"/>
      <c r="E23" s="32"/>
      <c r="F23" s="32"/>
      <c r="G23" s="32"/>
      <c r="H23" s="32"/>
    </row>
    <row r="24" spans="1:9" ht="15" x14ac:dyDescent="0.25">
      <c r="A24" s="5" t="s">
        <v>30</v>
      </c>
      <c r="B24" s="6" t="s">
        <v>2</v>
      </c>
      <c r="C24" s="6"/>
      <c r="D24" s="31" t="s">
        <v>67</v>
      </c>
      <c r="E24" s="32"/>
      <c r="F24" s="32"/>
      <c r="G24" s="32">
        <v>15000</v>
      </c>
      <c r="H24" s="32">
        <f t="shared" ref="H24:H32" si="0">SUM(E24:G24)</f>
        <v>15000</v>
      </c>
    </row>
    <row r="25" spans="1:9" ht="15" x14ac:dyDescent="0.25">
      <c r="A25" s="5" t="s">
        <v>31</v>
      </c>
      <c r="B25" s="7" t="s">
        <v>3</v>
      </c>
      <c r="C25" s="7"/>
      <c r="D25" s="33" t="s">
        <v>67</v>
      </c>
      <c r="E25" s="32"/>
      <c r="F25" s="32"/>
      <c r="G25" s="32">
        <v>27000</v>
      </c>
      <c r="H25" s="32">
        <f t="shared" si="0"/>
        <v>27000</v>
      </c>
      <c r="I25" s="52"/>
    </row>
    <row r="26" spans="1:9" ht="15" x14ac:dyDescent="0.25">
      <c r="A26" s="5" t="s">
        <v>32</v>
      </c>
      <c r="B26" s="7" t="s">
        <v>4</v>
      </c>
      <c r="C26" s="7"/>
      <c r="D26" s="33" t="s">
        <v>67</v>
      </c>
      <c r="E26" s="32"/>
      <c r="F26" s="32"/>
      <c r="G26" s="32">
        <v>3000</v>
      </c>
      <c r="H26" s="32">
        <f t="shared" si="0"/>
        <v>3000</v>
      </c>
      <c r="I26" s="52"/>
    </row>
    <row r="27" spans="1:9" ht="15" x14ac:dyDescent="0.25">
      <c r="A27" s="5" t="s">
        <v>29</v>
      </c>
      <c r="B27" s="6" t="s">
        <v>22</v>
      </c>
      <c r="C27" s="6"/>
      <c r="D27" s="31" t="s">
        <v>67</v>
      </c>
      <c r="E27" s="32"/>
      <c r="F27" s="32"/>
      <c r="G27" s="32">
        <v>6000</v>
      </c>
      <c r="H27" s="32">
        <f t="shared" si="0"/>
        <v>6000</v>
      </c>
    </row>
    <row r="28" spans="1:9" ht="15" x14ac:dyDescent="0.25">
      <c r="A28" s="5" t="s">
        <v>33</v>
      </c>
      <c r="B28" s="6" t="s">
        <v>23</v>
      </c>
      <c r="C28" s="6"/>
      <c r="D28" s="31"/>
      <c r="E28" s="32"/>
      <c r="F28" s="32"/>
      <c r="G28" s="32"/>
      <c r="H28" s="54" t="s">
        <v>68</v>
      </c>
    </row>
    <row r="29" spans="1:9" ht="15" x14ac:dyDescent="0.25">
      <c r="B29" s="6"/>
      <c r="C29" s="6"/>
      <c r="D29" s="31"/>
      <c r="E29" s="29"/>
      <c r="F29" s="29"/>
      <c r="G29" s="29"/>
      <c r="H29" s="56"/>
    </row>
    <row r="30" spans="1:9" ht="15" x14ac:dyDescent="0.25">
      <c r="A30" s="5" t="s">
        <v>34</v>
      </c>
      <c r="B30" s="6" t="s">
        <v>5</v>
      </c>
      <c r="C30" s="6"/>
      <c r="D30" s="31" t="s">
        <v>67</v>
      </c>
      <c r="E30" s="32"/>
      <c r="F30" s="32"/>
      <c r="G30" s="32"/>
      <c r="H30" s="54" t="s">
        <v>68</v>
      </c>
    </row>
    <row r="31" spans="1:9" ht="15" x14ac:dyDescent="0.25">
      <c r="A31" s="5" t="s">
        <v>35</v>
      </c>
      <c r="B31" s="6" t="s">
        <v>6</v>
      </c>
      <c r="C31" s="6"/>
      <c r="D31" s="31" t="s">
        <v>67</v>
      </c>
      <c r="E31" s="32">
        <v>6000</v>
      </c>
      <c r="F31" s="32"/>
      <c r="G31" s="32"/>
      <c r="H31" s="32">
        <f t="shared" si="0"/>
        <v>6000</v>
      </c>
    </row>
    <row r="32" spans="1:9" ht="15" x14ac:dyDescent="0.25">
      <c r="A32" s="5" t="s">
        <v>36</v>
      </c>
      <c r="B32" s="6" t="s">
        <v>7</v>
      </c>
      <c r="C32" s="6"/>
      <c r="D32" s="31" t="s">
        <v>67</v>
      </c>
      <c r="E32" s="32">
        <v>8000</v>
      </c>
      <c r="F32" s="32"/>
      <c r="G32" s="32"/>
      <c r="H32" s="32">
        <f t="shared" si="0"/>
        <v>8000</v>
      </c>
    </row>
    <row r="33" spans="1:10" ht="15" x14ac:dyDescent="0.25">
      <c r="A33" s="5" t="s">
        <v>34</v>
      </c>
      <c r="B33" s="6" t="s">
        <v>8</v>
      </c>
      <c r="C33" s="6"/>
      <c r="D33" s="31"/>
      <c r="E33" s="32"/>
      <c r="F33" s="32"/>
      <c r="G33" s="32"/>
      <c r="H33" s="32">
        <f t="shared" ref="H33:H43" si="1">SUM(E33:G33)</f>
        <v>0</v>
      </c>
    </row>
    <row r="34" spans="1:10" ht="15" x14ac:dyDescent="0.25">
      <c r="A34" s="5" t="s">
        <v>29</v>
      </c>
      <c r="B34" s="6" t="s">
        <v>9</v>
      </c>
      <c r="C34" s="6"/>
      <c r="D34" s="31"/>
      <c r="E34" s="32"/>
      <c r="F34" s="32"/>
      <c r="G34" s="32"/>
      <c r="H34" s="32">
        <f t="shared" si="1"/>
        <v>0</v>
      </c>
    </row>
    <row r="35" spans="1:10" ht="15" x14ac:dyDescent="0.25">
      <c r="A35" s="5" t="s">
        <v>37</v>
      </c>
      <c r="B35" s="6" t="s">
        <v>10</v>
      </c>
      <c r="C35" s="6"/>
      <c r="D35" s="31"/>
      <c r="E35" s="32"/>
      <c r="F35" s="32"/>
      <c r="G35" s="32"/>
      <c r="H35" s="32">
        <f t="shared" si="1"/>
        <v>0</v>
      </c>
    </row>
    <row r="36" spans="1:10" ht="15" x14ac:dyDescent="0.25">
      <c r="A36" s="5" t="s">
        <v>30</v>
      </c>
      <c r="B36" s="6" t="s">
        <v>11</v>
      </c>
      <c r="C36" s="6"/>
      <c r="D36" s="31" t="s">
        <v>67</v>
      </c>
      <c r="E36" s="32">
        <v>200</v>
      </c>
      <c r="F36" s="32"/>
      <c r="G36" s="32"/>
      <c r="H36" s="32">
        <f t="shared" si="1"/>
        <v>200</v>
      </c>
    </row>
    <row r="37" spans="1:10" ht="15" x14ac:dyDescent="0.25">
      <c r="A37" s="5" t="s">
        <v>38</v>
      </c>
      <c r="B37" s="6" t="s">
        <v>16</v>
      </c>
      <c r="C37" s="6"/>
      <c r="D37" s="31"/>
      <c r="E37" s="32"/>
      <c r="F37" s="32"/>
      <c r="G37" s="32"/>
      <c r="H37" s="32">
        <f t="shared" si="1"/>
        <v>0</v>
      </c>
    </row>
    <row r="38" spans="1:10" ht="15" x14ac:dyDescent="0.25">
      <c r="A38" s="5" t="s">
        <v>35</v>
      </c>
      <c r="B38" s="6" t="s">
        <v>15</v>
      </c>
      <c r="C38" s="6"/>
      <c r="D38" s="31"/>
      <c r="E38" s="32"/>
      <c r="F38" s="32"/>
      <c r="G38" s="32"/>
      <c r="H38" s="32">
        <f t="shared" si="1"/>
        <v>0</v>
      </c>
    </row>
    <row r="39" spans="1:10" ht="15" x14ac:dyDescent="0.25">
      <c r="A39" s="5" t="s">
        <v>36</v>
      </c>
      <c r="B39" s="6" t="s">
        <v>25</v>
      </c>
      <c r="C39" s="6"/>
      <c r="D39" s="31"/>
      <c r="E39" s="32"/>
      <c r="F39" s="32"/>
      <c r="G39" s="32"/>
      <c r="H39" s="32">
        <f t="shared" si="1"/>
        <v>0</v>
      </c>
    </row>
    <row r="40" spans="1:10" ht="15" x14ac:dyDescent="0.25">
      <c r="B40" s="6" t="s">
        <v>24</v>
      </c>
      <c r="C40" s="6"/>
      <c r="D40" s="31"/>
      <c r="E40" s="32"/>
      <c r="F40" s="32"/>
      <c r="G40" s="32"/>
      <c r="H40" s="32">
        <f t="shared" si="1"/>
        <v>0</v>
      </c>
    </row>
    <row r="41" spans="1:10" ht="15" x14ac:dyDescent="0.25">
      <c r="B41" s="6" t="s">
        <v>26</v>
      </c>
      <c r="C41" s="6"/>
      <c r="D41" s="31" t="s">
        <v>67</v>
      </c>
      <c r="E41" s="32">
        <v>2000</v>
      </c>
      <c r="F41" s="32"/>
      <c r="G41" s="32"/>
      <c r="H41" s="32">
        <f t="shared" si="1"/>
        <v>2000</v>
      </c>
    </row>
    <row r="42" spans="1:10" ht="15" x14ac:dyDescent="0.25">
      <c r="B42" s="6"/>
      <c r="C42" s="6"/>
      <c r="D42" s="6"/>
      <c r="E42" s="23"/>
      <c r="F42" s="23"/>
      <c r="G42" s="23"/>
      <c r="H42" s="23"/>
    </row>
    <row r="43" spans="1:10" ht="15.6" thickBot="1" x14ac:dyDescent="0.3">
      <c r="B43" s="6" t="s">
        <v>39</v>
      </c>
      <c r="C43" s="30">
        <v>2.5000000000000001E-2</v>
      </c>
      <c r="D43" s="6"/>
      <c r="E43" s="23">
        <f>SUM(E22:E41)*C43</f>
        <v>405</v>
      </c>
      <c r="F43" s="23"/>
      <c r="G43" s="23">
        <f>SUM(G22:G41)*C43</f>
        <v>1275</v>
      </c>
      <c r="H43" s="23">
        <f t="shared" si="1"/>
        <v>1680</v>
      </c>
    </row>
    <row r="44" spans="1:10" ht="16.8" thickTop="1" thickBot="1" x14ac:dyDescent="0.35">
      <c r="B44" s="8" t="s">
        <v>12</v>
      </c>
      <c r="C44" s="8"/>
      <c r="D44" s="8"/>
      <c r="E44" s="17">
        <f>SUM(E22:E43)</f>
        <v>16605</v>
      </c>
      <c r="F44" s="17">
        <f>SUM(F22:F43)</f>
        <v>0</v>
      </c>
      <c r="G44" s="17">
        <f>SUM(G22:G43)</f>
        <v>52275</v>
      </c>
      <c r="H44" s="17">
        <f>SUM(H22:H43)</f>
        <v>68880</v>
      </c>
    </row>
    <row r="45" spans="1:10" ht="15.6" thickTop="1" x14ac:dyDescent="0.25">
      <c r="B45" s="9" t="s">
        <v>43</v>
      </c>
      <c r="C45" s="10"/>
      <c r="D45" s="47" t="s">
        <v>69</v>
      </c>
      <c r="E45" s="28">
        <v>15000</v>
      </c>
      <c r="F45" s="28">
        <v>15000</v>
      </c>
      <c r="G45" s="28">
        <v>120000</v>
      </c>
      <c r="H45" s="32">
        <f t="shared" ref="H45:H62" si="2">SUM(E45:G45)</f>
        <v>150000</v>
      </c>
      <c r="J45" s="55"/>
    </row>
    <row r="46" spans="1:10" ht="15" x14ac:dyDescent="0.25">
      <c r="A46" s="5" t="s">
        <v>40</v>
      </c>
      <c r="B46" s="11" t="s">
        <v>44</v>
      </c>
      <c r="C46" s="12"/>
      <c r="D46" s="48" t="s">
        <v>70</v>
      </c>
      <c r="E46" s="29">
        <v>8000</v>
      </c>
      <c r="F46" s="29">
        <v>21000</v>
      </c>
      <c r="G46" s="29">
        <v>100000</v>
      </c>
      <c r="H46" s="32">
        <f t="shared" si="2"/>
        <v>129000</v>
      </c>
      <c r="J46" s="55"/>
    </row>
    <row r="47" spans="1:10" ht="15" x14ac:dyDescent="0.25">
      <c r="A47" s="5" t="s">
        <v>29</v>
      </c>
      <c r="B47" s="11" t="s">
        <v>45</v>
      </c>
      <c r="C47" s="12"/>
      <c r="D47" s="48" t="s">
        <v>77</v>
      </c>
      <c r="E47" s="29">
        <v>1500</v>
      </c>
      <c r="F47" s="29"/>
      <c r="G47" s="29">
        <v>40000</v>
      </c>
      <c r="H47" s="32">
        <f t="shared" si="2"/>
        <v>41500</v>
      </c>
      <c r="J47" s="55"/>
    </row>
    <row r="48" spans="1:10" ht="15" x14ac:dyDescent="0.25">
      <c r="A48" s="5" t="s">
        <v>41</v>
      </c>
      <c r="B48" s="11" t="s">
        <v>46</v>
      </c>
      <c r="C48" s="12"/>
      <c r="D48" s="48" t="s">
        <v>78</v>
      </c>
      <c r="E48" s="29">
        <v>8000</v>
      </c>
      <c r="F48" s="29"/>
      <c r="G48" s="29">
        <v>120000</v>
      </c>
      <c r="H48" s="32">
        <f t="shared" si="2"/>
        <v>128000</v>
      </c>
      <c r="J48" s="55"/>
    </row>
    <row r="49" spans="1:10" ht="15" x14ac:dyDescent="0.25">
      <c r="A49" s="5" t="s">
        <v>42</v>
      </c>
      <c r="B49" s="11" t="s">
        <v>47</v>
      </c>
      <c r="C49" s="13"/>
      <c r="D49" s="48" t="s">
        <v>71</v>
      </c>
      <c r="E49" s="29">
        <v>30000</v>
      </c>
      <c r="F49" s="29">
        <f>14010.54+1866.8+3098.33</f>
        <v>18975.669999999998</v>
      </c>
      <c r="G49" s="29">
        <v>200000</v>
      </c>
      <c r="H49" s="32">
        <f>SUM(E49:G49)</f>
        <v>248975.66999999998</v>
      </c>
      <c r="J49" s="55"/>
    </row>
    <row r="50" spans="1:10" ht="15" x14ac:dyDescent="0.25">
      <c r="A50" s="5" t="s">
        <v>38</v>
      </c>
      <c r="B50" s="11" t="s">
        <v>48</v>
      </c>
      <c r="C50" s="13"/>
      <c r="D50" s="48" t="s">
        <v>80</v>
      </c>
      <c r="E50" s="25">
        <v>28000</v>
      </c>
      <c r="F50" s="29">
        <v>6396.56</v>
      </c>
      <c r="G50" s="29">
        <v>40000</v>
      </c>
      <c r="H50" s="32">
        <f t="shared" si="2"/>
        <v>74396.56</v>
      </c>
      <c r="J50" s="55"/>
    </row>
    <row r="51" spans="1:10" ht="15" x14ac:dyDescent="0.25">
      <c r="A51" s="5" t="s">
        <v>33</v>
      </c>
      <c r="B51" s="11" t="s">
        <v>49</v>
      </c>
      <c r="C51" s="13"/>
      <c r="D51" s="48" t="s">
        <v>72</v>
      </c>
      <c r="E51" s="25">
        <v>15000</v>
      </c>
      <c r="F51" s="25">
        <f>7362.19+6575.74+468+4815.6</f>
        <v>19221.53</v>
      </c>
      <c r="G51" s="25">
        <v>100000</v>
      </c>
      <c r="H51" s="32">
        <f t="shared" si="2"/>
        <v>134221.53</v>
      </c>
      <c r="J51" s="55"/>
    </row>
    <row r="52" spans="1:10" ht="15" x14ac:dyDescent="0.25">
      <c r="A52" s="5" t="s">
        <v>41</v>
      </c>
      <c r="B52" s="11" t="s">
        <v>50</v>
      </c>
      <c r="C52" s="13"/>
      <c r="D52" s="48" t="s">
        <v>73</v>
      </c>
      <c r="E52" s="25">
        <v>15000</v>
      </c>
      <c r="F52" s="25">
        <f>3920.35+14173.07+1075.12-443.63*1.2</f>
        <v>18636.183999999997</v>
      </c>
      <c r="G52" s="25">
        <v>100000</v>
      </c>
      <c r="H52" s="32">
        <f t="shared" si="2"/>
        <v>133636.18400000001</v>
      </c>
      <c r="J52" s="55"/>
    </row>
    <row r="53" spans="1:10" ht="15" x14ac:dyDescent="0.25">
      <c r="A53" s="5" t="s">
        <v>30</v>
      </c>
      <c r="B53" s="11" t="s">
        <v>51</v>
      </c>
      <c r="C53" s="13"/>
      <c r="D53" s="48" t="s">
        <v>74</v>
      </c>
      <c r="E53" s="25"/>
      <c r="F53" s="25">
        <v>2970.28</v>
      </c>
      <c r="G53" s="25">
        <v>40000</v>
      </c>
      <c r="H53" s="32">
        <f t="shared" si="2"/>
        <v>42970.28</v>
      </c>
      <c r="J53" s="55"/>
    </row>
    <row r="54" spans="1:10" ht="15" x14ac:dyDescent="0.25">
      <c r="A54" s="5" t="s">
        <v>38</v>
      </c>
      <c r="B54" s="11" t="s">
        <v>52</v>
      </c>
      <c r="C54" s="13"/>
      <c r="D54" s="48" t="s">
        <v>75</v>
      </c>
      <c r="E54" s="25"/>
      <c r="F54" s="25">
        <f>13845.14+1617.1+18046.82</f>
        <v>33509.06</v>
      </c>
      <c r="G54" s="25">
        <v>180000</v>
      </c>
      <c r="H54" s="32">
        <f>SUM(F54:G54)</f>
        <v>213509.06</v>
      </c>
      <c r="J54" s="55"/>
    </row>
    <row r="55" spans="1:10" ht="15" x14ac:dyDescent="0.25">
      <c r="A55" s="5" t="s">
        <v>35</v>
      </c>
      <c r="B55" s="11" t="s">
        <v>53</v>
      </c>
      <c r="C55" s="13"/>
      <c r="D55" s="48" t="s">
        <v>76</v>
      </c>
      <c r="E55" s="25"/>
      <c r="F55" s="25">
        <f>5249.78+1815.71+616.03+860.26+1837.44</f>
        <v>10379.219999999999</v>
      </c>
      <c r="G55" s="25">
        <v>100000</v>
      </c>
      <c r="H55" s="32">
        <f t="shared" si="2"/>
        <v>110379.22</v>
      </c>
      <c r="J55" s="55"/>
    </row>
    <row r="56" spans="1:10" ht="15" x14ac:dyDescent="0.25">
      <c r="A56" s="5" t="s">
        <v>36</v>
      </c>
      <c r="B56" s="11" t="s">
        <v>54</v>
      </c>
      <c r="C56" s="13"/>
      <c r="D56" s="48" t="s">
        <v>79</v>
      </c>
      <c r="E56" s="25"/>
      <c r="F56" s="25">
        <f>15733.15+22812.41+3106.28</f>
        <v>41651.839999999997</v>
      </c>
      <c r="G56" s="25">
        <v>40000</v>
      </c>
      <c r="H56" s="32">
        <f t="shared" si="2"/>
        <v>81651.839999999997</v>
      </c>
      <c r="J56" s="55"/>
    </row>
    <row r="57" spans="1:10" ht="15" x14ac:dyDescent="0.25">
      <c r="B57" s="11" t="s">
        <v>81</v>
      </c>
      <c r="C57" s="13"/>
      <c r="D57" s="11" t="s">
        <v>63</v>
      </c>
      <c r="E57" s="24"/>
      <c r="F57" s="24">
        <f>4960.08+25139.99+1584</f>
        <v>31684.07</v>
      </c>
      <c r="G57" s="24"/>
      <c r="H57" s="32">
        <f t="shared" si="2"/>
        <v>31684.07</v>
      </c>
    </row>
    <row r="58" spans="1:10" ht="15" x14ac:dyDescent="0.25">
      <c r="B58" s="13" t="s">
        <v>56</v>
      </c>
      <c r="C58" s="26">
        <v>18</v>
      </c>
      <c r="D58" s="11"/>
      <c r="E58" s="24"/>
      <c r="F58" s="24"/>
      <c r="G58" s="24"/>
      <c r="H58" s="32">
        <f t="shared" si="2"/>
        <v>0</v>
      </c>
    </row>
    <row r="59" spans="1:10" ht="15" x14ac:dyDescent="0.25">
      <c r="B59" s="13" t="s">
        <v>55</v>
      </c>
      <c r="C59" s="27">
        <v>0.03</v>
      </c>
      <c r="D59" s="11"/>
      <c r="E59" s="24"/>
      <c r="F59" s="24">
        <f>SUM(F45:F57)*C59*(C58/12)</f>
        <v>9874.0986299999986</v>
      </c>
      <c r="G59" s="24">
        <f>SUM(G45:G57)*C59*(C58/12)</f>
        <v>53100</v>
      </c>
      <c r="H59" s="32">
        <f>SUM(E59:G59)</f>
        <v>62974.09863</v>
      </c>
    </row>
    <row r="60" spans="1:10" ht="15" x14ac:dyDescent="0.25">
      <c r="B60" s="13" t="s">
        <v>17</v>
      </c>
      <c r="C60" s="27">
        <v>0.03</v>
      </c>
      <c r="D60" s="11"/>
      <c r="E60" s="24">
        <f>SUM(E45:E59)*$C60</f>
        <v>3615</v>
      </c>
      <c r="F60" s="24">
        <f>SUM(F45:F56)*$C60</f>
        <v>5632.2103199999992</v>
      </c>
      <c r="G60" s="24">
        <f>SUM(G45:G56)*$C60*1.5</f>
        <v>53100</v>
      </c>
      <c r="H60" s="32">
        <f t="shared" si="2"/>
        <v>62347.210319999998</v>
      </c>
    </row>
    <row r="61" spans="1:10" ht="15" x14ac:dyDescent="0.25">
      <c r="B61" s="13" t="s">
        <v>64</v>
      </c>
      <c r="C61" s="13"/>
      <c r="D61" s="11"/>
      <c r="E61" s="24"/>
      <c r="F61" s="24"/>
      <c r="G61" s="24">
        <v>150000</v>
      </c>
      <c r="H61" s="32">
        <f t="shared" si="2"/>
        <v>150000</v>
      </c>
    </row>
    <row r="62" spans="1:10" ht="15.6" thickBot="1" x14ac:dyDescent="0.3">
      <c r="B62" s="14"/>
      <c r="C62" s="14"/>
      <c r="D62" s="49"/>
      <c r="E62" s="15"/>
      <c r="F62" s="15"/>
      <c r="G62" s="15"/>
      <c r="H62" s="32">
        <f t="shared" si="2"/>
        <v>0</v>
      </c>
    </row>
    <row r="63" spans="1:10" ht="16.8" thickTop="1" thickBot="1" x14ac:dyDescent="0.35">
      <c r="B63" s="8" t="s">
        <v>13</v>
      </c>
      <c r="C63" s="8"/>
      <c r="D63" s="8"/>
      <c r="E63" s="50">
        <f>SUM(E45:E62)</f>
        <v>124115</v>
      </c>
      <c r="F63" s="50">
        <f>SUM(F45:F62)</f>
        <v>234930.72295</v>
      </c>
      <c r="G63" s="50">
        <f>SUM(G45:G62)</f>
        <v>1436200</v>
      </c>
      <c r="H63" s="50">
        <f>SUM(H45:H62)</f>
        <v>1795245.7229500001</v>
      </c>
    </row>
    <row r="64" spans="1:10" ht="29.25" customHeight="1" thickTop="1" thickBot="1" x14ac:dyDescent="0.45">
      <c r="B64" s="16" t="s">
        <v>14</v>
      </c>
      <c r="C64" s="16"/>
      <c r="D64" s="16"/>
      <c r="E64" s="17">
        <f>E63+E44</f>
        <v>140720</v>
      </c>
      <c r="F64" s="17">
        <f>F63+F44</f>
        <v>234930.72295</v>
      </c>
      <c r="G64" s="17">
        <f>G63+G44</f>
        <v>1488475</v>
      </c>
      <c r="H64" s="51">
        <f>H63+H44</f>
        <v>1864125.7229500001</v>
      </c>
    </row>
    <row r="65" spans="2:11" ht="13.8" thickTop="1" x14ac:dyDescent="0.25"/>
    <row r="67" spans="2:11" ht="15" x14ac:dyDescent="0.25">
      <c r="B67" s="1"/>
      <c r="C67" s="1"/>
      <c r="D67" s="1"/>
    </row>
    <row r="68" spans="2:11" ht="15" x14ac:dyDescent="0.25">
      <c r="B68" s="3"/>
      <c r="C68" s="3"/>
      <c r="D68" s="3"/>
      <c r="I68" s="19"/>
    </row>
    <row r="69" spans="2:11" ht="15" x14ac:dyDescent="0.25">
      <c r="B69" s="3"/>
      <c r="C69" s="3"/>
      <c r="D69" s="3"/>
      <c r="J69" s="18"/>
      <c r="K69" s="19"/>
    </row>
    <row r="70" spans="2:11" ht="15" x14ac:dyDescent="0.25">
      <c r="B70" s="1"/>
      <c r="C70" s="1"/>
      <c r="D70" s="1"/>
    </row>
    <row r="71" spans="2:11" ht="15.6" x14ac:dyDescent="0.3">
      <c r="B71" s="2"/>
      <c r="C71" s="2"/>
      <c r="D71" s="2"/>
    </row>
  </sheetData>
  <mergeCells count="4">
    <mergeCell ref="E18:H18"/>
    <mergeCell ref="E17:H17"/>
    <mergeCell ref="E19:H19"/>
    <mergeCell ref="E20:H20"/>
  </mergeCells>
  <phoneticPr fontId="0" type="noConversion"/>
  <pageMargins left="0.24" right="0.24" top="0.52" bottom="0.75" header="0.3" footer="0.3"/>
  <pageSetup paperSize="9" scale="5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CHU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SERVANTON Pascal</dc:creator>
  <cp:lastModifiedBy>IMBERT Eric</cp:lastModifiedBy>
  <cp:lastPrinted>2020-10-02T13:06:00Z</cp:lastPrinted>
  <dcterms:created xsi:type="dcterms:W3CDTF">2008-04-10T12:02:24Z</dcterms:created>
  <dcterms:modified xsi:type="dcterms:W3CDTF">2025-01-10T13:21:20Z</dcterms:modified>
</cp:coreProperties>
</file>