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P:\REP_TRAV\OPERATION FG TRAVAUX\OPERATION TRAMWAY\Dévoiement des réseaux\MOE BOURGOIS\DCE\EPSM-DCE V2 du 10 avril 2025\LOT 1  assainissement et eau potable\"/>
    </mc:Choice>
  </mc:AlternateContent>
  <xr:revisionPtr revIDLastSave="0" documentId="13_ncr:1_{A22C6D00-D165-436E-9B01-A6CC81A632A1}" xr6:coauthVersionLast="36" xr6:coauthVersionMax="36" xr10:uidLastSave="{00000000-0000-0000-0000-000000000000}"/>
  <bookViews>
    <workbookView xWindow="0" yWindow="0" windowWidth="18390" windowHeight="6570" tabRatio="860" firstSheet="1" activeTab="1" xr2:uid="{00000000-000D-0000-FFFF-FFFF00000000}"/>
  </bookViews>
  <sheets>
    <sheet name="Méthode remplissage BPU DQE" sheetId="32" state="hidden" r:id="rId1"/>
    <sheet name="PAGE DE GARDE LOT 1" sheetId="38" r:id="rId2"/>
    <sheet name="Réseaux humides" sheetId="12" r:id="rId3"/>
    <sheet name="Aménagement" sheetId="42" r:id="rId4"/>
    <sheet name="Récapitulatif" sheetId="37" r:id="rId5"/>
    <sheet name="Quantité" sheetId="31" state="hidden" r:id="rId6"/>
    <sheet name="Surprofondeur EP-EU" sheetId="29" state="hidden" r:id="rId7"/>
    <sheet name="Synthèse" sheetId="27" state="hidden" r:id="rId8"/>
    <sheet name="Allotissement" sheetId="28" state="hidden" r:id="rId9"/>
  </sheets>
  <externalReferences>
    <externalReference r:id="rId10"/>
    <externalReference r:id="rId11"/>
  </externalReferences>
  <definedNames>
    <definedName name="_xlnm._FilterDatabase" localSheetId="3" hidden="1">Aménagement!$A$5:$I$902</definedName>
    <definedName name="_xlnm._FilterDatabase" localSheetId="2" hidden="1">'Réseaux humides'!$A$5:$K$976</definedName>
    <definedName name="_xlnm._FilterDatabase" localSheetId="7" hidden="1">Synthèse!$A$1:$K$36</definedName>
    <definedName name="AA" localSheetId="8">#REF!</definedName>
    <definedName name="AA" localSheetId="3">#REF!</definedName>
    <definedName name="AA" localSheetId="1">#REF!</definedName>
    <definedName name="AA" localSheetId="7">#REF!</definedName>
    <definedName name="AA">#REF!</definedName>
    <definedName name="AEP" localSheetId="3">#REF!</definedName>
    <definedName name="AEP" localSheetId="1">#REF!</definedName>
    <definedName name="AEP">#REF!</definedName>
    <definedName name="Bache.AEP" localSheetId="3">#REF!</definedName>
    <definedName name="Bache.AEP" localSheetId="1">#REF!</definedName>
    <definedName name="Bache.AEP">#REF!</definedName>
    <definedName name="BASE" localSheetId="3">Aménagement!$E$8:$H$892</definedName>
    <definedName name="BASE">'Réseaux humides'!$E$8:$H$966</definedName>
    <definedName name="BTA" localSheetId="3">#REF!</definedName>
    <definedName name="BTA" localSheetId="1">#REF!</definedName>
    <definedName name="BTA">#REF!</definedName>
    <definedName name="CHAP1" localSheetId="3">Aménagement!$E$8:$H$825</definedName>
    <definedName name="CHAP1">'Réseaux humides'!$E$8:$H$913</definedName>
    <definedName name="CHAP2" localSheetId="8">'Réseaux humides'!#REF!</definedName>
    <definedName name="CHAP2" localSheetId="3">Aménagement!#REF!</definedName>
    <definedName name="CHAP2" localSheetId="1">[1]BPU!#REF!</definedName>
    <definedName name="CHAP2" localSheetId="7">'Réseaux humides'!#REF!</definedName>
    <definedName name="CHAP2">'Réseaux humides'!#REF!</definedName>
    <definedName name="CHAP3" localSheetId="8">'Réseaux humides'!#REF!</definedName>
    <definedName name="CHAP3" localSheetId="3">Aménagement!#REF!</definedName>
    <definedName name="CHAP3" localSheetId="1">[1]BPU!#REF!</definedName>
    <definedName name="CHAP3" localSheetId="7">'Réseaux humides'!#REF!</definedName>
    <definedName name="CHAP3">'Réseaux humides'!#REF!</definedName>
    <definedName name="CHAP4" localSheetId="8">'Réseaux humides'!#REF!</definedName>
    <definedName name="CHAP4" localSheetId="3">Aménagement!#REF!</definedName>
    <definedName name="CHAP4" localSheetId="1">[1]BPU!#REF!</definedName>
    <definedName name="CHAP4" localSheetId="7">'Réseaux humides'!#REF!</definedName>
    <definedName name="CHAP4">'Réseaux humides'!#REF!</definedName>
    <definedName name="CHAP5" localSheetId="8">'Réseaux humides'!#REF!</definedName>
    <definedName name="CHAP5" localSheetId="3">Aménagement!#REF!</definedName>
    <definedName name="CHAP5" localSheetId="1">[1]BPU!#REF!</definedName>
    <definedName name="CHAP5" localSheetId="7">'Réseaux humides'!#REF!</definedName>
    <definedName name="CHAP5">'Réseaux humides'!#REF!</definedName>
    <definedName name="CHAP6" localSheetId="3">Aménagement!$E$624:$H$892</definedName>
    <definedName name="CHAP6">'Réseaux humides'!$E$682:$H$966</definedName>
    <definedName name="CHAP7" localSheetId="8">'Réseaux humides'!#REF!</definedName>
    <definedName name="CHAP7" localSheetId="3">Aménagement!#REF!</definedName>
    <definedName name="CHAP7" localSheetId="1">[1]BPU!#REF!</definedName>
    <definedName name="CHAP7" localSheetId="7">'Réseaux humides'!#REF!</definedName>
    <definedName name="CHAP7">'Réseaux humides'!#REF!</definedName>
    <definedName name="Communes">[2]Base!$G$4:$G$62</definedName>
    <definedName name="D.HTA" localSheetId="3">#REF!</definedName>
    <definedName name="D.HTA" localSheetId="1">#REF!</definedName>
    <definedName name="D.HTA">#REF!</definedName>
    <definedName name="D.télécom" localSheetId="3">#REF!</definedName>
    <definedName name="D.télécom" localSheetId="1">#REF!</definedName>
    <definedName name="D.télécom">#REF!</definedName>
    <definedName name="ECP" localSheetId="3">#REF!</definedName>
    <definedName name="ECP" localSheetId="1">#REF!</definedName>
    <definedName name="ECP">#REF!</definedName>
    <definedName name="EP" localSheetId="3">#REF!</definedName>
    <definedName name="EP" localSheetId="1">#REF!</definedName>
    <definedName name="EP">#REF!</definedName>
    <definedName name="EspV" localSheetId="7">#REF!</definedName>
    <definedName name="EU" localSheetId="3">#REF!</definedName>
    <definedName name="EU" localSheetId="1">#REF!</definedName>
    <definedName name="EU">#REF!</definedName>
    <definedName name="Fibre" localSheetId="3">#REF!</definedName>
    <definedName name="Fibre" localSheetId="1">#REF!</definedName>
    <definedName name="Fibre">#REF!</definedName>
    <definedName name="GAZ" localSheetId="3">#REF!</definedName>
    <definedName name="GAZ" localSheetId="1">#REF!</definedName>
    <definedName name="GAZ">#REF!</definedName>
    <definedName name="Giratoire" localSheetId="3">#REF!</definedName>
    <definedName name="Giratoire" localSheetId="1">#REF!</definedName>
    <definedName name="Giratoire">#REF!</definedName>
    <definedName name="HTA" localSheetId="3">#REF!</definedName>
    <definedName name="HTA" localSheetId="1">#REF!</definedName>
    <definedName name="HTA">#REF!</definedName>
    <definedName name="_xlnm.Print_Titles" localSheetId="3">Aménagement!$3:$7</definedName>
    <definedName name="_xlnm.Print_Titles" localSheetId="2">'Réseaux humides'!$3:$7</definedName>
    <definedName name="_xlnm.Print_Titles" localSheetId="7">Synthèse!$2:$3</definedName>
    <definedName name="MAJO1">Quantité!$D$2</definedName>
    <definedName name="MAJO2">Quantité!$D$3</definedName>
    <definedName name="NOM" localSheetId="8">'Réseaux humides'!#REF!</definedName>
    <definedName name="NOM" localSheetId="3">Aménagement!#REF!</definedName>
    <definedName name="NOM" localSheetId="1">[1]BPU!#REF!</definedName>
    <definedName name="NOM" localSheetId="7">'Réseaux humides'!#REF!</definedName>
    <definedName name="NOM">'Réseaux humides'!#REF!</definedName>
    <definedName name="PI" localSheetId="3">#REF!</definedName>
    <definedName name="PI" localSheetId="1">#REF!</definedName>
    <definedName name="PI">#REF!</definedName>
    <definedName name="PK.enrobé" localSheetId="3">#REF!</definedName>
    <definedName name="PK.enrobé" localSheetId="1">#REF!</definedName>
    <definedName name="PK.enrobé">#REF!</definedName>
    <definedName name="PK.pavés" localSheetId="7">#REF!</definedName>
    <definedName name="PRECISION_TYPE_DE_TRAVAUX">[2]Base!$J$4:$J$5</definedName>
    <definedName name="Secteur_distribution">[2]Base!$H$4:$H$62</definedName>
    <definedName name="T.balayé" localSheetId="7">#REF!</definedName>
    <definedName name="T.désactivé" localSheetId="7">#REF!</definedName>
    <definedName name="T.enrobé" localSheetId="7">#REF!</definedName>
    <definedName name="T.stabilisé" localSheetId="7">#REF!</definedName>
    <definedName name="T.stabiliséR" localSheetId="3">#REF!</definedName>
    <definedName name="T.stabiliséR" localSheetId="1">#REF!</definedName>
    <definedName name="T.stabiliséR">#REF!</definedName>
    <definedName name="T.stabioliséR" localSheetId="3">#REF!</definedName>
    <definedName name="T.stabioliséR" localSheetId="1">#REF!</definedName>
    <definedName name="T.stabioliséR">#REF!</definedName>
    <definedName name="T.terreP" localSheetId="3">#REF!</definedName>
    <definedName name="T.terreP" localSheetId="1">#REF!</definedName>
    <definedName name="T.terreP">#REF!</definedName>
    <definedName name="Télécom" localSheetId="3">#REF!</definedName>
    <definedName name="Télécom" localSheetId="1">#REF!</definedName>
    <definedName name="Télécom">#REF!</definedName>
    <definedName name="Transfo" localSheetId="3">#REF!</definedName>
    <definedName name="Transfo" localSheetId="1">#REF!</definedName>
    <definedName name="Transfo">#REF!</definedName>
    <definedName name="TYPE_DE_TRAVAUX">[2]Base!$C$4:$C$9</definedName>
    <definedName name="V.balayé" localSheetId="7">#REF!</definedName>
    <definedName name="V.bassin" localSheetId="3">#REF!</definedName>
    <definedName name="V.bassin" localSheetId="1">#REF!</definedName>
    <definedName name="V.bassin">#REF!</definedName>
    <definedName name="V.désactivé" localSheetId="7">#REF!</definedName>
    <definedName name="V.enrobé" localSheetId="7">#REF!</definedName>
    <definedName name="VL.enrobé" localSheetId="7">#REF!</definedName>
    <definedName name="_xlnm.Print_Area" localSheetId="3">Aménagement!$E$3:$K$902</definedName>
    <definedName name="_xlnm.Print_Area" localSheetId="1">'PAGE DE GARDE LOT 1'!$A$1:$L$44</definedName>
    <definedName name="_xlnm.Print_Area" localSheetId="2">'Réseaux humides'!$E$3:$K$976</definedName>
    <definedName name="_xlnm.Print_Area" localSheetId="7">Synthèse!$B$2:$G$57</definedName>
  </definedNames>
  <calcPr calcId="19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27" i="12" l="1"/>
  <c r="K133" i="42"/>
  <c r="K131" i="42"/>
  <c r="K130" i="42"/>
  <c r="K128" i="42"/>
  <c r="K127" i="42"/>
  <c r="K122" i="42"/>
  <c r="K121" i="42"/>
  <c r="K119" i="42"/>
  <c r="K118" i="42"/>
  <c r="K136" i="42" s="1"/>
  <c r="K874" i="42" l="1"/>
  <c r="K873" i="42"/>
  <c r="K869" i="42"/>
  <c r="K868" i="42"/>
  <c r="K867" i="42"/>
  <c r="K866" i="42"/>
  <c r="K864" i="42"/>
  <c r="K862" i="42"/>
  <c r="K860" i="42"/>
  <c r="K859" i="42"/>
  <c r="K857" i="42"/>
  <c r="K856" i="42"/>
  <c r="K876" i="42" l="1"/>
  <c r="K871" i="42"/>
  <c r="K74" i="42"/>
  <c r="K72" i="42"/>
  <c r="K71" i="42"/>
  <c r="K70" i="42"/>
  <c r="K49" i="42"/>
  <c r="K48" i="42"/>
  <c r="K47" i="42"/>
  <c r="K42" i="42"/>
  <c r="K41" i="42"/>
  <c r="K34" i="42"/>
  <c r="K33" i="42"/>
  <c r="K31" i="42"/>
  <c r="K29" i="42"/>
  <c r="K28" i="42"/>
  <c r="K14" i="42"/>
  <c r="K13" i="42"/>
  <c r="K77" i="42" l="1"/>
  <c r="K863" i="42" l="1"/>
  <c r="K861" i="42"/>
  <c r="K853" i="42" l="1"/>
  <c r="K852" i="42"/>
  <c r="K140" i="42"/>
  <c r="K288" i="42" s="1"/>
  <c r="J887" i="42"/>
  <c r="J885" i="42"/>
  <c r="J883" i="42"/>
  <c r="J881" i="42"/>
  <c r="K872" i="42"/>
  <c r="A871" i="42"/>
  <c r="A872" i="42" s="1"/>
  <c r="K870" i="42"/>
  <c r="D869" i="42"/>
  <c r="A869" i="42"/>
  <c r="A870" i="42" s="1"/>
  <c r="D867" i="42"/>
  <c r="A867" i="42"/>
  <c r="A868" i="42" s="1"/>
  <c r="D866" i="42"/>
  <c r="A866" i="42"/>
  <c r="D864" i="42"/>
  <c r="A864" i="42"/>
  <c r="A865" i="42" s="1"/>
  <c r="A863" i="42"/>
  <c r="A862" i="42"/>
  <c r="A861" i="42"/>
  <c r="D859" i="42"/>
  <c r="A859" i="42"/>
  <c r="A860" i="42" s="1"/>
  <c r="K858" i="42"/>
  <c r="D856" i="42"/>
  <c r="A856" i="42"/>
  <c r="A857" i="42" s="1"/>
  <c r="A858" i="42" s="1"/>
  <c r="K855" i="42"/>
  <c r="D853" i="42"/>
  <c r="A853" i="42"/>
  <c r="A854" i="42" s="1"/>
  <c r="A855" i="42" s="1"/>
  <c r="D852" i="42"/>
  <c r="A852" i="42"/>
  <c r="K851" i="42"/>
  <c r="A850" i="42"/>
  <c r="A851" i="42" s="1"/>
  <c r="D848" i="42"/>
  <c r="A848" i="42"/>
  <c r="A849" i="42" s="1"/>
  <c r="D847" i="42"/>
  <c r="A847" i="42"/>
  <c r="K846" i="42"/>
  <c r="D844" i="42"/>
  <c r="A844" i="42"/>
  <c r="A845" i="42" s="1"/>
  <c r="A846" i="42" s="1"/>
  <c r="K843" i="42"/>
  <c r="D841" i="42"/>
  <c r="A841" i="42"/>
  <c r="A842" i="42" s="1"/>
  <c r="A843" i="42" s="1"/>
  <c r="K840" i="42"/>
  <c r="D838" i="42"/>
  <c r="A838" i="42"/>
  <c r="A839" i="42" s="1"/>
  <c r="A840" i="42" s="1"/>
  <c r="K837" i="42"/>
  <c r="D835" i="42"/>
  <c r="A835" i="42"/>
  <c r="A836" i="42" s="1"/>
  <c r="A837" i="42" s="1"/>
  <c r="K834" i="42"/>
  <c r="D832" i="42"/>
  <c r="A832" i="42"/>
  <c r="A833" i="42" s="1"/>
  <c r="A834" i="42" s="1"/>
  <c r="K831" i="42"/>
  <c r="D829" i="42"/>
  <c r="A829" i="42"/>
  <c r="A830" i="42" s="1"/>
  <c r="A831" i="42" s="1"/>
  <c r="D828" i="42"/>
  <c r="A828" i="42"/>
  <c r="D827" i="42"/>
  <c r="A827" i="42"/>
  <c r="D826" i="42"/>
  <c r="A826" i="42"/>
  <c r="A888" i="42" s="1"/>
  <c r="K825" i="42"/>
  <c r="A825" i="42"/>
  <c r="K824" i="42"/>
  <c r="A824" i="42"/>
  <c r="K823" i="42"/>
  <c r="A823" i="42"/>
  <c r="A822" i="42"/>
  <c r="K821" i="42"/>
  <c r="D820" i="42"/>
  <c r="A820" i="42"/>
  <c r="A821" i="42" s="1"/>
  <c r="K819" i="42"/>
  <c r="D818" i="42"/>
  <c r="A818" i="42"/>
  <c r="A819" i="42" s="1"/>
  <c r="K817" i="42"/>
  <c r="D816" i="42"/>
  <c r="A816" i="42"/>
  <c r="A817" i="42" s="1"/>
  <c r="D815" i="42"/>
  <c r="A815" i="42"/>
  <c r="K814" i="42"/>
  <c r="D813" i="42"/>
  <c r="A813" i="42"/>
  <c r="A814" i="42" s="1"/>
  <c r="K812" i="42"/>
  <c r="D811" i="42"/>
  <c r="A811" i="42"/>
  <c r="A812" i="42" s="1"/>
  <c r="K810" i="42"/>
  <c r="D809" i="42"/>
  <c r="A809" i="42"/>
  <c r="A810" i="42" s="1"/>
  <c r="K808" i="42"/>
  <c r="D807" i="42"/>
  <c r="A807" i="42"/>
  <c r="A808" i="42" s="1"/>
  <c r="K806" i="42"/>
  <c r="D805" i="42"/>
  <c r="A805" i="42"/>
  <c r="A806" i="42" s="1"/>
  <c r="K804" i="42"/>
  <c r="D803" i="42"/>
  <c r="A803" i="42"/>
  <c r="A804" i="42" s="1"/>
  <c r="D802" i="42"/>
  <c r="A802" i="42"/>
  <c r="D800" i="42"/>
  <c r="A800" i="42"/>
  <c r="A801" i="42" s="1"/>
  <c r="K799" i="42"/>
  <c r="D798" i="42"/>
  <c r="A798" i="42"/>
  <c r="A799" i="42" s="1"/>
  <c r="K797" i="42"/>
  <c r="D796" i="42"/>
  <c r="A796" i="42"/>
  <c r="A797" i="42" s="1"/>
  <c r="K795" i="42"/>
  <c r="D794" i="42"/>
  <c r="A794" i="42"/>
  <c r="A795" i="42" s="1"/>
  <c r="K793" i="42"/>
  <c r="D792" i="42"/>
  <c r="A792" i="42"/>
  <c r="A793" i="42" s="1"/>
  <c r="K791" i="42"/>
  <c r="D790" i="42"/>
  <c r="A790" i="42"/>
  <c r="A791" i="42" s="1"/>
  <c r="K789" i="42"/>
  <c r="A789" i="42"/>
  <c r="A788" i="42"/>
  <c r="K787" i="42"/>
  <c r="D786" i="42"/>
  <c r="A786" i="42"/>
  <c r="A787" i="42" s="1"/>
  <c r="K785" i="42"/>
  <c r="D784" i="42"/>
  <c r="A784" i="42"/>
  <c r="A785" i="42" s="1"/>
  <c r="K783" i="42"/>
  <c r="D782" i="42"/>
  <c r="A782" i="42"/>
  <c r="A783" i="42" s="1"/>
  <c r="K781" i="42"/>
  <c r="D780" i="42"/>
  <c r="A780" i="42"/>
  <c r="A781" i="42" s="1"/>
  <c r="K779" i="42"/>
  <c r="D778" i="42"/>
  <c r="A778" i="42"/>
  <c r="A779" i="42" s="1"/>
  <c r="K777" i="42"/>
  <c r="D776" i="42"/>
  <c r="A776" i="42"/>
  <c r="A777" i="42" s="1"/>
  <c r="K775" i="42"/>
  <c r="D774" i="42"/>
  <c r="A774" i="42"/>
  <c r="A775" i="42" s="1"/>
  <c r="K773" i="42"/>
  <c r="D772" i="42"/>
  <c r="A772" i="42"/>
  <c r="A773" i="42" s="1"/>
  <c r="K771" i="42"/>
  <c r="D770" i="42"/>
  <c r="A770" i="42"/>
  <c r="A771" i="42" s="1"/>
  <c r="K769" i="42"/>
  <c r="D768" i="42"/>
  <c r="A768" i="42"/>
  <c r="A769" i="42" s="1"/>
  <c r="K767" i="42"/>
  <c r="D766" i="42"/>
  <c r="A766" i="42"/>
  <c r="A767" i="42" s="1"/>
  <c r="K765" i="42"/>
  <c r="D764" i="42"/>
  <c r="A764" i="42"/>
  <c r="A765" i="42" s="1"/>
  <c r="K763" i="42"/>
  <c r="A763" i="42"/>
  <c r="A762" i="42"/>
  <c r="K761" i="42"/>
  <c r="D760" i="42"/>
  <c r="A760" i="42"/>
  <c r="A761" i="42" s="1"/>
  <c r="K759" i="42"/>
  <c r="D758" i="42"/>
  <c r="A758" i="42"/>
  <c r="A759" i="42" s="1"/>
  <c r="K757" i="42"/>
  <c r="D756" i="42"/>
  <c r="A756" i="42"/>
  <c r="A757" i="42" s="1"/>
  <c r="K755" i="42"/>
  <c r="D754" i="42"/>
  <c r="A754" i="42"/>
  <c r="A755" i="42" s="1"/>
  <c r="D753" i="42"/>
  <c r="A753" i="42"/>
  <c r="D751" i="42"/>
  <c r="A751" i="42"/>
  <c r="A752" i="42" s="1"/>
  <c r="K750" i="42"/>
  <c r="D749" i="42"/>
  <c r="A749" i="42"/>
  <c r="A750" i="42" s="1"/>
  <c r="K748" i="42"/>
  <c r="A748" i="42"/>
  <c r="A747" i="42"/>
  <c r="K746" i="42"/>
  <c r="D745" i="42"/>
  <c r="A745" i="42"/>
  <c r="A746" i="42" s="1"/>
  <c r="K744" i="42"/>
  <c r="D743" i="42"/>
  <c r="A743" i="42"/>
  <c r="A744" i="42" s="1"/>
  <c r="D741" i="42"/>
  <c r="A741" i="42"/>
  <c r="A742" i="42" s="1"/>
  <c r="K740" i="42"/>
  <c r="D739" i="42"/>
  <c r="A739" i="42"/>
  <c r="A740" i="42" s="1"/>
  <c r="K738" i="42"/>
  <c r="D737" i="42"/>
  <c r="A737" i="42"/>
  <c r="A738" i="42" s="1"/>
  <c r="K736" i="42"/>
  <c r="D735" i="42"/>
  <c r="A735" i="42"/>
  <c r="A736" i="42" s="1"/>
  <c r="K734" i="42"/>
  <c r="D733" i="42"/>
  <c r="A733" i="42"/>
  <c r="A734" i="42" s="1"/>
  <c r="K732" i="42"/>
  <c r="A732" i="42"/>
  <c r="A731" i="42"/>
  <c r="K730" i="42"/>
  <c r="D729" i="42"/>
  <c r="A729" i="42"/>
  <c r="A730" i="42" s="1"/>
  <c r="K728" i="42"/>
  <c r="D727" i="42"/>
  <c r="A727" i="42"/>
  <c r="A728" i="42" s="1"/>
  <c r="K726" i="42"/>
  <c r="D725" i="42"/>
  <c r="A725" i="42"/>
  <c r="A726" i="42" s="1"/>
  <c r="D723" i="42"/>
  <c r="A723" i="42"/>
  <c r="A724" i="42" s="1"/>
  <c r="K722" i="42"/>
  <c r="D721" i="42"/>
  <c r="A721" i="42"/>
  <c r="A722" i="42" s="1"/>
  <c r="K720" i="42"/>
  <c r="D719" i="42"/>
  <c r="A719" i="42"/>
  <c r="A720" i="42" s="1"/>
  <c r="K718" i="42"/>
  <c r="D717" i="42"/>
  <c r="A717" i="42"/>
  <c r="A718" i="42" s="1"/>
  <c r="D715" i="42"/>
  <c r="A715" i="42"/>
  <c r="A716" i="42" s="1"/>
  <c r="D714" i="42"/>
  <c r="A714" i="42"/>
  <c r="D712" i="42"/>
  <c r="A712" i="42"/>
  <c r="A713" i="42" s="1"/>
  <c r="K711" i="42"/>
  <c r="D710" i="42"/>
  <c r="A710" i="42"/>
  <c r="A711" i="42" s="1"/>
  <c r="K709" i="42"/>
  <c r="D708" i="42"/>
  <c r="A708" i="42"/>
  <c r="A709" i="42" s="1"/>
  <c r="K707" i="42"/>
  <c r="D706" i="42"/>
  <c r="A706" i="42"/>
  <c r="A707" i="42" s="1"/>
  <c r="K705" i="42"/>
  <c r="D704" i="42"/>
  <c r="A704" i="42"/>
  <c r="A705" i="42" s="1"/>
  <c r="K703" i="42"/>
  <c r="D702" i="42"/>
  <c r="A702" i="42"/>
  <c r="A703" i="42" s="1"/>
  <c r="K701" i="42"/>
  <c r="D700" i="42"/>
  <c r="A700" i="42"/>
  <c r="A701" i="42" s="1"/>
  <c r="K699" i="42"/>
  <c r="A699" i="42"/>
  <c r="K698" i="42"/>
  <c r="A698" i="42"/>
  <c r="K697" i="42"/>
  <c r="A697" i="42"/>
  <c r="A696" i="42"/>
  <c r="K695" i="42"/>
  <c r="D694" i="42"/>
  <c r="A694" i="42"/>
  <c r="A695" i="42" s="1"/>
  <c r="K693" i="42"/>
  <c r="D692" i="42"/>
  <c r="A692" i="42"/>
  <c r="A693" i="42" s="1"/>
  <c r="K691" i="42"/>
  <c r="D690" i="42"/>
  <c r="A690" i="42"/>
  <c r="A691" i="42" s="1"/>
  <c r="K689" i="42"/>
  <c r="D688" i="42"/>
  <c r="A688" i="42"/>
  <c r="A689" i="42" s="1"/>
  <c r="K687" i="42"/>
  <c r="D686" i="42"/>
  <c r="A686" i="42"/>
  <c r="A687" i="42" s="1"/>
  <c r="K685" i="42"/>
  <c r="D684" i="42"/>
  <c r="A684" i="42"/>
  <c r="A685" i="42" s="1"/>
  <c r="K683" i="42"/>
  <c r="D682" i="42"/>
  <c r="A682" i="42"/>
  <c r="A683" i="42" s="1"/>
  <c r="K681" i="42"/>
  <c r="D680" i="42"/>
  <c r="A680" i="42"/>
  <c r="A681" i="42" s="1"/>
  <c r="K679" i="42"/>
  <c r="D678" i="42"/>
  <c r="A678" i="42"/>
  <c r="A679" i="42" s="1"/>
  <c r="K677" i="42"/>
  <c r="D676" i="42"/>
  <c r="A676" i="42"/>
  <c r="A677" i="42" s="1"/>
  <c r="K675" i="42"/>
  <c r="D674" i="42"/>
  <c r="A674" i="42"/>
  <c r="A675" i="42" s="1"/>
  <c r="D673" i="42"/>
  <c r="A673" i="42"/>
  <c r="K672" i="42"/>
  <c r="D671" i="42"/>
  <c r="A671" i="42"/>
  <c r="A672" i="42" s="1"/>
  <c r="K670" i="42"/>
  <c r="D669" i="42"/>
  <c r="A669" i="42"/>
  <c r="A670" i="42" s="1"/>
  <c r="K668" i="42"/>
  <c r="D667" i="42"/>
  <c r="A667" i="42"/>
  <c r="A668" i="42" s="1"/>
  <c r="K666" i="42"/>
  <c r="D665" i="42"/>
  <c r="A665" i="42"/>
  <c r="A666" i="42" s="1"/>
  <c r="K664" i="42"/>
  <c r="D663" i="42"/>
  <c r="A663" i="42"/>
  <c r="A664" i="42" s="1"/>
  <c r="K662" i="42"/>
  <c r="D661" i="42"/>
  <c r="A661" i="42"/>
  <c r="A662" i="42" s="1"/>
  <c r="K660" i="42"/>
  <c r="D659" i="42"/>
  <c r="A659" i="42"/>
  <c r="A660" i="42" s="1"/>
  <c r="K658" i="42"/>
  <c r="D657" i="42"/>
  <c r="A657" i="42"/>
  <c r="A658" i="42" s="1"/>
  <c r="K656" i="42"/>
  <c r="D655" i="42"/>
  <c r="A655" i="42"/>
  <c r="A656" i="42" s="1"/>
  <c r="K654" i="42"/>
  <c r="D653" i="42"/>
  <c r="A653" i="42"/>
  <c r="A654" i="42" s="1"/>
  <c r="K652" i="42"/>
  <c r="D651" i="42"/>
  <c r="A651" i="42"/>
  <c r="A652" i="42" s="1"/>
  <c r="D650" i="42"/>
  <c r="A650" i="42"/>
  <c r="K649" i="42"/>
  <c r="D648" i="42"/>
  <c r="A648" i="42"/>
  <c r="A649" i="42" s="1"/>
  <c r="K647" i="42"/>
  <c r="D646" i="42"/>
  <c r="A646" i="42"/>
  <c r="A647" i="42" s="1"/>
  <c r="K645" i="42"/>
  <c r="D644" i="42"/>
  <c r="A644" i="42"/>
  <c r="A645" i="42" s="1"/>
  <c r="K643" i="42"/>
  <c r="D642" i="42"/>
  <c r="A642" i="42"/>
  <c r="A643" i="42" s="1"/>
  <c r="K641" i="42"/>
  <c r="D640" i="42"/>
  <c r="A640" i="42"/>
  <c r="A641" i="42" s="1"/>
  <c r="K639" i="42"/>
  <c r="D638" i="42"/>
  <c r="A638" i="42"/>
  <c r="A639" i="42" s="1"/>
  <c r="K637" i="42"/>
  <c r="D636" i="42"/>
  <c r="A636" i="42"/>
  <c r="A637" i="42" s="1"/>
  <c r="D634" i="42"/>
  <c r="A634" i="42"/>
  <c r="A635" i="42" s="1"/>
  <c r="D632" i="42"/>
  <c r="A632" i="42"/>
  <c r="A633" i="42" s="1"/>
  <c r="D630" i="42"/>
  <c r="A630" i="42"/>
  <c r="A631" i="42" s="1"/>
  <c r="D628" i="42"/>
  <c r="A628" i="42"/>
  <c r="A629" i="42" s="1"/>
  <c r="D627" i="42"/>
  <c r="A627" i="42"/>
  <c r="K626" i="42"/>
  <c r="A626" i="42"/>
  <c r="K625" i="42"/>
  <c r="A625" i="42"/>
  <c r="A624" i="42"/>
  <c r="K623" i="42"/>
  <c r="D622" i="42"/>
  <c r="A622" i="42"/>
  <c r="A623" i="42" s="1"/>
  <c r="K621" i="42"/>
  <c r="D620" i="42"/>
  <c r="A620" i="42"/>
  <c r="A621" i="42" s="1"/>
  <c r="K619" i="42"/>
  <c r="D618" i="42"/>
  <c r="A618" i="42"/>
  <c r="A619" i="42" s="1"/>
  <c r="K617" i="42"/>
  <c r="D616" i="42"/>
  <c r="A616" i="42"/>
  <c r="A617" i="42" s="1"/>
  <c r="D614" i="42"/>
  <c r="K613" i="42"/>
  <c r="D612" i="42"/>
  <c r="A612" i="42"/>
  <c r="A613" i="42" s="1"/>
  <c r="K611" i="42"/>
  <c r="D610" i="42"/>
  <c r="A610" i="42"/>
  <c r="A611" i="42" s="1"/>
  <c r="K609" i="42"/>
  <c r="D608" i="42"/>
  <c r="A608" i="42"/>
  <c r="A609" i="42" s="1"/>
  <c r="K607" i="42"/>
  <c r="D606" i="42"/>
  <c r="A606" i="42"/>
  <c r="A607" i="42" s="1"/>
  <c r="K605" i="42"/>
  <c r="K604" i="42"/>
  <c r="D604" i="42"/>
  <c r="A604" i="42"/>
  <c r="A605" i="42" s="1"/>
  <c r="K603" i="42"/>
  <c r="K602" i="42"/>
  <c r="D602" i="42"/>
  <c r="A602" i="42"/>
  <c r="A603" i="42" s="1"/>
  <c r="K601" i="42"/>
  <c r="K600" i="42"/>
  <c r="D600" i="42"/>
  <c r="A600" i="42"/>
  <c r="A601" i="42" s="1"/>
  <c r="K599" i="42"/>
  <c r="K598" i="42"/>
  <c r="D598" i="42"/>
  <c r="A598" i="42"/>
  <c r="A599" i="42" s="1"/>
  <c r="K597" i="42"/>
  <c r="D596" i="42"/>
  <c r="A596" i="42"/>
  <c r="A597" i="42" s="1"/>
  <c r="K595" i="42"/>
  <c r="D594" i="42"/>
  <c r="A594" i="42"/>
  <c r="A595" i="42" s="1"/>
  <c r="K593" i="42"/>
  <c r="D592" i="42"/>
  <c r="A592" i="42"/>
  <c r="A593" i="42" s="1"/>
  <c r="K591" i="42"/>
  <c r="D590" i="42"/>
  <c r="A590" i="42"/>
  <c r="A591" i="42" s="1"/>
  <c r="K589" i="42"/>
  <c r="D588" i="42"/>
  <c r="A588" i="42"/>
  <c r="A589" i="42" s="1"/>
  <c r="K587" i="42"/>
  <c r="D586" i="42"/>
  <c r="A586" i="42"/>
  <c r="A587" i="42" s="1"/>
  <c r="D584" i="42"/>
  <c r="A584" i="42"/>
  <c r="D583" i="42"/>
  <c r="A583" i="42"/>
  <c r="D582" i="42"/>
  <c r="A582" i="42"/>
  <c r="K581" i="42"/>
  <c r="D579" i="42"/>
  <c r="A579" i="42"/>
  <c r="A580" i="42" s="1"/>
  <c r="A581" i="42" s="1"/>
  <c r="D578" i="42"/>
  <c r="A578" i="42"/>
  <c r="K577" i="42"/>
  <c r="D576" i="42"/>
  <c r="A576" i="42"/>
  <c r="A577" i="42" s="1"/>
  <c r="D574" i="42"/>
  <c r="A574" i="42"/>
  <c r="A575" i="42" s="1"/>
  <c r="D573" i="42"/>
  <c r="A573" i="42"/>
  <c r="D572" i="42"/>
  <c r="A572" i="42"/>
  <c r="K571" i="42"/>
  <c r="D569" i="42"/>
  <c r="A569" i="42"/>
  <c r="A570" i="42" s="1"/>
  <c r="A571" i="42" s="1"/>
  <c r="K568" i="42"/>
  <c r="A567" i="42"/>
  <c r="A568" i="42" s="1"/>
  <c r="K566" i="42"/>
  <c r="D565" i="42"/>
  <c r="A565" i="42"/>
  <c r="A566" i="42" s="1"/>
  <c r="K564" i="42"/>
  <c r="D563" i="42"/>
  <c r="A563" i="42"/>
  <c r="A564" i="42" s="1"/>
  <c r="K562" i="42"/>
  <c r="D561" i="42"/>
  <c r="A561" i="42"/>
  <c r="A562" i="42" s="1"/>
  <c r="K560" i="42"/>
  <c r="D559" i="42"/>
  <c r="A559" i="42"/>
  <c r="A560" i="42" s="1"/>
  <c r="K558" i="42"/>
  <c r="D557" i="42"/>
  <c r="A557" i="42"/>
  <c r="A558" i="42" s="1"/>
  <c r="D555" i="42"/>
  <c r="A555" i="42"/>
  <c r="A556" i="42" s="1"/>
  <c r="D553" i="42"/>
  <c r="A553" i="42"/>
  <c r="A554" i="42" s="1"/>
  <c r="D552" i="42"/>
  <c r="A552" i="42"/>
  <c r="A549" i="42"/>
  <c r="D546" i="42"/>
  <c r="A546" i="42"/>
  <c r="A547" i="42" s="1"/>
  <c r="D543" i="42"/>
  <c r="A543" i="42"/>
  <c r="A544" i="42" s="1"/>
  <c r="K542" i="42"/>
  <c r="D541" i="42"/>
  <c r="A541" i="42"/>
  <c r="A542" i="42" s="1"/>
  <c r="K540" i="42"/>
  <c r="D539" i="42"/>
  <c r="A539" i="42"/>
  <c r="A540" i="42" s="1"/>
  <c r="K538" i="42"/>
  <c r="D537" i="42"/>
  <c r="A537" i="42"/>
  <c r="A538" i="42" s="1"/>
  <c r="K536" i="42"/>
  <c r="D535" i="42"/>
  <c r="A535" i="42"/>
  <c r="A536" i="42" s="1"/>
  <c r="D533" i="42"/>
  <c r="A533" i="42"/>
  <c r="D532" i="42"/>
  <c r="A532" i="42"/>
  <c r="K531" i="42"/>
  <c r="D530" i="42"/>
  <c r="A530" i="42"/>
  <c r="A531" i="42" s="1"/>
  <c r="K529" i="42"/>
  <c r="D528" i="42"/>
  <c r="A528" i="42"/>
  <c r="A529" i="42" s="1"/>
  <c r="K527" i="42"/>
  <c r="D526" i="42"/>
  <c r="A526" i="42"/>
  <c r="A527" i="42" s="1"/>
  <c r="K525" i="42"/>
  <c r="D524" i="42"/>
  <c r="A524" i="42"/>
  <c r="A525" i="42" s="1"/>
  <c r="D523" i="42"/>
  <c r="A523" i="42"/>
  <c r="K522" i="42"/>
  <c r="D520" i="42"/>
  <c r="A520" i="42"/>
  <c r="A521" i="42" s="1"/>
  <c r="A522" i="42" s="1"/>
  <c r="D519" i="42"/>
  <c r="A519" i="42"/>
  <c r="K518" i="42"/>
  <c r="D517" i="42"/>
  <c r="A517" i="42"/>
  <c r="A518" i="42" s="1"/>
  <c r="K516" i="42"/>
  <c r="D515" i="42"/>
  <c r="A515" i="42"/>
  <c r="A516" i="42" s="1"/>
  <c r="K514" i="42"/>
  <c r="D513" i="42"/>
  <c r="A513" i="42"/>
  <c r="A514" i="42" s="1"/>
  <c r="D511" i="42"/>
  <c r="A511" i="42"/>
  <c r="A512" i="42" s="1"/>
  <c r="K510" i="42"/>
  <c r="A509" i="42"/>
  <c r="A510" i="42" s="1"/>
  <c r="K508" i="42"/>
  <c r="A508" i="42"/>
  <c r="K507" i="42"/>
  <c r="A507" i="42"/>
  <c r="K506" i="42"/>
  <c r="A506" i="42"/>
  <c r="K505" i="42"/>
  <c r="A505" i="42"/>
  <c r="A504" i="42"/>
  <c r="K503" i="42"/>
  <c r="D502" i="42"/>
  <c r="A502" i="42"/>
  <c r="A503" i="42" s="1"/>
  <c r="K501" i="42"/>
  <c r="K500" i="42"/>
  <c r="D500" i="42"/>
  <c r="A500" i="42"/>
  <c r="A501" i="42" s="1"/>
  <c r="K499" i="42"/>
  <c r="K498" i="42"/>
  <c r="D498" i="42"/>
  <c r="A498" i="42"/>
  <c r="A499" i="42" s="1"/>
  <c r="K497" i="42"/>
  <c r="K496" i="42"/>
  <c r="D496" i="42"/>
  <c r="A496" i="42"/>
  <c r="A497" i="42" s="1"/>
  <c r="K495" i="42"/>
  <c r="K494" i="42"/>
  <c r="D494" i="42"/>
  <c r="A494" i="42"/>
  <c r="A495" i="42" s="1"/>
  <c r="K493" i="42"/>
  <c r="K492" i="42"/>
  <c r="D492" i="42"/>
  <c r="A492" i="42"/>
  <c r="A493" i="42" s="1"/>
  <c r="K491" i="42"/>
  <c r="K490" i="42"/>
  <c r="D490" i="42"/>
  <c r="A490" i="42"/>
  <c r="A491" i="42" s="1"/>
  <c r="K489" i="42"/>
  <c r="K488" i="42"/>
  <c r="D488" i="42"/>
  <c r="A488" i="42"/>
  <c r="A489" i="42" s="1"/>
  <c r="D486" i="42"/>
  <c r="A486" i="42"/>
  <c r="A487" i="42" s="1"/>
  <c r="K485" i="42"/>
  <c r="D484" i="42"/>
  <c r="A484" i="42"/>
  <c r="A485" i="42" s="1"/>
  <c r="K483" i="42"/>
  <c r="D482" i="42"/>
  <c r="A482" i="42"/>
  <c r="A483" i="42" s="1"/>
  <c r="K481" i="42"/>
  <c r="D480" i="42"/>
  <c r="A480" i="42"/>
  <c r="A481" i="42" s="1"/>
  <c r="K479" i="42"/>
  <c r="D478" i="42"/>
  <c r="A478" i="42"/>
  <c r="A479" i="42" s="1"/>
  <c r="K477" i="42"/>
  <c r="D476" i="42"/>
  <c r="A476" i="42"/>
  <c r="A477" i="42" s="1"/>
  <c r="K475" i="42"/>
  <c r="A475" i="42"/>
  <c r="A474" i="42"/>
  <c r="K473" i="42"/>
  <c r="A473" i="42"/>
  <c r="K472" i="42"/>
  <c r="A472" i="42"/>
  <c r="K471" i="42"/>
  <c r="D470" i="42"/>
  <c r="A470" i="42"/>
  <c r="A471" i="42" s="1"/>
  <c r="K469" i="42"/>
  <c r="D468" i="42"/>
  <c r="A468" i="42"/>
  <c r="A469" i="42" s="1"/>
  <c r="K467" i="42"/>
  <c r="D466" i="42"/>
  <c r="A466" i="42"/>
  <c r="A467" i="42" s="1"/>
  <c r="K465" i="42"/>
  <c r="D464" i="42"/>
  <c r="A464" i="42"/>
  <c r="A465" i="42" s="1"/>
  <c r="K463" i="42"/>
  <c r="D462" i="42"/>
  <c r="A462" i="42"/>
  <c r="A463" i="42" s="1"/>
  <c r="K461" i="42"/>
  <c r="D460" i="42"/>
  <c r="A460" i="42"/>
  <c r="A461" i="42" s="1"/>
  <c r="K459" i="42"/>
  <c r="D458" i="42"/>
  <c r="A458" i="42"/>
  <c r="A459" i="42" s="1"/>
  <c r="K457" i="42"/>
  <c r="D456" i="42"/>
  <c r="A456" i="42"/>
  <c r="A457" i="42" s="1"/>
  <c r="A455" i="42"/>
  <c r="K454" i="42"/>
  <c r="D453" i="42"/>
  <c r="A453" i="42"/>
  <c r="A454" i="42" s="1"/>
  <c r="K452" i="42"/>
  <c r="D451" i="42"/>
  <c r="A451" i="42"/>
  <c r="A452" i="42" s="1"/>
  <c r="K450" i="42"/>
  <c r="D449" i="42"/>
  <c r="A449" i="42"/>
  <c r="A450" i="42" s="1"/>
  <c r="D447" i="42"/>
  <c r="A447" i="42"/>
  <c r="K446" i="42"/>
  <c r="D445" i="42"/>
  <c r="A445" i="42"/>
  <c r="A446" i="42" s="1"/>
  <c r="K444" i="42"/>
  <c r="D443" i="42"/>
  <c r="A443" i="42"/>
  <c r="A444" i="42" s="1"/>
  <c r="K442" i="42"/>
  <c r="D441" i="42"/>
  <c r="A441" i="42"/>
  <c r="A442" i="42" s="1"/>
  <c r="D440" i="42"/>
  <c r="A440" i="42"/>
  <c r="K439" i="42"/>
  <c r="D438" i="42"/>
  <c r="A438" i="42"/>
  <c r="A439" i="42" s="1"/>
  <c r="K437" i="42"/>
  <c r="D436" i="42"/>
  <c r="A436" i="42"/>
  <c r="A437" i="42" s="1"/>
  <c r="K435" i="42"/>
  <c r="D434" i="42"/>
  <c r="A434" i="42"/>
  <c r="A435" i="42" s="1"/>
  <c r="K433" i="42"/>
  <c r="D432" i="42"/>
  <c r="A432" i="42"/>
  <c r="A433" i="42" s="1"/>
  <c r="K431" i="42"/>
  <c r="D430" i="42"/>
  <c r="A430" i="42"/>
  <c r="A431" i="42" s="1"/>
  <c r="D429" i="42"/>
  <c r="A429" i="42"/>
  <c r="D427" i="42"/>
  <c r="A427" i="42"/>
  <c r="A428" i="42" s="1"/>
  <c r="K426" i="42"/>
  <c r="D425" i="42"/>
  <c r="A425" i="42"/>
  <c r="A426" i="42" s="1"/>
  <c r="K424" i="42"/>
  <c r="D423" i="42"/>
  <c r="A423" i="42"/>
  <c r="A424" i="42" s="1"/>
  <c r="K422" i="42"/>
  <c r="D421" i="42"/>
  <c r="A421" i="42"/>
  <c r="A422" i="42" s="1"/>
  <c r="D420" i="42"/>
  <c r="A420" i="42"/>
  <c r="K419" i="42"/>
  <c r="D418" i="42"/>
  <c r="A418" i="42"/>
  <c r="A419" i="42" s="1"/>
  <c r="K417" i="42"/>
  <c r="D416" i="42"/>
  <c r="A416" i="42"/>
  <c r="A417" i="42" s="1"/>
  <c r="K415" i="42"/>
  <c r="D414" i="42"/>
  <c r="A414" i="42"/>
  <c r="A415" i="42" s="1"/>
  <c r="K413" i="42"/>
  <c r="D412" i="42"/>
  <c r="A412" i="42"/>
  <c r="A413" i="42" s="1"/>
  <c r="K411" i="42"/>
  <c r="D410" i="42"/>
  <c r="A410" i="42"/>
  <c r="A411" i="42" s="1"/>
  <c r="K409" i="42"/>
  <c r="D408" i="42"/>
  <c r="A408" i="42"/>
  <c r="A409" i="42" s="1"/>
  <c r="D406" i="42"/>
  <c r="A406" i="42"/>
  <c r="K405" i="42"/>
  <c r="D404" i="42"/>
  <c r="A404" i="42"/>
  <c r="A405" i="42" s="1"/>
  <c r="K403" i="42"/>
  <c r="D402" i="42"/>
  <c r="A402" i="42"/>
  <c r="A403" i="42" s="1"/>
  <c r="D400" i="42"/>
  <c r="A400" i="42"/>
  <c r="A401" i="42" s="1"/>
  <c r="K399" i="42"/>
  <c r="D398" i="42"/>
  <c r="A398" i="42"/>
  <c r="A399" i="42" s="1"/>
  <c r="K397" i="42"/>
  <c r="D396" i="42"/>
  <c r="A396" i="42"/>
  <c r="A397" i="42" s="1"/>
  <c r="K395" i="42"/>
  <c r="D394" i="42"/>
  <c r="A394" i="42"/>
  <c r="A395" i="42" s="1"/>
  <c r="K393" i="42"/>
  <c r="D392" i="42"/>
  <c r="A392" i="42"/>
  <c r="A393" i="42" s="1"/>
  <c r="K391" i="42"/>
  <c r="D390" i="42"/>
  <c r="A390" i="42"/>
  <c r="A391" i="42" s="1"/>
  <c r="K389" i="42"/>
  <c r="A389" i="42"/>
  <c r="K388" i="42"/>
  <c r="A388" i="42"/>
  <c r="A387" i="42"/>
  <c r="A386" i="42"/>
  <c r="K385" i="42"/>
  <c r="D384" i="42"/>
  <c r="A384" i="42"/>
  <c r="A385" i="42" s="1"/>
  <c r="K383" i="42"/>
  <c r="D382" i="42"/>
  <c r="A382" i="42"/>
  <c r="A383" i="42" s="1"/>
  <c r="K381" i="42"/>
  <c r="D380" i="42"/>
  <c r="A380" i="42"/>
  <c r="A381" i="42" s="1"/>
  <c r="K379" i="42"/>
  <c r="D378" i="42"/>
  <c r="A378" i="42"/>
  <c r="A379" i="42" s="1"/>
  <c r="K377" i="42"/>
  <c r="D376" i="42"/>
  <c r="A376" i="42"/>
  <c r="A377" i="42" s="1"/>
  <c r="K375" i="42"/>
  <c r="D374" i="42"/>
  <c r="A374" i="42"/>
  <c r="A375" i="42" s="1"/>
  <c r="K373" i="42"/>
  <c r="D372" i="42"/>
  <c r="A372" i="42"/>
  <c r="A373" i="42" s="1"/>
  <c r="K371" i="42"/>
  <c r="D370" i="42"/>
  <c r="A370" i="42"/>
  <c r="A371" i="42" s="1"/>
  <c r="K369" i="42"/>
  <c r="D368" i="42"/>
  <c r="A368" i="42"/>
  <c r="A369" i="42" s="1"/>
  <c r="K367" i="42"/>
  <c r="D366" i="42"/>
  <c r="A366" i="42"/>
  <c r="A367" i="42" s="1"/>
  <c r="D365" i="42"/>
  <c r="A365" i="42"/>
  <c r="D363" i="42"/>
  <c r="A363" i="42"/>
  <c r="A364" i="42" s="1"/>
  <c r="D362" i="42"/>
  <c r="A362" i="42"/>
  <c r="K357" i="42"/>
  <c r="D356" i="42"/>
  <c r="A356" i="42"/>
  <c r="A357" i="42" s="1"/>
  <c r="K355" i="42"/>
  <c r="D354" i="42"/>
  <c r="A354" i="42"/>
  <c r="A355" i="42" s="1"/>
  <c r="K353" i="42"/>
  <c r="D352" i="42"/>
  <c r="A352" i="42"/>
  <c r="A353" i="42" s="1"/>
  <c r="K351" i="42"/>
  <c r="D350" i="42"/>
  <c r="A350" i="42"/>
  <c r="A351" i="42" s="1"/>
  <c r="K349" i="42"/>
  <c r="D348" i="42"/>
  <c r="A348" i="42"/>
  <c r="A349" i="42" s="1"/>
  <c r="K347" i="42"/>
  <c r="D346" i="42"/>
  <c r="A346" i="42"/>
  <c r="A347" i="42" s="1"/>
  <c r="K345" i="42"/>
  <c r="D344" i="42"/>
  <c r="A344" i="42"/>
  <c r="A345" i="42" s="1"/>
  <c r="K343" i="42"/>
  <c r="A343" i="42"/>
  <c r="K342" i="42"/>
  <c r="A342" i="42"/>
  <c r="A341" i="42"/>
  <c r="K340" i="42"/>
  <c r="D339" i="42"/>
  <c r="A339" i="42"/>
  <c r="A340" i="42" s="1"/>
  <c r="K338" i="42"/>
  <c r="D337" i="42"/>
  <c r="A337" i="42"/>
  <c r="A338" i="42" s="1"/>
  <c r="K336" i="42"/>
  <c r="D335" i="42"/>
  <c r="A335" i="42"/>
  <c r="A336" i="42" s="1"/>
  <c r="K334" i="42"/>
  <c r="D333" i="42"/>
  <c r="A333" i="42"/>
  <c r="A334" i="42" s="1"/>
  <c r="K332" i="42"/>
  <c r="D331" i="42"/>
  <c r="A331" i="42"/>
  <c r="A332" i="42" s="1"/>
  <c r="K330" i="42"/>
  <c r="A330" i="42"/>
  <c r="A329" i="42"/>
  <c r="K328" i="42"/>
  <c r="D327" i="42"/>
  <c r="A327" i="42"/>
  <c r="A328" i="42" s="1"/>
  <c r="K326" i="42"/>
  <c r="D325" i="42"/>
  <c r="A325" i="42"/>
  <c r="A326" i="42" s="1"/>
  <c r="K324" i="42"/>
  <c r="D323" i="42"/>
  <c r="A323" i="42"/>
  <c r="A324" i="42" s="1"/>
  <c r="D322" i="42"/>
  <c r="A322" i="42"/>
  <c r="D320" i="42"/>
  <c r="A320" i="42"/>
  <c r="A321" i="42" s="1"/>
  <c r="K319" i="42"/>
  <c r="D318" i="42"/>
  <c r="A318" i="42"/>
  <c r="A319" i="42" s="1"/>
  <c r="K317" i="42"/>
  <c r="D316" i="42"/>
  <c r="A316" i="42"/>
  <c r="A317" i="42" s="1"/>
  <c r="D314" i="42"/>
  <c r="A314" i="42"/>
  <c r="A315" i="42" s="1"/>
  <c r="K313" i="42"/>
  <c r="D312" i="42"/>
  <c r="A312" i="42"/>
  <c r="A313" i="42" s="1"/>
  <c r="K311" i="42"/>
  <c r="D310" i="42"/>
  <c r="A310" i="42"/>
  <c r="A311" i="42" s="1"/>
  <c r="K309" i="42"/>
  <c r="D308" i="42"/>
  <c r="A308" i="42"/>
  <c r="A309" i="42" s="1"/>
  <c r="K307" i="42"/>
  <c r="D306" i="42"/>
  <c r="A306" i="42"/>
  <c r="A307" i="42" s="1"/>
  <c r="K305" i="42"/>
  <c r="D304" i="42"/>
  <c r="A304" i="42"/>
  <c r="A305" i="42" s="1"/>
  <c r="K303" i="42"/>
  <c r="D302" i="42"/>
  <c r="A302" i="42"/>
  <c r="A303" i="42" s="1"/>
  <c r="K301" i="42"/>
  <c r="D300" i="42"/>
  <c r="A300" i="42"/>
  <c r="A301" i="42" s="1"/>
  <c r="K299" i="42"/>
  <c r="D298" i="42"/>
  <c r="A298" i="42"/>
  <c r="A299" i="42" s="1"/>
  <c r="K297" i="42"/>
  <c r="D296" i="42"/>
  <c r="A296" i="42"/>
  <c r="A297" i="42" s="1"/>
  <c r="K295" i="42"/>
  <c r="D294" i="42"/>
  <c r="A294" i="42"/>
  <c r="A295" i="42" s="1"/>
  <c r="K293" i="42"/>
  <c r="D292" i="42"/>
  <c r="A292" i="42"/>
  <c r="A293" i="42" s="1"/>
  <c r="D290" i="42"/>
  <c r="A290" i="42"/>
  <c r="A291" i="42" s="1"/>
  <c r="A289" i="42"/>
  <c r="K287" i="42"/>
  <c r="K286" i="42"/>
  <c r="D286" i="42"/>
  <c r="A286" i="42"/>
  <c r="D284" i="42"/>
  <c r="A284" i="42"/>
  <c r="A287" i="42" s="1"/>
  <c r="K283" i="42"/>
  <c r="D282" i="42"/>
  <c r="A282" i="42"/>
  <c r="K281" i="42"/>
  <c r="D280" i="42"/>
  <c r="A280" i="42"/>
  <c r="K279" i="42"/>
  <c r="D278" i="42"/>
  <c r="A278" i="42"/>
  <c r="K277" i="42"/>
  <c r="D276" i="42"/>
  <c r="A276" i="42"/>
  <c r="K275" i="42"/>
  <c r="D274" i="42"/>
  <c r="A274" i="42"/>
  <c r="D273" i="42"/>
  <c r="A273" i="42"/>
  <c r="A275" i="42" s="1"/>
  <c r="A277" i="42" s="1"/>
  <c r="A279" i="42" s="1"/>
  <c r="A283" i="42" s="1"/>
  <c r="K272" i="42"/>
  <c r="D270" i="42"/>
  <c r="A270" i="42"/>
  <c r="A271" i="42" s="1"/>
  <c r="K269" i="42"/>
  <c r="D268" i="42"/>
  <c r="A268" i="42"/>
  <c r="A269" i="42" s="1"/>
  <c r="K267" i="42"/>
  <c r="A267" i="42"/>
  <c r="K266" i="42"/>
  <c r="A266" i="42"/>
  <c r="K265" i="42"/>
  <c r="A265" i="42"/>
  <c r="K264" i="42"/>
  <c r="A264" i="42"/>
  <c r="K263" i="42"/>
  <c r="A263" i="42"/>
  <c r="K262" i="42"/>
  <c r="A262" i="42"/>
  <c r="K261" i="42"/>
  <c r="A261" i="42"/>
  <c r="K260" i="42"/>
  <c r="A260" i="42"/>
  <c r="A259" i="42"/>
  <c r="K258" i="42"/>
  <c r="D256" i="42"/>
  <c r="A256" i="42"/>
  <c r="A257" i="42" s="1"/>
  <c r="A258" i="42" s="1"/>
  <c r="K255" i="42"/>
  <c r="D253" i="42"/>
  <c r="A253" i="42"/>
  <c r="A254" i="42" s="1"/>
  <c r="A255" i="42" s="1"/>
  <c r="D252" i="42"/>
  <c r="A252" i="42"/>
  <c r="K251" i="42"/>
  <c r="D249" i="42"/>
  <c r="A249" i="42"/>
  <c r="A250" i="42" s="1"/>
  <c r="A251" i="42" s="1"/>
  <c r="K248" i="42"/>
  <c r="D246" i="42"/>
  <c r="A246" i="42"/>
  <c r="A247" i="42" s="1"/>
  <c r="A248" i="42" s="1"/>
  <c r="K245" i="42"/>
  <c r="D243" i="42"/>
  <c r="A243" i="42"/>
  <c r="A244" i="42" s="1"/>
  <c r="A245" i="42" s="1"/>
  <c r="D242" i="42"/>
  <c r="A242" i="42"/>
  <c r="K241" i="42"/>
  <c r="D239" i="42"/>
  <c r="A239" i="42"/>
  <c r="A240" i="42" s="1"/>
  <c r="A241" i="42" s="1"/>
  <c r="K238" i="42"/>
  <c r="D236" i="42"/>
  <c r="A236" i="42"/>
  <c r="A237" i="42" s="1"/>
  <c r="A238" i="42" s="1"/>
  <c r="K235" i="42"/>
  <c r="D233" i="42"/>
  <c r="A233" i="42"/>
  <c r="A234" i="42" s="1"/>
  <c r="A235" i="42" s="1"/>
  <c r="K232" i="42"/>
  <c r="D230" i="42"/>
  <c r="A230" i="42"/>
  <c r="A231" i="42" s="1"/>
  <c r="A232" i="42" s="1"/>
  <c r="K229" i="42"/>
  <c r="D228" i="42"/>
  <c r="A228" i="42"/>
  <c r="A229" i="42" s="1"/>
  <c r="K227" i="42"/>
  <c r="D226" i="42"/>
  <c r="A226" i="42"/>
  <c r="A227" i="42" s="1"/>
  <c r="D225" i="42"/>
  <c r="A225" i="42"/>
  <c r="D224" i="42"/>
  <c r="A224" i="42"/>
  <c r="K223" i="42"/>
  <c r="D222" i="42"/>
  <c r="A222" i="42"/>
  <c r="A223" i="42" s="1"/>
  <c r="K221" i="42"/>
  <c r="D220" i="42"/>
  <c r="A220" i="42"/>
  <c r="A221" i="42" s="1"/>
  <c r="K219" i="42"/>
  <c r="D218" i="42"/>
  <c r="A218" i="42"/>
  <c r="A219" i="42" s="1"/>
  <c r="K217" i="42"/>
  <c r="D216" i="42"/>
  <c r="A216" i="42"/>
  <c r="A217" i="42" s="1"/>
  <c r="K215" i="42"/>
  <c r="D214" i="42"/>
  <c r="A214" i="42"/>
  <c r="A215" i="42" s="1"/>
  <c r="D213" i="42"/>
  <c r="A213" i="42"/>
  <c r="K212" i="42"/>
  <c r="D211" i="42"/>
  <c r="A211" i="42"/>
  <c r="A212" i="42" s="1"/>
  <c r="K210" i="42"/>
  <c r="D209" i="42"/>
  <c r="A209" i="42"/>
  <c r="A210" i="42" s="1"/>
  <c r="K208" i="42"/>
  <c r="D207" i="42"/>
  <c r="A207" i="42"/>
  <c r="A208" i="42" s="1"/>
  <c r="K206" i="42"/>
  <c r="D205" i="42"/>
  <c r="A205" i="42"/>
  <c r="A206" i="42" s="1"/>
  <c r="D203" i="42"/>
  <c r="A203" i="42"/>
  <c r="A204" i="42" s="1"/>
  <c r="K202" i="42"/>
  <c r="D201" i="42"/>
  <c r="A201" i="42"/>
  <c r="A202" i="42" s="1"/>
  <c r="K200" i="42"/>
  <c r="D199" i="42"/>
  <c r="A199" i="42"/>
  <c r="A200" i="42" s="1"/>
  <c r="K198" i="42"/>
  <c r="D197" i="42"/>
  <c r="A197" i="42"/>
  <c r="A198" i="42" s="1"/>
  <c r="K196" i="42"/>
  <c r="D195" i="42"/>
  <c r="A195" i="42"/>
  <c r="A196" i="42" s="1"/>
  <c r="D193" i="42"/>
  <c r="A193" i="42"/>
  <c r="A194" i="42" s="1"/>
  <c r="D192" i="42"/>
  <c r="A192" i="42"/>
  <c r="K191" i="42"/>
  <c r="D190" i="42"/>
  <c r="A190" i="42"/>
  <c r="A191" i="42" s="1"/>
  <c r="K189" i="42"/>
  <c r="D188" i="42"/>
  <c r="A188" i="42"/>
  <c r="A189" i="42" s="1"/>
  <c r="K187" i="42"/>
  <c r="D186" i="42"/>
  <c r="A186" i="42"/>
  <c r="A187" i="42" s="1"/>
  <c r="K185" i="42"/>
  <c r="D184" i="42"/>
  <c r="A184" i="42"/>
  <c r="A185" i="42" s="1"/>
  <c r="K183" i="42"/>
  <c r="D182" i="42"/>
  <c r="A182" i="42"/>
  <c r="A183" i="42" s="1"/>
  <c r="D181" i="42"/>
  <c r="A181" i="42"/>
  <c r="K180" i="42"/>
  <c r="D179" i="42"/>
  <c r="A179" i="42"/>
  <c r="A180" i="42" s="1"/>
  <c r="K178" i="42"/>
  <c r="D177" i="42"/>
  <c r="A177" i="42"/>
  <c r="A178" i="42" s="1"/>
  <c r="K176" i="42"/>
  <c r="D175" i="42"/>
  <c r="A175" i="42"/>
  <c r="A176" i="42" s="1"/>
  <c r="K174" i="42"/>
  <c r="D173" i="42"/>
  <c r="A173" i="42"/>
  <c r="A174" i="42" s="1"/>
  <c r="K172" i="42"/>
  <c r="A172" i="42"/>
  <c r="K171" i="42"/>
  <c r="A171" i="42"/>
  <c r="A170" i="42"/>
  <c r="K169" i="42"/>
  <c r="D167" i="42"/>
  <c r="A167" i="42"/>
  <c r="A168" i="42" s="1"/>
  <c r="A169" i="42" s="1"/>
  <c r="K166" i="42"/>
  <c r="D164" i="42"/>
  <c r="A164" i="42"/>
  <c r="A165" i="42" s="1"/>
  <c r="A166" i="42" s="1"/>
  <c r="D163" i="42"/>
  <c r="A163" i="42"/>
  <c r="D162" i="42"/>
  <c r="A162" i="42"/>
  <c r="K161" i="42"/>
  <c r="D159" i="42"/>
  <c r="A159" i="42"/>
  <c r="A160" i="42" s="1"/>
  <c r="A161" i="42" s="1"/>
  <c r="K158" i="42"/>
  <c r="D156" i="42"/>
  <c r="A156" i="42"/>
  <c r="A157" i="42" s="1"/>
  <c r="A158" i="42" s="1"/>
  <c r="K155" i="42"/>
  <c r="D153" i="42"/>
  <c r="A153" i="42"/>
  <c r="A154" i="42" s="1"/>
  <c r="A155" i="42" s="1"/>
  <c r="K152" i="42"/>
  <c r="D150" i="42"/>
  <c r="A150" i="42"/>
  <c r="A151" i="42" s="1"/>
  <c r="A152" i="42" s="1"/>
  <c r="D149" i="42"/>
  <c r="A149" i="42"/>
  <c r="K148" i="42"/>
  <c r="D146" i="42"/>
  <c r="A146" i="42"/>
  <c r="A147" i="42" s="1"/>
  <c r="A148" i="42" s="1"/>
  <c r="K145" i="42"/>
  <c r="D143" i="42"/>
  <c r="A143" i="42"/>
  <c r="A144" i="42" s="1"/>
  <c r="A145" i="42" s="1"/>
  <c r="K142" i="42"/>
  <c r="D140" i="42"/>
  <c r="A140" i="42"/>
  <c r="A141" i="42" s="1"/>
  <c r="A142" i="42" s="1"/>
  <c r="D139" i="42"/>
  <c r="A139" i="42"/>
  <c r="D138" i="42"/>
  <c r="A138" i="42"/>
  <c r="D137" i="42"/>
  <c r="A137" i="42"/>
  <c r="A288" i="42" s="1"/>
  <c r="D133" i="42"/>
  <c r="A133" i="42"/>
  <c r="A134" i="42" s="1"/>
  <c r="A135" i="42" s="1"/>
  <c r="D130" i="42"/>
  <c r="A130" i="42"/>
  <c r="A131" i="42" s="1"/>
  <c r="A132" i="42" s="1"/>
  <c r="D127" i="42"/>
  <c r="A127" i="42"/>
  <c r="A128" i="42" s="1"/>
  <c r="A129" i="42" s="1"/>
  <c r="D124" i="42"/>
  <c r="A124" i="42"/>
  <c r="A125" i="42" s="1"/>
  <c r="A126" i="42" s="1"/>
  <c r="D121" i="42"/>
  <c r="A121" i="42"/>
  <c r="A122" i="42" s="1"/>
  <c r="A123" i="42" s="1"/>
  <c r="D118" i="42"/>
  <c r="A118" i="42"/>
  <c r="A119" i="42" s="1"/>
  <c r="A120" i="42" s="1"/>
  <c r="D117" i="42"/>
  <c r="A117" i="42"/>
  <c r="D112" i="42"/>
  <c r="A112" i="42"/>
  <c r="A113" i="42" s="1"/>
  <c r="A114" i="42" s="1"/>
  <c r="A115" i="42" s="1"/>
  <c r="A116" i="42" s="1"/>
  <c r="D111" i="42"/>
  <c r="A111" i="42"/>
  <c r="D108" i="42"/>
  <c r="A108" i="42"/>
  <c r="A109" i="42" s="1"/>
  <c r="A110" i="42" s="1"/>
  <c r="D106" i="42"/>
  <c r="A106" i="42"/>
  <c r="A107" i="42" s="1"/>
  <c r="D104" i="42"/>
  <c r="A104" i="42"/>
  <c r="A105" i="42" s="1"/>
  <c r="D102" i="42"/>
  <c r="A102" i="42"/>
  <c r="A103" i="42" s="1"/>
  <c r="D100" i="42"/>
  <c r="A100" i="42"/>
  <c r="A101" i="42" s="1"/>
  <c r="D98" i="42"/>
  <c r="A98" i="42"/>
  <c r="A99" i="42" s="1"/>
  <c r="D96" i="42"/>
  <c r="A96" i="42"/>
  <c r="A97" i="42" s="1"/>
  <c r="A94" i="42"/>
  <c r="A92" i="42"/>
  <c r="A93" i="42" s="1"/>
  <c r="A90" i="42"/>
  <c r="A91" i="42" s="1"/>
  <c r="D87" i="42"/>
  <c r="A87" i="42"/>
  <c r="A88" i="42" s="1"/>
  <c r="A89" i="42" s="1"/>
  <c r="D84" i="42"/>
  <c r="A84" i="42"/>
  <c r="A85" i="42" s="1"/>
  <c r="A86" i="42" s="1"/>
  <c r="D81" i="42"/>
  <c r="A81" i="42"/>
  <c r="A82" i="42" s="1"/>
  <c r="A83" i="42" s="1"/>
  <c r="D80" i="42"/>
  <c r="A80" i="42"/>
  <c r="D79" i="42"/>
  <c r="A79" i="42"/>
  <c r="D78" i="42"/>
  <c r="A78" i="42"/>
  <c r="A136" i="42" s="1"/>
  <c r="D74" i="42"/>
  <c r="A74" i="42"/>
  <c r="A75" i="42" s="1"/>
  <c r="D72" i="42"/>
  <c r="A72" i="42"/>
  <c r="A73" i="42" s="1"/>
  <c r="D70" i="42"/>
  <c r="A70" i="42"/>
  <c r="A71" i="42" s="1"/>
  <c r="A68" i="42"/>
  <c r="A69" i="42" s="1"/>
  <c r="A66" i="42"/>
  <c r="A67" i="42" s="1"/>
  <c r="A64" i="42"/>
  <c r="A65" i="42" s="1"/>
  <c r="A62" i="42"/>
  <c r="A63" i="42" s="1"/>
  <c r="D61" i="42"/>
  <c r="A61" i="42"/>
  <c r="D58" i="42"/>
  <c r="A58" i="42"/>
  <c r="A59" i="42" s="1"/>
  <c r="A60" i="42" s="1"/>
  <c r="D55" i="42"/>
  <c r="A55" i="42"/>
  <c r="A56" i="42" s="1"/>
  <c r="A57" i="42" s="1"/>
  <c r="D54" i="42"/>
  <c r="A54" i="42"/>
  <c r="D51" i="42"/>
  <c r="A51" i="42"/>
  <c r="A52" i="42" s="1"/>
  <c r="A53" i="42" s="1"/>
  <c r="D48" i="42"/>
  <c r="A48" i="42"/>
  <c r="A49" i="42" s="1"/>
  <c r="A50" i="42" s="1"/>
  <c r="D47" i="42"/>
  <c r="A47" i="42"/>
  <c r="D44" i="42"/>
  <c r="A44" i="42"/>
  <c r="A45" i="42" s="1"/>
  <c r="A46" i="42" s="1"/>
  <c r="D41" i="42"/>
  <c r="A41" i="42"/>
  <c r="A43" i="42" s="1"/>
  <c r="D38" i="42"/>
  <c r="A38" i="42"/>
  <c r="A39" i="42" s="1"/>
  <c r="D35" i="42"/>
  <c r="A35" i="42"/>
  <c r="A36" i="42" s="1"/>
  <c r="D33" i="42"/>
  <c r="A33" i="42"/>
  <c r="A34" i="42" s="1"/>
  <c r="A31" i="42"/>
  <c r="A32" i="42" s="1"/>
  <c r="A29" i="42"/>
  <c r="A30" i="42" s="1"/>
  <c r="D28" i="42"/>
  <c r="A28" i="42"/>
  <c r="D25" i="42"/>
  <c r="A25" i="42"/>
  <c r="A26" i="42" s="1"/>
  <c r="A27" i="42" s="1"/>
  <c r="D22" i="42"/>
  <c r="A22" i="42"/>
  <c r="A23" i="42" s="1"/>
  <c r="A24" i="42" s="1"/>
  <c r="D19" i="42"/>
  <c r="A19" i="42"/>
  <c r="D16" i="42"/>
  <c r="A16" i="42"/>
  <c r="A14" i="42"/>
  <c r="A15" i="42" s="1"/>
  <c r="D13" i="42"/>
  <c r="A13" i="42"/>
  <c r="K10" i="42"/>
  <c r="D10" i="42"/>
  <c r="A10" i="42"/>
  <c r="A11" i="42" s="1"/>
  <c r="A12" i="42" s="1"/>
  <c r="A20" i="42" s="1"/>
  <c r="A21" i="42" s="1"/>
  <c r="D9" i="42"/>
  <c r="A9" i="42"/>
  <c r="A17" i="42" s="1"/>
  <c r="A18" i="42" s="1"/>
  <c r="D8" i="42"/>
  <c r="A8" i="42"/>
  <c r="A881" i="42" s="1"/>
  <c r="A882" i="42" s="1"/>
  <c r="K887" i="42" l="1"/>
  <c r="K883" i="42"/>
  <c r="K881" i="42"/>
  <c r="A272" i="42"/>
  <c r="A37" i="42"/>
  <c r="A42" i="42"/>
  <c r="A77" i="42"/>
  <c r="A285" i="42"/>
  <c r="A76" i="42"/>
  <c r="K885" i="42"/>
  <c r="A876" i="42"/>
  <c r="J890" i="42"/>
  <c r="A281" i="42"/>
  <c r="A883" i="42"/>
  <c r="A884" i="42" s="1"/>
  <c r="A40" i="42"/>
  <c r="A95" i="42"/>
  <c r="A885" i="42"/>
  <c r="A886" i="42" s="1"/>
  <c r="K890" i="42" l="1"/>
  <c r="J892" i="42"/>
  <c r="J894" i="42" s="1"/>
  <c r="K892" i="42" l="1"/>
  <c r="K894" i="42" s="1"/>
  <c r="C5" i="37"/>
  <c r="B29" i="38" l="1"/>
  <c r="K914" i="12" l="1"/>
  <c r="K915" i="12"/>
  <c r="K916" i="12"/>
  <c r="K917" i="12"/>
  <c r="K918" i="12"/>
  <c r="K919" i="12"/>
  <c r="K920" i="12"/>
  <c r="K921" i="12"/>
  <c r="K922" i="12"/>
  <c r="K923" i="12"/>
  <c r="K924" i="12"/>
  <c r="K925" i="12"/>
  <c r="K926" i="12"/>
  <c r="K927" i="12"/>
  <c r="K928" i="12"/>
  <c r="K929" i="12"/>
  <c r="K930" i="12"/>
  <c r="K13" i="12" l="1"/>
  <c r="K783" i="12" l="1"/>
  <c r="K782" i="12"/>
  <c r="D782" i="12"/>
  <c r="A782" i="12"/>
  <c r="A783" i="12" s="1"/>
  <c r="K693" i="12" l="1"/>
  <c r="K692" i="12"/>
  <c r="D692" i="12"/>
  <c r="A692" i="12"/>
  <c r="A693" i="12" s="1"/>
  <c r="K14" i="12" l="1"/>
  <c r="K15" i="12"/>
  <c r="K16" i="12"/>
  <c r="K17" i="12"/>
  <c r="K18" i="12"/>
  <c r="K19" i="12"/>
  <c r="K20" i="12"/>
  <c r="K21" i="12"/>
  <c r="K22" i="12"/>
  <c r="K23" i="12"/>
  <c r="K24" i="12"/>
  <c r="K25" i="12"/>
  <c r="K26" i="12"/>
  <c r="K27" i="12"/>
  <c r="K28" i="12"/>
  <c r="K29" i="12"/>
  <c r="K30" i="12"/>
  <c r="K31" i="12"/>
  <c r="K32" i="12"/>
  <c r="K33" i="12"/>
  <c r="K34" i="12"/>
  <c r="K35" i="12"/>
  <c r="K36" i="12"/>
  <c r="K37" i="12"/>
  <c r="K38" i="12"/>
  <c r="K39" i="12"/>
  <c r="K40" i="12"/>
  <c r="K41" i="12"/>
  <c r="K42" i="12"/>
  <c r="K43" i="12"/>
  <c r="K44" i="12"/>
  <c r="K45" i="12"/>
  <c r="K46" i="12"/>
  <c r="K47" i="12"/>
  <c r="K48" i="12"/>
  <c r="K49" i="12"/>
  <c r="K50" i="12"/>
  <c r="K51" i="12"/>
  <c r="K52" i="12"/>
  <c r="K53" i="12"/>
  <c r="K54" i="12"/>
  <c r="K55" i="12"/>
  <c r="K56" i="12"/>
  <c r="K57" i="12"/>
  <c r="K58" i="12"/>
  <c r="K59" i="12"/>
  <c r="K60" i="12"/>
  <c r="K61" i="12"/>
  <c r="K62" i="12"/>
  <c r="K63" i="12"/>
  <c r="K64" i="12"/>
  <c r="K65" i="12"/>
  <c r="K66" i="12"/>
  <c r="K67" i="12"/>
  <c r="K68" i="12"/>
  <c r="K69" i="12"/>
  <c r="K70" i="12"/>
  <c r="K71" i="12"/>
  <c r="K72" i="12"/>
  <c r="K73" i="12"/>
  <c r="K74" i="12"/>
  <c r="K75" i="12"/>
  <c r="K76" i="12"/>
  <c r="K77" i="12"/>
  <c r="K78" i="12"/>
  <c r="K79" i="12"/>
  <c r="K80" i="12"/>
  <c r="K81" i="12"/>
  <c r="K82" i="12"/>
  <c r="K83" i="12"/>
  <c r="K85" i="12"/>
  <c r="K86" i="12"/>
  <c r="K87" i="12"/>
  <c r="K88" i="12"/>
  <c r="K89" i="12"/>
  <c r="K90" i="12"/>
  <c r="K91" i="12"/>
  <c r="K92" i="12"/>
  <c r="K93" i="12"/>
  <c r="K94" i="12"/>
  <c r="K95" i="12"/>
  <c r="K96" i="12"/>
  <c r="K97" i="12"/>
  <c r="K98" i="12"/>
  <c r="K99" i="12"/>
  <c r="K100" i="12"/>
  <c r="K101" i="12"/>
  <c r="K102" i="12"/>
  <c r="K103" i="12"/>
  <c r="K104" i="12"/>
  <c r="K105" i="12"/>
  <c r="K106" i="12"/>
  <c r="K107" i="12"/>
  <c r="K108" i="12"/>
  <c r="K109" i="12"/>
  <c r="K110" i="12"/>
  <c r="K111" i="12"/>
  <c r="K112" i="12"/>
  <c r="K113" i="12"/>
  <c r="K114" i="12"/>
  <c r="K115" i="12"/>
  <c r="K116" i="12"/>
  <c r="K117" i="12"/>
  <c r="K118" i="12"/>
  <c r="K119" i="12"/>
  <c r="K120" i="12"/>
  <c r="K121" i="12"/>
  <c r="K122" i="12"/>
  <c r="K123" i="12"/>
  <c r="K124" i="12"/>
  <c r="K125" i="12"/>
  <c r="K126" i="12"/>
  <c r="K127" i="12"/>
  <c r="K128" i="12"/>
  <c r="K129" i="12"/>
  <c r="K130" i="12"/>
  <c r="K131" i="12"/>
  <c r="K132" i="12"/>
  <c r="K133" i="12"/>
  <c r="K134" i="12"/>
  <c r="K135" i="12"/>
  <c r="K136" i="12"/>
  <c r="K137" i="12"/>
  <c r="K138" i="12"/>
  <c r="K139" i="12"/>
  <c r="K140" i="12"/>
  <c r="K141" i="12"/>
  <c r="K142" i="12"/>
  <c r="K143" i="12"/>
  <c r="K144" i="12"/>
  <c r="K145" i="12"/>
  <c r="K146" i="12"/>
  <c r="K147" i="12"/>
  <c r="K149" i="12"/>
  <c r="K150" i="12"/>
  <c r="K151" i="12"/>
  <c r="K152" i="12"/>
  <c r="K153" i="12"/>
  <c r="K154" i="12"/>
  <c r="K155" i="12"/>
  <c r="K156" i="12"/>
  <c r="K157" i="12"/>
  <c r="K158" i="12"/>
  <c r="K159" i="12"/>
  <c r="K160" i="12"/>
  <c r="K161" i="12"/>
  <c r="K162" i="12"/>
  <c r="K163" i="12"/>
  <c r="K164" i="12"/>
  <c r="K165" i="12"/>
  <c r="K166" i="12"/>
  <c r="K167" i="12"/>
  <c r="K168" i="12"/>
  <c r="K169" i="12"/>
  <c r="K170" i="12"/>
  <c r="K171" i="12"/>
  <c r="K172" i="12"/>
  <c r="K173" i="12"/>
  <c r="K174" i="12"/>
  <c r="K175" i="12"/>
  <c r="K176" i="12"/>
  <c r="K177" i="12"/>
  <c r="K178" i="12"/>
  <c r="K179" i="12"/>
  <c r="K180" i="12"/>
  <c r="K181" i="12"/>
  <c r="K182" i="12"/>
  <c r="K183" i="12"/>
  <c r="K184" i="12"/>
  <c r="K185" i="12"/>
  <c r="K186" i="12"/>
  <c r="K187" i="12"/>
  <c r="K188" i="12"/>
  <c r="K189" i="12"/>
  <c r="K190" i="12"/>
  <c r="K191" i="12"/>
  <c r="K192" i="12"/>
  <c r="K193" i="12"/>
  <c r="K194" i="12"/>
  <c r="K195" i="12"/>
  <c r="K196" i="12"/>
  <c r="K197" i="12"/>
  <c r="K198" i="12"/>
  <c r="K199" i="12"/>
  <c r="K200" i="12"/>
  <c r="K201" i="12"/>
  <c r="K202" i="12"/>
  <c r="K203" i="12"/>
  <c r="K204" i="12"/>
  <c r="K205" i="12"/>
  <c r="K206" i="12"/>
  <c r="K207" i="12"/>
  <c r="K208" i="12"/>
  <c r="K209" i="12"/>
  <c r="K210" i="12"/>
  <c r="K211" i="12"/>
  <c r="K212" i="12"/>
  <c r="K213" i="12"/>
  <c r="K214" i="12"/>
  <c r="K215" i="12"/>
  <c r="K216" i="12"/>
  <c r="K217" i="12"/>
  <c r="K218" i="12"/>
  <c r="K219" i="12"/>
  <c r="K220" i="12"/>
  <c r="K221" i="12"/>
  <c r="K222" i="12"/>
  <c r="K223" i="12"/>
  <c r="K224" i="12"/>
  <c r="K225" i="12"/>
  <c r="K226" i="12"/>
  <c r="K227" i="12"/>
  <c r="K228" i="12"/>
  <c r="K229" i="12"/>
  <c r="K230" i="12"/>
  <c r="K231" i="12"/>
  <c r="K232" i="12"/>
  <c r="K233" i="12"/>
  <c r="K234" i="12"/>
  <c r="K235" i="12"/>
  <c r="K236" i="12"/>
  <c r="K237" i="12"/>
  <c r="K238" i="12"/>
  <c r="K239" i="12"/>
  <c r="K240" i="12"/>
  <c r="K241" i="12"/>
  <c r="K242" i="12"/>
  <c r="K243" i="12"/>
  <c r="K244" i="12"/>
  <c r="K245" i="12"/>
  <c r="K246" i="12"/>
  <c r="K247" i="12"/>
  <c r="K248" i="12"/>
  <c r="K249" i="12"/>
  <c r="K250" i="12"/>
  <c r="K251" i="12"/>
  <c r="K252" i="12"/>
  <c r="K253" i="12"/>
  <c r="K254" i="12"/>
  <c r="K255" i="12"/>
  <c r="K256" i="12"/>
  <c r="K257" i="12"/>
  <c r="K258" i="12"/>
  <c r="K259" i="12"/>
  <c r="K260" i="12"/>
  <c r="K261" i="12"/>
  <c r="K262" i="12"/>
  <c r="K263" i="12"/>
  <c r="K264" i="12"/>
  <c r="K265" i="12"/>
  <c r="K266" i="12"/>
  <c r="K267" i="12"/>
  <c r="K268" i="12"/>
  <c r="K269" i="12"/>
  <c r="K270" i="12"/>
  <c r="K271" i="12"/>
  <c r="K272" i="12"/>
  <c r="K273" i="12"/>
  <c r="K274" i="12"/>
  <c r="K275" i="12"/>
  <c r="K276" i="12"/>
  <c r="K277" i="12"/>
  <c r="K278" i="12"/>
  <c r="K279" i="12"/>
  <c r="K280" i="12"/>
  <c r="K281" i="12"/>
  <c r="K282" i="12"/>
  <c r="K283" i="12"/>
  <c r="K284" i="12"/>
  <c r="K285" i="12"/>
  <c r="K286" i="12"/>
  <c r="K287" i="12"/>
  <c r="K288" i="12"/>
  <c r="K289" i="12"/>
  <c r="K290" i="12"/>
  <c r="K291" i="12"/>
  <c r="K292" i="12"/>
  <c r="K293" i="12"/>
  <c r="K294" i="12"/>
  <c r="K295" i="12"/>
  <c r="K296" i="12"/>
  <c r="K297" i="12"/>
  <c r="K298" i="12"/>
  <c r="K299" i="12"/>
  <c r="K300" i="12"/>
  <c r="K301" i="12"/>
  <c r="K302" i="12"/>
  <c r="K303" i="12"/>
  <c r="K304" i="12"/>
  <c r="K305" i="12"/>
  <c r="K306" i="12"/>
  <c r="K307" i="12"/>
  <c r="K308" i="12"/>
  <c r="K309" i="12"/>
  <c r="K310" i="12"/>
  <c r="K311" i="12"/>
  <c r="K312" i="12"/>
  <c r="K313" i="12"/>
  <c r="K314" i="12"/>
  <c r="K316" i="12"/>
  <c r="K317" i="12"/>
  <c r="K318" i="12"/>
  <c r="K319" i="12"/>
  <c r="K320" i="12"/>
  <c r="K321" i="12"/>
  <c r="K322" i="12"/>
  <c r="K323" i="12"/>
  <c r="K324" i="12"/>
  <c r="K325" i="12"/>
  <c r="K326" i="12"/>
  <c r="K327" i="12"/>
  <c r="K328" i="12"/>
  <c r="K329" i="12"/>
  <c r="K330" i="12"/>
  <c r="K331" i="12"/>
  <c r="K332" i="12"/>
  <c r="K333" i="12"/>
  <c r="K334" i="12"/>
  <c r="K335" i="12"/>
  <c r="K336" i="12"/>
  <c r="K337" i="12"/>
  <c r="K338" i="12"/>
  <c r="K339" i="12"/>
  <c r="K340" i="12"/>
  <c r="K341" i="12"/>
  <c r="K342" i="12"/>
  <c r="K343" i="12"/>
  <c r="K344" i="12"/>
  <c r="K345" i="12"/>
  <c r="K346" i="12"/>
  <c r="K347" i="12"/>
  <c r="K348" i="12"/>
  <c r="K349" i="12"/>
  <c r="K350" i="12"/>
  <c r="K351" i="12"/>
  <c r="K352" i="12"/>
  <c r="K353" i="12"/>
  <c r="K354" i="12"/>
  <c r="K355" i="12"/>
  <c r="K356" i="12"/>
  <c r="K357" i="12"/>
  <c r="K358" i="12"/>
  <c r="K359" i="12"/>
  <c r="K360" i="12"/>
  <c r="K361" i="12"/>
  <c r="K362" i="12"/>
  <c r="K363" i="12"/>
  <c r="K364" i="12"/>
  <c r="K365" i="12"/>
  <c r="K366" i="12"/>
  <c r="K367" i="12"/>
  <c r="K368" i="12"/>
  <c r="K369" i="12"/>
  <c r="K370" i="12"/>
  <c r="K371" i="12"/>
  <c r="K372" i="12"/>
  <c r="K373" i="12"/>
  <c r="K374" i="12"/>
  <c r="K375" i="12"/>
  <c r="K376" i="12"/>
  <c r="K377" i="12"/>
  <c r="K378" i="12"/>
  <c r="K379" i="12"/>
  <c r="K380" i="12"/>
  <c r="K381" i="12"/>
  <c r="K382" i="12"/>
  <c r="K383" i="12"/>
  <c r="K384" i="12"/>
  <c r="K385" i="12"/>
  <c r="K386" i="12"/>
  <c r="K387" i="12"/>
  <c r="K388" i="12"/>
  <c r="K389" i="12"/>
  <c r="K390" i="12"/>
  <c r="K391" i="12"/>
  <c r="K392" i="12"/>
  <c r="K393" i="12"/>
  <c r="K394" i="12"/>
  <c r="K395" i="12"/>
  <c r="K396" i="12"/>
  <c r="K397" i="12"/>
  <c r="K398" i="12"/>
  <c r="K399" i="12"/>
  <c r="K400" i="12"/>
  <c r="K401" i="12"/>
  <c r="K402" i="12"/>
  <c r="K403" i="12"/>
  <c r="K404" i="12"/>
  <c r="K405" i="12"/>
  <c r="K406" i="12"/>
  <c r="K407" i="12"/>
  <c r="K408" i="12"/>
  <c r="K409" i="12"/>
  <c r="K410" i="12"/>
  <c r="K411" i="12"/>
  <c r="K412" i="12"/>
  <c r="K413" i="12"/>
  <c r="K414" i="12"/>
  <c r="K415" i="12"/>
  <c r="K416" i="12"/>
  <c r="K417" i="12"/>
  <c r="K418" i="12"/>
  <c r="K419" i="12"/>
  <c r="K420" i="12"/>
  <c r="K421" i="12"/>
  <c r="K422" i="12"/>
  <c r="K423" i="12"/>
  <c r="K424" i="12"/>
  <c r="K425" i="12"/>
  <c r="K426" i="12"/>
  <c r="K428" i="12"/>
  <c r="K429" i="12"/>
  <c r="K430" i="12"/>
  <c r="K431" i="12"/>
  <c r="K432" i="12"/>
  <c r="K433" i="12"/>
  <c r="K434" i="12"/>
  <c r="K435" i="12"/>
  <c r="K436" i="12"/>
  <c r="K437" i="12"/>
  <c r="K438" i="12"/>
  <c r="K439" i="12"/>
  <c r="K440" i="12"/>
  <c r="K441" i="12"/>
  <c r="K442" i="12"/>
  <c r="K443" i="12"/>
  <c r="K444" i="12"/>
  <c r="K445" i="12"/>
  <c r="K446" i="12"/>
  <c r="K447" i="12"/>
  <c r="K448" i="12"/>
  <c r="K449" i="12"/>
  <c r="K450" i="12"/>
  <c r="K451" i="12"/>
  <c r="K452" i="12"/>
  <c r="K453" i="12"/>
  <c r="K454" i="12"/>
  <c r="K455" i="12"/>
  <c r="K456" i="12"/>
  <c r="K457" i="12"/>
  <c r="K458" i="12"/>
  <c r="K459" i="12"/>
  <c r="K460" i="12"/>
  <c r="K461" i="12"/>
  <c r="K462" i="12"/>
  <c r="K463" i="12"/>
  <c r="K464" i="12"/>
  <c r="K465" i="12"/>
  <c r="K466" i="12"/>
  <c r="K467" i="12"/>
  <c r="K468" i="12"/>
  <c r="K469" i="12"/>
  <c r="K470" i="12"/>
  <c r="K471" i="12"/>
  <c r="K472" i="12"/>
  <c r="K473" i="12"/>
  <c r="K474" i="12"/>
  <c r="K475" i="12"/>
  <c r="K476" i="12"/>
  <c r="K477" i="12"/>
  <c r="K478" i="12"/>
  <c r="K479" i="12"/>
  <c r="K480" i="12"/>
  <c r="K481" i="12"/>
  <c r="K482" i="12"/>
  <c r="K483" i="12"/>
  <c r="K484" i="12"/>
  <c r="K485" i="12"/>
  <c r="K486" i="12"/>
  <c r="K487" i="12"/>
  <c r="K488" i="12"/>
  <c r="K489" i="12"/>
  <c r="K490" i="12"/>
  <c r="K491" i="12"/>
  <c r="K492" i="12"/>
  <c r="K493" i="12"/>
  <c r="K494" i="12"/>
  <c r="K495" i="12"/>
  <c r="K496" i="12"/>
  <c r="K497" i="12"/>
  <c r="K498" i="12"/>
  <c r="K499" i="12"/>
  <c r="K500" i="12"/>
  <c r="K501" i="12"/>
  <c r="K502" i="12"/>
  <c r="K503" i="12"/>
  <c r="K504" i="12"/>
  <c r="K505" i="12"/>
  <c r="K506" i="12"/>
  <c r="K507" i="12"/>
  <c r="K508" i="12"/>
  <c r="K509" i="12"/>
  <c r="K510" i="12"/>
  <c r="K511" i="12"/>
  <c r="K512" i="12"/>
  <c r="K513" i="12"/>
  <c r="K514" i="12"/>
  <c r="K515" i="12"/>
  <c r="K516" i="12"/>
  <c r="K517" i="12"/>
  <c r="K518" i="12"/>
  <c r="K519" i="12"/>
  <c r="K520" i="12"/>
  <c r="K521" i="12"/>
  <c r="K522" i="12"/>
  <c r="K523" i="12"/>
  <c r="K524" i="12"/>
  <c r="K525" i="12"/>
  <c r="K526" i="12"/>
  <c r="K527" i="12"/>
  <c r="K528" i="12"/>
  <c r="K529" i="12"/>
  <c r="K530" i="12"/>
  <c r="K531" i="12"/>
  <c r="K532" i="12"/>
  <c r="K533" i="12"/>
  <c r="K534" i="12"/>
  <c r="K535" i="12"/>
  <c r="K536" i="12"/>
  <c r="K537" i="12"/>
  <c r="K538" i="12"/>
  <c r="K539" i="12"/>
  <c r="K540" i="12"/>
  <c r="K541" i="12"/>
  <c r="K542" i="12"/>
  <c r="K543" i="12"/>
  <c r="K544" i="12"/>
  <c r="K545" i="12"/>
  <c r="K546" i="12"/>
  <c r="K547" i="12"/>
  <c r="K548" i="12"/>
  <c r="K549" i="12"/>
  <c r="K550" i="12"/>
  <c r="K551" i="12"/>
  <c r="K552" i="12"/>
  <c r="K553" i="12"/>
  <c r="K554" i="12"/>
  <c r="K555" i="12"/>
  <c r="K556" i="12"/>
  <c r="K557" i="12"/>
  <c r="K558" i="12"/>
  <c r="K559" i="12"/>
  <c r="K560" i="12"/>
  <c r="K561" i="12"/>
  <c r="K562" i="12"/>
  <c r="K563" i="12"/>
  <c r="K564" i="12"/>
  <c r="K565" i="12"/>
  <c r="K566" i="12"/>
  <c r="K567" i="12"/>
  <c r="K568" i="12"/>
  <c r="K569" i="12"/>
  <c r="K570" i="12"/>
  <c r="K571" i="12"/>
  <c r="K572" i="12"/>
  <c r="K573" i="12"/>
  <c r="K574" i="12"/>
  <c r="K575" i="12"/>
  <c r="K576" i="12"/>
  <c r="K577" i="12"/>
  <c r="K578" i="12"/>
  <c r="K579" i="12"/>
  <c r="K580" i="12"/>
  <c r="K581" i="12"/>
  <c r="K582" i="12"/>
  <c r="K583" i="12"/>
  <c r="K584" i="12"/>
  <c r="K585" i="12"/>
  <c r="K586" i="12"/>
  <c r="K587" i="12"/>
  <c r="K588" i="12"/>
  <c r="K589" i="12"/>
  <c r="K590" i="12"/>
  <c r="K591" i="12"/>
  <c r="K592" i="12"/>
  <c r="K593" i="12"/>
  <c r="K594" i="12"/>
  <c r="K595" i="12"/>
  <c r="K596" i="12"/>
  <c r="K597" i="12"/>
  <c r="K598" i="12"/>
  <c r="K599" i="12"/>
  <c r="K600" i="12"/>
  <c r="K601" i="12"/>
  <c r="K602" i="12"/>
  <c r="K603" i="12"/>
  <c r="K604" i="12"/>
  <c r="K605" i="12"/>
  <c r="K606" i="12"/>
  <c r="K607" i="12"/>
  <c r="K608" i="12"/>
  <c r="K609" i="12"/>
  <c r="K610" i="12"/>
  <c r="K611" i="12"/>
  <c r="K612" i="12"/>
  <c r="K613" i="12"/>
  <c r="K614" i="12"/>
  <c r="K615" i="12"/>
  <c r="K616" i="12"/>
  <c r="K617" i="12"/>
  <c r="K618" i="12"/>
  <c r="K619" i="12"/>
  <c r="K620" i="12"/>
  <c r="K621" i="12"/>
  <c r="K622" i="12"/>
  <c r="K623" i="12"/>
  <c r="K624" i="12"/>
  <c r="K625" i="12"/>
  <c r="K626" i="12"/>
  <c r="K627" i="12"/>
  <c r="K628" i="12"/>
  <c r="K629" i="12"/>
  <c r="K630" i="12"/>
  <c r="K631" i="12"/>
  <c r="K632" i="12"/>
  <c r="K633" i="12"/>
  <c r="K634" i="12"/>
  <c r="K635" i="12"/>
  <c r="K636" i="12"/>
  <c r="K637" i="12"/>
  <c r="K638" i="12"/>
  <c r="K639" i="12"/>
  <c r="K640" i="12"/>
  <c r="K641" i="12"/>
  <c r="K642" i="12"/>
  <c r="K643" i="12"/>
  <c r="K644" i="12"/>
  <c r="K645" i="12"/>
  <c r="K646" i="12"/>
  <c r="K647" i="12"/>
  <c r="K648" i="12"/>
  <c r="K649" i="12"/>
  <c r="K650" i="12"/>
  <c r="K651" i="12"/>
  <c r="K652" i="12"/>
  <c r="K653" i="12"/>
  <c r="K654" i="12"/>
  <c r="K655" i="12"/>
  <c r="K656" i="12"/>
  <c r="K657" i="12"/>
  <c r="K658" i="12"/>
  <c r="K659" i="12"/>
  <c r="K660" i="12"/>
  <c r="K661" i="12"/>
  <c r="K662" i="12"/>
  <c r="K663" i="12"/>
  <c r="K664" i="12"/>
  <c r="K665" i="12"/>
  <c r="K666" i="12"/>
  <c r="K667" i="12"/>
  <c r="K668" i="12"/>
  <c r="K669" i="12"/>
  <c r="K670" i="12"/>
  <c r="K671" i="12"/>
  <c r="K672" i="12"/>
  <c r="K673" i="12"/>
  <c r="K674" i="12"/>
  <c r="K675" i="12"/>
  <c r="K676" i="12"/>
  <c r="K677" i="12"/>
  <c r="K678" i="12"/>
  <c r="K679" i="12"/>
  <c r="K680" i="12"/>
  <c r="K682" i="12"/>
  <c r="K683" i="12"/>
  <c r="K684" i="12"/>
  <c r="K685" i="12"/>
  <c r="K686" i="12"/>
  <c r="K687" i="12"/>
  <c r="K688" i="12"/>
  <c r="K689" i="12"/>
  <c r="K690" i="12"/>
  <c r="K691" i="12"/>
  <c r="K694" i="12"/>
  <c r="K695" i="12"/>
  <c r="K696" i="12"/>
  <c r="K697" i="12"/>
  <c r="K698" i="12"/>
  <c r="K699" i="12"/>
  <c r="K700" i="12"/>
  <c r="K701" i="12"/>
  <c r="K702" i="12"/>
  <c r="K703" i="12"/>
  <c r="K704" i="12"/>
  <c r="K705" i="12"/>
  <c r="K706" i="12"/>
  <c r="K707" i="12"/>
  <c r="K708" i="12"/>
  <c r="K709" i="12"/>
  <c r="K710" i="12"/>
  <c r="K711" i="12"/>
  <c r="K712" i="12"/>
  <c r="K713" i="12"/>
  <c r="K714" i="12"/>
  <c r="K715" i="12"/>
  <c r="K716" i="12"/>
  <c r="K717" i="12"/>
  <c r="K718" i="12"/>
  <c r="K719" i="12"/>
  <c r="K720" i="12"/>
  <c r="K721" i="12"/>
  <c r="K722" i="12"/>
  <c r="K723" i="12"/>
  <c r="K724" i="12"/>
  <c r="K725" i="12"/>
  <c r="K726" i="12"/>
  <c r="K727" i="12"/>
  <c r="K728" i="12"/>
  <c r="K729" i="12"/>
  <c r="K730" i="12"/>
  <c r="K731" i="12"/>
  <c r="K732" i="12"/>
  <c r="K733" i="12"/>
  <c r="K734" i="12"/>
  <c r="K735" i="12"/>
  <c r="K736" i="12"/>
  <c r="K737" i="12"/>
  <c r="K738" i="12"/>
  <c r="K739" i="12"/>
  <c r="K740" i="12"/>
  <c r="K741" i="12"/>
  <c r="K742" i="12"/>
  <c r="K743" i="12"/>
  <c r="K744" i="12"/>
  <c r="K745" i="12"/>
  <c r="K746" i="12"/>
  <c r="K747" i="12"/>
  <c r="K748" i="12"/>
  <c r="K749" i="12"/>
  <c r="K750" i="12"/>
  <c r="K751" i="12"/>
  <c r="K752" i="12"/>
  <c r="K753" i="12"/>
  <c r="K754" i="12"/>
  <c r="K755" i="12"/>
  <c r="K756" i="12"/>
  <c r="K757" i="12"/>
  <c r="K758" i="12"/>
  <c r="K759" i="12"/>
  <c r="K760" i="12"/>
  <c r="K761" i="12"/>
  <c r="K762" i="12"/>
  <c r="K763" i="12"/>
  <c r="K764" i="12"/>
  <c r="K765" i="12"/>
  <c r="K766" i="12"/>
  <c r="K767" i="12"/>
  <c r="K768" i="12"/>
  <c r="K769" i="12"/>
  <c r="K770" i="12"/>
  <c r="K771" i="12"/>
  <c r="K772" i="12"/>
  <c r="K773" i="12"/>
  <c r="K774" i="12"/>
  <c r="K775" i="12"/>
  <c r="K776" i="12"/>
  <c r="K777" i="12"/>
  <c r="K778" i="12"/>
  <c r="K779" i="12"/>
  <c r="K780" i="12"/>
  <c r="K781" i="12"/>
  <c r="K784" i="12"/>
  <c r="K785" i="12"/>
  <c r="K786" i="12"/>
  <c r="K787" i="12"/>
  <c r="K788" i="12"/>
  <c r="K789" i="12"/>
  <c r="K790" i="12"/>
  <c r="K791" i="12"/>
  <c r="K792" i="12"/>
  <c r="K793" i="12"/>
  <c r="K794" i="12"/>
  <c r="K795" i="12"/>
  <c r="K796" i="12"/>
  <c r="K797" i="12"/>
  <c r="K798" i="12"/>
  <c r="K799" i="12"/>
  <c r="K800" i="12"/>
  <c r="K801" i="12"/>
  <c r="K802" i="12"/>
  <c r="K805" i="12"/>
  <c r="K806" i="12"/>
  <c r="K807" i="12"/>
  <c r="K808" i="12"/>
  <c r="K809" i="12"/>
  <c r="K810" i="12"/>
  <c r="K811" i="12"/>
  <c r="K812" i="12"/>
  <c r="K813" i="12"/>
  <c r="K814" i="12"/>
  <c r="K815" i="12"/>
  <c r="K816" i="12"/>
  <c r="K817" i="12"/>
  <c r="K818" i="12"/>
  <c r="K819" i="12"/>
  <c r="K823" i="12"/>
  <c r="K824" i="12"/>
  <c r="K825" i="12"/>
  <c r="K826" i="12"/>
  <c r="K827" i="12"/>
  <c r="K828" i="12"/>
  <c r="K829" i="12"/>
  <c r="K830" i="12"/>
  <c r="K831" i="12"/>
  <c r="K832" i="12"/>
  <c r="K833" i="12"/>
  <c r="K834" i="12"/>
  <c r="K835" i="12"/>
  <c r="K836" i="12"/>
  <c r="K837" i="12"/>
  <c r="K838" i="12"/>
  <c r="K839" i="12"/>
  <c r="K840" i="12"/>
  <c r="K841" i="12"/>
  <c r="K842" i="12"/>
  <c r="K843" i="12"/>
  <c r="K844" i="12"/>
  <c r="K845" i="12"/>
  <c r="K846" i="12"/>
  <c r="K847" i="12"/>
  <c r="K848" i="12"/>
  <c r="K849" i="12"/>
  <c r="K850" i="12"/>
  <c r="K851" i="12"/>
  <c r="K852" i="12"/>
  <c r="K853" i="12"/>
  <c r="K854" i="12"/>
  <c r="K855" i="12"/>
  <c r="K856" i="12"/>
  <c r="K857" i="12"/>
  <c r="K858" i="12"/>
  <c r="K859" i="12"/>
  <c r="K860" i="12"/>
  <c r="K861" i="12"/>
  <c r="K862" i="12"/>
  <c r="K863" i="12"/>
  <c r="K864" i="12"/>
  <c r="K865" i="12"/>
  <c r="K866" i="12"/>
  <c r="K867" i="12"/>
  <c r="K868" i="12"/>
  <c r="K869" i="12"/>
  <c r="K870" i="12"/>
  <c r="K871" i="12"/>
  <c r="K872" i="12"/>
  <c r="K873" i="12"/>
  <c r="K874" i="12"/>
  <c r="K875" i="12"/>
  <c r="K876" i="12"/>
  <c r="K877" i="12"/>
  <c r="K878" i="12"/>
  <c r="K879" i="12"/>
  <c r="K880" i="12"/>
  <c r="K881" i="12"/>
  <c r="K882" i="12"/>
  <c r="K883" i="12"/>
  <c r="K884" i="12"/>
  <c r="K885" i="12"/>
  <c r="K886" i="12"/>
  <c r="K887" i="12"/>
  <c r="K888" i="12"/>
  <c r="K889" i="12"/>
  <c r="K890" i="12"/>
  <c r="K891" i="12"/>
  <c r="K892" i="12"/>
  <c r="K893" i="12"/>
  <c r="K894" i="12"/>
  <c r="K895" i="12"/>
  <c r="K896" i="12"/>
  <c r="K897" i="12"/>
  <c r="K898" i="12"/>
  <c r="K899" i="12"/>
  <c r="K900" i="12"/>
  <c r="K901" i="12"/>
  <c r="K902" i="12"/>
  <c r="K903" i="12"/>
  <c r="K904" i="12"/>
  <c r="K905" i="12"/>
  <c r="K906" i="12"/>
  <c r="K907" i="12"/>
  <c r="K908" i="12"/>
  <c r="K909" i="12"/>
  <c r="K910" i="12"/>
  <c r="K911" i="12"/>
  <c r="K912" i="12"/>
  <c r="K931" i="12"/>
  <c r="K932" i="12"/>
  <c r="K933" i="12"/>
  <c r="K934" i="12"/>
  <c r="K935" i="12"/>
  <c r="K936" i="12"/>
  <c r="K937" i="12"/>
  <c r="K938" i="12"/>
  <c r="K939" i="12"/>
  <c r="K940" i="12"/>
  <c r="K941" i="12"/>
  <c r="K942" i="12"/>
  <c r="K943" i="12"/>
  <c r="K944" i="12"/>
  <c r="K945" i="12"/>
  <c r="K946" i="12"/>
  <c r="K947" i="12"/>
  <c r="K948" i="12"/>
  <c r="K681" i="12" l="1"/>
  <c r="K959" i="12" s="1"/>
  <c r="K84" i="12"/>
  <c r="K953" i="12" s="1"/>
  <c r="K148" i="12"/>
  <c r="K955" i="12" s="1"/>
  <c r="K913" i="12"/>
  <c r="K961" i="12" s="1"/>
  <c r="K315" i="12"/>
  <c r="K957" i="12" s="1"/>
  <c r="D110" i="12"/>
  <c r="D105" i="12"/>
  <c r="D102" i="12"/>
  <c r="D99" i="12"/>
  <c r="D130" i="12"/>
  <c r="D133" i="12"/>
  <c r="D136" i="12"/>
  <c r="D155" i="12"/>
  <c r="D152" i="12"/>
  <c r="A482" i="12"/>
  <c r="A942" i="12"/>
  <c r="D687" i="12"/>
  <c r="A687" i="12"/>
  <c r="A688" i="12" s="1"/>
  <c r="D43" i="12"/>
  <c r="A43" i="12"/>
  <c r="A45" i="12" s="1"/>
  <c r="K964" i="12" l="1"/>
  <c r="A44" i="12"/>
  <c r="D142" i="12"/>
  <c r="A142" i="12"/>
  <c r="A143" i="12" s="1"/>
  <c r="A144" i="12" s="1"/>
  <c r="D285" i="12"/>
  <c r="A285" i="12"/>
  <c r="A286" i="12" s="1"/>
  <c r="D321" i="12"/>
  <c r="A321" i="12"/>
  <c r="A322" i="12" s="1"/>
  <c r="D371" i="12"/>
  <c r="A371" i="12"/>
  <c r="A372" i="12" s="1"/>
  <c r="D369" i="12"/>
  <c r="A369" i="12"/>
  <c r="A370" i="12" s="1"/>
  <c r="K966" i="12" l="1"/>
  <c r="K968" i="12" s="1"/>
  <c r="C4" i="37"/>
  <c r="C7" i="37" s="1"/>
  <c r="A319" i="12"/>
  <c r="A320" i="12" s="1"/>
  <c r="D319" i="12"/>
  <c r="A323" i="12"/>
  <c r="A324" i="12" s="1"/>
  <c r="D323" i="12"/>
  <c r="A325" i="12"/>
  <c r="A326" i="12" s="1"/>
  <c r="D325" i="12"/>
  <c r="A327" i="12"/>
  <c r="A328" i="12" s="1"/>
  <c r="D327" i="12"/>
  <c r="A329" i="12"/>
  <c r="A330" i="12" s="1"/>
  <c r="D329" i="12"/>
  <c r="A331" i="12"/>
  <c r="A332" i="12" s="1"/>
  <c r="D331" i="12"/>
  <c r="A333" i="12"/>
  <c r="A334" i="12" s="1"/>
  <c r="D333" i="12"/>
  <c r="A335" i="12"/>
  <c r="A336" i="12" s="1"/>
  <c r="D335" i="12"/>
  <c r="A337" i="12"/>
  <c r="A338" i="12" s="1"/>
  <c r="D337" i="12"/>
  <c r="A339" i="12"/>
  <c r="A340" i="12" s="1"/>
  <c r="D339" i="12"/>
  <c r="A341" i="12"/>
  <c r="A342" i="12" s="1"/>
  <c r="D341" i="12"/>
  <c r="D902" i="12"/>
  <c r="A902" i="12"/>
  <c r="A903" i="12" s="1"/>
  <c r="D738" i="12"/>
  <c r="A738" i="12"/>
  <c r="A739" i="12" s="1"/>
  <c r="D715" i="12"/>
  <c r="A715" i="12"/>
  <c r="A716" i="12" s="1"/>
  <c r="C8" i="37" l="1"/>
  <c r="C9" i="37" s="1"/>
  <c r="D402" i="12"/>
  <c r="A402" i="12"/>
  <c r="A403" i="12" s="1"/>
  <c r="D376" i="12"/>
  <c r="A376" i="12"/>
  <c r="A377" i="12" s="1"/>
  <c r="D293" i="12" l="1"/>
  <c r="A293" i="12"/>
  <c r="A294" i="12" s="1"/>
  <c r="D291" i="12"/>
  <c r="A291" i="12"/>
  <c r="A292" i="12" s="1"/>
  <c r="A14" i="12" l="1"/>
  <c r="A15" i="12" s="1"/>
  <c r="D13" i="12"/>
  <c r="A13" i="12"/>
  <c r="A931" i="12" l="1"/>
  <c r="A928" i="12"/>
  <c r="A925" i="12"/>
  <c r="A922" i="12"/>
  <c r="A919" i="12"/>
  <c r="A915" i="12"/>
  <c r="A914" i="12"/>
  <c r="A682" i="12"/>
  <c r="A911" i="12"/>
  <c r="A909" i="12"/>
  <c r="A907" i="12"/>
  <c r="A905" i="12"/>
  <c r="A904" i="12"/>
  <c r="D900" i="12"/>
  <c r="D898" i="12"/>
  <c r="A897" i="12"/>
  <c r="A900" i="12"/>
  <c r="A898" i="12"/>
  <c r="A895" i="12"/>
  <c r="A893" i="12"/>
  <c r="A891" i="12"/>
  <c r="A889" i="12"/>
  <c r="A887" i="12"/>
  <c r="A885" i="12"/>
  <c r="A884" i="12"/>
  <c r="A882" i="12"/>
  <c r="A880" i="12"/>
  <c r="A878" i="12"/>
  <c r="A876" i="12"/>
  <c r="A874" i="12"/>
  <c r="A872" i="12"/>
  <c r="A870" i="12"/>
  <c r="A865" i="12"/>
  <c r="A863" i="12"/>
  <c r="A861" i="12"/>
  <c r="A859" i="12"/>
  <c r="A857" i="12"/>
  <c r="A855" i="12"/>
  <c r="A853" i="12"/>
  <c r="A851" i="12"/>
  <c r="A849" i="12"/>
  <c r="A847" i="12"/>
  <c r="A845" i="12"/>
  <c r="A843" i="12"/>
  <c r="A841" i="12"/>
  <c r="A868" i="12"/>
  <c r="A867" i="12"/>
  <c r="A840" i="12"/>
  <c r="A838" i="12"/>
  <c r="A836" i="12"/>
  <c r="A834" i="12"/>
  <c r="A832" i="12"/>
  <c r="A830" i="12"/>
  <c r="A827" i="12"/>
  <c r="A820" i="12"/>
  <c r="A824" i="12"/>
  <c r="A822" i="12"/>
  <c r="A818" i="12"/>
  <c r="A816" i="12"/>
  <c r="A814" i="12"/>
  <c r="A812" i="12"/>
  <c r="A810" i="12"/>
  <c r="A808" i="12"/>
  <c r="A806" i="12"/>
  <c r="A804" i="12"/>
  <c r="A801" i="12"/>
  <c r="A799" i="12"/>
  <c r="A797" i="12"/>
  <c r="A795" i="12"/>
  <c r="A791" i="12"/>
  <c r="A789" i="12"/>
  <c r="A787" i="12"/>
  <c r="A780" i="12"/>
  <c r="A778" i="12"/>
  <c r="A776" i="12"/>
  <c r="A774" i="12"/>
  <c r="A772" i="12"/>
  <c r="A770" i="12"/>
  <c r="A768" i="12"/>
  <c r="A766" i="12"/>
  <c r="A764" i="12"/>
  <c r="A763" i="12"/>
  <c r="A761" i="12"/>
  <c r="A760" i="12"/>
  <c r="A737" i="12"/>
  <c r="A758" i="12"/>
  <c r="A756" i="12"/>
  <c r="A754" i="12"/>
  <c r="A752" i="12"/>
  <c r="A750" i="12"/>
  <c r="A748" i="12"/>
  <c r="A746" i="12"/>
  <c r="A744" i="12"/>
  <c r="A742" i="12"/>
  <c r="A740" i="12"/>
  <c r="A735" i="12"/>
  <c r="A733" i="12"/>
  <c r="A731" i="12"/>
  <c r="A729" i="12"/>
  <c r="A727" i="12"/>
  <c r="A725" i="12"/>
  <c r="A723" i="12"/>
  <c r="A721" i="12"/>
  <c r="A719" i="12"/>
  <c r="A717" i="12"/>
  <c r="A714" i="12"/>
  <c r="A712" i="12"/>
  <c r="A710" i="12"/>
  <c r="A708" i="12"/>
  <c r="A706" i="12"/>
  <c r="A704" i="12"/>
  <c r="A702" i="12"/>
  <c r="A700" i="12"/>
  <c r="A698" i="12"/>
  <c r="A696" i="12"/>
  <c r="A694" i="12"/>
  <c r="A689" i="12"/>
  <c r="A683" i="12"/>
  <c r="A684" i="12"/>
  <c r="A679" i="12"/>
  <c r="A680" i="12" s="1"/>
  <c r="A677" i="12"/>
  <c r="A678" i="12" s="1"/>
  <c r="A675" i="12"/>
  <c r="A676" i="12" s="1"/>
  <c r="A673" i="12"/>
  <c r="A674" i="12" s="1"/>
  <c r="D679" i="12"/>
  <c r="D677" i="12"/>
  <c r="D675" i="12"/>
  <c r="D673" i="12"/>
  <c r="D640" i="12"/>
  <c r="D641" i="12"/>
  <c r="D669" i="12"/>
  <c r="D667" i="12"/>
  <c r="D665" i="12"/>
  <c r="D663" i="12"/>
  <c r="D661" i="12"/>
  <c r="D659" i="12"/>
  <c r="D657" i="12"/>
  <c r="D655" i="12"/>
  <c r="D653" i="12"/>
  <c r="D651" i="12"/>
  <c r="D649" i="12"/>
  <c r="D647" i="12"/>
  <c r="D645" i="12"/>
  <c r="D643" i="12"/>
  <c r="A669" i="12"/>
  <c r="A670" i="12" s="1"/>
  <c r="A667" i="12"/>
  <c r="A668" i="12" s="1"/>
  <c r="A665" i="12"/>
  <c r="A666" i="12" s="1"/>
  <c r="A663" i="12"/>
  <c r="A664" i="12" s="1"/>
  <c r="A661" i="12"/>
  <c r="A662" i="12" s="1"/>
  <c r="A659" i="12"/>
  <c r="A660" i="12" s="1"/>
  <c r="A657" i="12"/>
  <c r="A658" i="12" s="1"/>
  <c r="A655" i="12"/>
  <c r="A656" i="12" s="1"/>
  <c r="A653" i="12"/>
  <c r="A654" i="12" s="1"/>
  <c r="A651" i="12"/>
  <c r="A652" i="12" s="1"/>
  <c r="A649" i="12"/>
  <c r="A650" i="12" s="1"/>
  <c r="A647" i="12"/>
  <c r="A648" i="12" s="1"/>
  <c r="A645" i="12"/>
  <c r="A646" i="12" s="1"/>
  <c r="A643" i="12"/>
  <c r="A644" i="12" s="1"/>
  <c r="A641" i="12"/>
  <c r="A640" i="12"/>
  <c r="A639" i="12"/>
  <c r="A635" i="12"/>
  <c r="A633" i="12"/>
  <c r="A631" i="12"/>
  <c r="A630" i="12"/>
  <c r="A629" i="12"/>
  <c r="A622" i="12"/>
  <c r="A588" i="12"/>
  <c r="A552" i="12"/>
  <c r="A498" i="12"/>
  <c r="A497" i="12"/>
  <c r="A489" i="12"/>
  <c r="D489" i="12"/>
  <c r="A423" i="12"/>
  <c r="A469" i="12"/>
  <c r="D495" i="12"/>
  <c r="A495" i="12"/>
  <c r="A496" i="12" s="1"/>
  <c r="D493" i="12"/>
  <c r="A493" i="12"/>
  <c r="A494" i="12" s="1"/>
  <c r="D491" i="12"/>
  <c r="A491" i="12"/>
  <c r="A492" i="12" s="1"/>
  <c r="A487" i="12"/>
  <c r="A485" i="12"/>
  <c r="A483" i="12"/>
  <c r="A480" i="12"/>
  <c r="A478" i="12"/>
  <c r="A476" i="12"/>
  <c r="A474" i="12"/>
  <c r="A472" i="12"/>
  <c r="A467" i="12"/>
  <c r="A465" i="12"/>
  <c r="A463" i="12"/>
  <c r="A460" i="12"/>
  <c r="A458" i="12"/>
  <c r="A456" i="12"/>
  <c r="A454" i="12"/>
  <c r="A452" i="12"/>
  <c r="A450" i="12"/>
  <c r="A471" i="12"/>
  <c r="A462" i="12"/>
  <c r="A448" i="12"/>
  <c r="A442" i="12"/>
  <c r="A626" i="12"/>
  <c r="A623" i="12"/>
  <c r="A607" i="12"/>
  <c r="A620" i="12"/>
  <c r="A618" i="12"/>
  <c r="A616" i="12"/>
  <c r="A614" i="12"/>
  <c r="A612" i="12"/>
  <c r="A604" i="12"/>
  <c r="A601" i="12"/>
  <c r="A602" i="12" s="1"/>
  <c r="A598" i="12"/>
  <c r="A599" i="12" s="1"/>
  <c r="D601" i="12"/>
  <c r="D598" i="12"/>
  <c r="A596" i="12"/>
  <c r="A597" i="12" s="1"/>
  <c r="A594" i="12"/>
  <c r="A595" i="12" s="1"/>
  <c r="A592" i="12"/>
  <c r="A593" i="12" s="1"/>
  <c r="A590" i="12"/>
  <c r="A591" i="12" s="1"/>
  <c r="D596" i="12"/>
  <c r="D594" i="12"/>
  <c r="D592" i="12"/>
  <c r="D590" i="12"/>
  <c r="A587" i="12"/>
  <c r="A575" i="12"/>
  <c r="A578" i="12"/>
  <c r="A572" i="12"/>
  <c r="A570" i="12"/>
  <c r="A568" i="12"/>
  <c r="A561" i="12"/>
  <c r="A559" i="12"/>
  <c r="A557" i="12"/>
  <c r="A579" i="12"/>
  <c r="A566" i="12"/>
  <c r="A563" i="12"/>
  <c r="A553" i="12"/>
  <c r="A555" i="12"/>
  <c r="A534" i="12"/>
  <c r="A550" i="12"/>
  <c r="A548" i="12"/>
  <c r="A546" i="12"/>
  <c r="A544" i="12"/>
  <c r="A542" i="12"/>
  <c r="A540" i="12"/>
  <c r="A538" i="12"/>
  <c r="A536" i="12"/>
  <c r="A532" i="12"/>
  <c r="A530" i="12"/>
  <c r="A528" i="12"/>
  <c r="A526" i="12"/>
  <c r="A524" i="12"/>
  <c r="A522" i="12"/>
  <c r="A520" i="12" l="1"/>
  <c r="A518" i="12"/>
  <c r="A516" i="12"/>
  <c r="A514" i="12"/>
  <c r="A512" i="12"/>
  <c r="A510" i="12"/>
  <c r="A508" i="12"/>
  <c r="A506" i="12"/>
  <c r="A504" i="12"/>
  <c r="A502" i="12"/>
  <c r="A500" i="12"/>
  <c r="A422" i="12"/>
  <c r="D196" i="12"/>
  <c r="D194" i="12"/>
  <c r="D192" i="12"/>
  <c r="D190" i="12"/>
  <c r="D188" i="12"/>
  <c r="D186" i="12"/>
  <c r="D207" i="12"/>
  <c r="D205" i="12"/>
  <c r="D203" i="12"/>
  <c r="D201" i="12"/>
  <c r="D199" i="12"/>
  <c r="A473" i="12"/>
  <c r="A475" i="12"/>
  <c r="A477" i="12"/>
  <c r="D460" i="12" l="1"/>
  <c r="A461" i="12"/>
  <c r="D458" i="12"/>
  <c r="A459" i="12"/>
  <c r="D456" i="12"/>
  <c r="A457" i="12"/>
  <c r="D454" i="12"/>
  <c r="A455" i="12"/>
  <c r="D446" i="12"/>
  <c r="A446" i="12"/>
  <c r="A447" i="12" s="1"/>
  <c r="D444" i="12"/>
  <c r="A444" i="12"/>
  <c r="A445" i="12" s="1"/>
  <c r="D442" i="12"/>
  <c r="A443" i="12"/>
  <c r="D880" i="12" l="1"/>
  <c r="A881" i="12"/>
  <c r="D878" i="12"/>
  <c r="A879" i="12"/>
  <c r="D671" i="12" l="1"/>
  <c r="D639" i="12"/>
  <c r="D876" i="12" l="1"/>
  <c r="A877" i="12"/>
  <c r="D859" i="12"/>
  <c r="A860" i="12"/>
  <c r="D865" i="12"/>
  <c r="A866" i="12"/>
  <c r="D863" i="12"/>
  <c r="A864" i="12"/>
  <c r="D861" i="12"/>
  <c r="A862" i="12"/>
  <c r="A829" i="12"/>
  <c r="D829" i="12"/>
  <c r="D175" i="12" l="1"/>
  <c r="D68" i="12" l="1"/>
  <c r="K951" i="12" l="1"/>
  <c r="A68" i="12"/>
  <c r="A69" i="12" s="1"/>
  <c r="A70" i="12" s="1"/>
  <c r="D780" i="12" l="1"/>
  <c r="D570" i="12"/>
  <c r="D568" i="12"/>
  <c r="D514" i="12"/>
  <c r="D522" i="12"/>
  <c r="D504" i="12"/>
  <c r="D480" i="12"/>
  <c r="D474" i="12"/>
  <c r="D428" i="12"/>
  <c r="D476" i="12"/>
  <c r="D452" i="12"/>
  <c r="D434" i="12"/>
  <c r="D430" i="12"/>
  <c r="D420" i="12"/>
  <c r="D418" i="12"/>
  <c r="D416" i="12"/>
  <c r="D414" i="12"/>
  <c r="D412" i="12"/>
  <c r="D410" i="12"/>
  <c r="D408" i="12"/>
  <c r="D406" i="12"/>
  <c r="D404" i="12"/>
  <c r="D309" i="12"/>
  <c r="D307" i="12"/>
  <c r="D305" i="12"/>
  <c r="D303" i="12"/>
  <c r="D301" i="12"/>
  <c r="D297" i="12"/>
  <c r="D289" i="12"/>
  <c r="D273" i="12"/>
  <c r="D270" i="12"/>
  <c r="D250" i="12"/>
  <c r="D247" i="12"/>
  <c r="D245" i="12"/>
  <c r="D243" i="12"/>
  <c r="D218" i="12"/>
  <c r="D216" i="12"/>
  <c r="D228" i="12"/>
  <c r="D226" i="12"/>
  <c r="D239" i="12"/>
  <c r="D237" i="12"/>
  <c r="D235" i="12"/>
  <c r="D233" i="12"/>
  <c r="D231" i="12"/>
  <c r="D224" i="12"/>
  <c r="D222" i="12"/>
  <c r="D185" i="12"/>
  <c r="D168" i="12"/>
  <c r="D165" i="12"/>
  <c r="D162" i="12"/>
  <c r="D161" i="12"/>
  <c r="D120" i="12"/>
  <c r="D71" i="12"/>
  <c r="A781" i="12" l="1"/>
  <c r="A481" i="12"/>
  <c r="A428" i="12"/>
  <c r="A429" i="12" s="1"/>
  <c r="A71" i="12"/>
  <c r="A72" i="12" l="1"/>
  <c r="A73" i="12" s="1"/>
  <c r="D79" i="12" l="1"/>
  <c r="D401" i="12"/>
  <c r="D931" i="12"/>
  <c r="A79" i="12" l="1"/>
  <c r="A80" i="12" s="1"/>
  <c r="A410" i="12"/>
  <c r="A411" i="12" s="1"/>
  <c r="A401" i="12"/>
  <c r="A416" i="12"/>
  <c r="A417" i="12" s="1"/>
  <c r="A406" i="12"/>
  <c r="A407" i="12" s="1"/>
  <c r="A418" i="12"/>
  <c r="A419" i="12" s="1"/>
  <c r="A404" i="12"/>
  <c r="A405" i="12" s="1"/>
  <c r="A412" i="12"/>
  <c r="A413" i="12" s="1"/>
  <c r="A408" i="12"/>
  <c r="A409" i="12" s="1"/>
  <c r="A414" i="12"/>
  <c r="A415" i="12" s="1"/>
  <c r="A420" i="12"/>
  <c r="A421" i="12" s="1"/>
  <c r="A932" i="12"/>
  <c r="A933" i="12" s="1"/>
  <c r="D928" i="12" l="1"/>
  <c r="D925" i="12"/>
  <c r="D922" i="12"/>
  <c r="D919" i="12"/>
  <c r="D916" i="12"/>
  <c r="D915" i="12"/>
  <c r="D914" i="12"/>
  <c r="D911" i="12"/>
  <c r="D909" i="12"/>
  <c r="D907" i="12"/>
  <c r="D905" i="12"/>
  <c r="D904" i="12"/>
  <c r="D897" i="12"/>
  <c r="D895" i="12"/>
  <c r="D893" i="12"/>
  <c r="D891" i="12"/>
  <c r="D889" i="12"/>
  <c r="D887" i="12"/>
  <c r="D885" i="12"/>
  <c r="D884" i="12"/>
  <c r="D882" i="12"/>
  <c r="D874" i="12"/>
  <c r="D872" i="12"/>
  <c r="D870" i="12"/>
  <c r="D868" i="12"/>
  <c r="D867" i="12"/>
  <c r="D857" i="12"/>
  <c r="D855" i="12"/>
  <c r="D853" i="12"/>
  <c r="D851" i="12"/>
  <c r="D849" i="12"/>
  <c r="D847" i="12"/>
  <c r="D845" i="12"/>
  <c r="D843" i="12"/>
  <c r="D841" i="12"/>
  <c r="D840" i="12"/>
  <c r="D838" i="12"/>
  <c r="D836" i="12"/>
  <c r="D834" i="12"/>
  <c r="D832" i="12"/>
  <c r="D830" i="12"/>
  <c r="D827" i="12"/>
  <c r="D826" i="12"/>
  <c r="D824" i="12"/>
  <c r="D822" i="12"/>
  <c r="D820" i="12"/>
  <c r="D818" i="12"/>
  <c r="D816" i="12"/>
  <c r="D814" i="12"/>
  <c r="D812" i="12"/>
  <c r="D810" i="12"/>
  <c r="D808" i="12"/>
  <c r="D806" i="12"/>
  <c r="D804" i="12"/>
  <c r="D802" i="12"/>
  <c r="D801" i="12"/>
  <c r="D799" i="12"/>
  <c r="D797" i="12"/>
  <c r="D795" i="12"/>
  <c r="D793" i="12"/>
  <c r="D791" i="12"/>
  <c r="D789" i="12"/>
  <c r="D787" i="12"/>
  <c r="D785" i="12"/>
  <c r="D784" i="12"/>
  <c r="D778" i="12"/>
  <c r="D776" i="12"/>
  <c r="D774" i="12"/>
  <c r="D772" i="12"/>
  <c r="D770" i="12"/>
  <c r="D768" i="12"/>
  <c r="D766" i="12"/>
  <c r="D764" i="12"/>
  <c r="D763" i="12"/>
  <c r="D761" i="12"/>
  <c r="D760" i="12"/>
  <c r="D758" i="12"/>
  <c r="D756" i="12"/>
  <c r="D754" i="12"/>
  <c r="D752" i="12"/>
  <c r="D750" i="12"/>
  <c r="D748" i="12"/>
  <c r="D746" i="12"/>
  <c r="D744" i="12"/>
  <c r="D742" i="12"/>
  <c r="D740" i="12"/>
  <c r="D737" i="12"/>
  <c r="D735" i="12"/>
  <c r="D733" i="12"/>
  <c r="D731" i="12"/>
  <c r="D729" i="12"/>
  <c r="D727" i="12"/>
  <c r="D725" i="12"/>
  <c r="D723" i="12"/>
  <c r="D721" i="12"/>
  <c r="D719" i="12"/>
  <c r="D717" i="12"/>
  <c r="D714" i="12"/>
  <c r="D712" i="12"/>
  <c r="D710" i="12"/>
  <c r="D708" i="12"/>
  <c r="D706" i="12"/>
  <c r="D704" i="12"/>
  <c r="D702" i="12"/>
  <c r="D700" i="12"/>
  <c r="D698" i="12"/>
  <c r="D696" i="12"/>
  <c r="D694" i="12"/>
  <c r="D691" i="12"/>
  <c r="D689" i="12"/>
  <c r="D686" i="12"/>
  <c r="D684" i="12"/>
  <c r="D683" i="12"/>
  <c r="D682" i="12"/>
  <c r="D636" i="12"/>
  <c r="D635" i="12"/>
  <c r="D633" i="12"/>
  <c r="D631" i="12"/>
  <c r="D630" i="12"/>
  <c r="D629" i="12"/>
  <c r="D626" i="12"/>
  <c r="D623" i="12"/>
  <c r="D622" i="12"/>
  <c r="D620" i="12"/>
  <c r="D618" i="12"/>
  <c r="D616" i="12"/>
  <c r="D614" i="12"/>
  <c r="D612" i="12"/>
  <c r="D610" i="12"/>
  <c r="D608" i="12"/>
  <c r="D607" i="12"/>
  <c r="D588" i="12"/>
  <c r="D587" i="12"/>
  <c r="D585" i="12"/>
  <c r="D583" i="12"/>
  <c r="D581" i="12"/>
  <c r="D579" i="12"/>
  <c r="D578" i="12"/>
  <c r="D575" i="12"/>
  <c r="D574" i="12"/>
  <c r="D572" i="12"/>
  <c r="D566" i="12"/>
  <c r="D563" i="12"/>
  <c r="D561" i="12"/>
  <c r="D559" i="12"/>
  <c r="D557" i="12"/>
  <c r="D555" i="12"/>
  <c r="D553" i="12"/>
  <c r="D552" i="12"/>
  <c r="D550" i="12"/>
  <c r="D548" i="12"/>
  <c r="D546" i="12"/>
  <c r="D544" i="12"/>
  <c r="D542" i="12"/>
  <c r="D540" i="12"/>
  <c r="D538" i="12"/>
  <c r="D536" i="12"/>
  <c r="D534" i="12"/>
  <c r="D532" i="12"/>
  <c r="D530" i="12"/>
  <c r="D528" i="12"/>
  <c r="D526" i="12"/>
  <c r="D524" i="12"/>
  <c r="D520" i="12"/>
  <c r="D518" i="12"/>
  <c r="D516" i="12"/>
  <c r="D512" i="12"/>
  <c r="D510" i="12"/>
  <c r="D508" i="12"/>
  <c r="D506" i="12"/>
  <c r="D502" i="12"/>
  <c r="D500" i="12"/>
  <c r="D498" i="12"/>
  <c r="D497" i="12"/>
  <c r="D487" i="12"/>
  <c r="D485" i="12"/>
  <c r="D483" i="12"/>
  <c r="D482" i="12"/>
  <c r="D478" i="12"/>
  <c r="D472" i="12"/>
  <c r="D471" i="12"/>
  <c r="D469" i="12"/>
  <c r="D467" i="12"/>
  <c r="D465" i="12"/>
  <c r="D463" i="12"/>
  <c r="D462" i="12"/>
  <c r="D450" i="12"/>
  <c r="D448" i="12"/>
  <c r="D440" i="12"/>
  <c r="D438" i="12"/>
  <c r="D436" i="12"/>
  <c r="D432" i="12"/>
  <c r="D425" i="12"/>
  <c r="D423" i="12"/>
  <c r="D422" i="12"/>
  <c r="D399" i="12"/>
  <c r="D398" i="12"/>
  <c r="D392" i="12"/>
  <c r="D390" i="12"/>
  <c r="D388" i="12"/>
  <c r="D386" i="12"/>
  <c r="D384" i="12"/>
  <c r="D382" i="12"/>
  <c r="D380" i="12"/>
  <c r="D378" i="12"/>
  <c r="D375" i="12"/>
  <c r="D373" i="12"/>
  <c r="D367" i="12"/>
  <c r="D365" i="12"/>
  <c r="D363" i="12"/>
  <c r="D361" i="12"/>
  <c r="D359" i="12"/>
  <c r="D358" i="12"/>
  <c r="D356" i="12"/>
  <c r="D354" i="12"/>
  <c r="D352" i="12"/>
  <c r="D351" i="12"/>
  <c r="D349" i="12"/>
  <c r="D347" i="12"/>
  <c r="D345" i="12"/>
  <c r="D343" i="12"/>
  <c r="D317" i="12"/>
  <c r="D179" i="12"/>
  <c r="D176" i="12"/>
  <c r="D174" i="12"/>
  <c r="D313" i="12"/>
  <c r="D311" i="12"/>
  <c r="D300" i="12"/>
  <c r="D295" i="12"/>
  <c r="D287" i="12"/>
  <c r="D283" i="12"/>
  <c r="D281" i="12"/>
  <c r="D279" i="12"/>
  <c r="D278" i="12"/>
  <c r="D276" i="12"/>
  <c r="D269" i="12"/>
  <c r="D266" i="12"/>
  <c r="D263" i="12"/>
  <c r="D260" i="12"/>
  <c r="D259" i="12"/>
  <c r="D256" i="12"/>
  <c r="D253" i="12"/>
  <c r="D242" i="12"/>
  <c r="D241" i="12"/>
  <c r="D230" i="12"/>
  <c r="D220" i="12"/>
  <c r="D214" i="12"/>
  <c r="D212" i="12"/>
  <c r="D210" i="12"/>
  <c r="D209" i="12"/>
  <c r="D198" i="12"/>
  <c r="D183" i="12"/>
  <c r="D182" i="12"/>
  <c r="D171" i="12"/>
  <c r="D158" i="12"/>
  <c r="D151" i="12"/>
  <c r="D150" i="12"/>
  <c r="D149" i="12"/>
  <c r="D145" i="12"/>
  <c r="D139" i="12"/>
  <c r="D129" i="12"/>
  <c r="D124" i="12"/>
  <c r="D123" i="12"/>
  <c r="D118" i="12"/>
  <c r="D116" i="12"/>
  <c r="D114" i="12"/>
  <c r="D112" i="12"/>
  <c r="D108" i="12"/>
  <c r="D98" i="12"/>
  <c r="D97" i="12"/>
  <c r="D94" i="12"/>
  <c r="D91" i="12"/>
  <c r="D88" i="12"/>
  <c r="D87" i="12"/>
  <c r="D86" i="12"/>
  <c r="D85" i="12"/>
  <c r="D81" i="12"/>
  <c r="D77" i="12"/>
  <c r="D74" i="12"/>
  <c r="D65" i="12"/>
  <c r="D64" i="12"/>
  <c r="D63" i="12"/>
  <c r="D60" i="12"/>
  <c r="D57" i="12"/>
  <c r="D56" i="12"/>
  <c r="D53" i="12"/>
  <c r="D50" i="12"/>
  <c r="D49" i="12"/>
  <c r="D46" i="12"/>
  <c r="D40" i="12"/>
  <c r="D37" i="12"/>
  <c r="D35" i="12"/>
  <c r="D29" i="12"/>
  <c r="D28" i="12"/>
  <c r="D25" i="12"/>
  <c r="D22" i="12"/>
  <c r="D19" i="12"/>
  <c r="D16" i="12"/>
  <c r="D10" i="12"/>
  <c r="D9" i="12"/>
  <c r="D8" i="12"/>
  <c r="A380" i="12" l="1"/>
  <c r="A381" i="12" s="1"/>
  <c r="A99" i="12"/>
  <c r="A100" i="12" s="1"/>
  <c r="A101" i="12" s="1"/>
  <c r="A545" i="12"/>
  <c r="A438" i="12"/>
  <c r="A439" i="12" s="1"/>
  <c r="A440" i="12"/>
  <c r="A441" i="12" s="1"/>
  <c r="A517" i="12"/>
  <c r="A585" i="12"/>
  <c r="A586" i="12" s="1"/>
  <c r="A920" i="12" l="1"/>
  <c r="A921" i="12" s="1"/>
  <c r="A923" i="12"/>
  <c r="A924" i="12" s="1"/>
  <c r="A837" i="12"/>
  <c r="A926" i="12"/>
  <c r="A927" i="12" s="1"/>
  <c r="A856" i="12"/>
  <c r="A852" i="12"/>
  <c r="A854" i="12"/>
  <c r="A929" i="12"/>
  <c r="A930" i="12" s="1"/>
  <c r="A916" i="12" l="1"/>
  <c r="A917" i="12" s="1"/>
  <c r="A918" i="12" s="1"/>
  <c r="A718" i="12" l="1"/>
  <c r="A720" i="12"/>
  <c r="A722" i="12"/>
  <c r="A724" i="12"/>
  <c r="A728" i="12"/>
  <c r="A730" i="12"/>
  <c r="A732" i="12"/>
  <c r="A734" i="12"/>
  <c r="A736" i="12"/>
  <c r="A726" i="12"/>
  <c r="A295" i="12" l="1"/>
  <c r="A296" i="12" s="1"/>
  <c r="A64" i="12" l="1"/>
  <c r="A65" i="12"/>
  <c r="A66" i="12" s="1"/>
  <c r="A67" i="12" s="1"/>
  <c r="A81" i="12" l="1"/>
  <c r="A82" i="12" l="1"/>
  <c r="A83" i="12"/>
  <c r="A230" i="12" l="1"/>
  <c r="A133" i="12"/>
  <c r="A134" i="12" s="1"/>
  <c r="A135" i="12" s="1"/>
  <c r="A231" i="12"/>
  <c r="A232" i="12" s="1"/>
  <c r="A233" i="12"/>
  <c r="A234" i="12" s="1"/>
  <c r="A235" i="12"/>
  <c r="A236" i="12" s="1"/>
  <c r="A237" i="12"/>
  <c r="A238" i="12" s="1"/>
  <c r="A239" i="12"/>
  <c r="A240" i="12" s="1"/>
  <c r="A273" i="12"/>
  <c r="A274" i="12" s="1"/>
  <c r="A275" i="12" s="1"/>
  <c r="A145" i="12"/>
  <c r="A146" i="12" s="1"/>
  <c r="A147" i="12" s="1"/>
  <c r="A40" i="12"/>
  <c r="A42" i="12" l="1"/>
  <c r="A41" i="12"/>
  <c r="A120" i="12" l="1"/>
  <c r="A121" i="12" s="1"/>
  <c r="A122" i="12" s="1"/>
  <c r="A825" i="12"/>
  <c r="A823" i="12"/>
  <c r="A805" i="12"/>
  <c r="A811" i="12"/>
  <c r="A809" i="12"/>
  <c r="A347" i="12"/>
  <c r="A348" i="12" s="1"/>
  <c r="A16" i="12"/>
  <c r="A345" i="12"/>
  <c r="A346" i="12" s="1"/>
  <c r="A813" i="12"/>
  <c r="A343" i="12"/>
  <c r="A344" i="12" s="1"/>
  <c r="A136" i="12"/>
  <c r="A137" i="12" s="1"/>
  <c r="A138" i="12" s="1"/>
  <c r="A888" i="12"/>
  <c r="A890" i="12" l="1"/>
  <c r="A883" i="12"/>
  <c r="A892" i="12"/>
  <c r="A896" i="12"/>
  <c r="A894" i="12"/>
  <c r="A886" i="12"/>
  <c r="A901" i="12"/>
  <c r="A899" i="12"/>
  <c r="A253" i="12" l="1"/>
  <c r="A254" i="12" s="1"/>
  <c r="A255" i="12" s="1"/>
  <c r="A250" i="12"/>
  <c r="A251" i="12" s="1"/>
  <c r="A252" i="12" s="1"/>
  <c r="A56" i="12" l="1"/>
  <c r="A57" i="12"/>
  <c r="A58" i="12" s="1"/>
  <c r="A59" i="12" s="1"/>
  <c r="A198" i="12"/>
  <c r="A199" i="12"/>
  <c r="A200" i="12" s="1"/>
  <c r="A201" i="12"/>
  <c r="A202" i="12" s="1"/>
  <c r="A203" i="12"/>
  <c r="A204" i="12" s="1"/>
  <c r="A205" i="12"/>
  <c r="A206" i="12" s="1"/>
  <c r="A207" i="12"/>
  <c r="A208" i="12" s="1"/>
  <c r="A19" i="12"/>
  <c r="A60" i="12"/>
  <c r="A61" i="12" s="1"/>
  <c r="A62" i="12" s="1"/>
  <c r="A869" i="12" l="1"/>
  <c r="A873" i="12"/>
  <c r="A875" i="12"/>
  <c r="A871" i="12"/>
  <c r="A91" i="12"/>
  <c r="A92" i="12" s="1"/>
  <c r="A93" i="12" s="1"/>
  <c r="A800" i="12" l="1"/>
  <c r="A796" i="12"/>
  <c r="A807" i="12"/>
  <c r="A283" i="12" l="1"/>
  <c r="A284" i="12" s="1"/>
  <c r="A945" i="12" l="1"/>
  <c r="A37" i="12" l="1"/>
  <c r="A39" i="12" l="1"/>
  <c r="A38" i="12"/>
  <c r="A848" i="12" l="1"/>
  <c r="A850" i="12"/>
  <c r="A311" i="12" l="1"/>
  <c r="A313" i="12"/>
  <c r="A314" i="12" l="1"/>
  <c r="A312" i="12"/>
  <c r="D7" i="31"/>
  <c r="D6" i="31"/>
  <c r="A621" i="12" l="1"/>
  <c r="A279" i="12"/>
  <c r="A280" i="12" s="1"/>
  <c r="A468" i="12"/>
  <c r="A910" i="12" l="1"/>
  <c r="A912" i="12"/>
  <c r="A779" i="12"/>
  <c r="A775" i="12"/>
  <c r="A777" i="12"/>
  <c r="A356" i="12" l="1"/>
  <c r="A357" i="12" s="1"/>
  <c r="A484" i="12"/>
  <c r="A365" i="12"/>
  <c r="A366" i="12" s="1"/>
  <c r="A697" i="12"/>
  <c r="A699" i="12"/>
  <c r="A703" i="12"/>
  <c r="A705" i="12"/>
  <c r="A709" i="12"/>
  <c r="A711" i="12"/>
  <c r="A352" i="12"/>
  <c r="A353" i="12" s="1"/>
  <c r="A367" i="12"/>
  <c r="A368" i="12" s="1"/>
  <c r="A558" i="12"/>
  <c r="A751" i="12"/>
  <c r="A753" i="12"/>
  <c r="A755" i="12"/>
  <c r="A695" i="12"/>
  <c r="A701" i="12"/>
  <c r="A707" i="12"/>
  <c r="A713" i="12"/>
  <c r="A361" i="12"/>
  <c r="A362" i="12" s="1"/>
  <c r="A466" i="12"/>
  <c r="A453" i="12"/>
  <c r="A354" i="12"/>
  <c r="A355" i="12" s="1"/>
  <c r="A363" i="12"/>
  <c r="A364" i="12" s="1"/>
  <c r="A436" i="12"/>
  <c r="A437" i="12" s="1"/>
  <c r="A434" i="12"/>
  <c r="A435" i="12" s="1"/>
  <c r="A634" i="12"/>
  <c r="A691" i="12"/>
  <c r="A214" i="12" l="1"/>
  <c r="A215" i="12" s="1"/>
  <c r="A216" i="12"/>
  <c r="A217" i="12" s="1"/>
  <c r="A226" i="12"/>
  <c r="A227" i="12" s="1"/>
  <c r="A228" i="12"/>
  <c r="A229" i="12" s="1"/>
  <c r="A194" i="12"/>
  <c r="A195" i="12" s="1"/>
  <c r="A297" i="12"/>
  <c r="A309" i="12"/>
  <c r="A110" i="12"/>
  <c r="A111" i="12" s="1"/>
  <c r="A196" i="12"/>
  <c r="A197" i="12" s="1"/>
  <c r="A245" i="12"/>
  <c r="A246" i="12" s="1"/>
  <c r="A305" i="12"/>
  <c r="A303" i="12"/>
  <c r="A118" i="12"/>
  <c r="A119" i="12" s="1"/>
  <c r="A105" i="12"/>
  <c r="A114" i="12"/>
  <c r="A115" i="12" s="1"/>
  <c r="A112" i="12"/>
  <c r="A113" i="12" s="1"/>
  <c r="A307" i="12"/>
  <c r="A179" i="12"/>
  <c r="A180" i="12" s="1"/>
  <c r="A181" i="12" s="1"/>
  <c r="A116" i="12"/>
  <c r="A117" i="12" s="1"/>
  <c r="A106" i="12" l="1"/>
  <c r="A107" i="12"/>
  <c r="A299" i="12"/>
  <c r="A298" i="12"/>
  <c r="E27" i="29" l="1"/>
  <c r="E29" i="29"/>
  <c r="E25" i="29"/>
  <c r="E21" i="29"/>
  <c r="E22" i="29"/>
  <c r="F22" i="29" s="1"/>
  <c r="E20" i="29"/>
  <c r="E4" i="29"/>
  <c r="B12" i="29"/>
  <c r="E12" i="29" s="1"/>
  <c r="B16" i="29"/>
  <c r="B15" i="29"/>
  <c r="E15" i="29" s="1"/>
  <c r="B14" i="29"/>
  <c r="E14" i="29" s="1"/>
  <c r="B13" i="29"/>
  <c r="E13" i="29" s="1"/>
  <c r="B11" i="29"/>
  <c r="E11" i="29" s="1"/>
  <c r="B10" i="29"/>
  <c r="E10" i="29" s="1"/>
  <c r="C9" i="29"/>
  <c r="C8" i="29"/>
  <c r="B9" i="29" s="1"/>
  <c r="B8" i="29"/>
  <c r="B6" i="29"/>
  <c r="E6" i="29" s="1"/>
  <c r="B5" i="29"/>
  <c r="E5" i="29" s="1"/>
  <c r="A359" i="12"/>
  <c r="A351" i="12"/>
  <c r="A301" i="12"/>
  <c r="A287" i="12"/>
  <c r="A288" i="12" s="1"/>
  <c r="A108" i="12"/>
  <c r="A109" i="12" s="1"/>
  <c r="H29" i="27"/>
  <c r="J29" i="27" s="1"/>
  <c r="H25" i="27"/>
  <c r="J25" i="27" s="1"/>
  <c r="H23" i="27"/>
  <c r="J23" i="27" s="1"/>
  <c r="H21" i="27"/>
  <c r="J21" i="27" s="1"/>
  <c r="D29" i="27"/>
  <c r="D27" i="27"/>
  <c r="D25" i="27"/>
  <c r="D23" i="27"/>
  <c r="D21" i="27"/>
  <c r="D13" i="27"/>
  <c r="C8" i="27"/>
  <c r="H8" i="27" s="1"/>
  <c r="D8" i="27"/>
  <c r="E8" i="27"/>
  <c r="F8" i="27"/>
  <c r="I8" i="27" s="1"/>
  <c r="C11" i="27"/>
  <c r="C13" i="27"/>
  <c r="C15" i="27"/>
  <c r="C17" i="27"/>
  <c r="C19" i="27"/>
  <c r="C21" i="27"/>
  <c r="C23" i="27"/>
  <c r="C25" i="27"/>
  <c r="C27" i="27"/>
  <c r="C29" i="27"/>
  <c r="C31" i="27"/>
  <c r="C33" i="27"/>
  <c r="C35" i="27"/>
  <c r="D35" i="27"/>
  <c r="G35" i="27"/>
  <c r="J35" i="27"/>
  <c r="F40" i="27"/>
  <c r="C48" i="27"/>
  <c r="D48" i="27"/>
  <c r="E48" i="27"/>
  <c r="F48" i="27"/>
  <c r="G49" i="27"/>
  <c r="G50" i="27"/>
  <c r="G52" i="27"/>
  <c r="G51" i="27" s="1"/>
  <c r="G54" i="27"/>
  <c r="G55" i="27"/>
  <c r="G56" i="27"/>
  <c r="G57" i="27"/>
  <c r="E59" i="27"/>
  <c r="G59" i="27" s="1"/>
  <c r="G60" i="27"/>
  <c r="G61" i="27"/>
  <c r="G63" i="27"/>
  <c r="G62" i="27" s="1"/>
  <c r="G65" i="27"/>
  <c r="G66" i="27"/>
  <c r="G67" i="27"/>
  <c r="G68" i="27"/>
  <c r="E11" i="27"/>
  <c r="E17" i="27"/>
  <c r="D19" i="27"/>
  <c r="B10" i="27"/>
  <c r="B12" i="27"/>
  <c r="B14" i="27"/>
  <c r="E15" i="27"/>
  <c r="B16" i="27"/>
  <c r="B18" i="27"/>
  <c r="E19" i="27"/>
  <c r="B20" i="27"/>
  <c r="E21" i="27"/>
  <c r="B22" i="27"/>
  <c r="E23" i="27"/>
  <c r="B24" i="27"/>
  <c r="E25" i="27"/>
  <c r="B26" i="27"/>
  <c r="E27" i="27"/>
  <c r="B28" i="27"/>
  <c r="E29" i="27"/>
  <c r="B30" i="27"/>
  <c r="E31" i="27"/>
  <c r="B32" i="27"/>
  <c r="D11" i="27"/>
  <c r="D15" i="27"/>
  <c r="A174" i="12" l="1"/>
  <c r="A175" i="12"/>
  <c r="A129" i="12"/>
  <c r="A35" i="12"/>
  <c r="A36" i="12" s="1"/>
  <c r="A9" i="12"/>
  <c r="A269" i="12"/>
  <c r="A182" i="12"/>
  <c r="A184" i="12" s="1"/>
  <c r="A183" i="12"/>
  <c r="A149" i="12"/>
  <c r="A185" i="12"/>
  <c r="A259" i="12"/>
  <c r="A278" i="12"/>
  <c r="A209" i="12"/>
  <c r="A220" i="12"/>
  <c r="A221" i="12" s="1"/>
  <c r="A241" i="12"/>
  <c r="A242" i="12"/>
  <c r="A276" i="12"/>
  <c r="A277" i="12" s="1"/>
  <c r="A300" i="12"/>
  <c r="A302" i="12" s="1"/>
  <c r="A304" i="12" s="1"/>
  <c r="A785" i="12"/>
  <c r="A786" i="12" s="1"/>
  <c r="A398" i="12"/>
  <c r="A399" i="12"/>
  <c r="A400" i="12" s="1"/>
  <c r="A844" i="12"/>
  <c r="A390" i="12"/>
  <c r="A391" i="12" s="1"/>
  <c r="A580" i="12"/>
  <c r="A747" i="12"/>
  <c r="A743" i="12"/>
  <c r="A943" i="12"/>
  <c r="A759" i="12"/>
  <c r="A373" i="12"/>
  <c r="A374" i="12" s="1"/>
  <c r="A503" i="12"/>
  <c r="A509" i="12"/>
  <c r="A515" i="12"/>
  <c r="A523" i="12"/>
  <c r="A529" i="12"/>
  <c r="A541" i="12"/>
  <c r="A549" i="12"/>
  <c r="A571" i="12"/>
  <c r="A947" i="12"/>
  <c r="A632" i="12"/>
  <c r="A289" i="12"/>
  <c r="A290" i="12" s="1"/>
  <c r="A486" i="12"/>
  <c r="A619" i="12"/>
  <c r="A771" i="12"/>
  <c r="A349" i="12"/>
  <c r="A350" i="12" s="1"/>
  <c r="A94" i="12"/>
  <c r="A95" i="12" s="1"/>
  <c r="A96" i="12" s="1"/>
  <c r="A190" i="12"/>
  <c r="A191" i="12" s="1"/>
  <c r="A224" i="12"/>
  <c r="A225" i="12" s="1"/>
  <c r="A358" i="12"/>
  <c r="A360" i="12" s="1"/>
  <c r="A539" i="12"/>
  <c r="A547" i="12"/>
  <c r="A562" i="12"/>
  <c r="A569" i="12"/>
  <c r="A155" i="12"/>
  <c r="A156" i="12" s="1"/>
  <c r="A157" i="12" s="1"/>
  <c r="A815" i="12"/>
  <c r="A817" i="12"/>
  <c r="A10" i="12"/>
  <c r="A11" i="12" s="1"/>
  <c r="A12" i="12" s="1"/>
  <c r="A20" i="12" s="1"/>
  <c r="A21" i="12" s="1"/>
  <c r="A88" i="12"/>
  <c r="A89" i="12" s="1"/>
  <c r="A90" i="12" s="1"/>
  <c r="A266" i="12"/>
  <c r="A267" i="12" s="1"/>
  <c r="A268" i="12" s="1"/>
  <c r="A192" i="12"/>
  <c r="A193" i="12" s="1"/>
  <c r="A432" i="12"/>
  <c r="A433" i="12" s="1"/>
  <c r="A535" i="12"/>
  <c r="A556" i="12"/>
  <c r="A564" i="12"/>
  <c r="A565" i="12" s="1"/>
  <c r="A741" i="12"/>
  <c r="A50" i="12"/>
  <c r="A51" i="12" s="1"/>
  <c r="A52" i="12" s="1"/>
  <c r="A819" i="12"/>
  <c r="A784" i="12"/>
  <c r="A842" i="12"/>
  <c r="A77" i="12"/>
  <c r="A78" i="12" s="1"/>
  <c r="A123" i="12"/>
  <c r="A165" i="12"/>
  <c r="A166" i="12" s="1"/>
  <c r="A167" i="12" s="1"/>
  <c r="A171" i="12"/>
  <c r="A172" i="12" s="1"/>
  <c r="A173" i="12" s="1"/>
  <c r="A210" i="12"/>
  <c r="A211" i="12" s="1"/>
  <c r="A256" i="12"/>
  <c r="A257" i="12" s="1"/>
  <c r="A258" i="12" s="1"/>
  <c r="A263" i="12"/>
  <c r="A264" i="12" s="1"/>
  <c r="A265" i="12" s="1"/>
  <c r="A384" i="12"/>
  <c r="A385" i="12" s="1"/>
  <c r="A425" i="12"/>
  <c r="A426" i="12" s="1"/>
  <c r="A610" i="12"/>
  <c r="A611" i="12" s="1"/>
  <c r="A615" i="12"/>
  <c r="A937" i="12"/>
  <c r="A938" i="12" s="1"/>
  <c r="A769" i="12"/>
  <c r="A826" i="12"/>
  <c r="A821" i="12"/>
  <c r="A833" i="12"/>
  <c r="A749" i="12"/>
  <c r="A150" i="12"/>
  <c r="A152" i="12"/>
  <c r="A153" i="12" s="1"/>
  <c r="A154" i="12" s="1"/>
  <c r="A151" i="12"/>
  <c r="A839" i="12"/>
  <c r="A793" i="12"/>
  <c r="A794" i="12" s="1"/>
  <c r="A792" i="12"/>
  <c r="A790" i="12"/>
  <c r="A788" i="12"/>
  <c r="A767" i="12"/>
  <c r="A765" i="12"/>
  <c r="A685" i="12"/>
  <c r="A32" i="12"/>
  <c r="A33" i="12" s="1"/>
  <c r="A34" i="12" s="1"/>
  <c r="A25" i="12"/>
  <c r="A26" i="12" s="1"/>
  <c r="A27" i="12" s="1"/>
  <c r="A124" i="12"/>
  <c r="A125" i="12" s="1"/>
  <c r="A126" i="12" s="1"/>
  <c r="A127" i="12" s="1"/>
  <c r="A128" i="12" s="1"/>
  <c r="A139" i="12"/>
  <c r="A140" i="12" s="1"/>
  <c r="A141" i="12" s="1"/>
  <c r="A222" i="12"/>
  <c r="A223" i="12" s="1"/>
  <c r="A243" i="12"/>
  <c r="A244" i="12" s="1"/>
  <c r="A375" i="12"/>
  <c r="A499" i="12"/>
  <c r="A505" i="12"/>
  <c r="A511" i="12"/>
  <c r="A519" i="12"/>
  <c r="A525" i="12"/>
  <c r="A531" i="12"/>
  <c r="A537" i="12"/>
  <c r="A543" i="12"/>
  <c r="A560" i="12"/>
  <c r="A567" i="12"/>
  <c r="A573" i="12"/>
  <c r="A574" i="12"/>
  <c r="A948" i="12"/>
  <c r="A828" i="12"/>
  <c r="A835" i="12"/>
  <c r="A773" i="12"/>
  <c r="A176" i="12"/>
  <c r="A177" i="12" s="1"/>
  <c r="A178" i="12" s="1"/>
  <c r="A28" i="12"/>
  <c r="A158" i="12"/>
  <c r="A159" i="12" s="1"/>
  <c r="A160" i="12" s="1"/>
  <c r="A161" i="12"/>
  <c r="A378" i="12"/>
  <c r="A379" i="12" s="1"/>
  <c r="A386" i="12"/>
  <c r="A387" i="12" s="1"/>
  <c r="A576" i="12"/>
  <c r="A577" i="12" s="1"/>
  <c r="A581" i="12"/>
  <c r="A582" i="12" s="1"/>
  <c r="A627" i="12"/>
  <c r="A628" i="12" s="1"/>
  <c r="A46" i="12"/>
  <c r="A47" i="12" s="1"/>
  <c r="A48" i="12" s="1"/>
  <c r="A188" i="12"/>
  <c r="A189" i="12" s="1"/>
  <c r="A858" i="12"/>
  <c r="A846" i="12"/>
  <c r="A617" i="12"/>
  <c r="A551" i="12"/>
  <c r="A102" i="12"/>
  <c r="A103" i="12" s="1"/>
  <c r="A104" i="12" s="1"/>
  <c r="A162" i="12"/>
  <c r="A163" i="12" s="1"/>
  <c r="A164" i="12" s="1"/>
  <c r="A168" i="12"/>
  <c r="A169" i="12" s="1"/>
  <c r="A170" i="12" s="1"/>
  <c r="A218" i="12"/>
  <c r="A219" i="12" s="1"/>
  <c r="A247" i="12"/>
  <c r="A248" i="12" s="1"/>
  <c r="A249" i="12" s="1"/>
  <c r="A260" i="12"/>
  <c r="A261" i="12" s="1"/>
  <c r="A262" i="12" s="1"/>
  <c r="A430" i="12"/>
  <c r="A431" i="12" s="1"/>
  <c r="A464" i="12"/>
  <c r="A501" i="12"/>
  <c r="A507" i="12"/>
  <c r="A513" i="12"/>
  <c r="A521" i="12"/>
  <c r="A527" i="12"/>
  <c r="A533" i="12"/>
  <c r="A554" i="12"/>
  <c r="A935" i="12"/>
  <c r="A936" i="12" s="1"/>
  <c r="A946" i="12"/>
  <c r="A686" i="12"/>
  <c r="A798" i="12"/>
  <c r="A636" i="12"/>
  <c r="A637" i="12" s="1"/>
  <c r="A638" i="12" s="1"/>
  <c r="A212" i="12"/>
  <c r="A213" i="12" s="1"/>
  <c r="A186" i="12"/>
  <c r="A187" i="12" s="1"/>
  <c r="A745" i="12"/>
  <c r="A624" i="12"/>
  <c r="A625" i="12" s="1"/>
  <c r="A29" i="12"/>
  <c r="A30" i="12" s="1"/>
  <c r="A31" i="12" s="1"/>
  <c r="A22" i="12"/>
  <c r="A23" i="12" s="1"/>
  <c r="A24" i="12" s="1"/>
  <c r="A87" i="12"/>
  <c r="A130" i="12"/>
  <c r="A131" i="12" s="1"/>
  <c r="A132" i="12" s="1"/>
  <c r="A270" i="12"/>
  <c r="A271" i="12" s="1"/>
  <c r="A272" i="12" s="1"/>
  <c r="A281" i="12"/>
  <c r="A282" i="12" s="1"/>
  <c r="A382" i="12"/>
  <c r="A383" i="12" s="1"/>
  <c r="A388" i="12"/>
  <c r="A389" i="12" s="1"/>
  <c r="A392" i="12"/>
  <c r="A393" i="12" s="1"/>
  <c r="A424" i="12"/>
  <c r="A451" i="12"/>
  <c r="A470" i="12"/>
  <c r="A479" i="12"/>
  <c r="A488" i="12"/>
  <c r="A583" i="12"/>
  <c r="A584" i="12" s="1"/>
  <c r="A608" i="12"/>
  <c r="A609" i="12" s="1"/>
  <c r="A613" i="12"/>
  <c r="A690" i="12"/>
  <c r="A757" i="12"/>
  <c r="A762" i="12"/>
  <c r="A802" i="12"/>
  <c r="A803" i="12" s="1"/>
  <c r="A831" i="12"/>
  <c r="E9" i="29"/>
  <c r="E8" i="29"/>
  <c r="G48" i="27"/>
  <c r="H15" i="27"/>
  <c r="J15" i="27" s="1"/>
  <c r="D17" i="27"/>
  <c r="G17" i="27" s="1"/>
  <c r="H13" i="27"/>
  <c r="J13" i="27" s="1"/>
  <c r="H17" i="27"/>
  <c r="J17" i="27" s="1"/>
  <c r="A97" i="12"/>
  <c r="H27" i="27"/>
  <c r="J27" i="27" s="1"/>
  <c r="A74" i="12"/>
  <c r="A75" i="12" s="1"/>
  <c r="A76" i="12" s="1"/>
  <c r="H19" i="27"/>
  <c r="J19" i="27" s="1"/>
  <c r="E33" i="27"/>
  <c r="G21" i="27"/>
  <c r="K21" i="27" s="1"/>
  <c r="G29" i="27"/>
  <c r="K29" i="27" s="1"/>
  <c r="K35" i="27"/>
  <c r="G23" i="27"/>
  <c r="K23" i="27" s="1"/>
  <c r="G15" i="27"/>
  <c r="A908" i="12"/>
  <c r="G27" i="27"/>
  <c r="D31" i="27"/>
  <c r="G31" i="27" s="1"/>
  <c r="G19" i="27"/>
  <c r="G11" i="27"/>
  <c r="G25" i="27"/>
  <c r="K25" i="27" s="1"/>
  <c r="A53" i="12"/>
  <c r="A54" i="12" s="1"/>
  <c r="A55" i="12" s="1"/>
  <c r="I36" i="27"/>
  <c r="C36" i="27"/>
  <c r="H33" i="27"/>
  <c r="J33" i="27" s="1"/>
  <c r="H31" i="27"/>
  <c r="J31" i="27" s="1"/>
  <c r="F36" i="27"/>
  <c r="G64" i="27"/>
  <c r="G53" i="27"/>
  <c r="E7" i="29"/>
  <c r="F7" i="29" s="1"/>
  <c r="E30" i="29"/>
  <c r="F30" i="29" s="1"/>
  <c r="E16" i="29" l="1"/>
  <c r="F16" i="29" s="1"/>
  <c r="A85" i="12"/>
  <c r="A86" i="12"/>
  <c r="A939" i="12"/>
  <c r="A940" i="12" s="1"/>
  <c r="A308" i="12"/>
  <c r="A306" i="12"/>
  <c r="A310" i="12" s="1"/>
  <c r="A957" i="12"/>
  <c r="A958" i="12" s="1"/>
  <c r="A315" i="12"/>
  <c r="A63" i="12"/>
  <c r="A317" i="12"/>
  <c r="A318" i="12" s="1"/>
  <c r="A8" i="12"/>
  <c r="A17" i="12"/>
  <c r="A18" i="12" s="1"/>
  <c r="A98" i="12"/>
  <c r="A316" i="12"/>
  <c r="A944" i="12"/>
  <c r="A49" i="12"/>
  <c r="A906" i="12"/>
  <c r="A934" i="12"/>
  <c r="A941" i="12"/>
  <c r="K27" i="27"/>
  <c r="D33" i="27"/>
  <c r="G33" i="27" s="1"/>
  <c r="K33" i="27" s="1"/>
  <c r="K15" i="27"/>
  <c r="K17" i="27"/>
  <c r="K31" i="27"/>
  <c r="K19" i="27"/>
  <c r="H11" i="27"/>
  <c r="A681" i="12" l="1"/>
  <c r="A959" i="12"/>
  <c r="A960" i="12" s="1"/>
  <c r="A148" i="12"/>
  <c r="A955" i="12"/>
  <c r="A956" i="12" s="1"/>
  <c r="A962" i="12"/>
  <c r="A953" i="12"/>
  <c r="A954" i="12" s="1"/>
  <c r="A84" i="12"/>
  <c r="A961" i="12"/>
  <c r="E13" i="27"/>
  <c r="D36" i="27"/>
  <c r="J11" i="27"/>
  <c r="K11" i="27" s="1"/>
  <c r="H36" i="27"/>
  <c r="E36" i="27" l="1"/>
  <c r="G13" i="27"/>
  <c r="K13" i="27" s="1"/>
  <c r="K36" i="27" s="1"/>
</calcChain>
</file>

<file path=xl/sharedStrings.xml><?xml version="1.0" encoding="utf-8"?>
<sst xmlns="http://schemas.openxmlformats.org/spreadsheetml/2006/main" count="5027" uniqueCount="696">
  <si>
    <t>Méthode pour remplir le DQE :</t>
  </si>
  <si>
    <t>-1 Le fichier est verrouillé de manière intentionnelle de telle manière que seuls les prix unitaires du BPU et le % de variation puissent être modifiés par les entreprises</t>
  </si>
  <si>
    <t>-2-Dans l’onglet BPU contractuel, les prix unitaires sont à compléter avec les prix remis lors des candidatures. Ce qui complètera de manière automatique la colonne « Prix unitaires » de chaque opération.</t>
  </si>
  <si>
    <t>3-Dans l’onglet de chaque opération, la cellule « % variation » doit être complétée, dans une fourchette comprise de « -30% à + 30% » .</t>
  </si>
  <si>
    <t xml:space="preserve">4- le tableau récapitulatif sera mis à jour automatiquement.  </t>
  </si>
  <si>
    <t>à compléter par l'entreprise</t>
  </si>
  <si>
    <t>Qtité totale</t>
  </si>
  <si>
    <t>Prix total</t>
  </si>
  <si>
    <t>F</t>
  </si>
  <si>
    <t>S</t>
  </si>
  <si>
    <t>X</t>
  </si>
  <si>
    <t>ART</t>
  </si>
  <si>
    <t>DESIGNATION</t>
  </si>
  <si>
    <t>U</t>
  </si>
  <si>
    <t>P.U. (€HT)</t>
  </si>
  <si>
    <t>Quantité</t>
  </si>
  <si>
    <t>Montant</t>
  </si>
  <si>
    <t>N1</t>
  </si>
  <si>
    <t>CHAPITRE 1 - PRIX GENERAUX DE CHANTIER</t>
  </si>
  <si>
    <t>N2</t>
  </si>
  <si>
    <t>Installation de chantier</t>
  </si>
  <si>
    <t>N3</t>
  </si>
  <si>
    <t>Installation de chantier d'une durée jusqu'à 3 mois</t>
  </si>
  <si>
    <t>c</t>
  </si>
  <si>
    <t>l</t>
  </si>
  <si>
    <t>Le forfait :</t>
  </si>
  <si>
    <t>Installation de chantier d'une durée strictement supérieure à 6 mois</t>
  </si>
  <si>
    <t>Installation de chantier spécifique "amiante"</t>
  </si>
  <si>
    <t>Ce prix rémunère :
L'amenée et le repli des installations nécessaires aux travaux de dépose de conduite amiante ciment existante, la mise en place de toutes les protections règlementaires suivant la législation et l'évacuation aux décharges habilitées pour recevoir les canalisations en amiantes ciment, classe 2 ;
Toutes dispositions et sujétions particulières à la demande du Coordonnateur S.P.S. ou du Maître d'Œuvre, et précisées à la Notice de Sécurité et au CCTP, joints au dossier.</t>
  </si>
  <si>
    <t>Constat d'huissier</t>
  </si>
  <si>
    <t>mV</t>
  </si>
  <si>
    <r>
      <t>Ce prix rémunère</t>
    </r>
    <r>
      <rPr>
        <b/>
        <sz val="8"/>
        <rFont val="Arial"/>
        <family val="2"/>
      </rPr>
      <t xml:space="preserve"> au mètre linéaire de rue</t>
    </r>
    <r>
      <rPr>
        <sz val="8"/>
        <rFont val="Arial"/>
        <family val="2"/>
      </rPr>
      <t xml:space="preserve"> l'établissement d'un constat d'huissier, permettant de faire le relevé des désordres existant avant travaux et constat après travaux dans le périmètre du chantier, y compris la réalisation d'un reportage photographique et la remise d'un rapport.</t>
    </r>
  </si>
  <si>
    <t>Le mètre de voie :</t>
  </si>
  <si>
    <t>Plan de retrait d'amiante</t>
  </si>
  <si>
    <t>u</t>
  </si>
  <si>
    <t>Ce prix rémunère l'établissement d'un plan de retrait adapté au chantier, dans le cadre de travaux de désamiantage (sous-section 3).</t>
  </si>
  <si>
    <t>L'unité :</t>
  </si>
  <si>
    <t>Ce prix rémunère la mise en place des dispositifs de signalisation, d'éclairage et de clôture réglementaires destinés à assurer la bonne marche des travaux, ainsi que la protection du chantier et des riverains, et visant notamment à :  
  . limiter le trafic et la vitesse de circulation des automobilistes sur les voies attenantes pendant les travaux 
  . avertir ces mêmes automobilistes de l'entrée et de la zone des travaux ainsi que le risque de chaussée glissante 
  . interdire l'accès du chantier au public par une signalisation appropriée 
  . protéger les fouilles laissées provisoirement ouvertes 
  . réglementer la circulation des engins de chantier et des véhicules extérieurs au chantier aux abords et dans l'emprise des travaux.</t>
  </si>
  <si>
    <t>Signalisation pour circulation alternée par feux tricolores</t>
  </si>
  <si>
    <t>j</t>
  </si>
  <si>
    <t>L'amenée et le repli de feux de signalisation tricolores pour la gestion de la circulation. Y compris l'entretien et le suivi du dispositif.</t>
  </si>
  <si>
    <t>La journée :</t>
  </si>
  <si>
    <t>Balisage - barriérage</t>
  </si>
  <si>
    <t>Comprenant l'amenée et le repli du balisage - barriérage y compris l'entretien en période d'absence.</t>
  </si>
  <si>
    <t>Séparateur de voie type baliroad K16</t>
  </si>
  <si>
    <t>ml</t>
  </si>
  <si>
    <t>Le mètre linéaire :</t>
  </si>
  <si>
    <t>Clôtures de chantier hauteur 1 m</t>
  </si>
  <si>
    <t>Signalisation horizontale de chantier</t>
  </si>
  <si>
    <t>Ce prix rémunère la réalisation de marquage à la peinture jaune. Il comprend l'effacement éventuel du marquage existant (peinture ou enduit à chaud) par ponçage, le balayage et le nettoyage du support, le prémarquage, l'assèchement du support, l'application de la peinture y compris main d'œuvre et toutes sujétions notamment pour travaux à réaliser sous circulation, l'effacement en fin de chantier.
Les quantités prises en compte correspondent aux longueurs ou surfaces de marquages exécutés sans déduction des vides.</t>
  </si>
  <si>
    <t>Piquetage - Etudes</t>
  </si>
  <si>
    <t>Ce prix rémunère la réalisation des études d'exécution, établissement des plans et notes de calcul, nécessaires à la bonne exécution des ouvrages pour visa du maître d'œuvre.
Les éléments seront produits et remis conformément au CCAP et au CCTP.</t>
  </si>
  <si>
    <t>Investigations complémentaires</t>
  </si>
  <si>
    <t>Localisation de réseaux enterrés par terrassement</t>
  </si>
  <si>
    <t>m³</t>
  </si>
  <si>
    <t>Le mètre cube :</t>
  </si>
  <si>
    <t>Mise en place de protection de réseaux</t>
  </si>
  <si>
    <t>Ce prix rémunère l'éventuelle mise en place de protection mécaniques ou d'éléments mécaniques permettant le maintien des réseaux situés dans la zone de terrassement.</t>
  </si>
  <si>
    <t>Divers</t>
  </si>
  <si>
    <t>Abandon de réseau humide</t>
  </si>
  <si>
    <t>Comblement de conduite existante par coulis de béton de bentonite</t>
  </si>
  <si>
    <t>Dossier des ouvrages exécutés - autocontrôle</t>
  </si>
  <si>
    <t>Fourniture des plans de récolement</t>
  </si>
  <si>
    <t>Ce prix rémunère la fourniture de plans de récolement à l'échelle du plan des travaux, mentionnant la nature réelle des travaux exécutés et leur localisation en coordonnées X, Y, Z selon géoréférencement indiqué au CCTP et format SIG, y compris la profondeur de chaque regard et schémas explicatifs.</t>
  </si>
  <si>
    <t>R</t>
  </si>
  <si>
    <t>TOTAL CHAPITRE 1</t>
  </si>
  <si>
    <t>CHAPITRE 2 - TRAVAUX PREPARATOIRES</t>
  </si>
  <si>
    <t>m²</t>
  </si>
  <si>
    <t>Le mètre carré :</t>
  </si>
  <si>
    <t>Déposes et démolitions</t>
  </si>
  <si>
    <t>Signalisation vertical et horizontale</t>
  </si>
  <si>
    <t>Dépose soignée de panneau de signalisation (support compris) pour repose</t>
  </si>
  <si>
    <t xml:space="preserve">Ce prix rémunère la dépose soignée, le nettoyage et le stockage de support de panneau de signalisation en vue de leur repose ultérieure. Il comprend l'enlèvement des massifs et leur l'évacuation, le comblement des trous avec des matériaux de remblai y compris toutes sujétions. </t>
  </si>
  <si>
    <t>Effacement de marquage</t>
  </si>
  <si>
    <t>mT</t>
  </si>
  <si>
    <t xml:space="preserve">Ce prix rémunère l'effacement de marquage au sol par grenaillage y compris le nettoyage avant et après intervention et toutes sujétions. </t>
  </si>
  <si>
    <t>Le mètre de tranchée projeté :</t>
  </si>
  <si>
    <t>Reprise de signalisation de horizontale</t>
  </si>
  <si>
    <t xml:space="preserve">Ce prix rémunère la reprise à l'identique de la signalisation de voire et marquage au sol y compris préparation du support, le nettoyage avant et après intervention et toutes sujétions. </t>
  </si>
  <si>
    <t>N4</t>
  </si>
  <si>
    <t>Réseaux</t>
  </si>
  <si>
    <t>Réseaux humides</t>
  </si>
  <si>
    <t>Dépose de caniveau à grille</t>
  </si>
  <si>
    <t>f</t>
  </si>
  <si>
    <t xml:space="preserve">Ce prix rémunère la dépose de caniveau grille, l'évacuation en décharge et toutes sujétions. </t>
  </si>
  <si>
    <t>Dépose d'avaloir et grille</t>
  </si>
  <si>
    <t xml:space="preserve">Ce prix rémunère la dépose d'avaloir, grille, l'évacuation en décharge y compris cadre et toutes sujétions. </t>
  </si>
  <si>
    <t>Démolition d'ouvrage existant  : déversoir d'orage, chambre de vanne AEP</t>
  </si>
  <si>
    <t xml:space="preserve">Ce prix rémunère au mètre carré au sol la dépose ou la démolition, l'enlèvement et l'évacuation en décharge d'ouvrages existants (déversoir d'orage et chambre de vannes) et des produits de démolition, le comblement des trous avec des matériaux de remblai et toutes sujétions. </t>
  </si>
  <si>
    <t>Dépose de conduite amiante ciment existante</t>
  </si>
  <si>
    <t>Tranchée pour canalisation 400 mm&lt; DN &lt; ou = 600 mm</t>
  </si>
  <si>
    <t>Tranchée pour canalisation 600 mm&lt; DN &lt; ou = 800 mm</t>
  </si>
  <si>
    <t>Retrait de conduite de branchement en plomb</t>
  </si>
  <si>
    <t>Ce prix rémunère les travaux de retrait des conduites de branchement d'eau potable existantes composées de plomb par toute technique, y compris obturations nécessaires, la main d'œuvre et toute sujétions.</t>
  </si>
  <si>
    <t>Voiries</t>
  </si>
  <si>
    <t>Découpage de chaussée à la scie</t>
  </si>
  <si>
    <t>Ce prix rémunère le découpage de chaussées existantes en enrobé. Il comprend l'amenée et le repli du matériel nécessaire à l'exécution de l'opération, le sciage sur une profondeur de 0 à 0,15 m des matériaux liés (enrobés, grave traitée …), main d'œuvre et toutes suggestions.</t>
  </si>
  <si>
    <t>Rabotage de la couche superficielle</t>
  </si>
  <si>
    <t>Rabotage de la couche superficielle d'enrobé contenant des HAP</t>
  </si>
  <si>
    <t>Ce prix rémunère la démolition de bordures de toutes nature, comprenant l'amenée et le repli du matériel, la protection des ouvrages périphériques, l'évacuation des déchets en décharge ou vers un centre de valorisation, le comblement des trous et cavités et la remise propre de la plateforme, y compris toutes sujétions.</t>
  </si>
  <si>
    <t>TOTAL CHAPITRE 2</t>
  </si>
  <si>
    <t>CHAPITRE 3 - TERRASSEMENTS</t>
  </si>
  <si>
    <t>Terrassements généraux</t>
  </si>
  <si>
    <t>Décapage</t>
  </si>
  <si>
    <t xml:space="preserve">Décapage et mise en stock de Terre Végétale </t>
  </si>
  <si>
    <t>Ce prix rémunère le décapage de la couche de terre végétale sur l'emprise des voiries et trottoirs et des bassins de rétention des eaux pluviales, sur une épaisseur moyenne de 0,40 m, comprenant le tri des terres impropres, le chargement, le transport et la mise en dépôt sur le site en vue de leur réemploi, suivant les instructions du Maître d'Œuvre, le volume étant mesuré au vide de la fouille sans foisonnement.</t>
  </si>
  <si>
    <t xml:space="preserve">Décapage et évacuation de Terre Végétale </t>
  </si>
  <si>
    <t>Ce prix rémunère le décapage de la couche de terre végétale sur l'emprise des voiries et trottoirs et des bassins de rétention des eaux pluviales, sur une épaisseur moyenne de 0,40 m, comprenant le tri des terres impropres, le chargement, le transport en décharge, le volume étant mesuré au vide de la fouille sans foisonnement.</t>
  </si>
  <si>
    <t>Reprise de terre végétale et réglage</t>
  </si>
  <si>
    <t>Reprise et mise en œuvre de la terre végétale stockée sur le site en emprise des espaces verts et des merlons prévus au projet.</t>
  </si>
  <si>
    <t>Gestion des terres polluées</t>
  </si>
  <si>
    <t xml:space="preserve">Création d'une zone tampon pour le stockage et le tri des matériaux </t>
  </si>
  <si>
    <t>Ce prix rémunère l’aménagement d’une aire de tri permettant d’entreposer les déblais de chantier issus des terrassements en constituant des tas distincts afin d’éviter le mélange de sols sains avec les sols contaminés. Les installations mises en place devront être capables d’accueillir et de permettre la gestion des matériaux stockés et devront être isolées du sol sous-jacent par un dispositif d’étanchéité 
Cette aire de stockage temporaire consistera en une plateforme comportant à minima :
• des merlons périphériques ;
• une étanchéité de fond (type géomembrane y compris soudure, lestage et ancrage, 
• une couverture type polyane ;
• un dispositif de récupération et de traitement des eaux de ressuyage.
Les eaux de fond de fouille quelque soit leur qualité seront prétraitées avant rejet dans le réseau d'assainissement. Les bordereaux d’élimination des résidus de séparation filtration seront fournis à l'assistant à maîtrise d'ouvrage, au plus tard avec le dossier de récolement.
Ce prix rémunère l’amené et le repli du dispositif complet, sa mise en place et sa maintenance. Il comprend également son fonctionnement permanent durant la période du chantier incluant les vidanges et les curages réguliers par un vidangeur spécialiste de l'assainissement. Les produits de vidange et de curage seront évacués vers une filière adaptée.</t>
  </si>
  <si>
    <t>Analyses de sols, identification des sols pollués et tri de l'ensemble des déblais du site Pack ISDI</t>
  </si>
  <si>
    <t>Ce prix rémunère forfaitairement la mise en œuvre d’une détection par photo-ionisation permettant le dosage des composés organiques volatils (et/ou un kit colorimétrique pour le dosage des hydrocarbures) pour faire le tri des déblais en plus des analyses disponibles sur les sols extraits.
Les matériaux excavés seront triés en différentes catégories et seront regroupés, afin de leur appliquer les mesures requises en termes de destination et de traitement.
Il rémunère également le déplacement pour la réalisation des prélèvement, la réalisation par un laboratoire agréé externe, des analyses d'échantillons autant que besoin sur les paramètres indice HCT, HAP, BTEX, PCB, métaux et fluorures sur éluât, et selon les dispositions de l'arrêté du 28/10/2010.
La gestion des matériaux contaminés ou présentant des anomalies devra être réalisée de manière :
• à respecter la santé et la sécurité des travailleurs ;
• à éviter la pollution des sols et des eaux.
avec fourniture d'un bon de suivi de déchet</t>
  </si>
  <si>
    <t>Reprise des déblais inerte et évacuation en ISDND</t>
  </si>
  <si>
    <t>Ce prix rémunère à la tonne la reprise des déblais pollués sur l’aire de tri et leur évacuation en installation de stockage de déchet non dangereux.
Ce prix comprend le chargement, le transport en benne étanche et l’acceptation en installation de stockage adaptée. 
Il comprend également l’obtention des certificats d’acceptation préalable sur les tas stockés sur l’aire de tri.
Il comprend également le passage sur une balance agréée par l'assistant à maîtrise d'ouvrage en vu d’obtenir un bon de pesée. Seuls les bons de pesées originaux seront acceptés. Tout autre bon (duplicata, feuillet carboné, photocopie…) sera refusé et le produit correspondant ne sera pas rémunéré. avec fourniture d'un bon de suivi de déchet</t>
  </si>
  <si>
    <t>Reprise des déblais inerte et évacuation en ISDD</t>
  </si>
  <si>
    <t>Ce prix rémunère à la tonne la reprise des déblais impactés aux hydrocarbures sur l’aire de tri et leur évacuation en installation de stockage de déchet dangereux. avec fourniture d'un bon de suivi de déchet
Ce prix comprend le chargement, le transport en benne étanche et l’acceptation en installation de stockage adaptée. 
Il comprend également l’obtention des certificats d’acceptation préalable sur les tas stockés sur l’aire de tri.
Il comprend également le passage sur une balance agréée par l'assistant à maîtrise d'ouvrage en vu d’obtenir un bon de pesée. Seuls les bons de pesées originaux seront acceptés. Tout autre bon (duplicata, feuillet carboné, photocopie…) sera refusé et le produit correspondant ne sera pas rémunéré.</t>
  </si>
  <si>
    <t>Installation et repli du matériel</t>
  </si>
  <si>
    <t>Tranchée pour canalisation 125 mm&lt; DN &lt; ou = 250 mm</t>
  </si>
  <si>
    <t>Tranchée pour canalisation 250 mm&lt; DN &lt; ou = 400 mm</t>
  </si>
  <si>
    <t>Tranchée pour canalisation  DN &lt; 125 mm</t>
  </si>
  <si>
    <t>Plus-value aux prix du sous-chapitre 34100 pour surprofondeur</t>
  </si>
  <si>
    <t xml:space="preserve">Surprofondeur de 1.30 m à 3.00 m inclus </t>
  </si>
  <si>
    <t>Pour un diamètre intérieur &lt; ou = 250 mm</t>
  </si>
  <si>
    <t>dm*m</t>
  </si>
  <si>
    <t>Le décimètre - mètre :</t>
  </si>
  <si>
    <t>Pour un diamètre intérieur  250 mm &lt; DN &lt; ou = 800 mm</t>
  </si>
  <si>
    <t>Pour un diamètre intérieur  800 mm &lt; DN &lt; ou = 1200 mm</t>
  </si>
  <si>
    <t>Pour un diamètre intérieur  &gt; 1200 mm</t>
  </si>
  <si>
    <t>Surprofondeur supérieure à 3.00 m</t>
  </si>
  <si>
    <t>Ce prix rémunère la plus value   sur les articles de la série de la série 34 100 pour une tranchée dont la profondeur est supérieure à 3,00 m, mesurée au fil d'eau de la conduite.
Il comprend les blindages obligatoires conformément aux normes de sécurité en vigueur (par dérogation au C.C.T.G.) y compris si nécessaire les blindages constitués de palplanches, de panneaux jointifs mis en place par battage ou par havage ou autres procédés selon étude de sols.</t>
  </si>
  <si>
    <t>Pour un diamètre intérieur 250 mm &lt; DN &lt; ou = 800 mm</t>
  </si>
  <si>
    <t>Epuisement des eaux</t>
  </si>
  <si>
    <t>Pompages</t>
  </si>
  <si>
    <t>Installation et repli du matériel de pompage</t>
  </si>
  <si>
    <t>Installation et repli du matériel de rabattement de nappe</t>
  </si>
  <si>
    <t xml:space="preserve">Epuisement pour débit 51&lt;Q&lt;100 m3/h </t>
  </si>
  <si>
    <t>Ce prix rémunère l'épuisement des venues d'eaux souterraines sous réserve que le débit continu constaté soit compris entre 51 m3/h et 100m3/h. Il comprend la fourniture et la mise en route du matériel nécessaire, amenée éventuelle de l'énergie électrique, consommation d'énergie (carburant ou électricité), main d'œuvre et toutes sujétions.</t>
  </si>
  <si>
    <t xml:space="preserve">Epuisement pour débit 101&lt; Q &lt; 200 m3/h </t>
  </si>
  <si>
    <t>Ce prix rémunère l'épuisement des venues d'eaux souterraines sous réserve que le débit continu constaté soit compris entre 101 m3/h et 200m3/h. Il comprend la fourniture et la mise en route du matériel nécessaire, amenée éventuelle de l'énergie électrique, consommation d'énergie (carburant ou électricité), main d'œuvre et toutes sujétions.</t>
  </si>
  <si>
    <t xml:space="preserve">Epuisement pour débit Q&gt; 201 m3/h </t>
  </si>
  <si>
    <t>Ce prix rémunère l'épuisement des venues d'eaux souterraines sous réserve que le débit continu constaté soit supérieur à 201 m3/h. Il comprend la fourniture et la mise en route du matériel nécessaire, amenée éventuelle de l'énergie électrique, consommation d'énergie (carburant ou électricité), main d'œuvre et toutes sujétions.</t>
  </si>
  <si>
    <t>Ce prix rémunère la fourniture et mise en route du matériel nécessaire, amenée éventuelle de l'énergie électrique, consommation d'énergie (carburant ou électricité), main d'œuvre et toutes sujétions.</t>
  </si>
  <si>
    <t>Drainage du fond de fouille</t>
  </si>
  <si>
    <t>Complexe drainant</t>
  </si>
  <si>
    <t>Ce prix rémunère la réalisation d'un complexe drainant, comprenant le fourniture et la mise en œuvre d'un drain Ø150 dans une épaisseur de 40 cm de matériaux 20/40 fermé par un géotextile, main d'œuvre et toutes sujétions.</t>
  </si>
  <si>
    <t>Géotextile</t>
  </si>
  <si>
    <t>Ce prix rémunère la fourniture et mise en œuvre d'un géotextile non tissé et sur les parois de tranchée, main d'œuvre et toutes sujétions.</t>
  </si>
  <si>
    <t>Création d'un puits de pompage</t>
  </si>
  <si>
    <t>Ce prix rémunère la fourniture et la pose d'un regard de visite jusqu'à 4 m de profondeur servant de puits de pompage permettant d'y installer une pompe de refoulement de chantier jusqu'à 150m3/h, y compris terrassements et évacuation, mise en forme du lit de pose et de l'enrobage en 20/40, raccordement du drain, mise en place d'un géotextile en circonférence, raccordement au réseau pluvial si possible, fourniture et pose d'un système de fermeture en fonte de classe D400  et toutes sujétions de mise en œuvre,</t>
  </si>
  <si>
    <t>Dérivation des effluents</t>
  </si>
  <si>
    <t>Pompage des eaux usées et dérivation en aval - installation</t>
  </si>
  <si>
    <t>Mise en place d'un dispositif de pompage et de dérivation des effluents du réseau existant vers l'aval des travaux quel que soit le débit à pomper.</t>
  </si>
  <si>
    <t xml:space="preserve"> </t>
  </si>
  <si>
    <t>Matériau de remblai</t>
  </si>
  <si>
    <t>Grave-bitume 0/14 classe 3</t>
  </si>
  <si>
    <t>Grave issu d'un circuit de recyclage de matériaux sur classification GTR et hygrométrie adaptée</t>
  </si>
  <si>
    <t>Terrassements en remblais avec les matériaux stockés sur le site</t>
  </si>
  <si>
    <t>Ce prix rémunère les terrassements en remblais avec les matériaux stockés sur le site en vue du nivellement du terrain et de l'établissement des plates-formes. Il comprend la réalisation des analyses GTR et teneur en eau avant mise en œuvre, la manipulation des déblais stockés, leur mise en œuvre, le compactage et y compris toutes sujétions.</t>
  </si>
  <si>
    <t>pour canalisation DN &lt; ou = 400 mm</t>
  </si>
  <si>
    <t>pour canalisation 400 mm&lt; DN &lt; ou = 600 mm</t>
  </si>
  <si>
    <t>pour canalisation 600 mm&lt; DN &lt; ou = 800 mm</t>
  </si>
  <si>
    <t>pour canalisation 800 mm&lt; DN &lt; ou = 1200 mm</t>
  </si>
  <si>
    <t>pour canalisation DN &gt; 1200 mm</t>
  </si>
  <si>
    <t xml:space="preserve">Fourniture et pose d'un bouchon d'argile en remblai de tranchée </t>
  </si>
  <si>
    <t>Ce prix rémunère l'apport et la mise en œuvre d'une barrière étanche aux eaux de nappe circulant dans la tranchée à l'aide d'un matériaux imperméable depuis le lit de pose jusqu'à la structure de chaussée</t>
  </si>
  <si>
    <t>Fourniture et mise œuvre d'argile en remblai de tranchée</t>
  </si>
  <si>
    <t>TOTAL CHAPITRE 3</t>
  </si>
  <si>
    <t>CHAPITRE 4 - RESEAUX D'ASSAINISSEMENT</t>
  </si>
  <si>
    <t>Collecteurs gravitaires</t>
  </si>
  <si>
    <t>Canalisations fonte revêtue Zinc Alu (Natural ou équivalent)</t>
  </si>
  <si>
    <t>Fourniture et pose de canalisations fonte Zinc Alu conformément au CCTP  classe C40</t>
  </si>
  <si>
    <t>Ø200 mm fonte</t>
  </si>
  <si>
    <t>Ø250 mm fonte</t>
  </si>
  <si>
    <t>Ø300 mm fonte</t>
  </si>
  <si>
    <t>Ø350 mm fonte</t>
  </si>
  <si>
    <t>Ø400 mm fonte</t>
  </si>
  <si>
    <t>Ø450 mm fonte</t>
  </si>
  <si>
    <t>Ø500 mm fonte</t>
  </si>
  <si>
    <t>Ø600 mm fonte</t>
  </si>
  <si>
    <t>Ø700 mm fonte</t>
  </si>
  <si>
    <t>Ø800 mm fonte</t>
  </si>
  <si>
    <t>Joint diélectrique</t>
  </si>
  <si>
    <t>Fourniture et pose de joint diélectrique, adaptable sur tous types de tuyaux fonte ou acier y
compris shuntage en cas de protection cathodique,</t>
  </si>
  <si>
    <t>pour canalisation de Ø inférieur ou égal à DN 200 mm</t>
  </si>
  <si>
    <t>pour canalisation de Ø supérieur à DN 200 mm</t>
  </si>
  <si>
    <t>Canalisations en Polypropylène PP</t>
  </si>
  <si>
    <t>Fourniture et pose de canalisations en polypropylène avec tulipe série assainissement joint NBR.</t>
  </si>
  <si>
    <t>Série SN16</t>
  </si>
  <si>
    <t>Ø200 mm PP</t>
  </si>
  <si>
    <t>Ø250 mm PP</t>
  </si>
  <si>
    <t>Ø315 mm PP</t>
  </si>
  <si>
    <t xml:space="preserve">Canalisations en Polyester Renforcé de fibres de Verre PRV </t>
  </si>
  <si>
    <t>Série PN1-SN 10 000</t>
  </si>
  <si>
    <t>Fourniture et pose de canalisations en Polyester Renforcé de fibres de Verre Classe de pression PN 1.</t>
  </si>
  <si>
    <t>Ø200 mm PRV</t>
  </si>
  <si>
    <t>Ø250 mm PRV</t>
  </si>
  <si>
    <t>Ø315 mm PRV</t>
  </si>
  <si>
    <t>Ø350 mm PRV</t>
  </si>
  <si>
    <t>Canalisations en Polyéthylène haute densité PEHD PN 16</t>
  </si>
  <si>
    <t>Canalisation en Béton Armé</t>
  </si>
  <si>
    <t>Fourniture et pose de canalisations en béton armé centrifugé</t>
  </si>
  <si>
    <t>Série 135A</t>
  </si>
  <si>
    <t>Ø300 mm béton</t>
  </si>
  <si>
    <t>Ø400 mm béton</t>
  </si>
  <si>
    <t>Ø500 mm béton</t>
  </si>
  <si>
    <t>Ø600 mm béton</t>
  </si>
  <si>
    <t>Ø800 mm béton</t>
  </si>
  <si>
    <t>Ø1000 mm béton</t>
  </si>
  <si>
    <t>Ø1200 mm béton</t>
  </si>
  <si>
    <t xml:space="preserve">Ø1600 mm béton </t>
  </si>
  <si>
    <t>Travaux divers de canalisations</t>
  </si>
  <si>
    <t>Fourreaux de protection</t>
  </si>
  <si>
    <t>Fourreau PRV</t>
  </si>
  <si>
    <t>Fourreau PRV Ø300 mm</t>
  </si>
  <si>
    <t xml:space="preserve">Fourreau PRV Ø400 mm </t>
  </si>
  <si>
    <t xml:space="preserve">Fourreau PRV Ø500 mm </t>
  </si>
  <si>
    <t xml:space="preserve">Fourreau PRV Ø600 mm </t>
  </si>
  <si>
    <t>Fourreau PRV Ø700 mm</t>
  </si>
  <si>
    <t xml:space="preserve">Fourreau PRV Ø800 mm </t>
  </si>
  <si>
    <t xml:space="preserve">Fourreau PRV Ø900 mm </t>
  </si>
  <si>
    <t xml:space="preserve">Fourreau PRV Ø1000 mm </t>
  </si>
  <si>
    <t>Fourreau PRV Ø1100 mm</t>
  </si>
  <si>
    <t>Ouvrages annexes</t>
  </si>
  <si>
    <t xml:space="preserve">Regards de visite </t>
  </si>
  <si>
    <t>Regard de visite en béton</t>
  </si>
  <si>
    <t>Béton armé à démoulage différé avec joint type Butyl entre chaque élément préfabriqué, pour tout matériaux du réseau</t>
  </si>
  <si>
    <t>Diamètre 600 mm</t>
  </si>
  <si>
    <t>Diamètre 800 mm</t>
  </si>
  <si>
    <t>Diamètre 1000 mm</t>
  </si>
  <si>
    <t>Diamètre 1200 mm</t>
  </si>
  <si>
    <t>Diamètre 1500 mm</t>
  </si>
  <si>
    <t>Diamètre 2000 mm</t>
  </si>
  <si>
    <t>Regard en béton 1200 x 1200 mm</t>
  </si>
  <si>
    <t>Regard en béton 1500 x 1500 mm</t>
  </si>
  <si>
    <t>Regard de visite en Polyéthylène PEHD</t>
  </si>
  <si>
    <t>Plus-value pour surprofondeur</t>
  </si>
  <si>
    <t>dm</t>
  </si>
  <si>
    <t>Le décimètre :</t>
  </si>
  <si>
    <t>Bouches d'engouffrement et caniveaux</t>
  </si>
  <si>
    <t>Grilles simples</t>
  </si>
  <si>
    <t>Ce prix rémunère la fourniture et la pose de regard à grille fonte ductile, comprenant les terrassements, la construction ou la fourniture d'une chambre de décantation de 0,50 m, le scellement du cadre, fourniture et pose de la grille, main d'œuvre et toutes sujétions.</t>
  </si>
  <si>
    <t>Grille plate 750x300, classe C 250</t>
  </si>
  <si>
    <t>Grille plate 300x300, classe C 250</t>
  </si>
  <si>
    <t>Grille plate 400x400, classe C 250</t>
  </si>
  <si>
    <t>Grille plate 500x500, classe C 250</t>
  </si>
  <si>
    <t>Grille concave 300x300, classe C 250</t>
  </si>
  <si>
    <t xml:space="preserve">Grille concave 400x400, classe C 250 </t>
  </si>
  <si>
    <t>Grille concave 500x500, classe C 250</t>
  </si>
  <si>
    <t>Grille plate/concave 600x600, classe C 250/D 400</t>
  </si>
  <si>
    <t>Grille plate/concave 700x700, classe C 250/D 400</t>
  </si>
  <si>
    <t>Grille plate/concave 800 x 800, classe C 250/D 400</t>
  </si>
  <si>
    <t>Grilles avaloirs</t>
  </si>
  <si>
    <t>Ce prix rémunère la fourniture et la pose de bouche d'engouffrement composée d'un avaloir et d'une grille fonte ductile quelle que soit la hauteur au fil d'eau. Il comprend les terrassements en terrain de toutes natures, la construction ou la fourniture et pose des éléments constitutifs de la bouche d'engouffrement y compris système d'étanchéité et de fermeture, les découpes éventuelles de tuyau et la réalisation des cunettes et margelle, le lit de pose et l'enrobage de l'ouvrage en sable ou gravillon, le remblaiement, y compris main d'œuvre et toutes sujétions.</t>
  </si>
  <si>
    <t>Avaloir monobloc 750x300 articulé, classe C 250</t>
  </si>
  <si>
    <t>Avaloir profil A ou T en béton et 750x300 articulé, classe C 250</t>
  </si>
  <si>
    <t>Avaloir profil A ou T en pierre naturelle et 750x300 articulé, classe C 250</t>
  </si>
  <si>
    <t>Avaloir profil A ou T fonte</t>
  </si>
  <si>
    <t>Avaloir profil A ou T en béton</t>
  </si>
  <si>
    <t>Avaloir profil A ou T en pierre naturelle</t>
  </si>
  <si>
    <t>Caniveaux à grille</t>
  </si>
  <si>
    <t>Ce prix rémunère la fourniture et la pose de caniveau à grilles fonte, comprenant  les terrassements, la fourniture, la pose et l'alignement des éléments de caniveau, les manchons de raccordement et les embouts de fermeture, la fourniture et la pose de  la grille fonte ductile, main d'œuvre et toutes sujétions.</t>
  </si>
  <si>
    <t>Caniveau grille, classe C 250 - largeur utile 15 cm</t>
  </si>
  <si>
    <t>Caniveau grille, classe C 250 - largeur utile 20 cm</t>
  </si>
  <si>
    <t>Caniveau grille, classe C 250 - largeur utile 25 cm</t>
  </si>
  <si>
    <t>Caniveau grille, classe C 250 - largeur utile 30 cm</t>
  </si>
  <si>
    <t>Caniveau grille, classe D 400 - largeur utile 15 cm</t>
  </si>
  <si>
    <t>Caniveau grille, classe D 400 - largeur utile 20 cm</t>
  </si>
  <si>
    <t>Caniveau grille, classe D 400 - largeur utile 25 cm</t>
  </si>
  <si>
    <t>Caniveau grille, classe D 400 - largeur utile 30 cm</t>
  </si>
  <si>
    <t>Travaux divers de raccordement et d'équipement</t>
  </si>
  <si>
    <t>Raccordement sur regard existant</t>
  </si>
  <si>
    <t>Conduites Ø &lt;= 300 mm</t>
  </si>
  <si>
    <t>Conduites de 300mm&lt; Ø &lt;=600 mm</t>
  </si>
  <si>
    <t>Conduites de 600 mm &lt; Ø &lt;=1000 mm</t>
  </si>
  <si>
    <t>Conduites Ø &gt; 1000 mm</t>
  </si>
  <si>
    <t>Raccordement sur collecteur existant</t>
  </si>
  <si>
    <t>Aménagement de chute</t>
  </si>
  <si>
    <t>Ce prix rémunère l'aménagement d'une chute dans un regard. Il comprend la fourniture et la pose des matériaux, té tamponné, coudes, descentes, colliers de scellement, le percement du regard,  main d'œuvre et toutes sujétions.</t>
  </si>
  <si>
    <t>Conduites de Ø150 à Ø200 mm</t>
  </si>
  <si>
    <t>Conduites de Ø250 à Ø300 mm</t>
  </si>
  <si>
    <t>Conduites Ø &gt; 300 mm</t>
  </si>
  <si>
    <t>Modification d'ouvrages</t>
  </si>
  <si>
    <t xml:space="preserve">Repérage et remise à niveau de tampons existants   </t>
  </si>
  <si>
    <t>Ce prix rémunère le repérage et la remise à niveau de tampon existant. Il comprend les terrassements, la dépose du tampon existant, la réhausse en béton armé ou éléments préfabriqués pour la remise à niveau, la repose et le scellement du cadre et du tampon existant, les raccords éventuels du revêtement de chaussée, main d'œuvre et toutes sujétions.</t>
  </si>
  <si>
    <t>Modifications de tampon</t>
  </si>
  <si>
    <t>Transformation d'une grille en tampon fonte plein articulé C 250</t>
  </si>
  <si>
    <t>Transformation d'une grille en tampon fonte plein articulé D 400 ou D 400 trafic intense</t>
  </si>
  <si>
    <t>Transformation d'une grille en regard borgne</t>
  </si>
  <si>
    <t>Dépose et repose d'un avaloir et de son regard de branchement</t>
  </si>
  <si>
    <t>Ø125 mm fonte</t>
  </si>
  <si>
    <t>Canalisations de refoulement</t>
  </si>
  <si>
    <t xml:space="preserve">Ø160 mm PEHD PN16 </t>
  </si>
  <si>
    <t xml:space="preserve">Ø200 mm PEHD PN16 </t>
  </si>
  <si>
    <t xml:space="preserve">Ø225 mm PEHD PN16 </t>
  </si>
  <si>
    <t xml:space="preserve">Ø250 mm PEHD PN16 </t>
  </si>
  <si>
    <t xml:space="preserve">Ø315 mm PEHD PN16 </t>
  </si>
  <si>
    <t>Ce prix rémunère le raccordement de conduite de refoulement sur un regard existant. Il comprend les terrassements, le percement du regard, le scellement de manchette, le regarnissage, le nettoyage du regard, le reprofilage de la cunette si nécessaire y compris toutes sujétions se rapportant à l'opération.</t>
  </si>
  <si>
    <t>Raccordement sur conduite de refoulement existante</t>
  </si>
  <si>
    <t>Ouvrages de régulation</t>
  </si>
  <si>
    <t>Ouvrages d'assainissement</t>
  </si>
  <si>
    <t>Plus-value de mise en œuvre</t>
  </si>
  <si>
    <t>Palplanches</t>
  </si>
  <si>
    <t>Ce prix rémunère la mise en place de palplanches. Il comprend l'amenée et le repli du matériel, la pose des palplanches, les soudures, la dépose et remise en état en fin d'intervention, y compris mains d'œuvre et toutes suggestions nécessaires à la réalisation de l'ouvrage.
Surface mesurée hors ancrage en terre.</t>
  </si>
  <si>
    <t>TOTAL CHAPITRE 4</t>
  </si>
  <si>
    <t>CHAPITRE 5 - RESEAU EAU POTABLE</t>
  </si>
  <si>
    <t>Tuyaux et raccords</t>
  </si>
  <si>
    <t>Canalisations d'eau potable</t>
  </si>
  <si>
    <t xml:space="preserve">Canalisations en Polyéthylène haute densité PEHD PN16 PE100 SDR11 </t>
  </si>
  <si>
    <t>Canalisations en fonte ductile revêtue zinc alu</t>
  </si>
  <si>
    <t>Ø100 mm fonte ductile revêtue zinc alu</t>
  </si>
  <si>
    <t>Ø150 mm fonte ductile revêtue zinc alu</t>
  </si>
  <si>
    <t xml:space="preserve">Ø350 mm fonte revêtue polyéthylène </t>
  </si>
  <si>
    <t xml:space="preserve">Ø600 mm fonte revêtue polyéthylène </t>
  </si>
  <si>
    <t>Pièces de robinetterie et de fontainerie</t>
  </si>
  <si>
    <t>Pièces de sectionnement</t>
  </si>
  <si>
    <t>Robinet vanne à opercule métallique surmoulé d'élastomère - pression minimale de service 16 bars</t>
  </si>
  <si>
    <t>Diamètre nominal Ø50</t>
  </si>
  <si>
    <t>Diamètre nominal Ø60</t>
  </si>
  <si>
    <t>Diamètre nominal Ø80</t>
  </si>
  <si>
    <t>Diamètre nominal Ø100</t>
  </si>
  <si>
    <t>Diamètre nominal Ø125</t>
  </si>
  <si>
    <t>Diamètre nominal Ø150</t>
  </si>
  <si>
    <t>Diamètre nominal Ø200</t>
  </si>
  <si>
    <t>Diamètre nominal Ø250</t>
  </si>
  <si>
    <t>Diamètre nominal Ø400</t>
  </si>
  <si>
    <t>Protection des réseaux</t>
  </si>
  <si>
    <t>Vidange / purge</t>
  </si>
  <si>
    <t>Ventouse</t>
  </si>
  <si>
    <t>Ce prix rémunère la fourniture et pose d'une ventouse automatique dans un regard. Il comprend la pose dans un regard, la fourniture d'un regard adapté et son système de fermeture est comptabilisé au prix de regard béton, avec robinet d'arrêt incorporé ou robinet vanne de commande, la fourniture et la pose du Té de raccordement, la vanne à opercule série courte pour l'isolement et pièces nécessaires au bon fonctionnement y compris main d'œuvre et toutes suggestions.</t>
  </si>
  <si>
    <t>Ventouse triple fonction - Ø40</t>
  </si>
  <si>
    <t>Ventouse triple fonction - Ø60</t>
  </si>
  <si>
    <t>Ventouse triple fonction - Ø100</t>
  </si>
  <si>
    <t>Défense incendie</t>
  </si>
  <si>
    <t>Poteaux d'incendie</t>
  </si>
  <si>
    <t>Ce prix rémunère la fourniture et pose d’un poteau d’incendie incongelable à prises sous coffre. Il comprend la fourniture du poteau et du volant de manœuvre avec demi-raccords symétriques, le tube-allonge, l'esse de réglage, le dispositif d’écoulement du système d’incongelabilité, le massif  béton, le dallage béton dosé à 300 kg/m3, le coffre métallique, le robinet-vanne, le raccordement et la bouche à clef y compris main d'œuvre et toutes suggestions.</t>
  </si>
  <si>
    <t>Poteau incendie Ø100 mm, incongelable, avec prises apparentes</t>
  </si>
  <si>
    <t>Poteau incendie Ø150 mm, incongelable, avec prises apparentes</t>
  </si>
  <si>
    <t>Cadre de protection acier  avec arceau de protection et 4 pieds en acier galvanisé à  chaud y compris finition thermolaquage rouge</t>
  </si>
  <si>
    <t xml:space="preserve">Fourniture et pose d'une tête  de  pont  (1.20  x  0.75) pour  protection  de  poteau incendie situé en espace vert ou en pied de talus. </t>
  </si>
  <si>
    <t>Réalisation d’une dalle en béton 1m x1m x 10 cm en pied du poteau situé en espace vert (pour casser le jet du poteau lors de la manipulation) .</t>
  </si>
  <si>
    <t>Bouches incendie</t>
  </si>
  <si>
    <t>Ce prix rémunère la fourniture et pose d’une bouche incendie incongelable rectangulaire avec coffre fermé indépendant. Il comprend la fourniture de la bouche d'incendie, les pièces de raccord y compris socle béton, l'esse de réglage si nécessaire, le robinet vanne de sectionnement, le raccordement et la bouche à clef y compris main d'œuvre et toutes suggestions.</t>
  </si>
  <si>
    <t>Bouche incendie Ø100 mm</t>
  </si>
  <si>
    <t>Signalétique réglementaire</t>
  </si>
  <si>
    <t>Dépose repose de poteaux incendie</t>
  </si>
  <si>
    <t>Ce prix rémunère la dépose et la repise d'un poteau incendie de tout diamètre, y compris le massif y compris esse de réglage</t>
  </si>
  <si>
    <t>Dépose d'un poteau ou d'une bouche incendie</t>
  </si>
  <si>
    <t>Repose d'un poteau ou d'une bouche incendie</t>
  </si>
  <si>
    <t>Ce prix rémunère la fourniture et pose d’un dispositif de branchement particulier. Il comprend le dégagement de la canalisation publique de distribution, la prise d’eau sur la canalisation publique par collier de prise en charge ou té réduit avec pièces de raccord, le robinet de prise en charge en bronze à boisseau inversé et à serrage automatique, la bouche à clé et ses accessoires y compris main d'œuvre et toutes suggestions.</t>
  </si>
  <si>
    <t>Ce prix rémunère la fourniture et la pose en tranchée ouverte ou sous fourreau, de canalisations de branchement d'eau potable. Il comprend la fourniture à pied d'œuvre, l'approche, la mise en place sur la forme, la façon des joints, les coupes de tuyaux, le calage dans les angles et aux extrémités, la fourniture des coudes et pièces spéciales de raccords, y compris toutes sujétions.</t>
  </si>
  <si>
    <t>Travaux de raccordement</t>
  </si>
  <si>
    <t>Continuité de service - dévoiement provisoire de réseau d'eau potable</t>
  </si>
  <si>
    <t>Ce prix rémunère la réalisation de conduites d'eau potable permettant la continuité de service. Il rémunère la fourniture et pose de toutes les pièces nécessaires y compris le raccordement à chaque extrémités et le retrait en fin de chantier. Il comprend également la protection de la conduite (passage de roues, protection sous trottoir, dispositif d'attache en encorbellement provisoire, matériaux de couverture provisoire...) les tests de pression et analyse de conformité en laboratoire avant la mise en service de la conduite.</t>
  </si>
  <si>
    <t>Conduite principale</t>
  </si>
  <si>
    <t>Fourniture et pose d'une conduite provisoire, tuyaux en P.E.H.D., pression 16 bars, DN 38,8/50 mm</t>
  </si>
  <si>
    <t>Fourniture et pose d'une conduite provisoire, tuyaux en P.E.H.D., pression 16 bars, DN 48,6/63 mm</t>
  </si>
  <si>
    <t>Fourniture et pose d'une conduite provisoire, tuyaux en P.E.H.D., pression 16 bars, DN 58,2/75 mm</t>
  </si>
  <si>
    <t>Fourniture et pose d'une conduite provisoire, tuyaux en P.E.H.D., pression 16 bars, DN 73,6/90 mm</t>
  </si>
  <si>
    <t>Fourniture et pose d'une conduite provisoire, tuyaux en P.E.H.D., pression 16 bars, DN 110 mm</t>
  </si>
  <si>
    <t>Fourniture et pose d'une conduite provisoire, tuyaux en P.E.H.D., pression 16 bars, DN 125 mm</t>
  </si>
  <si>
    <t>Conduite de branchement</t>
  </si>
  <si>
    <t>Branchement provisoire en P.E.H.D sur conduite provisoire, pression 16 bars y compris prise en charge, DN 19/25</t>
  </si>
  <si>
    <t>Branchement provisoire en P.E.H.D sur conduite provisoire, pression 16 bars y compris prise en charge, DN 24,8/32</t>
  </si>
  <si>
    <t>Epreuve et désinfection</t>
  </si>
  <si>
    <t>Nettoyage du réseau, désinfection, analyse bactériologique et essais de pression</t>
  </si>
  <si>
    <t>Pour réseau de diamètre intérieur &lt; 130 mm</t>
  </si>
  <si>
    <t>Pour réseau de diamètre intérieur compris entre 130 et 250 mm</t>
  </si>
  <si>
    <t>Pour réseau de diamètre intérieur &gt; 250 mm</t>
  </si>
  <si>
    <t>TOTAL CHAPITRE 5</t>
  </si>
  <si>
    <t>Revêtement de voirie provisoire sur tranchée</t>
  </si>
  <si>
    <t>Revêtements bitumineux</t>
  </si>
  <si>
    <t>Ce prix rémunère la réalisation de la structure en Grave bitume 0/14 sur une épaisseur de 0,26, d'une couche de grave bitume 0/20 sur 0,20 m d'épaisseur après compactage ou G.R.H. 0/31,5 sur 0,30 m d'épaisseur,</t>
  </si>
  <si>
    <t>Ce prix rémunère la réalisation de la structure en Grave bitume 0/14 sur une épaisseur de 0,21 m après compactage de compacité Q2, d'une couche de Grave recomposée humidifiée (G.R.H.) 0/31,5 sur une épaisseur de 0,30 m de compacité Q2 (ou GNT 0/31,5 d'épaisseur 0,35 m et de compacité Q2).</t>
  </si>
  <si>
    <t>Réfection provisoire en enrobé à froid 130 Kg/m²</t>
  </si>
  <si>
    <t>Réfection provisoire de voirie goudronnée en enrobé à froid épaisseur 6 cm y compris découpage préalable de la chaussée.</t>
  </si>
  <si>
    <t>Revêtement de chaussée sur tranchées et remise en état</t>
  </si>
  <si>
    <t>Ce prix rémunère la fourniture et la mise en œuvre des produits bitumeux, le sciage et le rabotage avec un épaulement de 10 cm de part et d'autre de la tranchée.</t>
  </si>
  <si>
    <t>Ce prix rémunère la fourniture et la mise en œuvre d'un enduit bicouche, dosée à 65 % y compris le nettoyage et le balayage à vif du support, toutes fournitures de liants, dopes ou activant, la mise en œuvre des gravillons, le stockage et le réchauffage des liants, la reprise, le transport et la mise en œuvre des gravillons, les frais de pesée, les essais de laboratoire, le balayage des gravillons en excédent. Comprenant le répandage d'une première couche de liant (émulsion de bitume) à raison de 2 Kg de bitume pur par m² suivi d'un gravillonnage 6/10 de concassage à raison de 10 l/m², le répandage d'une deuxième couche de liant à raison de 1,8 kg de bitume pur au m² suivi d'un gravillon 4/6 de concassage à raison de 6 l/m²</t>
  </si>
  <si>
    <t>Imprégnation et accrochage</t>
  </si>
  <si>
    <t>Couche d'accrochage</t>
  </si>
  <si>
    <t>Ce prix rémunère la fourniture et l'application d'une émulsion ECR 65 %, le répandage de l'émulsion à raison de 250 g de bitume résiduel (porté à 400 g avant application).</t>
  </si>
  <si>
    <t>Couche d'imprégnation</t>
  </si>
  <si>
    <t>Ce prix rémunère la fourniture et l'application d'une couche d'imprégnation à l'émulsion de bitume dosé à 60% à raison de 2kg/m², y compris la préparation (balayage, élimination des boues etc...), et toutes sujétions.</t>
  </si>
  <si>
    <t>Béton bitumineux semi grenu (BBSG)</t>
  </si>
  <si>
    <t>Ce prix rémunère la fourniture à pied d'œuvre du BBSG, l'amenée et le repli du matériel de mise en œuvre (finisseur + cylindre + compacteur à pneus), le répandage et le cylindrage, les essais de contrôle de fabrication et de mise en œuvre, y compris l'étude de formulation pour agrément.</t>
  </si>
  <si>
    <t>BBSG 0/10 sur une épaisseur de 0,06 m (140 kg/m²)</t>
  </si>
  <si>
    <t>BBSG 0/10 sur une épaisseur de 0,08 m (190 kg/m²)</t>
  </si>
  <si>
    <t>Ce prix rémunère la fourniture et mise en œuvre d'une couche superficielle en mélange terre-pierre comprenant la fourniture et la mise en œuvre d'un mélange terre-pierre constitué de 70% de 20/40 et 30% de terre végétale, compris le malaxage du mélange, la mis en œuvre d'une couche de 3 cm de terre végétale en surface, toutes sujétions.</t>
  </si>
  <si>
    <t>Epaisseur de 0,15 m</t>
  </si>
  <si>
    <t>Epaisseur de 0,30 m</t>
  </si>
  <si>
    <t>RF</t>
  </si>
  <si>
    <t>RECAPITULATIF</t>
  </si>
  <si>
    <t>TOTAL H.T.</t>
  </si>
  <si>
    <t>TVA 20%</t>
  </si>
  <si>
    <t>TOTAL T.T.C.</t>
  </si>
  <si>
    <t>Majoration Type 1</t>
  </si>
  <si>
    <t>Majoration Type 2</t>
  </si>
  <si>
    <t>Calque</t>
  </si>
  <si>
    <t>Quantité dessin</t>
  </si>
  <si>
    <t>Type majoration</t>
  </si>
  <si>
    <t>Quantité majoré</t>
  </si>
  <si>
    <t>DN200</t>
  </si>
  <si>
    <t>DN300</t>
  </si>
  <si>
    <t>Canalisation - Collecteur</t>
  </si>
  <si>
    <t xml:space="preserve">au-delà de </t>
  </si>
  <si>
    <t>AVAL</t>
  </si>
  <si>
    <t>AMONT</t>
  </si>
  <si>
    <t>LINEAIRE</t>
  </si>
  <si>
    <t>EU</t>
  </si>
  <si>
    <t>&lt; 250</t>
  </si>
  <si>
    <t>EP</t>
  </si>
  <si>
    <t>&gt; 300</t>
  </si>
  <si>
    <t>Regard</t>
  </si>
  <si>
    <t>ZAC Nantes Erdre Porterie - Centre bourg : Aménagements des espaces publics</t>
  </si>
  <si>
    <t>PRO - Estimation des travaux : Synthèse</t>
  </si>
  <si>
    <t>Indice A - mars 2021</t>
  </si>
  <si>
    <t>AMENAGEMENT DES ESPACES PUBLICS</t>
  </si>
  <si>
    <t>CARREFOUR SUR RD</t>
  </si>
  <si>
    <t>MONTANT TOTAL</t>
  </si>
  <si>
    <t>TOTAL</t>
  </si>
  <si>
    <t>Montant HT</t>
  </si>
  <si>
    <t>Montant  H.T. :</t>
  </si>
  <si>
    <t>LOT PAYSAGE</t>
  </si>
  <si>
    <t>ESTIMATION HORS TAXES :</t>
  </si>
  <si>
    <t xml:space="preserve">Nota : </t>
  </si>
  <si>
    <t>Les aménagements sont estimés avec un intervalle de confiance de 10 % :</t>
  </si>
  <si>
    <t>- Ils n'intègrent pas les travaux de réseau HTA (maitrise d'ouvrage ENEDIS)</t>
  </si>
  <si>
    <t>- Ils n'intègrent pas les travaux d'effacement BT (maitrise d'ouvrage MORBIHAN ENERGIES)</t>
  </si>
  <si>
    <t>- Ils n'intègrent pas les travaux de réseau d'éclairage (maitrise d'ouvrage MORBIHAN ENERGIES)</t>
  </si>
  <si>
    <t>- Ils n'intègrent pas les travaux de dépose du réseau de télécommunications (maitrise d'ouvrage ORANGE)</t>
  </si>
  <si>
    <t>- Ils n'intègrent pas la fourniture et pose de câble de télécommunication (cuivre ou FO à charge Orange) et de conduites de gaz (à charge GRDF)</t>
  </si>
  <si>
    <t>Lot 1</t>
  </si>
  <si>
    <t>Lot 2</t>
  </si>
  <si>
    <t>Lot 3</t>
  </si>
  <si>
    <t>Lot 4</t>
  </si>
  <si>
    <t>Tranche ferme</t>
  </si>
  <si>
    <t>Centre bourg</t>
  </si>
  <si>
    <t>Port la Blanche</t>
  </si>
  <si>
    <t>Tranche optionnelle</t>
  </si>
  <si>
    <t>Square des Grands Pâtis</t>
  </si>
  <si>
    <t>Options</t>
  </si>
  <si>
    <t>Rue Grands Pâtis</t>
  </si>
  <si>
    <t>Rue du Bêle</t>
  </si>
  <si>
    <t>Rue des Tonneliers</t>
  </si>
  <si>
    <t>Réseau d'eaux brutes - centre bourg hors intervention PLB</t>
  </si>
  <si>
    <t>Lot</t>
  </si>
  <si>
    <t>MS1</t>
  </si>
  <si>
    <t>MS2</t>
  </si>
  <si>
    <t>MS3</t>
  </si>
  <si>
    <t>MS4</t>
  </si>
  <si>
    <t>MS5</t>
  </si>
  <si>
    <t>Intitulé</t>
  </si>
  <si>
    <t>EU, EP AEP secteur</t>
  </si>
  <si>
    <t>O</t>
  </si>
  <si>
    <t>I</t>
  </si>
  <si>
    <t>Branchement en fonte ductile Ø150 et boite à passage direct fonte 300mm jusqu'à 6 mètres de longueur</t>
  </si>
  <si>
    <t xml:space="preserve">Fourniture et pose de boite de passage direct fonte DN 300 version simple </t>
  </si>
  <si>
    <t xml:space="preserve">Fourniture et pose de boite à passage direct PP DN315 </t>
  </si>
  <si>
    <t>Renouvellement ou création de branchement</t>
  </si>
  <si>
    <t>sur canalisation de 200 mm à 300 mm inclus</t>
  </si>
  <si>
    <t>42 252</t>
  </si>
  <si>
    <t>42 253</t>
  </si>
  <si>
    <r>
      <t>Plus value au prix n°</t>
    </r>
    <r>
      <rPr>
        <b/>
        <sz val="8"/>
        <rFont val="Calibri"/>
        <family val="2"/>
        <scheme val="minor"/>
      </rPr>
      <t xml:space="preserve">43 110 </t>
    </r>
    <r>
      <rPr>
        <sz val="8"/>
        <rFont val="Calibri"/>
        <family val="2"/>
        <scheme val="minor"/>
      </rPr>
      <t>au delà des 6 mètres</t>
    </r>
  </si>
  <si>
    <r>
      <t>Plus value au prix n°</t>
    </r>
    <r>
      <rPr>
        <b/>
        <sz val="8"/>
        <rFont val="Calibri"/>
        <family val="2"/>
        <scheme val="minor"/>
      </rPr>
      <t>43 130</t>
    </r>
    <r>
      <rPr>
        <sz val="8"/>
        <rFont val="Calibri"/>
        <family val="2"/>
        <scheme val="minor"/>
      </rPr>
      <t xml:space="preserve"> au delà des 6 mètres</t>
    </r>
  </si>
  <si>
    <t>ce prix rémunère la fourniture et pose de boîte à passage direct, rehausse, la façon des joints, le tampon articulé soit en polypropylène y compris terrassement, raccordement sur l’existant (excepté canalisation existante en amiante, voir prix de plus-value), remblaiement et réfections à l’identique.</t>
  </si>
  <si>
    <t>Branchements AEP</t>
  </si>
  <si>
    <t>Reprise de branchement existant eau potable</t>
  </si>
  <si>
    <t>Pour un branchement en PEHD Ø25 ou Ø32 jusqu'à 4 mètres de longueur</t>
  </si>
  <si>
    <r>
      <t>Plus value au prix n°</t>
    </r>
    <r>
      <rPr>
        <b/>
        <sz val="8"/>
        <rFont val="Calibri"/>
        <family val="2"/>
        <scheme val="minor"/>
      </rPr>
      <t>03.133</t>
    </r>
    <r>
      <rPr>
        <sz val="8"/>
        <rFont val="Calibri"/>
        <family val="2"/>
        <scheme val="minor"/>
      </rPr>
      <t xml:space="preserve"> pour linéaire supplémentaire branchement Ø25 ou Ø32 au delà des 4 mètres</t>
    </r>
  </si>
  <si>
    <t xml:space="preserve">Pour un branchement en PEHD Ø40 ou Ø50  jusqu'à 4 mètres de longueur </t>
  </si>
  <si>
    <r>
      <t>Plus value au prix n°</t>
    </r>
    <r>
      <rPr>
        <b/>
        <sz val="8"/>
        <rFont val="Calibri"/>
        <family val="2"/>
        <scheme val="minor"/>
      </rPr>
      <t>03.135</t>
    </r>
    <r>
      <rPr>
        <sz val="8"/>
        <rFont val="Calibri"/>
        <family val="2"/>
        <scheme val="minor"/>
      </rPr>
      <t xml:space="preserve"> pour linéaire supplémentaire branchement Ø40 ou Ø50 au delà des 4 mètres</t>
    </r>
  </si>
  <si>
    <t>Renouvellement ou création de branchement eau potable</t>
  </si>
  <si>
    <t>Branchement PEHD PN 16 RC100</t>
  </si>
  <si>
    <t>Pour un branchement en PEHD Ø25 ou Ø32 de 6 à 12ml (supérieur à 6ml et inférieur ou égal à 12 ml), compteur à moins de 2 ml de la limite de propriété</t>
  </si>
  <si>
    <t>Pour un branchement en PEHD Ø25 ou Ø32 supérieur à 12ml, compteur à moins de 2 ml de la limite de propriété</t>
  </si>
  <si>
    <t>Pour un branchement en PEHD Ø40 ou Ø50  inférieur ou égal à 6 ml, compteur à moins de 2 ml de la limite de propriété</t>
  </si>
  <si>
    <t>Pour un branchement en PEHD Ø40 ou Ø50 de 6 à 12ml (supérieur à 6ml et inférieur ou égal à 12 ml), compteur à moins de 2 ml de la limite de propriété</t>
  </si>
  <si>
    <t>Pour un branchement en PEHD Ø40 ou Ø50 supérieur à 12ml, compteur à moins de 2 ml de la limite de propriété</t>
  </si>
  <si>
    <r>
      <t>Plus value aux prix n°</t>
    </r>
    <r>
      <rPr>
        <b/>
        <sz val="8"/>
        <rFont val="Calibri"/>
        <family val="2"/>
        <scheme val="minor"/>
      </rPr>
      <t>54211, 54212 et 54213</t>
    </r>
    <r>
      <rPr>
        <sz val="8"/>
        <rFont val="Calibri"/>
        <family val="2"/>
        <scheme val="minor"/>
      </rPr>
      <t xml:space="preserve"> pour intervention en domaine privée jusqu'au compteur, si ce dernier est situé en extérieur de l'habitation à plus de 2 ml de la limite de propriété</t>
    </r>
  </si>
  <si>
    <r>
      <t>Plus value aux prix n°</t>
    </r>
    <r>
      <rPr>
        <b/>
        <sz val="8"/>
        <rFont val="Calibri"/>
        <family val="2"/>
        <scheme val="minor"/>
      </rPr>
      <t xml:space="preserve">54211, 54212 et 54213 </t>
    </r>
    <r>
      <rPr>
        <sz val="8"/>
        <rFont val="Calibri"/>
        <family val="2"/>
        <scheme val="minor"/>
      </rPr>
      <t>pour intervention en domaine privée jusqu'au compteur, si ce dernier est situé en intérieur de l'habitation à plus de 2 ml de la limite de propriété</t>
    </r>
  </si>
  <si>
    <r>
      <t>Plus value aux prix n°</t>
    </r>
    <r>
      <rPr>
        <b/>
        <sz val="8"/>
        <rFont val="Calibri"/>
        <family val="2"/>
        <scheme val="minor"/>
      </rPr>
      <t xml:space="preserve">54216, 54217, 54218 </t>
    </r>
    <r>
      <rPr>
        <sz val="8"/>
        <rFont val="Calibri"/>
        <family val="2"/>
        <scheme val="minor"/>
      </rPr>
      <t>pour intervention en domaine privée jusqu'au compteur, si ce dernier est situé en intérieur de l'habitation à plus de 2 ml de la limite de propriété</t>
    </r>
  </si>
  <si>
    <r>
      <t>Plus value aux prix n°</t>
    </r>
    <r>
      <rPr>
        <b/>
        <sz val="8"/>
        <rFont val="Calibri"/>
        <family val="2"/>
        <scheme val="minor"/>
      </rPr>
      <t xml:space="preserve">54216, 54217, 54218 </t>
    </r>
    <r>
      <rPr>
        <sz val="8"/>
        <rFont val="Calibri"/>
        <family val="2"/>
        <scheme val="minor"/>
      </rPr>
      <t>pour intervention en domaine privée jusqu'au compteur, si ce dernier est situé à l'extérieur de l'habitation à plus de 2 ml de la limite de propriété</t>
    </r>
  </si>
  <si>
    <r>
      <t>Plus value aux prix n°</t>
    </r>
    <r>
      <rPr>
        <b/>
        <sz val="8"/>
        <rFont val="Calibri"/>
        <family val="2"/>
        <scheme val="minor"/>
      </rPr>
      <t>54211, 54212, 54213, 54216, 54217, 54218</t>
    </r>
    <r>
      <rPr>
        <sz val="8"/>
        <rFont val="Calibri"/>
        <family val="2"/>
        <scheme val="minor"/>
      </rPr>
      <t xml:space="preserve"> pour micro forage avec validation du maitre d'œuvre, toute longueur et tous diamètres</t>
    </r>
  </si>
  <si>
    <r>
      <t>Plus value aux prix n°</t>
    </r>
    <r>
      <rPr>
        <b/>
        <sz val="8"/>
        <rFont val="Calibri"/>
        <family val="2"/>
        <scheme val="minor"/>
      </rPr>
      <t xml:space="preserve">54211, 54212, 54213, 54216, 54217, 54218 </t>
    </r>
    <r>
      <rPr>
        <sz val="8"/>
        <rFont val="Calibri"/>
        <family val="2"/>
        <scheme val="minor"/>
      </rPr>
      <t>pour regard en polypropylène noir avec tampon vert et plaque isolante avec rail pour 2 compteurs</t>
    </r>
  </si>
  <si>
    <r>
      <t xml:space="preserve">Plus value aux prix </t>
    </r>
    <r>
      <rPr>
        <b/>
        <sz val="8"/>
        <rFont val="Calibri"/>
        <family val="2"/>
        <scheme val="minor"/>
      </rPr>
      <t xml:space="preserve">n°54211, 54212, 54213, 54216, 54217, 54218 </t>
    </r>
    <r>
      <rPr>
        <sz val="8"/>
        <rFont val="Calibri"/>
        <family val="2"/>
        <scheme val="minor"/>
      </rPr>
      <t>pour regard en polypropylène noir avec tampon vert et plaque isolante avec rail pour 3 à 4 compteurs</t>
    </r>
  </si>
  <si>
    <t>Branchements EU</t>
  </si>
  <si>
    <t>Raccordement de conduites</t>
  </si>
  <si>
    <t>sur canalisation existante inférieur ou égal à 100 mm</t>
  </si>
  <si>
    <t>sur canalisation existante de 100 mm à 200 mm inclus</t>
  </si>
  <si>
    <t>sur canalisation existante de diamètre nominal de 200 mm à 300 mm inclus</t>
  </si>
  <si>
    <t>sur canalisation existante de diamètre nominal de 300 mm à 400 mm inclus</t>
  </si>
  <si>
    <t>ce prix rémunère la fourniture et pose de boîte à passage direct, rehausse, la façon des joints, le tampon articulé soit en fonte y compris terrassement, raccordement sur l’existant (excepté canalisation existante en amiante), remblaiement et réfections à l’identique.</t>
  </si>
  <si>
    <t>47 000</t>
  </si>
  <si>
    <t>Travaux spéciaux</t>
  </si>
  <si>
    <t>Réhabilitation par l'intérieur</t>
  </si>
  <si>
    <t>Travaux préparatoires à la réhabilitation par l'intérieur  Diamètre inférieur à 200</t>
  </si>
  <si>
    <t>Travaux préparatoires à la réhabilitation par l'intérieur  Diamètre 200 au diamètre 500 inclus</t>
  </si>
  <si>
    <t>Le mètre :</t>
  </si>
  <si>
    <t>Travaux préparatoires à la réhabilitation par l'intérieur  Diamètre 600 au diamètre 1000 inclus</t>
  </si>
  <si>
    <t>Travaux de chemisage Amenée et repli du matériel spécifique au chemisage</t>
  </si>
  <si>
    <t>Travaux de chemisage Diamètre 150mm au 200mm</t>
  </si>
  <si>
    <t>Travaux de chemisage Diamètre 250mm au 300mm</t>
  </si>
  <si>
    <t>Travaux de chemisage Diamètre 350mm au 400mm</t>
  </si>
  <si>
    <t>Travaux de chemisage Diamètre 500mm</t>
  </si>
  <si>
    <t>Travaux de chemisage Diamètre 600mm</t>
  </si>
  <si>
    <t>Travaux de chemisage Diamètre 700mm</t>
  </si>
  <si>
    <t>Travaux de chemisage Diamètre 800mm</t>
  </si>
  <si>
    <t>Travaux de chemisage Diamètre 900mm</t>
  </si>
  <si>
    <t>Démontage de tête de regard pour chemisage</t>
  </si>
  <si>
    <t>Chemisage partiel Amenée et repli du matériel spécifique aux manchettes</t>
  </si>
  <si>
    <t xml:space="preserve">Chemisage partiel Fourniture, pose manchette inox Ø150 au Ø200 </t>
  </si>
  <si>
    <t>Chemisage partiel Fourniture, pose manchette inox Ø250 au Ø300</t>
  </si>
  <si>
    <t>Chemisage partiel Fourniture, pose manchette inox Ø400 au Ø500</t>
  </si>
  <si>
    <t>Travaux préparatoires</t>
  </si>
  <si>
    <t>Ce prix rémunère:
- Le curage hydrodynamique de la canalisation avant travaux,
- Les inspections télévisées du réseau pour diagnostic,
- Le fraisage préparatoire mécanique de l’intérieur de la conduite à rénover avec les outils adaptés (grattoirs, brosses métalliques, fraise etc…),
- Le curage hydrodynamique pour enlèvement des résidus de fraisage,
- L'amenée et le repli du matériel spécifique au curage et inspection</t>
  </si>
  <si>
    <t>Travaux de manchettes</t>
  </si>
  <si>
    <t>Ce prix rémunère l’amené et le repli du matériel pour manchette ainsi que le respect des prescriptions et obligations imposées par les gestionnaires des voies concernées, le montage et repli du matériel, la mise en place de la signalisation de proximité, les ITV avant et après travaux de réfection.
Les manchettes seront de type composite ou EPDM.
Les prix n°47132 à 47134 comprennent la fourniture proprement dite de manchette structurante de longueur 0,50m, y compris tous transports à pied d’oeuvre, la mise en oeuvre de la manchette, la polymérisation de la manchette
Les prix n°47135 à 47137 rémunèrent la fourniture et la mise en place d'une manchette en EPDM munie de nervures extérieures entre un feuillard en acier inoxydable (bord incliné) et la paroi intérieure de la canalisation existante ayant un avis CSTB, y compris tous transports à pied d’oeuvre, la mise en oeuvre de la manchette EPDM.</t>
  </si>
  <si>
    <t>42 254</t>
  </si>
  <si>
    <t>sur canalisation de 300 mm à 400 mm inclus</t>
  </si>
  <si>
    <t>sur canalisation existante au delà de 400 mm</t>
  </si>
  <si>
    <t>Bassin de rétention</t>
  </si>
  <si>
    <t>Ouvrage n°1 : bassin de rétention des eaux pluviales rue du Chemin Vert d'une capacité de 750 m3,</t>
  </si>
  <si>
    <t>Ce prix rémunère la plus- value aux prix de la série 42 100 pour la réalisation de regard sur collecteur existant. Il comprend les terrassements, les découpes des tuyaux, l'obturation temporaire du collecteur  si nécessaire et la mise en place d'une continuité de service, la confection de cunettes et margelles, la mise en place d'un système d'étanchéité, le remblaiement y compris main d'œuvre et toutes sujétions.</t>
  </si>
  <si>
    <t>Ce prix rémunère le raccordement de conduite de refoulement sur une conduite existante. Il comprend le terrassement, la mise hors service, le nettoyage, la découpe de la canalisation existante, la fourniture et la pose des pièces de raccordement, le raccordement étanche par manchon, les essais y compris la mise en place si nécessaire d'une continuité de service du réseau, le remblaiement, la main d'œuvre et toutes sujétions.</t>
  </si>
  <si>
    <t>Réfection provisoire type T0 suivant règlement de voirie Communautaire CLM en vigueur</t>
  </si>
  <si>
    <t>Ce prix rémunère la réalisation de la structure (suivant avis technique de la CU CLM), en Grave recomposée humidifiée (G.R.H.) O/31,5 secondaire d'épaisseur 0,39 m
(ou GNT, d'épaisseur 0,45 m) et de compacité Q2.</t>
  </si>
  <si>
    <t>Ce prix rémunère la réalisation de la structure  (suivant avis technique de la CU CLM), d'une couche de grave recomposée humidifiée (G.R.H.) 0/31,5 secondaire sur une épaisseur de 0,30 m de compacité Q2 (ou GNT, d'épaisseur 0,35 m et de compacité Q2).</t>
  </si>
  <si>
    <t>Réfection provisoire type T1 suivant règlement de voirie CLM</t>
  </si>
  <si>
    <t>Réfection provisoire type T2 suivant règlement de voirie CLM</t>
  </si>
  <si>
    <t>Réfection provisoire type T3 -T4 suivant règlement de voirie CLM</t>
  </si>
  <si>
    <t>Réfection provisoire type T5-T6 suivant règlement de voirie CLM</t>
  </si>
  <si>
    <t>Ce prix rémunère la réalisation de la structure (suivant avis technique de la CU CLM), d'une couche de GNT 0/31,5 secondaire sur une épaisseur de 0,30 m de compacité Q2,</t>
  </si>
  <si>
    <t>sur canalisation existante de diamètre nominal de 400 mm à 500 mm inclus</t>
  </si>
  <si>
    <t>sur canalisation existante de diamètre nominal de 500 mm à 600 mm inclus</t>
  </si>
  <si>
    <t>Ce prix rémunère les travaux de raccordements avec les prestations suivantes :
· les terrassements (BRH, aspiratrice, pelle mécanique ou manuel), croisements de réseaux, blindage éventuel, dépose-repose de bordures, sablage, grillage avertisseur, remblaiement, structure et réfection à l'identique (provisoire et définitive) selon type rencontré (enrobés, asphalte, béton, pelouse, pavés...)
· La recherche et le dégagement des conduites existantes
· Les épuisements éventuels des venues d'eau, pompages et coupes des tuyaux
· La fourniture et la pose de toutes les pièces de raccords et les pièces spéciales permettant le raccordement entre la conduite existante et la conduite nouvellement posée quelque soit le matériaux de la conduite.
- Le tamponnage des conduites abandonnées suite au raccordement 
- La supression des bouches à clés abandonnées
- Le remblaiement</t>
  </si>
  <si>
    <r>
      <t xml:space="preserve">Ce prix rémunère :
L'amenée et le repli du matériel de travaux et d'un bureau de chantier comprenant une salle de réunion munie du confort nécessaire (mobilier d'affichage et de chauffage en période de froid) et des branchements divers aux réseaux publics (conduite d'alimentation en eau potable, câbles d'électricité passés sous fourreau et enterrés sur toute leur longueur en emprise du chantier et de ses abords …), box 4G, </t>
    </r>
    <r>
      <rPr>
        <b/>
        <sz val="8"/>
        <rFont val="Arial"/>
        <family val="2"/>
      </rPr>
      <t>wifi</t>
    </r>
    <r>
      <rPr>
        <sz val="8"/>
        <rFont val="Arial"/>
        <family val="2"/>
      </rPr>
      <t xml:space="preserve"> et abonnement pour une durée &gt; à 6 mois.
La mise en place d'un panneau d'informations avec mentions du Maître d'Ouvrage, du Maître d'Œuvre et du Coordonnateur S.P.S., des entreprises intervenantes, des autres organismes associés à l'opération et description sommaire des travaux, de la durée prévisible et du montant des travaux ;
Toutes dispositions et sujétions particulières à la demande du Coordonnateur S.P.S. ou du Maître d'Œuvre, et précisées à la Notice de Sécurité et au CCTP, joints au dossier.</t>
    </r>
  </si>
  <si>
    <t>Signalisation spécifique de chantier</t>
  </si>
  <si>
    <t>Marquage Piquetage des réseaux</t>
  </si>
  <si>
    <t>Ce prix rémunère au mètre linéaire de tranchée projetée la réalisation et l'entretien du marquage, piquetage des réseaux existants pendant toute la durée du chantier.</t>
  </si>
  <si>
    <t>Signalisation permanente d'approche pendant la durée du chantier pour un tronçon de 500 mètres</t>
  </si>
  <si>
    <t>Etudes et documents d'exécution pour un tronçon de 500 mètres</t>
  </si>
  <si>
    <t>Dossier des ouvrages exécutés pour un tronçon de 500 mètres</t>
  </si>
  <si>
    <t>Rabotage de la couche superficielle (jusqu'à 30 cm d'épaisseur)</t>
  </si>
  <si>
    <t>Démolition de la couche superficielle d'enrobés contenant de l'amiante (jusqu'à 30 cm d'épaisseur)</t>
  </si>
  <si>
    <t xml:space="preserve">forages </t>
  </si>
  <si>
    <t>Ce prix rémunère l'installation et le repli du matériel pour l'exécution de forage dirigé, comprenant l'amenée et le repli du matériel, les fouilles nécessaires à l'implantation de la foreuse en entrée et sortie, l'évacuation des déblais et le remblai, la mise en place de la machine et toutes sujétions.</t>
  </si>
  <si>
    <t>Forages dirigés</t>
  </si>
  <si>
    <t>Tuyau DN500</t>
  </si>
  <si>
    <t>Grave naturelle - GNT A 0/31,5</t>
  </si>
  <si>
    <t xml:space="preserve">Ø1800 mm béton </t>
  </si>
  <si>
    <t xml:space="preserve">Ø2000 mm béton </t>
  </si>
  <si>
    <t>Regard de visite en béton pour réseau d'eaux usées</t>
  </si>
  <si>
    <t>Béton armé à démoulage différé avec joint type Butyl entre chaque élément préfabriqué, pour tout matériaux du réseau et traitement  du béton contre le H2S intégré dans la masse</t>
  </si>
  <si>
    <t>Regard de visite déporté</t>
  </si>
  <si>
    <t>Pour un raccordement sur une canalisation DN 1800 mm jusqu'à 5 ml de déport</t>
  </si>
  <si>
    <t>Pour un raccordement sur une canalisation DN 1800 mm de 5 ml jusqu'à 10 ml de déport</t>
  </si>
  <si>
    <t>Pour un raccordement sur une canalisation DN 2000 mm jusqu'à 5 ml de déport</t>
  </si>
  <si>
    <t>Pour un raccordement sur une canalisation DN 2000 mm de 5 ml jusqu'à 10 ml de déport</t>
  </si>
  <si>
    <t>Pour un raccordement sur un regard d'accès existant de la rigole alimentaire jusqu'à 5ml de déport</t>
  </si>
  <si>
    <t>Pour un raccordement sur un regard d'accès existant de la rigole alimentaire de 5ml jusqu'à 10ml de déport</t>
  </si>
  <si>
    <t>Ce prix rémunère la confection de regards de visite déportés ronds ou carrés comprenant, le regard, la galerie d'accès de toute section visitable et le raccordement sur le réseau existant suivant les détails et prescriptions du CCTP prenant en compte les différents cas du projet. Ce prix comprend les terrassements en terrain de toute nature, le dressage soigné du fond de fouille, la confection d'un lit de pose, la construction d'un radier étanche de 0,30m minimum, une réalisation étanches, joints au néoprène ou similaire, la confection des cunettes incluant la découpe de la canalisation à la tronçonneuse, la fourniture et la pose de fourreaux pour passage de conduites ou câbles existants, des joints d’étanchéité en caoutchouc seront scellés lors de la confection en prévision des raccordements de telle sorte qu’à aucun endroit les canalisations ne reposent sur un point dur. 
Les enduits seront lissés sur la cunette et le radier, les coffrages et décoffrages, les percements et scellements étanches des canalisations, la fourniture et pose d'échelons galvanisés avec crosse amovible, les étaiements, les épuisements pour un débit continu inférieur ou égal à 50 m3/h, le remblai, le transport des déblais excédentaires, la main d'œuvre, les raccordements, y compris manchons d'étanchéité. Les conditions d’étanchéité sont les mêmes que pour les regards préfabriqués, profondeur jusqu'au fil d'eau de la canalisation de raccordement jusqu'à 5 mètres/TN.</t>
  </si>
  <si>
    <t>Fourniture et pose d'un poste de relèvement des eaux usées du Lycée Malherbe et démolition</t>
  </si>
  <si>
    <r>
      <t xml:space="preserve">Ces prix comprennent la fourniture et la mise en place de tous les éléments
nécessaires à la réalisation d'un poste de refoulement des eaux usées par un poste
type préfabriqué.
 Ce prix comprend notamment :
 - les terrassements et fouilles en terrain de toutes natures,
 - l'utilisation du BRH si nécessaire,
 - la fourniture et la pose d'une cuve en polyester avec les trappes d'accès verrouillées en acier inox, une canalisation de trop plein avec clapet,
 - réhausse du terrain autour du poste avec protection en blocs d'enrochements si nécessaire
 - le génie civil, le lestage de la cuve si nécessaire, la dalle béton de couverture, du 0/31.5 sur toute la surface,  l'armoire de commande, la réalisation d'une terre, le raccordement au réseau EU
 - le système de pompage : deux pompes sur barre de guidage et chaines de levage, le tout en inox. Le type de roue sera soumis au MOe.
 - les cables d'alimentations, armoire de commandes type électro-mécanique double enveloppe avec résistance chauffante, système anti-bélier,
 - une chambre de vannes isolée de la cuve, comprenant clapets et vannes en fonte, avec un tampon fonte vérouillable et étanche,
 - un panier dégrilleur escamotable en inox, la tuyauterie interne en inox,
 - une vanne d'arret en fonte, placée sur le réseau d'arrivée,
 - un palan de levage sur potence demontable,
 - le raccordement au réseau AEP (Bcht complet y compis fouilles en tranchées, remblayage et refection) avec regard type "composit" avec compteur, robinnet d'arret avant compteur et trappe zingué,
 - le raccordement aux réseau EDF (coffret en limite) et Télécom (coffret en limite) y compris passage du bureau de contrôle et consuel,
 - le système de télégestion, avec protection parafoudre secteur avec serveur vocal, enregistrement des bilans de type SOFREL ou jugé similaire, la fourniture et sa mise en service avec programmation,
 - les terrassements de finition et maçonneries éventuelles,
 - toutes fournitures et sujétions de mise en oeuvre et main d'oeuvre,
 - les essais et la mise en service du poste, avec la remise d'une notice
explicative au maître de l'ouvrage et la formation du personnel d'exploitation.
L'ensenble des matériaux fera l'objet d'une demande d'agrément auprès du Maître d'Oeuvre.
</t>
    </r>
    <r>
      <rPr>
        <sz val="8"/>
        <color rgb="FFFF0000"/>
        <rFont val="Arial"/>
        <family val="2"/>
      </rPr>
      <t xml:space="preserve">
</t>
    </r>
    <r>
      <rPr>
        <b/>
        <sz val="8"/>
        <rFont val="Arial"/>
        <family val="2"/>
      </rPr>
      <t>Ce prix comprend également la vidange de la fosse du poste existant, sa démolition et son remblaiement, Il comprend également la dépose de l'ensemble des équipements, la démolition total du poste existant avec évacuation des déblais de toutes natures et remise en état du terrain.</t>
    </r>
  </si>
  <si>
    <t>Comblement de regard existant par coulis de béton de bentonite  et arase à -1,50 m</t>
  </si>
  <si>
    <t>Ce prix rémunère les travaux d'arase de la tête de regard sur 1,50 m de profondeur, le  comblement de regard existante en GNT y compris compactage et obturations nécessaires, la main d'œuvre et toutes sujétions.</t>
  </si>
  <si>
    <t>Ce prix rémunère une intervention de nuit (entre 21h et 7h) pour la réalisation dans le respect des dispositions réglementaires en vigueur (notamment le Code du Travail) ainsi que les contraintes spécifiques en matière de sécurité et protection de la santé. ce prix rémunère également le matériel d'éclairage (100lux) nécessaire.</t>
  </si>
  <si>
    <t>Ce prix rémunère l'épuisement des venues d'eaux souterraines sous réserve que le débit continu constaté soit supérieur à 51 m3/h. Il comprend la fourniture et la mise en route du matériel nécessaire, amenée éventuelle de l'énergie électrique, consommation d'énergie (carburant ou électricité), main d'œuvre et toutes sujétions.</t>
  </si>
  <si>
    <t>Branchement en polypropylène (PP) Ø 160 mm SN16 et boite à passage direct PP 315 mm  jusqu'à 6 mètres de longueur</t>
  </si>
  <si>
    <t>Ce prix rémunère la fourniture et la pose en tranchée ouverte ou sous fourreau et à toutes profondeurs, de canalisations d'assainissement pour le refoulement. Il comprend la fourniture à pied d'œuvre, l'approche, la mise en place sur la forme, la façon des joints, les coupes de tuyaux, le calage dans les angles et aux extrémités, la fourniture des coudes et pièces spéciales de raccords y compris toutes sujétions. Linéaire mesuré dans l'axe de la canalisation sans déduction des regards et des pièces spéciales de raccords.</t>
  </si>
  <si>
    <t>Installation de chantier d'une durée comprise entre 3 et 6 mois</t>
  </si>
  <si>
    <r>
      <t xml:space="preserve">Ce prix rémunère :
L'amenée et le repli du matériel de travaux et d'un bureau de chantier comprenant une salle de réunion munie du confort nécessaire (mobilier d'affichage et de chauffage en période de froid) et des branchements divers aux réseaux publics (conduite d'alimentation en eau potable, câbles d'électricité passés sous fourreau et enterrés sur toute leur longueur en emprise du chantier et de ses abords …), box 4G, </t>
    </r>
    <r>
      <rPr>
        <b/>
        <sz val="8"/>
        <rFont val="Arial"/>
        <family val="2"/>
      </rPr>
      <t xml:space="preserve">wifi </t>
    </r>
    <r>
      <rPr>
        <sz val="8"/>
        <rFont val="Arial"/>
        <family val="2"/>
      </rPr>
      <t>et abonnement pour une durée allant jusqu'à 3 mois ainsi que le nettoyage des voiries.
La mise en place d'un panneau d'informations avec mentions du Maître d'Ouvrage, du Maître d'Œuvre et du Coordonnateur S.P.S., des entreprises intervenantes, des autres organismes associés à l'opération et description sommaire des travaux, de la durée prévisible et du montant des travaux ;
Toutes dispositions et sujétions particulières à la demande du Coordonnateur S.P.S. ou du Maître d'Œuvre, et précisées à la Notice de Sécurité et au CCTP, joints au dossier.</t>
    </r>
  </si>
  <si>
    <r>
      <t xml:space="preserve">Ce prix rémunère :
L'amenée et le repli du matériel de travaux et d'un bureau de chantier comprenant une salle de réunion munie du confort nécessaire (mobilier d'affichage et de chauffage en période de froid) et des branchements divers aux réseaux publics (conduite d'alimentation en eau potable, câbles d'électricité passés sous fourreau et enterrés sur toute leur longueur en emprise du chantier et de ses abords …), box 4G, </t>
    </r>
    <r>
      <rPr>
        <b/>
        <sz val="8"/>
        <rFont val="Arial"/>
        <family val="2"/>
      </rPr>
      <t>wifi</t>
    </r>
    <r>
      <rPr>
        <sz val="8"/>
        <rFont val="Arial"/>
        <family val="2"/>
      </rPr>
      <t xml:space="preserve"> et abonnement pour une durée comprise entre 3 mois et 6 mois mois ainsi que le nettoyage des voiries.
La mise en place d'un panneau d'informations avec mentions du Maître d'Ouvrage, du Maître d'Œuvre et du Coordonnateur S.P.S., des entreprises intervenantes, des autres organismes associés à l'opération et description sommaire des travaux, de la durée prévisible et du montant des travaux ;
Toutes dispositions et sujétions particulières à la demande du Coordonnateur S.P.S. ou du Maître d'Œuvre, et précisées à la Notice de Sécurité et au CCTP, joints au dossier.</t>
    </r>
  </si>
  <si>
    <t>Ce prix rémunère la fourniture, la pose, le remplacement de barrières de chantier de 1 m de hauteur (type Heras ou similaire) le temps du chantier y compris le lestage et l'entretien 7 jours /7 et 24h sur 24 (le maintien en bon état et le rempalcement de toutes barrières défectueuses). Il comprend les implantations et le piquetage, la fourniture d'un plan d'implantation, le retrait en fin de chantier et la main d'œuvre et toutes sujétions. Le prix s'entend au mètre linéaire de tranchée projetée. Le déplacement sur différentes parties du chantier est incluse dans ce prix.</t>
  </si>
  <si>
    <t>Ce prix rémunère les éventuels travaux de localisations des réseaux en phase travaux, par la technique de terrassements mécanique ou manuel adaptée et conforme au guide technique relatif au travaux à proximité des réseaux et répondant aux dispositions du guide technique prévu à l'article R. 554-29 du code de l'environnement. Ce prix comprend également le remblaiement et la réfection de chaussée si nécessaire.</t>
  </si>
  <si>
    <t>Ce prix rémunère les travaux de comblement de conduite existante par injection de coulis de béton benthonique, y compris obturations nécessaires, l'amenée et la mise en œuvre du coulis de béton, la réalisation d'évents, la main d'œuvre et toute sujétions.</t>
  </si>
  <si>
    <t>Ce prix rémunère les travaux d'arase de la tête de regard sur 1,50 m de profondeur, de comblement de regard existante par injection de coulis de béton benthonique, y compris obturations nécessaires, l'amenée et la mise en œuvre du coulis de béton, l'évacuation des gravats, la main d'œuvre et toutes sujétions.</t>
  </si>
  <si>
    <t>Comblement de regard existant en GNT et arase à -1,50 m</t>
  </si>
  <si>
    <t>Ce prix rémunère la réalisation du dossier des ouvrages exécutés : plans de récolement conformes à l'exécution, plans de détail, notes de calcul, fiches techniques, formalisation des essais et contrôles, PAQ, SOGED/SOSED notices de fonctionnement et de maintenance. Les éléments seront produits et remis conformément au CCAP et au CCTP.</t>
  </si>
  <si>
    <t>canalisation DN &lt; ou = 400 mm</t>
  </si>
  <si>
    <t>canalisation 400 mm&lt; DN &lt; ou = 600 mm</t>
  </si>
  <si>
    <t>canalisation 600 mm&lt; DN &lt; ou = 800 mm</t>
  </si>
  <si>
    <t>canalisation 800 mm&lt; DN &lt; ou = 1200 mm</t>
  </si>
  <si>
    <t>canalisation DN &gt; 1200 mm</t>
  </si>
  <si>
    <t>Ce prix rémunère la découpe des tronçons supprimés, démolition, l'enlèvement et le stockage sur site en big bag confiné des canalisations et produits de démolition contenant de l'amiante dans les conditions définies au plan de retrait prévu au prix 11 500, le comblement des trous avec des matériaux de remblai et toutes sujétions y compris évacuation et mise en décharge conformément à la réglementation en vigueur.</t>
  </si>
  <si>
    <t xml:space="preserve">Ce prix rémunère l'amenée et le repli du matériel, le rabotage des enrobés existants. Il comprend le sciage du revêtement au droit des chaussées non rabotées, l'évacuation des produits de démolition en décharge, main d'œuvre et toutes sujétions. </t>
  </si>
  <si>
    <t xml:space="preserve">Ce prix rémunère l'amenée et le repli du matériel,le rabotage des enrobés existants contenant des HAP. Il comprend le sciage du revêtement au droit des chaussées non rabotées, l'évacuation des produits de démolition en décharge, main d'œuvre et toutes sujétions. </t>
  </si>
  <si>
    <t xml:space="preserve">Ce prix rémunère l'amenée et le repli du matériel, la démolition des enrobés existants comportant de l'amiante. Il comprend le sciage du revêtement au droit des chaussées non démolies avec un matériel spécifique aux revêtements amiantés, l'évacuation des produits de démolition en décharge, main d'œuvre et toutes sujétions. </t>
  </si>
  <si>
    <t>Ce prix rémunère la mise en place d'un tuyau Ø500 mm par forage dirigé comprenant l'extraction des déblais en terrain de toute nature, nécessaires à la mise en place de la canalisation, l'évacuation des excédents, le tir pilote, les alésages nécessaires, la fourniture et la mise en place d'un tuyau en PEHD 100-RC, la pose de la canalisation et la remise en état des lieux.</t>
  </si>
  <si>
    <t>Terrassements, Remblaiement et Epuisement</t>
  </si>
  <si>
    <t>Terrassement mécanique</t>
  </si>
  <si>
    <t>Canalisation 125 mm&lt; DN &lt; ou = 250 mm</t>
  </si>
  <si>
    <t>Canalisation 250 mm &lt; ou = 400 mm</t>
  </si>
  <si>
    <t>Canalisation 400 mm&lt; DN &lt; ou = 600 mm</t>
  </si>
  <si>
    <t>Canalisation 600 mm&lt; DN &lt; ou = 800 mm</t>
  </si>
  <si>
    <t>Canalisation 800 mm&lt; DN &lt; ou = 1200 mm</t>
  </si>
  <si>
    <t>Canalisation DN &gt; 1200 mm</t>
  </si>
  <si>
    <t>Surlargeur de tranchée pour pose de réseaux en tranchée commune (parallèle de la conduite de plus gros diamètre)  jusqu'à 1,3 m inclus</t>
  </si>
  <si>
    <t>Jusqu'à 1,3 m inclus</t>
  </si>
  <si>
    <t>Canalisation  DN &lt; 125 mm</t>
  </si>
  <si>
    <t>Canalisation 250 mm&lt; DN &lt; ou = 400 mm</t>
  </si>
  <si>
    <r>
      <t xml:space="preserve">Ce prix rémunère :
- le terrassement en terrain de toute nature jusqu'au fond de fouille, (y compris démolition de structure de chaussée au déla des 30 cm et toute démolition de terrain naturel de toutes natures), l'entretien de la tranchée avant la pose des canalisations, les équipements éventuels pour un débit inférieur ou égal à 50 m³/h, ainsi qu’éventuellement la démolition de canalisation existante avec évacuation des gravats en décharge conformément au fascicules 70 et 71 du CCTG.
- le blindage ou boisage adapté si nécessaire suivant la condition de sol,
- la confection du fond de fouille stable et ne présentant pas d'objet saillant.
- La réalisation de tranchée à la main, à l'aspiratrice ou à la micro-pelle en cas d'impossibilité d'emploi d'engin mécanique classique et ce quelle que soit la nature du terrain rencontré et la profondeur de la tranchée.
- L'emploi de BRH quand nécessaire en terrain dur
- le croisement  et longement de tout type de canalisation, fourreau, de tout diamètre et de toute nature y compris l'ensemble des sujétions et moyens à mettre en œuvre pour le franchissement de l'obstacle.
- l'évacuation des canalisations et des regards rencontrées abandonnées.
- La remise en état des lieux avec conservation des piquets et repères, dispositifs de sécurité, toutes fournitures, main d'œuvre et sujétions.
</t>
    </r>
    <r>
      <rPr>
        <b/>
        <sz val="8"/>
        <rFont val="Arial"/>
        <family val="2"/>
      </rPr>
      <t>- le prix de terrassement rémunère ces prestations quelque soit les réseaux pour une profondeur entre le TN et le fil d'eau de la conduite</t>
    </r>
  </si>
  <si>
    <t>Ce prix rémunère la plus value sur les articles de la série 34 100 pour une tranchée dont la profondeur est comprise entre 1,30 m et 3,00 m, mesurée au fil d'eau de la conduite.
Il comprend les blindages obligatoires conformément aux fascicules 70 et aux normes de sécurité en vigueur (par dérogation au C.C.T.G.) y compris si nécessaire les blindages constitués de palplanches, de panneaux jointifs, caisson coulissant mis en place par battage ou par havage ou autres procédés selon étude de sols.</t>
  </si>
  <si>
    <t>Surprofondeur sur surlargeur de tranchée pour pose de réseaux en tranchée commune de la conduite de plus gros diamètre</t>
  </si>
  <si>
    <t>Rabattement de nappe par pointes</t>
  </si>
  <si>
    <t>J</t>
  </si>
  <si>
    <t xml:space="preserve">Dérivation pour débit &gt; 51 m3/h </t>
  </si>
  <si>
    <t>Matériaux de remblaiement</t>
  </si>
  <si>
    <t>Béton maigre ou grave-ciment</t>
  </si>
  <si>
    <t>Béton de tranchée autocompactant réexcavable</t>
  </si>
  <si>
    <t>Etablissement d'une poutre en grave naturelle comformément aux prescriptions de l'étude géotechnique</t>
  </si>
  <si>
    <t>Grave naturelle - GNT A 0/60</t>
  </si>
  <si>
    <t>Ce prix rémunère la fourniture et la pose en tranchée ouverte ou sous fourreau et à toutes profondeurs, de canalisations d'assainissement gravitaires y compris la fourniture à pied d'œuvre, la réalisation du lit de pose et de l'enrobage en matériaux gravillons 4/6,  l'approche, la mise en place sur fond de forme, la façon des joints, les coupes de tuyaux, le calage dans les angles et aux extrémités,la fourniture et la mise en place du grillage avertisseur, la dépose des réseaux gravitaire existant non amianté lorque pose en lieu et place et toutes sujétions. Linéaire mesuré dans l'axe de la canalisation sans déduction des regards et des pièces spéciales de raccords.</t>
  </si>
  <si>
    <t>Ø250 mm béton</t>
  </si>
  <si>
    <t xml:space="preserve">Ce prix rémunère la fourniture et la pose de fourreaux de protection à poser en traversée, sous l'emprise du Tramway permettant une intervention future comprenant l'amenée et le repli du matériel, les fouilles nécessaires , la fourniture et pose des tuyaux, les centreurs pour la pose de conduite de toute nature ainsi que la prestation de passage de la conduite dans le fourreau et toutes sujétions lorsque le fourreau est mis en place par ouverture de tranchée. </t>
  </si>
  <si>
    <t>Fourreau PRV Ø200 mm</t>
  </si>
  <si>
    <t>Ce prix rémunère la confection de regards de visite ronds ou carrés jusqu'à 1,60 m  mesuré du fil d'eau à la surface extérieure de couverture, y compris les terrassements complémentaires en terrain de toute nature, le dressage soigné du fond de fouille, la confection d'un lit de pose, la fourniture et la mise en œuvre des éléments préfabriqués étanches, joints au néoprène ou similaire, la confection des cunettes incluant la découpe de la canalisation à la tronçonneuse, la fourniture et la pose de fourreaux pour passage de conduites ou câbles existants, la fourniture et la pose d'un élément supérieur tronconique ou pyramidal avec renfort circulaire armé, l'étanchéité des joints, les enduits lissés sur la cunette et le radier, les coffrages et décoffrages, les percements et scellements étanches des canalisations, la fourniture et pose d'échelons galvanisés avec crosse amovible, les étaiements, les épuisements pour un débit continu inférieur ou égal à 50 m3/h, le remblai, le transport des déblais excédentaires, la main d'œuvre, la fournture et la pose de la dalle de couverture, le cadre et le tampon fonte selon le réglement d'assainissement en vigueur de Caen la mer, les raccordements, y compris manchons d'étanchéité.</t>
  </si>
  <si>
    <t xml:space="preserve">Ce prix rémunère la plus- value aux prix des séries 42 100 et 42 300 pour la réalisation de regard d'une profondeur supérieure à 1,60 m au fil d'eau. </t>
  </si>
  <si>
    <t>Fourniture et pose de Té de curage</t>
  </si>
  <si>
    <t>Ce prix rémunère le raccordement de conduite sur un regard existant, y compris terrassement, carrotage, découpe du tuyau au ras de l'ouvrage, mise en place de joint jusqu'au DN300 et percement + maconnerie au dela de DN300, regarnissage, nettoyage du regard, reprofilage de la cunette si nécessaire, remblaiement et toutes sujétions se rapportant à l'opération.</t>
  </si>
  <si>
    <t>Les prix 43110 et 43130 rémunère les prestations suivantes:
 - les démarches auprès des riverains pour reconnaissance des travaux à réaliser, obtention des autorisations d'intervention,
- le constat contradictoire de réception de fin de chantier,
- la recherche de l'ancien branchement,
- le terrassement (BRH, aspiratrice, pelle mécanique ou manuel), croisements de réseaux, blindage éventuel, le percement de murs et leur rebouchage, les traversées de parois et leur rebouchage, dépose-repose de clôture, dépose-repose de haies, dépose-repose de bordures, le pompage des venues d'eau, lit de pose et enrobage, grillage avertisseur, remblaiement, structure et réfection à l'identique(provisoire et définitive) selon type rencontré (enrobés, asphalte, béton, pelouse, pavés...)sur domaine publique et privé.
- la découpe soignée du branchement existant,
- la jonction de branchement d'assainissement par culotte de branchement ou sur regard y compris joint à lèvre
- la dépose du regard et du siphon existant sous domaine public, y compris la remise en état de la surface, si nécessaire,
- Le passage caméra entre le regard en domaine public et le siphon en domaine privée dans la limite de 1 mètre
- la fourniture et pose de tuyau, de coudes, de pièces de raccordement, en amont et aval de la boîte à passage direct jusqu'au branchement existant,
- la fourniture et pose de boîte à passage direct, rehausse, la façon des joints, le tampon articulé.</t>
  </si>
  <si>
    <t>Etanchement de la liaison branchement/collecteur (Top Hat)</t>
  </si>
  <si>
    <t xml:space="preserve">Canalisations en fonte revêtue polyuréthane pour courant vagabonds </t>
  </si>
  <si>
    <t>51 176</t>
  </si>
  <si>
    <t xml:space="preserve">Canalisations en fonte verrouillée revêtue polyuréthane pour courant vagabonds </t>
  </si>
  <si>
    <t>Ce prix rémunère la fourniture et la pose de robinet vanne . Il comprend la fourniture et la pose de la vanne et des pièces de raccord, de l'ensemble bouche à clé complète, la réalisation des butées nécessaires y compris main d'œuvre et toutes sujétions.
Raccordement : 
	Sur PEHD associé à un nœud : 1 embout électrosoudable / 1 embout à bride ; 
	Sur PEHD en ligne : 2 embout électrosoudable ;
	Sur fonte ductile : 2 brides
Système de démontage inclus</t>
  </si>
  <si>
    <t>Ce prix rémunère la réalisation d'une vidange. Il comprend la fourniture et la pose du robinet vanne, de l'ensemble bouche à clé, de la canalisation d'évacuation de longueur 3 m, du dispositif d'évacuation en fossé, un clapet si raccord dans le réseau d'eau pluvial, en regard ou sous bouche à clé y compris main d'œuvre et toutes suggestions.</t>
  </si>
  <si>
    <t>Branchement provisoire en P.E.H.D sur conduite provisoire, pression 16 bars y compris prise en charge, DN 40/50</t>
  </si>
  <si>
    <t>Ce prix rémunère la mise en service de la conduite. Il comprend les épreuves de pression en présence du MOE pour la conduite fixée à la pression de service majorée de 50 % avec un minimum de 10 bars, le matériel nécessaire, les dispositions et le personnel nécessaire à ces essais, la fourniture des procès verbaux, le nettoyage de la conduite quel que soit le système demandé par le maître d'œuvre, la désinfection de la conduite avec de l'herlisil ou un produit similaire y compris rinçage, la réalisation des analyses bactériologiques réalisées par un Laboratoire d'Analyses agréé par le maître de l'ouvrage y compris procès verbal d'analyses et sa transmission au maître d'œuvre y compris toutes sujétions.</t>
  </si>
  <si>
    <t>Ce prix rémunère la fourniture et la pose de té de curage sur les conduites d'assainissement comprenant :
Les manchettes d’ancrage, une chambre de visite et de nettoyage permettant l’accès pour contrôle et entretien du réseau en charge, une vanne guillotine à carrée, un collet bride, un té, des coudes permettant la vidange et toutes pièces de raccordement. L’ensemble de ses pièces seront installées dans une chambre en béton préfabriquée ou coulée en place équipée d’une réservation pour puisage. L’ouvrage sera équipé de trappe C250 permettant l’accès et le démontage des pièces et leurs extractions de l’ouvrage. Les prix n°42252 à 42254 comprennent toutes ces prestations. La chambre et les trappes seront fournies et posées par l’entreprise.</t>
  </si>
  <si>
    <r>
      <t>Ce prix rémunère la fourniture et pose de K16 conformes à la norme NFP 98-454. pour déviation de la circulation le temps du chantier</t>
    </r>
    <r>
      <rPr>
        <b/>
        <sz val="8"/>
        <rFont val="Arial"/>
        <family val="2"/>
      </rPr>
      <t xml:space="preserve"> y compris le lestage et l'entretien 7 jours /7</t>
    </r>
    <r>
      <rPr>
        <sz val="8"/>
        <rFont val="Arial"/>
        <family val="2"/>
      </rPr>
      <t>. Il comprend les implantations et le piquetage, la fourniture d'un plan de déviation, le retrait en fin de chantier et la main d'œuvre et toutes sujétions. Le prix s'entend au mètre linéaire livré sur place et réellement mis en œuvre. Le déplacement sur différentes parties du chantier est incluse dans ce prix.</t>
    </r>
  </si>
  <si>
    <t>Ø450 mm PRV</t>
  </si>
  <si>
    <t>Ø400 mm PRV</t>
  </si>
  <si>
    <t>Ø150 mm fonte</t>
  </si>
  <si>
    <t>Fourniture et pose d'un géotextile anticontaminant de classe 4 a 150 g/m² autour de l'ensemble lit de pose-tuyau-enrobage</t>
  </si>
  <si>
    <t>Grave-bitume 0/20 classe 2</t>
  </si>
  <si>
    <t>Ce prix rémunère l'apport et la mise en œuvre de matériaux agrée par le maître d'œuvre pour remblaiement d'une tranchée en remplacement du terrain impropre au remblai. Volume après compactage.</t>
  </si>
  <si>
    <t>Démolition de trottoir</t>
  </si>
  <si>
    <t>Démolition de chaussée</t>
  </si>
  <si>
    <t>Ce prix rémunère la démolition de structure de chaussée existante quelque soit le matériaux, l'amenée et le repli du matériel compatible avec l'épaisseur à décaisser, le retrait par tout moyen mécanique de la structure de chaussée, la démolition du corps de chaussée et des accotements jusqu'au fond de fondation et l'évacuation des déchets en décharge ou vers un centre de valorisation, selon normes en vigueur, y compris toutes sujétions.</t>
  </si>
  <si>
    <t>Ce prix rémunère la démolition de structure de trottoir existante quelque soit le matériaux, l'amenée et le repli du matériel compatible avec l'épaisseur à décaisser, le retrait par tout moyen mécanique de la structure de chaussée, la démolition du corps de chaussée et des accotements jusqu'au fond de fondation et l'évacuation des déchets en décharge ou vers un centre de valorisation, selon normes en vigueur, y compris toutes sujétions.</t>
  </si>
  <si>
    <t>Ce prix rémunère le découpage de chaussées existantes en enrobé. Il comprend l'amenée et le repli du matériel nécessaire à l'exécution de l'opération, le sciage sur une profondeur de 0,15 m à 0,30 m des matériaux liés (enrobés, grave traitée …), main d'œuvre et toutes suggestions.</t>
  </si>
  <si>
    <t>Travail de nuit pour une équipe pose de réseau et raccordement</t>
  </si>
  <si>
    <t>Clôtures de chantier hauteur 2 m</t>
  </si>
  <si>
    <t>Ce prix rémunère la fourniture, la pose, le remplacement de barrières de chantier de 2 m de hauteur (type Heras ou similaire) le temps du chantier y compris le lestage et l'entretien 7 jours /7 et 24h sur 24 (le maintien en bon état et le rempalcement de toutes barrières défectueuses). Il comprend les implantations et le piquetage, la fourniture d'un plan d'implantation, le retrait en fin de chantier et la main d'œuvre et toutes sujétions. Le prix s'entend au mètre linéaire de tranchée projetée. Le déplacement sur différentes parties du chantier est incluse dans ce prix.</t>
  </si>
  <si>
    <t xml:space="preserve">Fourniture et pose de canalisations en polyéthylène haute densité PN16, y compris les coudes et pièces de raccords, fourniture </t>
  </si>
  <si>
    <t>Ce prix rémunère la fourniture et pose d'un bassin de rétention conformément au CCTP. Il comprend les terrassements en déblais, l'évacuation des déblais impropres à réutilisation selon norme en vigueur, l'épuisements des eaux, la mise en œuvre des lestages nécessaires et leur justification par note de calcul, la fourniture et la pose d'éléments préfabriqués en ponts cadres béton de dimensions définies au CCTP, un regard de sortie visitable avec régulateur de débit et surverse, un regard d'arrivée et un regard intermédiaire. Le raccordement aux réseaux d'eaux pluviales, le remblaiement avec les matériaux agrées par le MOE, le compactage, les trappes de visite, y compris main d'œuvre et toute sujétions pour la réalisation de l'ouvrage.</t>
  </si>
  <si>
    <t>Ø40 mm PEHD</t>
  </si>
  <si>
    <t>Ø80 mm fonte revêtue polyuréthane</t>
  </si>
  <si>
    <t>Ø100 mm fonte revêtue polyuréthane</t>
  </si>
  <si>
    <t>Ø125 mm fonte revêtue polyuréthane</t>
  </si>
  <si>
    <t>Ø150 mm fonte revêtue polyuréthane</t>
  </si>
  <si>
    <t>Ø200 mm fonte revêtue polyuréthane</t>
  </si>
  <si>
    <t>Ø250 mm fonte revêtue polyuréthane</t>
  </si>
  <si>
    <t>Ø300 mm fonte revêtue polyuréthane</t>
  </si>
  <si>
    <t>Ø350 mm fonte revêtue polyuréthane</t>
  </si>
  <si>
    <t>Ø400 mm fonte revêtue polyuréthane</t>
  </si>
  <si>
    <t>Ø500 mm fonte revêtue polyuréthane</t>
  </si>
  <si>
    <t>Ø600 mm fonte revêtue polyuréthane</t>
  </si>
  <si>
    <t xml:space="preserve">Ø100 mm fonte revêtue polyuréthane </t>
  </si>
  <si>
    <t>BBSG 0/6 sur une épaisseur de 0,04 m (100 kg/m²)</t>
  </si>
  <si>
    <t>Ø80 mm fonte ductile revêtue zinc alu</t>
  </si>
  <si>
    <r>
      <t xml:space="preserve">Ce prix rémunère la fourniture et la pose en tranchée ouverte ou sous fourreau, de canalisations d'eau potable. Il comprend la fourniture à pied d'œuvre, l'approche, le lit de pose et l'enrobage en gravillon 4/6, la mise en place sur la forme, la façon des joints, les coupes de tuyaux, le calage dans les angles et aux extrémités, </t>
    </r>
    <r>
      <rPr>
        <b/>
        <i/>
        <u/>
        <sz val="8"/>
        <rFont val="Arial"/>
        <family val="2"/>
      </rPr>
      <t>la fourniture des coudes et pièces spéciales de raccords,</t>
    </r>
    <r>
      <rPr>
        <sz val="8"/>
        <rFont val="Arial"/>
        <family val="2"/>
      </rPr>
      <t xml:space="preserve"> y compris toutes sujétions. La dépose des conduite abandonnée non amiantée nécessaire à la pose du tuyau. Linéaire mesuré dans l'axe de la canalisation sans déduction des pièces spéciales de raccords. Il comprend également la fourniture et mise en œuvre du lit de pose avec matériaux d'apport, le grillage avertisseur</t>
    </r>
    <r>
      <rPr>
        <b/>
        <i/>
        <u/>
        <sz val="8"/>
        <rFont val="Arial"/>
        <family val="2"/>
      </rPr>
      <t>, la fourniture et pose des accessoires (système de verrouillage suivant prescriptions du fabriquant, plaques pleines ou taraudées pour épreuves, bouchons, joints, boulons, bouche à clé, tabernacle, tubes allonges plaques fonte pour vannes,...), et les sujétions de croisement de réseau.</t>
    </r>
  </si>
  <si>
    <t>Diamètre nominal Ø500</t>
  </si>
  <si>
    <t>Canalisation 80 mm&lt; DN &lt; ou = 250 mm</t>
  </si>
  <si>
    <t>Aménagement de voirie et caniveaux</t>
  </si>
  <si>
    <t>CHAPITRE 8 - VOIRIE</t>
  </si>
  <si>
    <t>TOTAL CHAPITRE 8</t>
  </si>
  <si>
    <t>Ø80 mm PEHD</t>
  </si>
  <si>
    <t>Bordures</t>
  </si>
  <si>
    <t>Bordures Béton type T2</t>
  </si>
  <si>
    <t>Remblaiement de caniveaux techniques y compris dépose des réseaux abandonnés et évacuation des plaques bétons</t>
  </si>
  <si>
    <t>Sable</t>
  </si>
  <si>
    <t xml:space="preserve">EPSM DE CAEN
</t>
  </si>
  <si>
    <t>Aménagement de voirie</t>
  </si>
  <si>
    <t>Descriptions</t>
  </si>
  <si>
    <t>Montant H.T.</t>
  </si>
  <si>
    <t>béton balayé pour trottoir</t>
  </si>
  <si>
    <t>BBSG 0/6 sur une épaisseur de 0,04 m (100 kg/m²) rougissant</t>
  </si>
  <si>
    <t>Revêtements béton</t>
  </si>
  <si>
    <t>Remblaiement de caniveaux techniques en grave 0/31,5 y compris dépose des réseaux abandonnés et évacuation des plaques bétons</t>
  </si>
  <si>
    <t xml:space="preserve">LOT 1 : Assainissement Eaux Usées, Eau pluviale et eau potable </t>
  </si>
  <si>
    <t>Dévoiement des réseaux internes dans le cadre de l'opération tramway - LOT 1 réseaux Eaux Usées, Eau pluviale et Eau potable</t>
  </si>
  <si>
    <t>Ø160 mm PP</t>
  </si>
  <si>
    <t>Regard de visite en béton pour préfabriqué ou coulé en place</t>
  </si>
  <si>
    <t xml:space="preserve">Regard de branchement béton 40 x 40 cm </t>
  </si>
  <si>
    <t>DPGF</t>
  </si>
  <si>
    <t>IND B</t>
  </si>
  <si>
    <t>Ce prix rémunère la démolition des ttrappes béton et évacuation, comprenant l'amenée et le repli du matériel, la protection des ouvrages périphériques, l'évacuation des déchets en décharge ou vers un centre de valorisation, le comblement des aniveaux en GNT 0/31,5, le comapctage, y compris toutes sujétions.</t>
  </si>
  <si>
    <t>Fourniture et pose de bordures béton préfabriqués y compris terrassements, sciage enrobés nécessaire,  massif de fondation, butée et contrebutée, raccord de chaussée s'il y a lieu, garnissage des joints, main d'oeuvre et toutes sujétions.</t>
  </si>
  <si>
    <t>Fourniture et mise en oeuvre de béton, tel que défini au C.C.T.P. y compris fourniture, coffrage, réglage, sablage, décoffrage, main d'oeuvre et toutes sujétions.</t>
  </si>
  <si>
    <t>Pour un branchement en PEHD Ø25 ou Ø32 inférieur ou égal à 12 ml, compteur à moins de 2 ml de la limite de propriété</t>
  </si>
  <si>
    <t>Ce prix rémunère la mise en place des dispositifs de signalisation, d'éclairage et de clôture réglementaires destinés à assurer la bonne marche des travaux, ainsi que la protection du chantier, des patients et des personnels de l'EPSM, et visant notamment à :  
  . limiter le trafic et la vitesse de circulation des automobilistes sur les voies attenantes pendant les travaux 
  . avertir ces mêmes automobilistes de l'entrée et de la zone des travaux ainsi que le risque de chaussée glissante 
  . interdire l'accès du chantier au public par une signalisation appropriée 
  . protéger les fouilles laissées provisoirement ouvertes 
  . réglementer la circulation des engins de chantier et des véhicules extérieurs au chantier aux abords et dans l'emprise des travaux.</t>
  </si>
  <si>
    <t>Décomposition du Prix Global et Forfaitaire (DPGF)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</si>
</sst>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7" formatCode="#,##0.00\ &quot;€&quot;;\-#,##0.00\ &quot;€&quot;"/>
    <numFmt numFmtId="44" formatCode="_-* #,##0.00\ &quot;€&quot;_-;\-* #,##0.00\ &quot;€&quot;_-;_-* &quot;-&quot;??\ &quot;€&quot;_-;_-@_-"/>
    <numFmt numFmtId="43" formatCode="_-* #,##0.00\ _€_-;\-* #,##0.00\ _€_-;_-* &quot;-&quot;??\ _€_-;_-@_-"/>
    <numFmt numFmtId="164" formatCode="#,##0.00\ &quot;F&quot;;\-#,##0.00\ &quot;F&quot;"/>
    <numFmt numFmtId="165" formatCode="_-* #,##0.00\ &quot;F&quot;_-;\-* #,##0.00\ &quot;F&quot;_-;_-* &quot;-&quot;??\ &quot;F&quot;_-;_-@_-"/>
    <numFmt numFmtId="166" formatCode="_-* #,##0.00\ _F_-;\-* #,##0.00\ _F_-;_-* &quot;-&quot;??\ _F_-;_-@_-"/>
    <numFmt numFmtId="167" formatCode="_-* #,##0\ _F_-;\-* #,##0\ _F_-;_-* &quot;-&quot;??\ _F_-;_-@_-"/>
    <numFmt numFmtId="168" formatCode="#,##0.00\ &quot;€&quot;"/>
    <numFmt numFmtId="169" formatCode="_-* #,##0.00\ [$€]_-;\-* #,##0.00\ [$€]_-;_-* &quot;-&quot;??\ [$€]_-;_-@_-"/>
    <numFmt numFmtId="170" formatCode="_-* #,##0.00\ [$€-40C]_-;\-* #,##0.00\ [$€-40C]_-;_-* &quot;-&quot;??\ [$€-40C]_-;_-@_-"/>
    <numFmt numFmtId="171" formatCode="0&quot; m²&quot;"/>
    <numFmt numFmtId="172" formatCode="&quot;Lot &quot;0"/>
  </numFmts>
  <fonts count="80" x14ac:knownFonts="1">
    <font>
      <sz val="8"/>
      <name val="Arial"/>
    </font>
    <font>
      <sz val="11"/>
      <color theme="1"/>
      <name val="Calibri"/>
      <family val="2"/>
      <scheme val="minor"/>
    </font>
    <font>
      <sz val="11"/>
      <color theme="1"/>
      <name val="Calibri"/>
      <family val="2"/>
      <scheme val="minor"/>
    </font>
    <font>
      <b/>
      <sz val="8"/>
      <name val="Arial"/>
      <family val="2"/>
    </font>
    <font>
      <sz val="8"/>
      <name val="Arial"/>
      <family val="2"/>
    </font>
    <font>
      <b/>
      <sz val="9"/>
      <name val="Arial"/>
      <family val="2"/>
    </font>
    <font>
      <sz val="8"/>
      <name val="Arial"/>
      <family val="2"/>
    </font>
    <font>
      <b/>
      <sz val="8"/>
      <name val="Arial"/>
      <family val="2"/>
    </font>
    <font>
      <b/>
      <sz val="10"/>
      <name val="Arial"/>
      <family val="2"/>
    </font>
    <font>
      <sz val="10"/>
      <name val="Arial"/>
      <family val="2"/>
    </font>
    <font>
      <b/>
      <sz val="10"/>
      <name val="Arial"/>
      <family val="2"/>
    </font>
    <font>
      <sz val="10"/>
      <name val="Arial"/>
      <family val="2"/>
    </font>
    <font>
      <sz val="9"/>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0"/>
      <color indexed="9"/>
      <name val="Arial"/>
      <family val="2"/>
    </font>
    <font>
      <sz val="10"/>
      <name val="Arial Narrow"/>
      <family val="2"/>
    </font>
    <font>
      <i/>
      <sz val="10"/>
      <name val="Arial Narrow"/>
      <family val="2"/>
    </font>
    <font>
      <sz val="20"/>
      <color indexed="9"/>
      <name val="Arial Narrow"/>
      <family val="2"/>
    </font>
    <font>
      <b/>
      <sz val="14"/>
      <name val="Arial Narrow"/>
      <family val="2"/>
    </font>
    <font>
      <b/>
      <sz val="12"/>
      <color indexed="9"/>
      <name val="Arial Narrow"/>
      <family val="2"/>
    </font>
    <font>
      <sz val="10"/>
      <color indexed="9"/>
      <name val="Arial"/>
      <family val="2"/>
    </font>
    <font>
      <b/>
      <sz val="10"/>
      <name val="Arial Narrow"/>
      <family val="2"/>
    </font>
    <font>
      <sz val="11"/>
      <name val="Arial"/>
      <family val="2"/>
    </font>
    <font>
      <b/>
      <u/>
      <sz val="10"/>
      <name val="Arial"/>
      <family val="2"/>
    </font>
    <font>
      <i/>
      <sz val="10"/>
      <name val="Arial"/>
      <family val="2"/>
    </font>
    <font>
      <sz val="11"/>
      <name val="Arial Narrow"/>
      <family val="2"/>
    </font>
    <font>
      <b/>
      <sz val="12"/>
      <name val="Arial Narrow"/>
      <family val="2"/>
    </font>
    <font>
      <b/>
      <sz val="11"/>
      <name val="Arial Narrow"/>
      <family val="2"/>
    </font>
    <font>
      <sz val="9"/>
      <color rgb="FFFFFF00"/>
      <name val="Arial"/>
      <family val="2"/>
    </font>
    <font>
      <b/>
      <sz val="10"/>
      <color theme="0"/>
      <name val="Arial"/>
      <family val="2"/>
    </font>
    <font>
      <b/>
      <sz val="8"/>
      <color theme="0"/>
      <name val="Arial"/>
      <family val="2"/>
    </font>
    <font>
      <sz val="8"/>
      <color theme="0"/>
      <name val="Arial"/>
      <family val="2"/>
    </font>
    <font>
      <sz val="9"/>
      <color theme="0"/>
      <name val="Arial"/>
      <family val="2"/>
    </font>
    <font>
      <b/>
      <sz val="10"/>
      <color rgb="FFAADC14"/>
      <name val="Arial"/>
      <family val="2"/>
    </font>
    <font>
      <b/>
      <sz val="10"/>
      <color rgb="FF030F40"/>
      <name val="Arial"/>
      <family val="2"/>
    </font>
    <font>
      <b/>
      <sz val="9"/>
      <color rgb="FF030F40"/>
      <name val="Arial"/>
      <family val="2"/>
    </font>
    <font>
      <sz val="8"/>
      <color rgb="FF030F40"/>
      <name val="Arial"/>
      <family val="2"/>
    </font>
    <font>
      <sz val="8"/>
      <color rgb="FF030F40"/>
      <name val="Arial Narrow"/>
      <family val="2"/>
    </font>
    <font>
      <sz val="8"/>
      <color rgb="FFFF0000"/>
      <name val="Arial"/>
      <family val="2"/>
    </font>
    <font>
      <sz val="9"/>
      <color rgb="FF92D050"/>
      <name val="Arial"/>
      <family val="2"/>
    </font>
    <font>
      <sz val="10"/>
      <color rgb="FF92D050"/>
      <name val="Arial"/>
      <family val="2"/>
    </font>
    <font>
      <sz val="8"/>
      <color rgb="FF92D050"/>
      <name val="Arial"/>
      <family val="2"/>
    </font>
    <font>
      <b/>
      <sz val="20"/>
      <color rgb="FFAADC14"/>
      <name val="Arial Narrow"/>
      <family val="2"/>
    </font>
    <font>
      <sz val="14"/>
      <color theme="0"/>
      <name val="Arial Narrow"/>
      <family val="2"/>
    </font>
    <font>
      <sz val="10"/>
      <color theme="0"/>
      <name val="Arial"/>
      <family val="2"/>
    </font>
    <font>
      <sz val="11"/>
      <color theme="0"/>
      <name val="Arial"/>
      <family val="2"/>
    </font>
    <font>
      <b/>
      <sz val="12"/>
      <color rgb="FF030F40"/>
      <name val="Arial"/>
      <family val="2"/>
    </font>
    <font>
      <b/>
      <sz val="12"/>
      <color theme="0"/>
      <name val="Arial"/>
      <family val="2"/>
    </font>
    <font>
      <b/>
      <sz val="12"/>
      <color rgb="FF030F40"/>
      <name val="Arial Narrow"/>
      <family val="2"/>
    </font>
    <font>
      <sz val="9"/>
      <color rgb="FFC00000"/>
      <name val="Arial"/>
      <family val="2"/>
    </font>
    <font>
      <sz val="9"/>
      <color rgb="FFFF0000"/>
      <name val="Arial"/>
      <family val="2"/>
    </font>
    <font>
      <sz val="9"/>
      <color rgb="FFFFC000"/>
      <name val="Arial"/>
      <family val="2"/>
    </font>
    <font>
      <sz val="9"/>
      <color rgb="FF99FF33"/>
      <name val="Arial"/>
      <family val="2"/>
    </font>
    <font>
      <b/>
      <sz val="8"/>
      <color theme="2"/>
      <name val="Arial"/>
      <family val="2"/>
    </font>
    <font>
      <b/>
      <sz val="14"/>
      <color rgb="FFAADC14"/>
      <name val="Arial Narrow"/>
      <family val="2"/>
    </font>
    <font>
      <b/>
      <sz val="11"/>
      <color theme="1"/>
      <name val="Calibri"/>
      <family val="2"/>
      <scheme val="minor"/>
    </font>
    <font>
      <b/>
      <sz val="9"/>
      <color theme="4" tint="-0.249977111117893"/>
      <name val="Arial"/>
      <family val="2"/>
    </font>
    <font>
      <b/>
      <i/>
      <u/>
      <sz val="8"/>
      <name val="Arial"/>
      <family val="2"/>
    </font>
    <font>
      <b/>
      <sz val="8"/>
      <name val="Calibri"/>
      <family val="2"/>
      <scheme val="minor"/>
    </font>
    <font>
      <sz val="8"/>
      <name val="Calibri"/>
      <family val="2"/>
      <scheme val="minor"/>
    </font>
    <font>
      <sz val="8"/>
      <name val="MS Sans Serif"/>
    </font>
    <font>
      <b/>
      <sz val="24"/>
      <name val="Calibri"/>
      <family val="2"/>
      <scheme val="minor"/>
    </font>
    <font>
      <b/>
      <sz val="20"/>
      <name val="Calibri"/>
      <family val="2"/>
      <scheme val="minor"/>
    </font>
    <font>
      <b/>
      <sz val="11"/>
      <name val="Arial"/>
      <family val="2"/>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55"/>
      </patternFill>
    </fill>
    <fill>
      <patternFill patternType="solid">
        <fgColor indexed="22"/>
        <bgColor indexed="64"/>
      </patternFill>
    </fill>
    <fill>
      <patternFill patternType="solid">
        <fgColor rgb="FFC0C0C0"/>
        <bgColor indexed="64"/>
      </patternFill>
    </fill>
    <fill>
      <patternFill patternType="solid">
        <fgColor rgb="FFFFFF00"/>
        <bgColor indexed="64"/>
      </patternFill>
    </fill>
    <fill>
      <patternFill patternType="solid">
        <fgColor rgb="FF002060"/>
        <bgColor indexed="64"/>
      </patternFill>
    </fill>
    <fill>
      <patternFill patternType="solid">
        <fgColor rgb="FFAADC14"/>
        <bgColor indexed="64"/>
      </patternFill>
    </fill>
    <fill>
      <patternFill patternType="solid">
        <fgColor rgb="FF030F40"/>
        <bgColor indexed="64"/>
      </patternFill>
    </fill>
    <fill>
      <patternFill patternType="solid">
        <fgColor theme="2"/>
        <bgColor indexed="64"/>
      </patternFill>
    </fill>
    <fill>
      <patternFill patternType="solid">
        <fgColor rgb="FF92D050"/>
        <bgColor indexed="64"/>
      </patternFill>
    </fill>
    <fill>
      <patternFill patternType="solid">
        <fgColor theme="0"/>
        <bgColor indexed="64"/>
      </patternFill>
    </fill>
    <fill>
      <patternFill patternType="solid">
        <fgColor rgb="FFFFC000"/>
        <bgColor indexed="64"/>
      </patternFill>
    </fill>
    <fill>
      <patternFill patternType="solid">
        <fgColor theme="7"/>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2" tint="-9.9978637043366805E-2"/>
        <bgColor indexed="64"/>
      </patternFill>
    </fill>
  </fills>
  <borders count="80">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style="medium">
        <color indexed="64"/>
      </left>
      <right/>
      <top/>
      <bottom/>
      <diagonal/>
    </border>
    <border>
      <left style="medium">
        <color indexed="64"/>
      </left>
      <right/>
      <top/>
      <bottom style="hair">
        <color indexed="64"/>
      </bottom>
      <diagonal/>
    </border>
    <border>
      <left style="thin">
        <color indexed="64"/>
      </left>
      <right style="thin">
        <color indexed="64"/>
      </right>
      <top style="hair">
        <color indexed="64"/>
      </top>
      <bottom/>
      <diagonal/>
    </border>
    <border>
      <left style="thin">
        <color indexed="64"/>
      </left>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top style="thin">
        <color indexed="64"/>
      </top>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style="medium">
        <color indexed="64"/>
      </left>
      <right/>
      <top style="hair">
        <color indexed="64"/>
      </top>
      <bottom/>
      <diagonal/>
    </border>
    <border>
      <left style="medium">
        <color indexed="64"/>
      </left>
      <right/>
      <top style="hair">
        <color indexed="64"/>
      </top>
      <bottom style="hair">
        <color indexed="64"/>
      </bottom>
      <diagonal/>
    </border>
    <border>
      <left style="medium">
        <color indexed="64"/>
      </left>
      <right/>
      <top style="thin">
        <color indexed="64"/>
      </top>
      <bottom/>
      <diagonal/>
    </border>
    <border>
      <left/>
      <right style="thin">
        <color indexed="64"/>
      </right>
      <top/>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hair">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56">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0" borderId="0" applyNumberFormat="0" applyFill="0" applyBorder="0" applyAlignment="0" applyProtection="0"/>
    <xf numFmtId="0" fontId="16" fillId="20" borderId="1" applyNumberFormat="0" applyAlignment="0" applyProtection="0"/>
    <xf numFmtId="0" fontId="17" fillId="0" borderId="2" applyNumberFormat="0" applyFill="0" applyAlignment="0" applyProtection="0"/>
    <xf numFmtId="0" fontId="18" fillId="7" borderId="1" applyNumberFormat="0" applyAlignment="0" applyProtection="0"/>
    <xf numFmtId="169" fontId="4" fillId="0" borderId="0" applyFont="0" applyFill="0" applyBorder="0" applyAlignment="0" applyProtection="0"/>
    <xf numFmtId="44" fontId="9" fillId="0" borderId="0" applyFont="0" applyFill="0" applyBorder="0" applyAlignment="0" applyProtection="0"/>
    <xf numFmtId="0" fontId="19" fillId="3" borderId="0" applyNumberFormat="0" applyBorder="0" applyAlignment="0" applyProtection="0"/>
    <xf numFmtId="166" fontId="4" fillId="0" borderId="0" applyFont="0" applyFill="0" applyBorder="0" applyAlignment="0" applyProtection="0"/>
    <xf numFmtId="43" fontId="9" fillId="0" borderId="0" applyFont="0" applyFill="0" applyBorder="0" applyAlignment="0" applyProtection="0"/>
    <xf numFmtId="165" fontId="4" fillId="0" borderId="0" applyFont="0" applyFill="0" applyBorder="0" applyAlignment="0" applyProtection="0"/>
    <xf numFmtId="44" fontId="9" fillId="0" borderId="0" applyFont="0" applyFill="0" applyBorder="0" applyAlignment="0" applyProtection="0"/>
    <xf numFmtId="0" fontId="20" fillId="21" borderId="0" applyNumberFormat="0" applyBorder="0" applyAlignment="0" applyProtection="0"/>
    <xf numFmtId="0" fontId="9" fillId="0" borderId="0"/>
    <xf numFmtId="0" fontId="4" fillId="0" borderId="0"/>
    <xf numFmtId="0" fontId="4" fillId="0" borderId="0"/>
    <xf numFmtId="9" fontId="9" fillId="0" borderId="0" applyFont="0" applyFill="0" applyBorder="0" applyAlignment="0" applyProtection="0"/>
    <xf numFmtId="0" fontId="21" fillId="4" borderId="0" applyNumberFormat="0" applyBorder="0" applyAlignment="0" applyProtection="0"/>
    <xf numFmtId="0" fontId="22" fillId="20" borderId="3"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4" applyNumberFormat="0" applyFill="0" applyAlignment="0" applyProtection="0"/>
    <xf numFmtId="0" fontId="26" fillId="0" borderId="5" applyNumberFormat="0" applyFill="0" applyAlignment="0" applyProtection="0"/>
    <xf numFmtId="0" fontId="27" fillId="0" borderId="6" applyNumberFormat="0" applyFill="0" applyAlignment="0" applyProtection="0"/>
    <xf numFmtId="0" fontId="27" fillId="0" borderId="0" applyNumberFormat="0" applyFill="0" applyBorder="0" applyAlignment="0" applyProtection="0"/>
    <xf numFmtId="0" fontId="28" fillId="0" borderId="7" applyNumberFormat="0" applyFill="0" applyAlignment="0" applyProtection="0"/>
    <xf numFmtId="0" fontId="29" fillId="22" borderId="8" applyNumberFormat="0" applyAlignment="0" applyProtection="0"/>
    <xf numFmtId="0" fontId="2" fillId="0" borderId="0"/>
    <xf numFmtId="44" fontId="9" fillId="0" borderId="0" applyFont="0" applyFill="0" applyBorder="0" applyAlignment="0" applyProtection="0"/>
    <xf numFmtId="44" fontId="9" fillId="0" borderId="0" applyFont="0" applyFill="0" applyBorder="0" applyAlignment="0" applyProtection="0"/>
    <xf numFmtId="0" fontId="1" fillId="0" borderId="0"/>
    <xf numFmtId="0" fontId="76" fillId="0" borderId="0" applyAlignment="0">
      <alignment vertical="top" wrapText="1"/>
      <protection locked="0"/>
    </xf>
  </cellStyleXfs>
  <cellXfs count="517">
    <xf numFmtId="0" fontId="0" fillId="0" borderId="0" xfId="0"/>
    <xf numFmtId="164" fontId="0" fillId="0" borderId="0" xfId="0" applyNumberFormat="1"/>
    <xf numFmtId="0" fontId="0" fillId="0" borderId="0" xfId="0" applyAlignment="1">
      <alignment horizontal="center"/>
    </xf>
    <xf numFmtId="0" fontId="5" fillId="0" borderId="0" xfId="0" applyFont="1"/>
    <xf numFmtId="0" fontId="9" fillId="0" borderId="0" xfId="0" applyFont="1" applyAlignment="1">
      <alignment vertical="center"/>
    </xf>
    <xf numFmtId="0" fontId="10" fillId="0" borderId="0" xfId="0" applyFont="1" applyAlignment="1">
      <alignment vertical="center"/>
    </xf>
    <xf numFmtId="0" fontId="9" fillId="0" borderId="0" xfId="0" applyFont="1"/>
    <xf numFmtId="0" fontId="9" fillId="0" borderId="0" xfId="0" applyFont="1" applyAlignment="1">
      <alignment vertical="center" wrapText="1"/>
    </xf>
    <xf numFmtId="0" fontId="9" fillId="0" borderId="0" xfId="0" applyFont="1" applyAlignment="1">
      <alignment wrapText="1"/>
    </xf>
    <xf numFmtId="3" fontId="0" fillId="0" borderId="0" xfId="0" applyNumberFormat="1" applyAlignment="1">
      <alignment horizontal="right" vertical="center"/>
    </xf>
    <xf numFmtId="0" fontId="11" fillId="0" borderId="0" xfId="0" applyFont="1" applyAlignment="1">
      <alignment wrapText="1"/>
    </xf>
    <xf numFmtId="0" fontId="6" fillId="0" borderId="0" xfId="39" applyFont="1"/>
    <xf numFmtId="0" fontId="12" fillId="0" borderId="0" xfId="0" applyFont="1" applyAlignment="1">
      <alignment wrapText="1"/>
    </xf>
    <xf numFmtId="0" fontId="8" fillId="0" borderId="0" xfId="0" applyFont="1" applyAlignment="1">
      <alignment horizontal="center"/>
    </xf>
    <xf numFmtId="0" fontId="8" fillId="0" borderId="0" xfId="0" applyFont="1" applyAlignment="1">
      <alignment horizontal="center" vertical="center"/>
    </xf>
    <xf numFmtId="1" fontId="0" fillId="0" borderId="0" xfId="0" applyNumberFormat="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0" fontId="4" fillId="0" borderId="0" xfId="0" applyFont="1" applyAlignment="1">
      <alignment horizontal="center" vertical="center"/>
    </xf>
    <xf numFmtId="3" fontId="4" fillId="0" borderId="12" xfId="0" applyNumberFormat="1" applyFont="1" applyBorder="1" applyAlignment="1">
      <alignment horizontal="right" vertical="center"/>
    </xf>
    <xf numFmtId="0" fontId="8" fillId="0" borderId="0" xfId="0" applyFont="1" applyAlignment="1">
      <alignment horizontal="center" vertical="top"/>
    </xf>
    <xf numFmtId="1" fontId="8" fillId="0" borderId="0" xfId="0" applyNumberFormat="1" applyFont="1" applyAlignment="1">
      <alignment horizontal="center" vertical="top"/>
    </xf>
    <xf numFmtId="0" fontId="9" fillId="0" borderId="0" xfId="0" applyFont="1" applyAlignment="1">
      <alignment horizontal="center" vertical="center" wrapText="1"/>
    </xf>
    <xf numFmtId="0" fontId="9" fillId="0" borderId="0" xfId="0" applyFont="1" applyAlignment="1">
      <alignment horizontal="center" wrapText="1"/>
    </xf>
    <xf numFmtId="3" fontId="9" fillId="0" borderId="0" xfId="0" applyNumberFormat="1" applyFont="1" applyAlignment="1">
      <alignment horizontal="center" wrapText="1"/>
    </xf>
    <xf numFmtId="3" fontId="9" fillId="0" borderId="0" xfId="0" applyNumberFormat="1" applyFont="1" applyAlignment="1">
      <alignment horizontal="center" vertical="center" wrapText="1"/>
    </xf>
    <xf numFmtId="0" fontId="4" fillId="0" borderId="0" xfId="0" applyFont="1" applyAlignment="1">
      <alignment horizontal="center"/>
    </xf>
    <xf numFmtId="0" fontId="12" fillId="0" borderId="0" xfId="0" applyFont="1" applyAlignment="1">
      <alignment horizontal="center"/>
    </xf>
    <xf numFmtId="170" fontId="0" fillId="0" borderId="0" xfId="0" applyNumberFormat="1" applyAlignment="1">
      <alignment vertical="center"/>
    </xf>
    <xf numFmtId="3" fontId="0" fillId="0" borderId="25" xfId="0" applyNumberFormat="1" applyBorder="1" applyAlignment="1">
      <alignment horizontal="right" vertical="center"/>
    </xf>
    <xf numFmtId="0" fontId="0" fillId="0" borderId="25" xfId="0" applyBorder="1" applyAlignment="1">
      <alignment horizontal="center"/>
    </xf>
    <xf numFmtId="1" fontId="0" fillId="0" borderId="25" xfId="0" applyNumberFormat="1" applyBorder="1" applyAlignment="1">
      <alignment horizontal="center"/>
    </xf>
    <xf numFmtId="0" fontId="8" fillId="0" borderId="26" xfId="0" applyFont="1" applyBorder="1" applyAlignment="1">
      <alignment horizontal="center" vertical="center"/>
    </xf>
    <xf numFmtId="1" fontId="8" fillId="0" borderId="26" xfId="0" applyNumberFormat="1" applyFont="1" applyBorder="1" applyAlignment="1">
      <alignment horizontal="center" vertical="center"/>
    </xf>
    <xf numFmtId="168" fontId="4" fillId="0" borderId="18" xfId="0" applyNumberFormat="1" applyFont="1" applyBorder="1" applyAlignment="1">
      <alignment vertical="center"/>
    </xf>
    <xf numFmtId="168" fontId="4" fillId="0" borderId="16" xfId="0" applyNumberFormat="1" applyFont="1" applyBorder="1" applyAlignment="1">
      <alignment vertical="center"/>
    </xf>
    <xf numFmtId="168" fontId="4" fillId="0" borderId="17" xfId="0" applyNumberFormat="1" applyFont="1" applyBorder="1" applyAlignment="1">
      <alignment vertical="center"/>
    </xf>
    <xf numFmtId="168" fontId="4" fillId="0" borderId="16" xfId="0" applyNumberFormat="1" applyFont="1" applyBorder="1" applyAlignment="1">
      <alignment horizontal="right" vertical="top" wrapText="1"/>
    </xf>
    <xf numFmtId="168" fontId="4" fillId="0" borderId="16" xfId="34" applyNumberFormat="1" applyFont="1" applyBorder="1" applyAlignment="1" applyProtection="1">
      <alignment horizontal="right" vertical="top" wrapText="1"/>
    </xf>
    <xf numFmtId="168" fontId="4" fillId="0" borderId="18" xfId="0" applyNumberFormat="1" applyFont="1" applyBorder="1"/>
    <xf numFmtId="168" fontId="47" fillId="24" borderId="22" xfId="0" applyNumberFormat="1" applyFont="1" applyFill="1" applyBorder="1" applyAlignment="1">
      <alignment vertical="center"/>
    </xf>
    <xf numFmtId="168" fontId="4" fillId="0" borderId="27" xfId="0" applyNumberFormat="1" applyFont="1" applyBorder="1" applyAlignment="1">
      <alignment vertical="center"/>
    </xf>
    <xf numFmtId="168" fontId="4" fillId="0" borderId="28" xfId="0" applyNumberFormat="1" applyFont="1" applyBorder="1" applyAlignment="1">
      <alignment vertical="center"/>
    </xf>
    <xf numFmtId="3" fontId="4" fillId="0" borderId="13" xfId="0" applyNumberFormat="1" applyFont="1" applyBorder="1" applyAlignment="1">
      <alignment horizontal="right" vertical="center"/>
    </xf>
    <xf numFmtId="3" fontId="4" fillId="0" borderId="12" xfId="0" applyNumberFormat="1" applyFont="1" applyBorder="1" applyAlignment="1">
      <alignment vertical="center" wrapText="1"/>
    </xf>
    <xf numFmtId="3" fontId="5" fillId="0" borderId="12" xfId="0" applyNumberFormat="1" applyFont="1" applyBorder="1" applyAlignment="1">
      <alignment vertical="center"/>
    </xf>
    <xf numFmtId="0" fontId="56" fillId="0" borderId="0" xfId="0" applyFont="1" applyAlignment="1">
      <alignment horizontal="center" wrapText="1"/>
    </xf>
    <xf numFmtId="3" fontId="56" fillId="0" borderId="0" xfId="0" applyNumberFormat="1" applyFont="1" applyAlignment="1">
      <alignment horizontal="center" wrapText="1"/>
    </xf>
    <xf numFmtId="0" fontId="0" fillId="0" borderId="0" xfId="0" applyAlignment="1">
      <alignment horizontal="center" vertical="center"/>
    </xf>
    <xf numFmtId="169" fontId="0" fillId="0" borderId="0" xfId="29" applyFont="1" applyBorder="1" applyAlignment="1">
      <alignment horizontal="center" vertical="center"/>
    </xf>
    <xf numFmtId="0" fontId="0" fillId="0" borderId="26" xfId="0" applyBorder="1" applyAlignment="1">
      <alignment horizontal="center" vertical="center"/>
    </xf>
    <xf numFmtId="3" fontId="55" fillId="0" borderId="0" xfId="0" applyNumberFormat="1" applyFont="1" applyAlignment="1">
      <alignment horizontal="center" vertical="center" wrapText="1"/>
    </xf>
    <xf numFmtId="3" fontId="57" fillId="0" borderId="0" xfId="0" applyNumberFormat="1" applyFont="1" applyAlignment="1">
      <alignment horizontal="center" wrapText="1"/>
    </xf>
    <xf numFmtId="0" fontId="0" fillId="0" borderId="16" xfId="0" applyBorder="1"/>
    <xf numFmtId="0" fontId="31" fillId="0" borderId="0" xfId="37" applyFont="1" applyAlignment="1">
      <alignment horizontal="center" vertical="center"/>
    </xf>
    <xf numFmtId="0" fontId="31" fillId="0" borderId="0" xfId="37" applyFont="1" applyAlignment="1">
      <alignment horizontal="left" indent="1"/>
    </xf>
    <xf numFmtId="0" fontId="31" fillId="0" borderId="0" xfId="37" applyFont="1"/>
    <xf numFmtId="44" fontId="31" fillId="0" borderId="0" xfId="35" applyFont="1"/>
    <xf numFmtId="0" fontId="33" fillId="26" borderId="0" xfId="37" applyFont="1" applyFill="1" applyAlignment="1">
      <alignment horizontal="left" indent="3"/>
    </xf>
    <xf numFmtId="44" fontId="33" fillId="26" borderId="0" xfId="35" applyFont="1" applyFill="1" applyBorder="1" applyAlignment="1">
      <alignment vertical="center"/>
    </xf>
    <xf numFmtId="0" fontId="33" fillId="26" borderId="0" xfId="37" applyFont="1" applyFill="1" applyAlignment="1">
      <alignment vertical="center"/>
    </xf>
    <xf numFmtId="0" fontId="58" fillId="26" borderId="0" xfId="37" applyFont="1" applyFill="1" applyAlignment="1">
      <alignment horizontal="left" vertical="top" indent="3"/>
    </xf>
    <xf numFmtId="44" fontId="58" fillId="26" borderId="0" xfId="35" applyFont="1" applyFill="1" applyBorder="1" applyAlignment="1">
      <alignment vertical="top"/>
    </xf>
    <xf numFmtId="0" fontId="58" fillId="26" borderId="0" xfId="37" applyFont="1" applyFill="1" applyAlignment="1">
      <alignment vertical="top"/>
    </xf>
    <xf numFmtId="0" fontId="31" fillId="0" borderId="0" xfId="37" applyFont="1" applyAlignment="1">
      <alignment horizontal="left" vertical="top"/>
    </xf>
    <xf numFmtId="0" fontId="59" fillId="26" borderId="0" xfId="37" applyFont="1" applyFill="1" applyAlignment="1">
      <alignment horizontal="left" vertical="top" indent="3"/>
    </xf>
    <xf numFmtId="0" fontId="34" fillId="0" borderId="0" xfId="37" applyFont="1" applyAlignment="1">
      <alignment horizontal="center" vertical="center"/>
    </xf>
    <xf numFmtId="44" fontId="34" fillId="0" borderId="0" xfId="35" applyFont="1" applyBorder="1" applyAlignment="1">
      <alignment horizontal="center" vertical="center"/>
    </xf>
    <xf numFmtId="0" fontId="34" fillId="0" borderId="32" xfId="37" applyFont="1" applyBorder="1" applyAlignment="1">
      <alignment horizontal="left" vertical="center" indent="1"/>
    </xf>
    <xf numFmtId="0" fontId="35" fillId="0" borderId="32" xfId="37" applyFont="1" applyBorder="1" applyAlignment="1">
      <alignment horizontal="left" vertical="center" indent="1"/>
    </xf>
    <xf numFmtId="44" fontId="8" fillId="0" borderId="10" xfId="35" applyFont="1" applyBorder="1" applyAlignment="1">
      <alignment horizontal="center"/>
    </xf>
    <xf numFmtId="0" fontId="45" fillId="23" borderId="19" xfId="37" applyFont="1" applyFill="1" applyBorder="1" applyAlignment="1">
      <alignment horizontal="left" vertical="center" indent="1"/>
    </xf>
    <xf numFmtId="168" fontId="60" fillId="23" borderId="19" xfId="37" applyNumberFormat="1" applyFont="1" applyFill="1" applyBorder="1"/>
    <xf numFmtId="168" fontId="61" fillId="23" borderId="33" xfId="37" applyNumberFormat="1" applyFont="1" applyFill="1" applyBorder="1"/>
    <xf numFmtId="171" fontId="31" fillId="0" borderId="0" xfId="30" applyNumberFormat="1" applyFont="1"/>
    <xf numFmtId="0" fontId="37" fillId="0" borderId="0" xfId="37" applyFont="1"/>
    <xf numFmtId="168" fontId="8" fillId="0" borderId="34" xfId="37" applyNumberFormat="1" applyFont="1" applyBorder="1" applyAlignment="1">
      <alignment horizontal="left" vertical="center" indent="2"/>
    </xf>
    <xf numFmtId="168" fontId="8" fillId="0" borderId="35" xfId="37" applyNumberFormat="1" applyFont="1" applyBorder="1" applyAlignment="1">
      <alignment vertical="center"/>
    </xf>
    <xf numFmtId="168" fontId="50" fillId="27" borderId="35" xfId="37" applyNumberFormat="1" applyFont="1" applyFill="1" applyBorder="1" applyAlignment="1">
      <alignment vertical="center"/>
    </xf>
    <xf numFmtId="0" fontId="37" fillId="0" borderId="0" xfId="37" applyFont="1" applyAlignment="1">
      <alignment vertical="center"/>
    </xf>
    <xf numFmtId="0" fontId="30" fillId="23" borderId="19" xfId="37" applyFont="1" applyFill="1" applyBorder="1" applyAlignment="1">
      <alignment horizontal="left" vertical="center" indent="1"/>
    </xf>
    <xf numFmtId="168" fontId="36" fillId="23" borderId="19" xfId="37" applyNumberFormat="1" applyFont="1" applyFill="1" applyBorder="1"/>
    <xf numFmtId="168" fontId="38" fillId="23" borderId="33" xfId="37" applyNumberFormat="1" applyFont="1" applyFill="1" applyBorder="1"/>
    <xf numFmtId="171" fontId="37" fillId="0" borderId="0" xfId="30" applyNumberFormat="1" applyFont="1"/>
    <xf numFmtId="44" fontId="37" fillId="0" borderId="0" xfId="30" applyFont="1" applyAlignment="1">
      <alignment vertical="center"/>
    </xf>
    <xf numFmtId="168" fontId="8" fillId="0" borderId="36" xfId="37" applyNumberFormat="1" applyFont="1" applyBorder="1" applyAlignment="1">
      <alignment horizontal="left" vertical="center" indent="2"/>
    </xf>
    <xf numFmtId="0" fontId="31" fillId="0" borderId="0" xfId="37" applyFont="1" applyAlignment="1">
      <alignment vertical="center"/>
    </xf>
    <xf numFmtId="0" fontId="62" fillId="27" borderId="36" xfId="37" applyFont="1" applyFill="1" applyBorder="1" applyAlignment="1">
      <alignment horizontal="left" vertical="center" indent="1"/>
    </xf>
    <xf numFmtId="168" fontId="8" fillId="27" borderId="35" xfId="37" applyNumberFormat="1" applyFont="1" applyFill="1" applyBorder="1" applyAlignment="1">
      <alignment vertical="center"/>
    </xf>
    <xf numFmtId="168" fontId="63" fillId="28" borderId="35" xfId="37" applyNumberFormat="1" applyFont="1" applyFill="1" applyBorder="1" applyAlignment="1">
      <alignment vertical="center"/>
    </xf>
    <xf numFmtId="0" fontId="8" fillId="0" borderId="0" xfId="37" applyFont="1" applyAlignment="1">
      <alignment horizontal="left" indent="1"/>
    </xf>
    <xf numFmtId="44" fontId="8" fillId="0" borderId="0" xfId="35" applyFont="1" applyFill="1" applyBorder="1" applyAlignment="1">
      <alignment horizontal="center"/>
    </xf>
    <xf numFmtId="168" fontId="31" fillId="0" borderId="0" xfId="37" applyNumberFormat="1" applyFont="1"/>
    <xf numFmtId="0" fontId="39" fillId="0" borderId="0" xfId="37" applyFont="1" applyAlignment="1">
      <alignment horizontal="left" vertical="center" indent="1"/>
    </xf>
    <xf numFmtId="0" fontId="9" fillId="0" borderId="0" xfId="37" applyAlignment="1">
      <alignment vertical="center"/>
    </xf>
    <xf numFmtId="44" fontId="9" fillId="0" borderId="0" xfId="35" applyFont="1" applyAlignment="1">
      <alignment vertical="center"/>
    </xf>
    <xf numFmtId="44" fontId="9" fillId="0" borderId="0" xfId="35" quotePrefix="1" applyFont="1" applyAlignment="1">
      <alignment horizontal="left" vertical="center" indent="1"/>
    </xf>
    <xf numFmtId="44" fontId="40" fillId="0" borderId="0" xfId="35" quotePrefix="1" applyFont="1" applyAlignment="1">
      <alignment horizontal="left" vertical="center" indent="1"/>
    </xf>
    <xf numFmtId="168" fontId="31" fillId="0" borderId="0" xfId="37" applyNumberFormat="1" applyFont="1" applyAlignment="1">
      <alignment vertical="center"/>
    </xf>
    <xf numFmtId="0" fontId="31" fillId="0" borderId="0" xfId="37" applyFont="1" applyAlignment="1">
      <alignment horizontal="left" vertical="center" indent="1"/>
    </xf>
    <xf numFmtId="44" fontId="31" fillId="0" borderId="0" xfId="35" applyFont="1" applyAlignment="1">
      <alignment vertical="center"/>
    </xf>
    <xf numFmtId="44" fontId="32" fillId="0" borderId="0" xfId="35" applyFont="1"/>
    <xf numFmtId="44" fontId="41" fillId="0" borderId="0" xfId="35" applyFont="1"/>
    <xf numFmtId="0" fontId="64" fillId="0" borderId="34" xfId="37" applyFont="1" applyBorder="1" applyAlignment="1">
      <alignment vertical="center" wrapText="1"/>
    </xf>
    <xf numFmtId="0" fontId="64" fillId="0" borderId="34" xfId="37" applyFont="1" applyBorder="1" applyAlignment="1">
      <alignment vertical="top" wrapText="1"/>
    </xf>
    <xf numFmtId="3" fontId="5" fillId="0" borderId="29" xfId="0" applyNumberFormat="1" applyFont="1" applyBorder="1" applyAlignment="1">
      <alignment vertical="center"/>
    </xf>
    <xf numFmtId="3" fontId="5" fillId="0" borderId="29" xfId="0" applyNumberFormat="1" applyFont="1" applyBorder="1" applyAlignment="1">
      <alignment horizontal="right" vertical="center"/>
    </xf>
    <xf numFmtId="3" fontId="4" fillId="0" borderId="29" xfId="0" applyNumberFormat="1" applyFont="1" applyBorder="1" applyAlignment="1">
      <alignment horizontal="right" vertical="center"/>
    </xf>
    <xf numFmtId="168" fontId="60" fillId="23" borderId="33" xfId="37" applyNumberFormat="1" applyFont="1" applyFill="1" applyBorder="1"/>
    <xf numFmtId="168" fontId="36" fillId="23" borderId="33" xfId="37" applyNumberFormat="1" applyFont="1" applyFill="1" applyBorder="1"/>
    <xf numFmtId="168" fontId="9" fillId="0" borderId="35" xfId="37" applyNumberFormat="1" applyBorder="1" applyAlignment="1">
      <alignment vertical="center"/>
    </xf>
    <xf numFmtId="168" fontId="9" fillId="27" borderId="35" xfId="37" applyNumberFormat="1" applyFill="1" applyBorder="1" applyAlignment="1">
      <alignment vertical="center"/>
    </xf>
    <xf numFmtId="168" fontId="9" fillId="25" borderId="35" xfId="37" applyNumberFormat="1" applyFill="1" applyBorder="1" applyAlignment="1">
      <alignment vertical="center"/>
    </xf>
    <xf numFmtId="0" fontId="5" fillId="0" borderId="0" xfId="0" applyFont="1" applyAlignment="1">
      <alignment horizontal="center"/>
    </xf>
    <xf numFmtId="0" fontId="12" fillId="0" borderId="0" xfId="0" applyFont="1" applyAlignment="1">
      <alignment horizontal="center" vertical="center"/>
    </xf>
    <xf numFmtId="0" fontId="12" fillId="0" borderId="0" xfId="0" applyFont="1" applyAlignment="1">
      <alignment horizontal="center" vertical="center" wrapText="1"/>
    </xf>
    <xf numFmtId="0" fontId="0" fillId="0" borderId="0" xfId="0" applyAlignment="1">
      <alignment horizontal="center" wrapText="1"/>
    </xf>
    <xf numFmtId="0" fontId="0" fillId="0" borderId="0" xfId="0" applyAlignment="1">
      <alignment wrapText="1"/>
    </xf>
    <xf numFmtId="0" fontId="5" fillId="0" borderId="0" xfId="0" applyFont="1" applyAlignment="1">
      <alignment horizontal="center" vertical="center"/>
    </xf>
    <xf numFmtId="168" fontId="52" fillId="0" borderId="16" xfId="0" applyNumberFormat="1" applyFont="1" applyBorder="1" applyAlignment="1">
      <alignment vertical="center"/>
    </xf>
    <xf numFmtId="172" fontId="64" fillId="0" borderId="37" xfId="0" quotePrefix="1" applyNumberFormat="1" applyFont="1" applyBorder="1" applyAlignment="1">
      <alignment horizontal="center" vertical="center"/>
    </xf>
    <xf numFmtId="0" fontId="64" fillId="0" borderId="34" xfId="37" applyFont="1" applyBorder="1" applyAlignment="1">
      <alignment horizontal="center" vertical="center" wrapText="1"/>
    </xf>
    <xf numFmtId="44" fontId="31" fillId="0" borderId="32" xfId="35" applyFont="1" applyBorder="1"/>
    <xf numFmtId="44" fontId="31" fillId="0" borderId="38" xfId="35" applyFont="1" applyBorder="1"/>
    <xf numFmtId="44" fontId="43" fillId="0" borderId="39" xfId="35" applyFont="1" applyBorder="1"/>
    <xf numFmtId="0" fontId="64" fillId="0" borderId="36" xfId="37" applyFont="1" applyBorder="1" applyAlignment="1">
      <alignment vertical="top" wrapText="1"/>
    </xf>
    <xf numFmtId="44" fontId="43" fillId="0" borderId="10" xfId="35" applyFont="1" applyBorder="1"/>
    <xf numFmtId="44" fontId="31" fillId="0" borderId="9" xfId="35" applyFont="1" applyBorder="1"/>
    <xf numFmtId="44" fontId="31" fillId="0" borderId="40" xfId="35" applyFont="1" applyBorder="1"/>
    <xf numFmtId="44" fontId="32" fillId="0" borderId="40" xfId="35" applyFont="1" applyBorder="1"/>
    <xf numFmtId="0" fontId="42" fillId="0" borderId="10" xfId="37" applyFont="1" applyBorder="1" applyAlignment="1">
      <alignment horizontal="left" indent="1"/>
    </xf>
    <xf numFmtId="0" fontId="31" fillId="0" borderId="9" xfId="37" applyFont="1" applyBorder="1" applyAlignment="1">
      <alignment horizontal="left" indent="1"/>
    </xf>
    <xf numFmtId="0" fontId="31" fillId="0" borderId="40" xfId="37" applyFont="1" applyBorder="1" applyAlignment="1">
      <alignment horizontal="left" indent="1"/>
    </xf>
    <xf numFmtId="0" fontId="42" fillId="0" borderId="9" xfId="37" applyFont="1" applyBorder="1" applyAlignment="1">
      <alignment horizontal="left" indent="1"/>
    </xf>
    <xf numFmtId="44" fontId="31" fillId="0" borderId="10" xfId="35" applyFont="1" applyBorder="1"/>
    <xf numFmtId="44" fontId="8" fillId="0" borderId="39" xfId="35" applyFont="1" applyBorder="1" applyAlignment="1">
      <alignment horizontal="center"/>
    </xf>
    <xf numFmtId="0" fontId="64" fillId="0" borderId="36" xfId="37" applyFont="1" applyBorder="1" applyAlignment="1">
      <alignment vertical="center" wrapText="1"/>
    </xf>
    <xf numFmtId="0" fontId="64" fillId="0" borderId="35" xfId="37" applyFont="1" applyBorder="1" applyAlignment="1">
      <alignment vertical="top" wrapText="1"/>
    </xf>
    <xf numFmtId="0" fontId="31" fillId="0" borderId="15" xfId="37" applyFont="1" applyBorder="1"/>
    <xf numFmtId="168" fontId="52" fillId="0" borderId="17" xfId="0" applyNumberFormat="1" applyFont="1" applyBorder="1" applyAlignment="1">
      <alignment vertical="center"/>
    </xf>
    <xf numFmtId="3" fontId="45" fillId="24" borderId="37" xfId="0" applyNumberFormat="1" applyFont="1" applyFill="1" applyBorder="1" applyAlignment="1">
      <alignment horizontal="right" vertical="center" wrapText="1"/>
    </xf>
    <xf numFmtId="3" fontId="50" fillId="0" borderId="31" xfId="0" applyNumberFormat="1" applyFont="1" applyBorder="1" applyAlignment="1">
      <alignment horizontal="right" vertical="center"/>
    </xf>
    <xf numFmtId="3" fontId="5" fillId="0" borderId="30" xfId="0" applyNumberFormat="1" applyFont="1" applyBorder="1" applyAlignment="1">
      <alignment horizontal="right" vertical="center"/>
    </xf>
    <xf numFmtId="3" fontId="50" fillId="0" borderId="31" xfId="0" applyNumberFormat="1" applyFont="1" applyBorder="1" applyAlignment="1">
      <alignment vertical="center"/>
    </xf>
    <xf numFmtId="3" fontId="5" fillId="0" borderId="12" xfId="0" applyNumberFormat="1" applyFont="1" applyBorder="1" applyAlignment="1">
      <alignment vertical="center" wrapText="1"/>
    </xf>
    <xf numFmtId="3" fontId="3" fillId="0" borderId="12" xfId="0" applyNumberFormat="1" applyFont="1" applyBorder="1" applyAlignment="1">
      <alignment vertical="center" wrapText="1"/>
    </xf>
    <xf numFmtId="3" fontId="3" fillId="0" borderId="30" xfId="0" applyNumberFormat="1" applyFont="1" applyBorder="1" applyAlignment="1">
      <alignment horizontal="right" vertical="center"/>
    </xf>
    <xf numFmtId="3" fontId="4" fillId="0" borderId="29" xfId="0" applyNumberFormat="1" applyFont="1" applyBorder="1" applyAlignment="1">
      <alignment vertical="center" wrapText="1"/>
    </xf>
    <xf numFmtId="3" fontId="3" fillId="0" borderId="29" xfId="0" applyNumberFormat="1" applyFont="1" applyBorder="1" applyAlignment="1">
      <alignment horizontal="right" vertical="center"/>
    </xf>
    <xf numFmtId="3" fontId="5" fillId="0" borderId="13" xfId="0" applyNumberFormat="1" applyFont="1" applyBorder="1" applyAlignment="1">
      <alignment vertical="center" wrapText="1"/>
    </xf>
    <xf numFmtId="3" fontId="3" fillId="0" borderId="29" xfId="0" applyNumberFormat="1" applyFont="1" applyBorder="1" applyAlignment="1">
      <alignment vertical="center" wrapText="1"/>
    </xf>
    <xf numFmtId="168" fontId="4" fillId="0" borderId="27" xfId="0" applyNumberFormat="1" applyFont="1" applyBorder="1" applyAlignment="1">
      <alignment horizontal="right" vertical="top" wrapText="1"/>
    </xf>
    <xf numFmtId="168" fontId="4" fillId="0" borderId="28" xfId="0" applyNumberFormat="1" applyFont="1" applyBorder="1" applyAlignment="1">
      <alignment horizontal="right" vertical="top" wrapText="1"/>
    </xf>
    <xf numFmtId="168" fontId="4" fillId="0" borderId="17" xfId="0" applyNumberFormat="1" applyFont="1" applyBorder="1" applyAlignment="1">
      <alignment horizontal="right" vertical="top" wrapText="1"/>
    </xf>
    <xf numFmtId="168" fontId="4" fillId="0" borderId="18" xfId="0" applyNumberFormat="1" applyFont="1" applyBorder="1" applyAlignment="1">
      <alignment horizontal="right" vertical="top" wrapText="1"/>
    </xf>
    <xf numFmtId="168" fontId="52" fillId="0" borderId="17" xfId="0" applyNumberFormat="1" applyFont="1" applyBorder="1" applyAlignment="1">
      <alignment horizontal="right" vertical="top" wrapText="1"/>
    </xf>
    <xf numFmtId="168" fontId="52" fillId="0" borderId="17" xfId="34" applyNumberFormat="1" applyFont="1" applyBorder="1" applyAlignment="1" applyProtection="1">
      <alignment horizontal="right" vertical="center" wrapText="1"/>
    </xf>
    <xf numFmtId="168" fontId="4" fillId="0" borderId="16" xfId="34" applyNumberFormat="1" applyFont="1" applyBorder="1" applyAlignment="1" applyProtection="1">
      <alignment horizontal="right" vertical="center" wrapText="1"/>
    </xf>
    <xf numFmtId="168" fontId="4" fillId="0" borderId="28" xfId="34" applyNumberFormat="1" applyFont="1" applyBorder="1" applyAlignment="1" applyProtection="1">
      <alignment horizontal="right" vertical="top" wrapText="1"/>
    </xf>
    <xf numFmtId="168" fontId="4" fillId="0" borderId="18" xfId="34" applyNumberFormat="1" applyFont="1" applyBorder="1" applyAlignment="1" applyProtection="1">
      <alignment horizontal="right" vertical="top" wrapText="1"/>
    </xf>
    <xf numFmtId="168" fontId="4" fillId="0" borderId="17" xfId="34" applyNumberFormat="1" applyFont="1" applyBorder="1" applyAlignment="1" applyProtection="1">
      <alignment horizontal="right" vertical="top" wrapText="1"/>
    </xf>
    <xf numFmtId="168" fontId="4" fillId="0" borderId="27" xfId="34" applyNumberFormat="1" applyFont="1" applyBorder="1" applyAlignment="1" applyProtection="1">
      <alignment horizontal="right" vertical="top" wrapText="1"/>
    </xf>
    <xf numFmtId="168" fontId="4" fillId="0" borderId="27" xfId="0" applyNumberFormat="1" applyFont="1" applyBorder="1" applyAlignment="1">
      <alignment horizontal="right" vertical="center" wrapText="1"/>
    </xf>
    <xf numFmtId="168" fontId="4" fillId="0" borderId="28" xfId="0" applyNumberFormat="1" applyFont="1" applyBorder="1" applyAlignment="1">
      <alignment horizontal="right" vertical="center" wrapText="1"/>
    </xf>
    <xf numFmtId="168" fontId="4" fillId="0" borderId="16" xfId="0" applyNumberFormat="1" applyFont="1" applyBorder="1" applyAlignment="1">
      <alignment horizontal="right" vertical="center" wrapText="1"/>
    </xf>
    <xf numFmtId="168" fontId="4" fillId="0" borderId="28" xfId="34" applyNumberFormat="1" applyFont="1" applyBorder="1" applyAlignment="1" applyProtection="1">
      <alignment horizontal="right" vertical="center" wrapText="1"/>
    </xf>
    <xf numFmtId="168" fontId="4" fillId="0" borderId="18" xfId="34" applyNumberFormat="1" applyFont="1" applyBorder="1" applyAlignment="1" applyProtection="1">
      <alignment horizontal="right" vertical="center" wrapText="1"/>
    </xf>
    <xf numFmtId="3" fontId="5" fillId="0" borderId="12" xfId="0" applyNumberFormat="1" applyFont="1" applyBorder="1" applyAlignment="1">
      <alignment horizontal="right" vertical="center"/>
    </xf>
    <xf numFmtId="0" fontId="4" fillId="0" borderId="12" xfId="0" applyFont="1" applyBorder="1" applyAlignment="1">
      <alignment vertical="center"/>
    </xf>
    <xf numFmtId="3" fontId="3" fillId="0" borderId="13" xfId="0" applyNumberFormat="1" applyFont="1" applyBorder="1" applyAlignment="1">
      <alignment vertical="center" wrapText="1"/>
    </xf>
    <xf numFmtId="168" fontId="4" fillId="0" borderId="16" xfId="34" applyNumberFormat="1" applyFont="1" applyFill="1" applyBorder="1" applyAlignment="1" applyProtection="1">
      <alignment horizontal="right" vertical="top" wrapText="1"/>
    </xf>
    <xf numFmtId="3" fontId="5" fillId="0" borderId="13" xfId="0" applyNumberFormat="1" applyFont="1" applyBorder="1" applyAlignment="1">
      <alignment horizontal="right" vertical="center"/>
    </xf>
    <xf numFmtId="167" fontId="4" fillId="0" borderId="29" xfId="32" applyNumberFormat="1" applyFont="1" applyBorder="1" applyAlignment="1" applyProtection="1">
      <alignment horizontal="right" vertical="center" wrapText="1"/>
    </xf>
    <xf numFmtId="168" fontId="4" fillId="0" borderId="42" xfId="0" applyNumberFormat="1" applyFont="1" applyBorder="1" applyAlignment="1">
      <alignment horizontal="right" vertical="top" wrapText="1"/>
    </xf>
    <xf numFmtId="168" fontId="4" fillId="0" borderId="16" xfId="34" applyNumberFormat="1" applyFont="1" applyFill="1" applyBorder="1" applyAlignment="1" applyProtection="1">
      <alignment horizontal="right" vertical="center" wrapText="1"/>
    </xf>
    <xf numFmtId="168" fontId="4" fillId="0" borderId="18" xfId="0" applyNumberFormat="1" applyFont="1" applyBorder="1" applyAlignment="1">
      <alignment horizontal="right" vertical="center" wrapText="1"/>
    </xf>
    <xf numFmtId="168" fontId="4" fillId="0" borderId="28" xfId="34" applyNumberFormat="1" applyFont="1" applyFill="1" applyBorder="1" applyAlignment="1" applyProtection="1">
      <alignment horizontal="right" vertical="top" wrapText="1"/>
    </xf>
    <xf numFmtId="0" fontId="69" fillId="0" borderId="0" xfId="0" applyFont="1" applyAlignment="1">
      <alignment vertical="center" wrapText="1"/>
    </xf>
    <xf numFmtId="0" fontId="7" fillId="0" borderId="0" xfId="0" applyFont="1" applyAlignment="1">
      <alignment horizontal="center"/>
    </xf>
    <xf numFmtId="3" fontId="49" fillId="0" borderId="23" xfId="0" applyNumberFormat="1" applyFont="1" applyBorder="1" applyAlignment="1">
      <alignment horizontal="left" vertical="center" indent="1"/>
    </xf>
    <xf numFmtId="0" fontId="49" fillId="0" borderId="44" xfId="0" applyFont="1" applyBorder="1" applyAlignment="1">
      <alignment horizontal="center" vertical="center"/>
    </xf>
    <xf numFmtId="170" fontId="49" fillId="0" borderId="44" xfId="34" applyNumberFormat="1" applyFont="1" applyBorder="1" applyAlignment="1" applyProtection="1">
      <alignment horizontal="center" vertical="center"/>
    </xf>
    <xf numFmtId="0" fontId="4" fillId="0" borderId="0" xfId="0" applyFont="1"/>
    <xf numFmtId="0" fontId="0" fillId="29" borderId="0" xfId="0" applyFill="1"/>
    <xf numFmtId="0" fontId="4" fillId="0" borderId="36" xfId="0" applyFont="1" applyBorder="1"/>
    <xf numFmtId="0" fontId="0" fillId="0" borderId="36" xfId="0" applyBorder="1"/>
    <xf numFmtId="0" fontId="64" fillId="0" borderId="25" xfId="0" quotePrefix="1" applyFont="1" applyBorder="1" applyAlignment="1">
      <alignment horizontal="center" vertical="center" wrapText="1"/>
    </xf>
    <xf numFmtId="0" fontId="7" fillId="0" borderId="0" xfId="0" applyFont="1"/>
    <xf numFmtId="0" fontId="0" fillId="30" borderId="0" xfId="0" applyFill="1"/>
    <xf numFmtId="0" fontId="4" fillId="25" borderId="0" xfId="0" applyFont="1" applyFill="1"/>
    <xf numFmtId="9" fontId="0" fillId="30" borderId="0" xfId="0" applyNumberFormat="1" applyFill="1"/>
    <xf numFmtId="0" fontId="71" fillId="0" borderId="0" xfId="51" applyFont="1" applyAlignment="1">
      <alignment horizontal="center" vertical="center"/>
    </xf>
    <xf numFmtId="0" fontId="2" fillId="0" borderId="0" xfId="51"/>
    <xf numFmtId="0" fontId="2" fillId="0" borderId="0" xfId="51" applyAlignment="1">
      <alignment horizontal="left" vertical="center" wrapText="1"/>
    </xf>
    <xf numFmtId="0" fontId="0" fillId="0" borderId="0" xfId="0" applyAlignment="1">
      <alignment horizontal="left" vertical="top" wrapText="1"/>
    </xf>
    <xf numFmtId="0" fontId="0" fillId="0" borderId="0" xfId="0" applyAlignment="1">
      <alignment horizontal="center" vertical="top" wrapText="1"/>
    </xf>
    <xf numFmtId="3" fontId="55" fillId="0" borderId="0" xfId="0" applyNumberFormat="1" applyFont="1" applyAlignment="1">
      <alignment horizontal="center"/>
    </xf>
    <xf numFmtId="0" fontId="44" fillId="0" borderId="0" xfId="0" applyFont="1" applyAlignment="1">
      <alignment horizontal="center"/>
    </xf>
    <xf numFmtId="0" fontId="0" fillId="0" borderId="41" xfId="0" applyBorder="1" applyAlignment="1">
      <alignment horizontal="center" vertical="center"/>
    </xf>
    <xf numFmtId="0" fontId="3" fillId="0" borderId="0" xfId="0" applyFont="1" applyAlignment="1">
      <alignment vertical="center" wrapText="1"/>
    </xf>
    <xf numFmtId="0" fontId="8" fillId="0" borderId="0" xfId="0" applyFont="1" applyAlignment="1">
      <alignment vertical="center" wrapText="1"/>
    </xf>
    <xf numFmtId="0" fontId="5" fillId="0" borderId="11" xfId="0" applyFont="1" applyBorder="1" applyAlignment="1">
      <alignment vertical="center" wrapText="1" shrinkToFit="1"/>
    </xf>
    <xf numFmtId="0" fontId="5" fillId="0" borderId="20" xfId="0" applyFont="1" applyBorder="1" applyAlignment="1">
      <alignment vertical="center" wrapText="1" shrinkToFit="1"/>
    </xf>
    <xf numFmtId="0" fontId="5" fillId="0" borderId="14" xfId="0" applyFont="1" applyBorder="1" applyAlignment="1">
      <alignment vertical="center" wrapText="1" shrinkToFit="1"/>
    </xf>
    <xf numFmtId="0" fontId="50" fillId="0" borderId="10" xfId="0" applyFont="1" applyBorder="1" applyAlignment="1">
      <alignment vertical="center" wrapText="1"/>
    </xf>
    <xf numFmtId="0" fontId="4" fillId="0" borderId="9" xfId="0" applyFont="1" applyBorder="1" applyAlignment="1">
      <alignment vertical="center" wrapText="1"/>
    </xf>
    <xf numFmtId="0" fontId="4" fillId="0" borderId="9" xfId="0" quotePrefix="1" applyFont="1" applyBorder="1" applyAlignment="1">
      <alignment horizontal="left" vertical="center" wrapText="1"/>
    </xf>
    <xf numFmtId="0" fontId="4" fillId="0" borderId="14" xfId="0" applyFont="1" applyBorder="1" applyAlignment="1">
      <alignment vertical="center" wrapText="1"/>
    </xf>
    <xf numFmtId="0" fontId="3" fillId="0" borderId="14" xfId="0" applyFont="1" applyBorder="1" applyAlignment="1">
      <alignment vertical="center" wrapText="1"/>
    </xf>
    <xf numFmtId="0" fontId="4" fillId="0" borderId="11" xfId="0" applyFont="1" applyBorder="1" applyAlignment="1">
      <alignment vertical="center" wrapText="1"/>
    </xf>
    <xf numFmtId="0" fontId="3" fillId="0" borderId="11" xfId="0" applyFont="1" applyBorder="1" applyAlignment="1">
      <alignment vertical="center" wrapText="1"/>
    </xf>
    <xf numFmtId="0" fontId="3" fillId="0" borderId="20" xfId="0" applyFont="1" applyBorder="1" applyAlignment="1">
      <alignment vertical="center" wrapText="1"/>
    </xf>
    <xf numFmtId="0" fontId="4" fillId="0" borderId="11" xfId="0" quotePrefix="1" applyFont="1" applyBorder="1" applyAlignment="1">
      <alignment horizontal="left" vertical="center" wrapText="1"/>
    </xf>
    <xf numFmtId="0" fontId="45" fillId="24" borderId="21" xfId="0" applyFont="1" applyFill="1" applyBorder="1" applyAlignment="1">
      <alignment vertical="center" wrapText="1"/>
    </xf>
    <xf numFmtId="0" fontId="8" fillId="0" borderId="26" xfId="0" applyFont="1" applyBorder="1" applyAlignment="1">
      <alignment vertical="center" wrapText="1"/>
    </xf>
    <xf numFmtId="0" fontId="4" fillId="0" borderId="9" xfId="0" applyFont="1" applyBorder="1" applyAlignment="1">
      <alignment horizontal="left" vertical="center" wrapText="1"/>
    </xf>
    <xf numFmtId="0" fontId="5" fillId="0" borderId="14" xfId="0" applyFont="1" applyBorder="1" applyAlignment="1">
      <alignment vertical="center" wrapText="1"/>
    </xf>
    <xf numFmtId="0" fontId="4" fillId="0" borderId="9" xfId="0" quotePrefix="1" applyFont="1" applyBorder="1" applyAlignment="1">
      <alignment vertical="center" wrapText="1"/>
    </xf>
    <xf numFmtId="0" fontId="3" fillId="0" borderId="20" xfId="0" quotePrefix="1" applyFont="1" applyBorder="1" applyAlignment="1">
      <alignment horizontal="left" vertical="center" wrapText="1"/>
    </xf>
    <xf numFmtId="0" fontId="3" fillId="0" borderId="14" xfId="0" quotePrefix="1" applyFont="1" applyBorder="1" applyAlignment="1">
      <alignment horizontal="left" vertical="center" wrapText="1"/>
    </xf>
    <xf numFmtId="0" fontId="0" fillId="0" borderId="0" xfId="0" applyAlignment="1">
      <alignment vertical="center" wrapText="1"/>
    </xf>
    <xf numFmtId="0" fontId="0" fillId="0" borderId="25" xfId="0" applyBorder="1" applyAlignment="1">
      <alignment vertical="center" wrapText="1"/>
    </xf>
    <xf numFmtId="0" fontId="0" fillId="0" borderId="0" xfId="0" applyAlignment="1">
      <alignment horizontal="left" vertical="center" wrapText="1"/>
    </xf>
    <xf numFmtId="0" fontId="64" fillId="0" borderId="25" xfId="0" quotePrefix="1" applyFont="1" applyBorder="1" applyAlignment="1">
      <alignment vertical="center" wrapText="1"/>
    </xf>
    <xf numFmtId="0" fontId="4" fillId="0" borderId="14" xfId="0" applyFont="1" applyBorder="1" applyAlignment="1">
      <alignment horizontal="left" vertical="center" wrapText="1"/>
    </xf>
    <xf numFmtId="0" fontId="5" fillId="0" borderId="9" xfId="0" applyFont="1" applyBorder="1" applyAlignment="1">
      <alignment vertical="center" wrapText="1"/>
    </xf>
    <xf numFmtId="0" fontId="5" fillId="0" borderId="10" xfId="0" applyFont="1" applyBorder="1" applyAlignment="1">
      <alignment horizontal="right" vertical="center" wrapText="1"/>
    </xf>
    <xf numFmtId="0" fontId="49" fillId="0" borderId="43" xfId="0" applyFont="1" applyBorder="1" applyAlignment="1">
      <alignment horizontal="center" vertical="center" wrapText="1"/>
    </xf>
    <xf numFmtId="0" fontId="55" fillId="0" borderId="0" xfId="0" applyFont="1" applyAlignment="1">
      <alignment horizontal="center"/>
    </xf>
    <xf numFmtId="0" fontId="68" fillId="0" borderId="0" xfId="0" applyFont="1" applyAlignment="1">
      <alignment horizontal="center"/>
    </xf>
    <xf numFmtId="0" fontId="3" fillId="0" borderId="9" xfId="0" applyFont="1" applyBorder="1" applyAlignment="1">
      <alignment vertical="center" wrapText="1"/>
    </xf>
    <xf numFmtId="3" fontId="55" fillId="0" borderId="0" xfId="0" applyNumberFormat="1" applyFont="1" applyAlignment="1">
      <alignment horizontal="center" vertical="center"/>
    </xf>
    <xf numFmtId="0" fontId="8" fillId="0" borderId="10" xfId="0" applyFont="1" applyBorder="1" applyAlignment="1">
      <alignment vertical="center" wrapText="1"/>
    </xf>
    <xf numFmtId="0" fontId="57" fillId="0" borderId="0" xfId="0" applyFont="1" applyAlignment="1">
      <alignment horizontal="center"/>
    </xf>
    <xf numFmtId="0" fontId="65" fillId="0" borderId="0" xfId="0" applyFont="1" applyAlignment="1">
      <alignment horizontal="center"/>
    </xf>
    <xf numFmtId="0" fontId="66" fillId="0" borderId="0" xfId="0" applyFont="1" applyAlignment="1">
      <alignment horizontal="center"/>
    </xf>
    <xf numFmtId="0" fontId="48" fillId="0" borderId="0" xfId="0" applyFont="1" applyAlignment="1">
      <alignment horizontal="center"/>
    </xf>
    <xf numFmtId="3" fontId="57" fillId="0" borderId="0" xfId="0" applyNumberFormat="1" applyFont="1" applyAlignment="1">
      <alignment horizontal="center" vertical="top"/>
    </xf>
    <xf numFmtId="0" fontId="67" fillId="0" borderId="0" xfId="0" applyFont="1" applyAlignment="1">
      <alignment horizontal="center"/>
    </xf>
    <xf numFmtId="3" fontId="12" fillId="0" borderId="0" xfId="0" applyNumberFormat="1" applyFont="1" applyAlignment="1">
      <alignment horizontal="center"/>
    </xf>
    <xf numFmtId="3" fontId="4" fillId="0" borderId="0" xfId="0" applyNumberFormat="1" applyFont="1" applyAlignment="1">
      <alignment horizontal="center"/>
    </xf>
    <xf numFmtId="0" fontId="3" fillId="0" borderId="0" xfId="0" applyFont="1" applyAlignment="1">
      <alignment horizontal="center"/>
    </xf>
    <xf numFmtId="3" fontId="3" fillId="0" borderId="12" xfId="0" applyNumberFormat="1" applyFont="1" applyBorder="1" applyAlignment="1">
      <alignment horizontal="right" vertical="center"/>
    </xf>
    <xf numFmtId="0" fontId="3" fillId="0" borderId="9" xfId="0" quotePrefix="1" applyFont="1" applyBorder="1" applyAlignment="1">
      <alignment horizontal="left" vertical="center" wrapText="1"/>
    </xf>
    <xf numFmtId="0" fontId="3" fillId="0" borderId="20" xfId="0" applyFont="1" applyBorder="1" applyAlignment="1">
      <alignment vertical="center" wrapText="1" shrinkToFit="1"/>
    </xf>
    <xf numFmtId="3" fontId="4" fillId="0" borderId="31" xfId="0" applyNumberFormat="1" applyFont="1" applyBorder="1" applyAlignment="1">
      <alignment horizontal="right" vertical="center"/>
    </xf>
    <xf numFmtId="0" fontId="3" fillId="0" borderId="9" xfId="0" applyFont="1" applyBorder="1" applyAlignment="1">
      <alignment vertical="center" wrapText="1" shrinkToFit="1"/>
    </xf>
    <xf numFmtId="0" fontId="3" fillId="0" borderId="14" xfId="0" applyFont="1" applyBorder="1" applyAlignment="1">
      <alignment vertical="center" wrapText="1" shrinkToFit="1"/>
    </xf>
    <xf numFmtId="167" fontId="3" fillId="0" borderId="30" xfId="32" applyNumberFormat="1" applyFont="1" applyBorder="1" applyAlignment="1" applyProtection="1">
      <alignment horizontal="right" vertical="center" wrapText="1"/>
    </xf>
    <xf numFmtId="3" fontId="3" fillId="0" borderId="29" xfId="0" applyNumberFormat="1" applyFont="1" applyBorder="1" applyAlignment="1">
      <alignment vertical="center"/>
    </xf>
    <xf numFmtId="3" fontId="3" fillId="0" borderId="13" xfId="0" applyNumberFormat="1" applyFont="1" applyBorder="1" applyAlignment="1">
      <alignment horizontal="right" vertical="center"/>
    </xf>
    <xf numFmtId="0" fontId="3" fillId="0" borderId="0" xfId="0" applyFont="1" applyAlignment="1">
      <alignment horizontal="center" vertical="center"/>
    </xf>
    <xf numFmtId="3" fontId="4" fillId="0" borderId="0" xfId="0" applyNumberFormat="1" applyFont="1" applyAlignment="1">
      <alignment horizontal="right" vertical="top"/>
    </xf>
    <xf numFmtId="3" fontId="3" fillId="0" borderId="0" xfId="0" applyNumberFormat="1" applyFont="1" applyAlignment="1">
      <alignment horizontal="right" vertical="top"/>
    </xf>
    <xf numFmtId="1" fontId="4" fillId="0" borderId="0" xfId="0" applyNumberFormat="1" applyFont="1" applyAlignment="1">
      <alignment horizontal="center" vertical="center"/>
    </xf>
    <xf numFmtId="3" fontId="4" fillId="0" borderId="0" xfId="0" applyNumberFormat="1" applyFont="1" applyAlignment="1">
      <alignment horizontal="right" vertical="center"/>
    </xf>
    <xf numFmtId="0" fontId="3" fillId="0" borderId="0" xfId="0" applyFont="1" applyAlignment="1">
      <alignment vertical="top"/>
    </xf>
    <xf numFmtId="0" fontId="3" fillId="0" borderId="0" xfId="0" applyFont="1" applyAlignment="1">
      <alignment vertical="center"/>
    </xf>
    <xf numFmtId="0" fontId="3" fillId="31" borderId="9" xfId="0" applyFont="1" applyFill="1" applyBorder="1" applyAlignment="1">
      <alignment vertical="center" wrapText="1"/>
    </xf>
    <xf numFmtId="170" fontId="3" fillId="0" borderId="0" xfId="0" applyNumberFormat="1" applyFont="1" applyAlignment="1">
      <alignment horizontal="center"/>
    </xf>
    <xf numFmtId="3" fontId="5" fillId="0" borderId="13" xfId="0" applyNumberFormat="1" applyFont="1" applyBorder="1" applyAlignment="1">
      <alignment vertical="center"/>
    </xf>
    <xf numFmtId="3" fontId="8" fillId="0" borderId="23" xfId="0" applyNumberFormat="1" applyFont="1" applyBorder="1" applyAlignment="1">
      <alignment horizontal="center" vertical="center"/>
    </xf>
    <xf numFmtId="0" fontId="8" fillId="0" borderId="24" xfId="0" applyFont="1" applyBorder="1" applyAlignment="1">
      <alignment horizontal="center" vertical="center" wrapText="1"/>
    </xf>
    <xf numFmtId="170" fontId="8" fillId="0" borderId="41" xfId="34" applyNumberFormat="1" applyFont="1" applyBorder="1" applyAlignment="1" applyProtection="1">
      <alignment horizontal="center" vertical="center"/>
    </xf>
    <xf numFmtId="0" fontId="72" fillId="0" borderId="0" xfId="0" applyFont="1" applyAlignment="1">
      <alignment horizontal="center" vertical="center"/>
    </xf>
    <xf numFmtId="49" fontId="72" fillId="0" borderId="0" xfId="0" applyNumberFormat="1" applyFont="1" applyAlignment="1">
      <alignment horizontal="center" vertical="center"/>
    </xf>
    <xf numFmtId="168" fontId="4" fillId="0" borderId="46" xfId="0" applyNumberFormat="1" applyFont="1" applyBorder="1" applyAlignment="1">
      <alignment vertical="center"/>
    </xf>
    <xf numFmtId="168" fontId="4" fillId="0" borderId="48" xfId="0" applyNumberFormat="1" applyFont="1" applyBorder="1" applyAlignment="1">
      <alignment horizontal="right" vertical="top" wrapText="1"/>
    </xf>
    <xf numFmtId="168" fontId="4" fillId="0" borderId="47" xfId="0" applyNumberFormat="1" applyFont="1" applyBorder="1" applyAlignment="1">
      <alignment vertical="center"/>
    </xf>
    <xf numFmtId="3" fontId="50" fillId="0" borderId="51" xfId="0" applyNumberFormat="1" applyFont="1" applyBorder="1" applyAlignment="1">
      <alignment horizontal="right" vertical="center"/>
    </xf>
    <xf numFmtId="168" fontId="52" fillId="0" borderId="42" xfId="0" applyNumberFormat="1" applyFont="1" applyBorder="1" applyAlignment="1">
      <alignment vertical="center"/>
    </xf>
    <xf numFmtId="0" fontId="5" fillId="31" borderId="14" xfId="0" applyFont="1" applyFill="1" applyBorder="1" applyAlignment="1">
      <alignment vertical="center" wrapText="1"/>
    </xf>
    <xf numFmtId="0" fontId="5" fillId="31" borderId="11" xfId="0" applyFont="1" applyFill="1" applyBorder="1" applyAlignment="1">
      <alignment vertical="center" wrapText="1"/>
    </xf>
    <xf numFmtId="0" fontId="4" fillId="31" borderId="9" xfId="0" applyFont="1" applyFill="1" applyBorder="1" applyAlignment="1">
      <alignment vertical="center" wrapText="1"/>
    </xf>
    <xf numFmtId="0" fontId="4" fillId="31" borderId="14" xfId="0" applyFont="1" applyFill="1" applyBorder="1" applyAlignment="1">
      <alignment vertical="center" wrapText="1"/>
    </xf>
    <xf numFmtId="0" fontId="3" fillId="31" borderId="11" xfId="0" applyFont="1" applyFill="1" applyBorder="1" applyAlignment="1">
      <alignment vertical="center" wrapText="1"/>
    </xf>
    <xf numFmtId="0" fontId="3" fillId="31" borderId="14" xfId="0" applyFont="1" applyFill="1" applyBorder="1" applyAlignment="1">
      <alignment vertical="center" wrapText="1"/>
    </xf>
    <xf numFmtId="0" fontId="4" fillId="31" borderId="9" xfId="0" quotePrefix="1" applyFont="1" applyFill="1" applyBorder="1" applyAlignment="1">
      <alignment horizontal="left" vertical="center" wrapText="1"/>
    </xf>
    <xf numFmtId="3" fontId="4" fillId="31" borderId="29" xfId="0" applyNumberFormat="1" applyFont="1" applyFill="1" applyBorder="1" applyAlignment="1">
      <alignment vertical="center" wrapText="1"/>
    </xf>
    <xf numFmtId="3" fontId="50" fillId="31" borderId="31" xfId="0" applyNumberFormat="1" applyFont="1" applyFill="1" applyBorder="1" applyAlignment="1">
      <alignment horizontal="right" vertical="center"/>
    </xf>
    <xf numFmtId="0" fontId="50" fillId="31" borderId="10" xfId="0" applyFont="1" applyFill="1" applyBorder="1" applyAlignment="1">
      <alignment vertical="center" wrapText="1"/>
    </xf>
    <xf numFmtId="168" fontId="52" fillId="31" borderId="17" xfId="0" applyNumberFormat="1" applyFont="1" applyFill="1" applyBorder="1" applyAlignment="1">
      <alignment vertical="center"/>
    </xf>
    <xf numFmtId="3" fontId="5" fillId="31" borderId="12" xfId="0" applyNumberFormat="1" applyFont="1" applyFill="1" applyBorder="1" applyAlignment="1">
      <alignment horizontal="right" vertical="center"/>
    </xf>
    <xf numFmtId="0" fontId="5" fillId="31" borderId="9" xfId="0" applyFont="1" applyFill="1" applyBorder="1" applyAlignment="1">
      <alignment vertical="center" wrapText="1" shrinkToFit="1"/>
    </xf>
    <xf numFmtId="168" fontId="4" fillId="31" borderId="18" xfId="0" applyNumberFormat="1" applyFont="1" applyFill="1" applyBorder="1" applyAlignment="1">
      <alignment vertical="center"/>
    </xf>
    <xf numFmtId="168" fontId="4" fillId="31" borderId="16" xfId="0" applyNumberFormat="1" applyFont="1" applyFill="1" applyBorder="1" applyAlignment="1">
      <alignment vertical="center"/>
    </xf>
    <xf numFmtId="168" fontId="4" fillId="31" borderId="16" xfId="34" applyNumberFormat="1" applyFont="1" applyFill="1" applyBorder="1" applyAlignment="1" applyProtection="1">
      <alignment horizontal="right" vertical="top" wrapText="1"/>
    </xf>
    <xf numFmtId="0" fontId="5" fillId="31" borderId="14" xfId="0" applyFont="1" applyFill="1" applyBorder="1" applyAlignment="1">
      <alignment vertical="center" wrapText="1" shrinkToFit="1"/>
    </xf>
    <xf numFmtId="0" fontId="3" fillId="31" borderId="20" xfId="0" applyFont="1" applyFill="1" applyBorder="1" applyAlignment="1">
      <alignment vertical="center" wrapText="1"/>
    </xf>
    <xf numFmtId="0" fontId="8" fillId="31" borderId="10" xfId="0" applyFont="1" applyFill="1" applyBorder="1" applyAlignment="1">
      <alignment vertical="center" wrapText="1"/>
    </xf>
    <xf numFmtId="3" fontId="5" fillId="31" borderId="29" xfId="0" applyNumberFormat="1" applyFont="1" applyFill="1" applyBorder="1" applyAlignment="1">
      <alignment vertical="center"/>
    </xf>
    <xf numFmtId="3" fontId="3" fillId="31" borderId="29" xfId="0" applyNumberFormat="1" applyFont="1" applyFill="1" applyBorder="1" applyAlignment="1">
      <alignment horizontal="right" vertical="center"/>
    </xf>
    <xf numFmtId="3" fontId="5" fillId="31" borderId="12" xfId="0" applyNumberFormat="1" applyFont="1" applyFill="1" applyBorder="1" applyAlignment="1">
      <alignment vertical="center" wrapText="1"/>
    </xf>
    <xf numFmtId="3" fontId="4" fillId="31" borderId="13" xfId="0" applyNumberFormat="1" applyFont="1" applyFill="1" applyBorder="1" applyAlignment="1">
      <alignment horizontal="right" vertical="center"/>
    </xf>
    <xf numFmtId="0" fontId="3" fillId="31" borderId="14" xfId="0" quotePrefix="1" applyFont="1" applyFill="1" applyBorder="1" applyAlignment="1">
      <alignment horizontal="left" vertical="center" wrapText="1"/>
    </xf>
    <xf numFmtId="0" fontId="3" fillId="31" borderId="14" xfId="0" applyFont="1" applyFill="1" applyBorder="1" applyAlignment="1">
      <alignment vertical="center" wrapText="1" shrinkToFit="1"/>
    </xf>
    <xf numFmtId="3" fontId="4" fillId="31" borderId="29" xfId="0" applyNumberFormat="1" applyFont="1" applyFill="1" applyBorder="1" applyAlignment="1">
      <alignment horizontal="right" vertical="center" wrapText="1"/>
    </xf>
    <xf numFmtId="0" fontId="4" fillId="31" borderId="12" xfId="39" applyFill="1" applyBorder="1" applyAlignment="1">
      <alignment vertical="center"/>
    </xf>
    <xf numFmtId="3" fontId="3" fillId="31" borderId="29" xfId="0" applyNumberFormat="1" applyFont="1" applyFill="1" applyBorder="1" applyAlignment="1">
      <alignment vertical="center" wrapText="1"/>
    </xf>
    <xf numFmtId="3" fontId="3" fillId="31" borderId="12" xfId="0" applyNumberFormat="1" applyFont="1" applyFill="1" applyBorder="1" applyAlignment="1">
      <alignment vertical="center" wrapText="1"/>
    </xf>
    <xf numFmtId="3" fontId="4" fillId="31" borderId="12" xfId="0" applyNumberFormat="1" applyFont="1" applyFill="1" applyBorder="1" applyAlignment="1">
      <alignment horizontal="right" vertical="center"/>
    </xf>
    <xf numFmtId="0" fontId="3" fillId="32" borderId="9" xfId="0" applyFont="1" applyFill="1" applyBorder="1" applyAlignment="1">
      <alignment vertical="center" wrapText="1"/>
    </xf>
    <xf numFmtId="0" fontId="3" fillId="32" borderId="14" xfId="0" applyFont="1" applyFill="1" applyBorder="1" applyAlignment="1">
      <alignment vertical="center" wrapText="1"/>
    </xf>
    <xf numFmtId="0" fontId="4" fillId="32" borderId="14" xfId="0" applyFont="1" applyFill="1" applyBorder="1" applyAlignment="1">
      <alignment vertical="center" wrapText="1"/>
    </xf>
    <xf numFmtId="0" fontId="3" fillId="32" borderId="11" xfId="0" applyFont="1" applyFill="1" applyBorder="1" applyAlignment="1">
      <alignment vertical="center" wrapText="1"/>
    </xf>
    <xf numFmtId="3" fontId="4" fillId="32" borderId="12" xfId="0" applyNumberFormat="1" applyFont="1" applyFill="1" applyBorder="1" applyAlignment="1">
      <alignment horizontal="right" vertical="center"/>
    </xf>
    <xf numFmtId="3" fontId="4" fillId="32" borderId="13" xfId="0" applyNumberFormat="1" applyFont="1" applyFill="1" applyBorder="1" applyAlignment="1">
      <alignment horizontal="right" vertical="center"/>
    </xf>
    <xf numFmtId="0" fontId="4" fillId="32" borderId="11" xfId="0" applyFont="1" applyFill="1" applyBorder="1" applyAlignment="1">
      <alignment vertical="center" wrapText="1"/>
    </xf>
    <xf numFmtId="3" fontId="4" fillId="32" borderId="29" xfId="0" applyNumberFormat="1" applyFont="1" applyFill="1" applyBorder="1" applyAlignment="1">
      <alignment vertical="center" wrapText="1"/>
    </xf>
    <xf numFmtId="3" fontId="4" fillId="31" borderId="29" xfId="0" applyNumberFormat="1" applyFont="1" applyFill="1" applyBorder="1" applyAlignment="1">
      <alignment horizontal="right" vertical="center"/>
    </xf>
    <xf numFmtId="0" fontId="4" fillId="31" borderId="9" xfId="0" quotePrefix="1" applyFont="1" applyFill="1" applyBorder="1" applyAlignment="1">
      <alignment vertical="center" wrapText="1"/>
    </xf>
    <xf numFmtId="0" fontId="4" fillId="31" borderId="14" xfId="0" applyFont="1" applyFill="1" applyBorder="1" applyAlignment="1">
      <alignment horizontal="left" vertical="center" wrapText="1"/>
    </xf>
    <xf numFmtId="167" fontId="3" fillId="31" borderId="30" xfId="32" applyNumberFormat="1" applyFont="1" applyFill="1" applyBorder="1" applyAlignment="1" applyProtection="1">
      <alignment horizontal="right" vertical="center" wrapText="1"/>
    </xf>
    <xf numFmtId="0" fontId="3" fillId="31" borderId="20" xfId="0" quotePrefix="1" applyFont="1" applyFill="1" applyBorder="1" applyAlignment="1">
      <alignment horizontal="left" vertical="center" wrapText="1"/>
    </xf>
    <xf numFmtId="167" fontId="4" fillId="31" borderId="29" xfId="32" applyNumberFormat="1" applyFont="1" applyFill="1" applyBorder="1" applyAlignment="1" applyProtection="1">
      <alignment horizontal="right" vertical="center" wrapText="1"/>
    </xf>
    <xf numFmtId="0" fontId="4" fillId="31" borderId="14" xfId="0" quotePrefix="1" applyFont="1" applyFill="1" applyBorder="1" applyAlignment="1">
      <alignment horizontal="left" vertical="center" wrapText="1"/>
    </xf>
    <xf numFmtId="3" fontId="4" fillId="31" borderId="12" xfId="0" applyNumberFormat="1" applyFont="1" applyFill="1" applyBorder="1" applyAlignment="1">
      <alignment vertical="center" wrapText="1"/>
    </xf>
    <xf numFmtId="3" fontId="4" fillId="0" borderId="29" xfId="0" applyNumberFormat="1" applyFont="1" applyBorder="1" applyAlignment="1">
      <alignment horizontal="right" vertical="center" wrapText="1"/>
    </xf>
    <xf numFmtId="3" fontId="3" fillId="32" borderId="29" xfId="0" applyNumberFormat="1" applyFont="1" applyFill="1" applyBorder="1" applyAlignment="1">
      <alignment vertical="center" wrapText="1"/>
    </xf>
    <xf numFmtId="0" fontId="4" fillId="32" borderId="13" xfId="39" applyFill="1" applyBorder="1" applyAlignment="1">
      <alignment vertical="center"/>
    </xf>
    <xf numFmtId="0" fontId="4" fillId="31" borderId="9" xfId="0" applyFont="1" applyFill="1" applyBorder="1" applyAlignment="1">
      <alignment horizontal="left" vertical="center" wrapText="1"/>
    </xf>
    <xf numFmtId="0" fontId="4" fillId="31" borderId="11" xfId="0" applyFont="1" applyFill="1" applyBorder="1" applyAlignment="1">
      <alignment vertical="center" wrapText="1"/>
    </xf>
    <xf numFmtId="0" fontId="4" fillId="31" borderId="9" xfId="0" applyFont="1" applyFill="1" applyBorder="1" applyAlignment="1">
      <alignment horizontal="left" vertical="center" wrapText="1" shrinkToFit="1"/>
    </xf>
    <xf numFmtId="0" fontId="8" fillId="0" borderId="43" xfId="0" applyFont="1" applyBorder="1" applyAlignment="1">
      <alignment horizontal="center" vertical="center"/>
    </xf>
    <xf numFmtId="0" fontId="46" fillId="24" borderId="53" xfId="0" applyFont="1" applyFill="1" applyBorder="1" applyAlignment="1">
      <alignment horizontal="center" vertical="center"/>
    </xf>
    <xf numFmtId="0" fontId="51" fillId="0" borderId="54" xfId="0" applyFont="1" applyBorder="1" applyAlignment="1">
      <alignment horizontal="center" vertical="center"/>
    </xf>
    <xf numFmtId="0" fontId="4" fillId="0" borderId="55" xfId="0" applyFont="1" applyBorder="1" applyAlignment="1">
      <alignment horizontal="center" vertical="center"/>
    </xf>
    <xf numFmtId="0" fontId="5" fillId="0" borderId="15" xfId="0" applyFont="1" applyBorder="1" applyAlignment="1">
      <alignment horizontal="center" vertical="center"/>
    </xf>
    <xf numFmtId="0" fontId="52" fillId="0" borderId="15" xfId="0" applyFont="1" applyBorder="1" applyAlignment="1">
      <alignment horizontal="center" vertical="center"/>
    </xf>
    <xf numFmtId="0" fontId="5" fillId="31" borderId="15" xfId="0" applyFont="1" applyFill="1" applyBorder="1" applyAlignment="1">
      <alignment horizontal="center" vertical="center"/>
    </xf>
    <xf numFmtId="0" fontId="4" fillId="0" borderId="15" xfId="0" applyFont="1" applyBorder="1" applyAlignment="1">
      <alignment horizontal="center" vertical="center"/>
    </xf>
    <xf numFmtId="0" fontId="4" fillId="0" borderId="54" xfId="0" applyFont="1" applyBorder="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4" fillId="0" borderId="57" xfId="0" applyFont="1" applyBorder="1" applyAlignment="1">
      <alignment horizontal="center"/>
    </xf>
    <xf numFmtId="0" fontId="4" fillId="0" borderId="55" xfId="0" applyFont="1" applyBorder="1" applyAlignment="1">
      <alignment horizontal="center"/>
    </xf>
    <xf numFmtId="0" fontId="4" fillId="0" borderId="15" xfId="0" applyFont="1" applyBorder="1" applyAlignment="1">
      <alignment horizontal="center"/>
    </xf>
    <xf numFmtId="0" fontId="4" fillId="31" borderId="56" xfId="0" applyFont="1" applyFill="1" applyBorder="1" applyAlignment="1">
      <alignment horizontal="center" vertical="center"/>
    </xf>
    <xf numFmtId="0" fontId="4" fillId="0" borderId="54" xfId="0" applyFont="1" applyBorder="1" applyAlignment="1">
      <alignment horizontal="center"/>
    </xf>
    <xf numFmtId="0" fontId="4" fillId="0" borderId="58" xfId="0" applyFont="1" applyBorder="1" applyAlignment="1">
      <alignment horizontal="center" vertical="center"/>
    </xf>
    <xf numFmtId="0" fontId="52" fillId="0" borderId="54" xfId="0" applyFont="1" applyBorder="1" applyAlignment="1">
      <alignment horizontal="center" vertical="center"/>
    </xf>
    <xf numFmtId="0" fontId="4" fillId="0" borderId="15" xfId="0" applyFont="1" applyBorder="1" applyAlignment="1">
      <alignment horizontal="center" vertical="center" wrapText="1"/>
    </xf>
    <xf numFmtId="0" fontId="4" fillId="0" borderId="57" xfId="0" applyFont="1" applyBorder="1" applyAlignment="1">
      <alignment horizontal="center" vertical="top"/>
    </xf>
    <xf numFmtId="0" fontId="4" fillId="0" borderId="15" xfId="0" applyFont="1" applyBorder="1" applyAlignment="1">
      <alignment horizontal="center" vertical="top"/>
    </xf>
    <xf numFmtId="0" fontId="4" fillId="0" borderId="56" xfId="0" applyFont="1" applyBorder="1" applyAlignment="1">
      <alignment horizontal="center" vertical="center" wrapText="1"/>
    </xf>
    <xf numFmtId="0" fontId="4" fillId="0" borderId="55" xfId="0" applyFont="1" applyBorder="1" applyAlignment="1">
      <alignment horizontal="center" vertical="center" wrapText="1"/>
    </xf>
    <xf numFmtId="0" fontId="5" fillId="0" borderId="56" xfId="0" applyFont="1" applyBorder="1"/>
    <xf numFmtId="0" fontId="5" fillId="0" borderId="15" xfId="0" applyFont="1" applyBorder="1"/>
    <xf numFmtId="0" fontId="52" fillId="0" borderId="54" xfId="0" applyFont="1" applyBorder="1" applyAlignment="1">
      <alignment horizontal="center" vertical="center" wrapText="1"/>
    </xf>
    <xf numFmtId="0" fontId="4" fillId="0" borderId="55" xfId="0" applyFont="1" applyBorder="1" applyAlignment="1">
      <alignment horizontal="center" wrapText="1"/>
    </xf>
    <xf numFmtId="0" fontId="4" fillId="0" borderId="56" xfId="0" applyFont="1" applyBorder="1" applyAlignment="1">
      <alignment horizontal="center" wrapText="1"/>
    </xf>
    <xf numFmtId="0" fontId="4" fillId="0" borderId="15" xfId="0" applyFont="1" applyBorder="1" applyAlignment="1">
      <alignment horizontal="center" wrapText="1"/>
    </xf>
    <xf numFmtId="0" fontId="4" fillId="0" borderId="56" xfId="0" applyFont="1" applyBorder="1" applyAlignment="1">
      <alignment horizontal="center"/>
    </xf>
    <xf numFmtId="0" fontId="4" fillId="0" borderId="57" xfId="0" applyFont="1" applyBorder="1" applyAlignment="1">
      <alignment horizontal="center" wrapText="1"/>
    </xf>
    <xf numFmtId="0" fontId="4" fillId="0" borderId="54" xfId="0" applyFont="1" applyBorder="1" applyAlignment="1">
      <alignment horizontal="center" wrapText="1"/>
    </xf>
    <xf numFmtId="0" fontId="52" fillId="31" borderId="54" xfId="0" applyFont="1" applyFill="1" applyBorder="1" applyAlignment="1">
      <alignment horizontal="center" vertical="center"/>
    </xf>
    <xf numFmtId="0" fontId="4" fillId="31" borderId="15" xfId="0" applyFont="1" applyFill="1" applyBorder="1" applyAlignment="1">
      <alignment horizontal="center" vertical="center"/>
    </xf>
    <xf numFmtId="0" fontId="4" fillId="31" borderId="15" xfId="0" applyFont="1" applyFill="1" applyBorder="1" applyAlignment="1">
      <alignment horizontal="center" wrapText="1"/>
    </xf>
    <xf numFmtId="0" fontId="52" fillId="0" borderId="59" xfId="0" applyFont="1" applyBorder="1" applyAlignment="1">
      <alignment horizontal="center" vertical="center"/>
    </xf>
    <xf numFmtId="0" fontId="8" fillId="0" borderId="60" xfId="0" applyFont="1" applyBorder="1" applyAlignment="1">
      <alignment horizontal="center" vertical="center"/>
    </xf>
    <xf numFmtId="170" fontId="8" fillId="0" borderId="52" xfId="34" applyNumberFormat="1" applyFont="1" applyBorder="1" applyAlignment="1" applyProtection="1">
      <alignment horizontal="center" vertical="center"/>
    </xf>
    <xf numFmtId="0" fontId="8" fillId="0" borderId="61" xfId="0" applyFont="1" applyBorder="1" applyAlignment="1">
      <alignment horizontal="center" vertical="center"/>
    </xf>
    <xf numFmtId="168" fontId="53" fillId="0" borderId="62" xfId="0" quotePrefix="1" applyNumberFormat="1" applyFont="1" applyBorder="1" applyAlignment="1">
      <alignment vertical="center" wrapText="1"/>
    </xf>
    <xf numFmtId="168" fontId="47" fillId="24" borderId="62" xfId="0" applyNumberFormat="1" applyFont="1" applyFill="1" applyBorder="1" applyAlignment="1">
      <alignment vertical="center"/>
    </xf>
    <xf numFmtId="0" fontId="47" fillId="24" borderId="63" xfId="0" applyFont="1" applyFill="1" applyBorder="1" applyAlignment="1">
      <alignment horizontal="center" vertical="center"/>
    </xf>
    <xf numFmtId="168" fontId="52" fillId="0" borderId="64" xfId="0" applyNumberFormat="1" applyFont="1" applyBorder="1" applyAlignment="1">
      <alignment vertical="center"/>
    </xf>
    <xf numFmtId="0" fontId="12" fillId="0" borderId="65" xfId="0" applyFont="1" applyBorder="1" applyAlignment="1">
      <alignment horizontal="center" vertical="center"/>
    </xf>
    <xf numFmtId="168" fontId="4" fillId="0" borderId="66" xfId="0" applyNumberFormat="1" applyFont="1" applyBorder="1" applyAlignment="1">
      <alignment vertical="center"/>
    </xf>
    <xf numFmtId="0" fontId="4" fillId="0" borderId="47" xfId="0" applyFont="1" applyBorder="1" applyAlignment="1">
      <alignment horizontal="center" vertical="center"/>
    </xf>
    <xf numFmtId="168" fontId="4" fillId="0" borderId="67" xfId="0" applyNumberFormat="1" applyFont="1" applyBorder="1" applyAlignment="1">
      <alignment vertical="center"/>
    </xf>
    <xf numFmtId="0" fontId="12" fillId="0" borderId="48" xfId="0" applyFont="1" applyBorder="1" applyAlignment="1">
      <alignment horizontal="center" vertical="center"/>
    </xf>
    <xf numFmtId="168" fontId="52" fillId="0" borderId="67" xfId="0" applyNumberFormat="1" applyFont="1" applyBorder="1" applyAlignment="1">
      <alignment vertical="center"/>
    </xf>
    <xf numFmtId="0" fontId="4" fillId="0" borderId="48" xfId="0" applyFont="1" applyBorder="1" applyAlignment="1">
      <alignment horizontal="center" vertical="center"/>
    </xf>
    <xf numFmtId="168" fontId="4" fillId="31" borderId="67" xfId="0" applyNumberFormat="1" applyFont="1" applyFill="1" applyBorder="1" applyAlignment="1">
      <alignment vertical="center"/>
    </xf>
    <xf numFmtId="0" fontId="12" fillId="31" borderId="48" xfId="0" applyFont="1" applyFill="1" applyBorder="1" applyAlignment="1">
      <alignment horizontal="center" vertical="center"/>
    </xf>
    <xf numFmtId="0" fontId="4" fillId="31" borderId="48" xfId="0" applyFont="1" applyFill="1" applyBorder="1" applyAlignment="1">
      <alignment horizontal="center" vertical="center"/>
    </xf>
    <xf numFmtId="0" fontId="4" fillId="31" borderId="47" xfId="0" applyFont="1" applyFill="1" applyBorder="1" applyAlignment="1">
      <alignment horizontal="center" vertical="center"/>
    </xf>
    <xf numFmtId="168" fontId="4" fillId="0" borderId="64" xfId="0" applyNumberFormat="1" applyFont="1" applyBorder="1" applyAlignment="1">
      <alignment vertical="center"/>
    </xf>
    <xf numFmtId="0" fontId="4" fillId="0" borderId="65" xfId="0" applyFont="1" applyBorder="1" applyAlignment="1">
      <alignment horizontal="center" vertical="center"/>
    </xf>
    <xf numFmtId="168" fontId="4" fillId="0" borderId="68" xfId="0" applyNumberFormat="1" applyFont="1" applyBorder="1" applyAlignment="1">
      <alignment vertical="center"/>
    </xf>
    <xf numFmtId="0" fontId="4" fillId="0" borderId="46" xfId="0" applyFont="1" applyBorder="1" applyAlignment="1">
      <alignment horizontal="center" vertical="center"/>
    </xf>
    <xf numFmtId="168" fontId="4" fillId="0" borderId="69" xfId="0" applyNumberFormat="1" applyFont="1" applyBorder="1" applyAlignment="1">
      <alignment horizontal="right" vertical="top" wrapText="1"/>
    </xf>
    <xf numFmtId="0" fontId="4" fillId="0" borderId="70" xfId="0" applyFont="1" applyBorder="1" applyAlignment="1">
      <alignment horizontal="center" vertical="center"/>
    </xf>
    <xf numFmtId="168" fontId="4" fillId="0" borderId="66" xfId="0" applyNumberFormat="1" applyFont="1" applyBorder="1" applyAlignment="1">
      <alignment horizontal="right" vertical="top" wrapText="1"/>
    </xf>
    <xf numFmtId="168" fontId="4" fillId="0" borderId="67" xfId="0" applyNumberFormat="1" applyFont="1" applyBorder="1" applyAlignment="1">
      <alignment horizontal="right" vertical="top" wrapText="1"/>
    </xf>
    <xf numFmtId="0" fontId="4" fillId="0" borderId="28" xfId="0" applyFont="1" applyBorder="1" applyAlignment="1">
      <alignment horizontal="center"/>
    </xf>
    <xf numFmtId="0" fontId="47" fillId="0" borderId="65" xfId="0" applyFont="1" applyBorder="1" applyAlignment="1">
      <alignment horizontal="center" vertical="center"/>
    </xf>
    <xf numFmtId="168" fontId="4" fillId="0" borderId="64" xfId="0" applyNumberFormat="1" applyFont="1" applyBorder="1" applyAlignment="1">
      <alignment horizontal="right" vertical="top" wrapText="1"/>
    </xf>
    <xf numFmtId="168" fontId="4" fillId="0" borderId="68" xfId="0" applyNumberFormat="1" applyFont="1" applyBorder="1" applyAlignment="1">
      <alignment horizontal="right" vertical="top" wrapText="1"/>
    </xf>
    <xf numFmtId="168" fontId="4" fillId="0" borderId="69" xfId="0" applyNumberFormat="1" applyFont="1" applyBorder="1" applyAlignment="1">
      <alignment vertical="center"/>
    </xf>
    <xf numFmtId="0" fontId="4" fillId="0" borderId="46" xfId="0" applyFont="1" applyBorder="1" applyAlignment="1">
      <alignment horizontal="center" vertical="center" wrapText="1"/>
    </xf>
    <xf numFmtId="168" fontId="4" fillId="0" borderId="67" xfId="34" applyNumberFormat="1" applyFont="1" applyFill="1" applyBorder="1" applyAlignment="1" applyProtection="1">
      <alignment horizontal="right" vertical="top" wrapText="1"/>
    </xf>
    <xf numFmtId="0" fontId="4" fillId="0" borderId="48" xfId="0" applyFont="1" applyBorder="1" applyAlignment="1">
      <alignment horizontal="center" vertical="center" wrapText="1"/>
    </xf>
    <xf numFmtId="168" fontId="52" fillId="0" borderId="64" xfId="0" applyNumberFormat="1" applyFont="1" applyBorder="1" applyAlignment="1">
      <alignment horizontal="right" vertical="top" wrapText="1"/>
    </xf>
    <xf numFmtId="168" fontId="4" fillId="0" borderId="68" xfId="34" applyNumberFormat="1" applyFont="1" applyBorder="1" applyAlignment="1" applyProtection="1">
      <alignment horizontal="right" vertical="center" wrapText="1"/>
    </xf>
    <xf numFmtId="168" fontId="4" fillId="0" borderId="66" xfId="34" applyNumberFormat="1" applyFont="1" applyBorder="1" applyAlignment="1" applyProtection="1">
      <alignment horizontal="right" vertical="center" wrapText="1"/>
    </xf>
    <xf numFmtId="0" fontId="4" fillId="0" borderId="47" xfId="0" applyFont="1" applyBorder="1" applyAlignment="1">
      <alignment horizontal="center" vertical="center" wrapText="1"/>
    </xf>
    <xf numFmtId="168" fontId="4" fillId="0" borderId="66" xfId="34" applyNumberFormat="1" applyFont="1" applyBorder="1" applyAlignment="1" applyProtection="1">
      <alignment horizontal="right" vertical="top" wrapText="1"/>
    </xf>
    <xf numFmtId="168" fontId="4" fillId="0" borderId="71" xfId="0" applyNumberFormat="1" applyFont="1" applyBorder="1" applyAlignment="1">
      <alignment horizontal="right" vertical="top" wrapText="1"/>
    </xf>
    <xf numFmtId="168" fontId="52" fillId="0" borderId="64" xfId="34" applyNumberFormat="1" applyFont="1" applyBorder="1" applyAlignment="1" applyProtection="1">
      <alignment horizontal="right" vertical="center" wrapText="1"/>
    </xf>
    <xf numFmtId="0" fontId="4" fillId="0" borderId="65" xfId="0" applyFont="1" applyBorder="1" applyAlignment="1">
      <alignment horizontal="center" vertical="center" wrapText="1"/>
    </xf>
    <xf numFmtId="168" fontId="4" fillId="0" borderId="67" xfId="34" applyNumberFormat="1" applyFont="1" applyBorder="1" applyAlignment="1" applyProtection="1">
      <alignment horizontal="right" vertical="center" wrapText="1"/>
    </xf>
    <xf numFmtId="168" fontId="4" fillId="0" borderId="67" xfId="34" applyNumberFormat="1" applyFont="1" applyBorder="1" applyAlignment="1" applyProtection="1">
      <alignment horizontal="right" vertical="top" wrapText="1"/>
    </xf>
    <xf numFmtId="168" fontId="4" fillId="0" borderId="68" xfId="34" applyNumberFormat="1" applyFont="1" applyBorder="1" applyAlignment="1" applyProtection="1">
      <alignment horizontal="right" vertical="top" wrapText="1"/>
    </xf>
    <xf numFmtId="168" fontId="4" fillId="0" borderId="69" xfId="34" applyNumberFormat="1" applyFont="1" applyBorder="1" applyAlignment="1" applyProtection="1">
      <alignment horizontal="right" vertical="top" wrapText="1"/>
    </xf>
    <xf numFmtId="168" fontId="4" fillId="0" borderId="64" xfId="34" applyNumberFormat="1" applyFont="1" applyBorder="1" applyAlignment="1" applyProtection="1">
      <alignment horizontal="right" vertical="top" wrapText="1"/>
    </xf>
    <xf numFmtId="168" fontId="4" fillId="0" borderId="69" xfId="0" applyNumberFormat="1" applyFont="1" applyBorder="1" applyAlignment="1">
      <alignment horizontal="right" vertical="center" wrapText="1"/>
    </xf>
    <xf numFmtId="168" fontId="4" fillId="0" borderId="68" xfId="0" applyNumberFormat="1" applyFont="1" applyBorder="1" applyAlignment="1">
      <alignment horizontal="right" vertical="center" wrapText="1"/>
    </xf>
    <xf numFmtId="168" fontId="4" fillId="0" borderId="67" xfId="0" applyNumberFormat="1" applyFont="1" applyBorder="1" applyAlignment="1">
      <alignment horizontal="right" vertical="center" wrapText="1"/>
    </xf>
    <xf numFmtId="168" fontId="4" fillId="0" borderId="66" xfId="34" applyNumberFormat="1" applyFont="1" applyFill="1" applyBorder="1" applyAlignment="1" applyProtection="1">
      <alignment horizontal="right" vertical="top" wrapText="1"/>
    </xf>
    <xf numFmtId="168" fontId="4" fillId="0" borderId="66" xfId="0" applyNumberFormat="1" applyFont="1" applyBorder="1" applyAlignment="1">
      <alignment horizontal="right" vertical="center" wrapText="1"/>
    </xf>
    <xf numFmtId="168" fontId="4" fillId="0" borderId="67" xfId="34" applyNumberFormat="1" applyFont="1" applyFill="1" applyBorder="1" applyAlignment="1" applyProtection="1">
      <alignment horizontal="right" vertical="center" wrapText="1"/>
    </xf>
    <xf numFmtId="168" fontId="52" fillId="31" borderId="64" xfId="0" applyNumberFormat="1" applyFont="1" applyFill="1" applyBorder="1" applyAlignment="1">
      <alignment vertical="center"/>
    </xf>
    <xf numFmtId="168" fontId="4" fillId="31" borderId="68" xfId="0" applyNumberFormat="1" applyFont="1" applyFill="1" applyBorder="1" applyAlignment="1">
      <alignment vertical="center"/>
    </xf>
    <xf numFmtId="168" fontId="4" fillId="31" borderId="67" xfId="34" applyNumberFormat="1" applyFont="1" applyFill="1" applyBorder="1" applyAlignment="1" applyProtection="1">
      <alignment horizontal="right" vertical="top" wrapText="1"/>
    </xf>
    <xf numFmtId="168" fontId="4" fillId="0" borderId="68" xfId="0" applyNumberFormat="1" applyFont="1" applyBorder="1"/>
    <xf numFmtId="168" fontId="52" fillId="0" borderId="71" xfId="0" applyNumberFormat="1" applyFont="1" applyBorder="1" applyAlignment="1">
      <alignment vertical="center"/>
    </xf>
    <xf numFmtId="168" fontId="4" fillId="0" borderId="73" xfId="0" applyNumberFormat="1" applyFont="1" applyBorder="1" applyAlignment="1">
      <alignment vertical="center"/>
    </xf>
    <xf numFmtId="0" fontId="47" fillId="0" borderId="74" xfId="0" applyFont="1" applyBorder="1" applyAlignment="1">
      <alignment horizontal="center" vertical="center"/>
    </xf>
    <xf numFmtId="168" fontId="4" fillId="25" borderId="67" xfId="0" applyNumberFormat="1" applyFont="1" applyFill="1" applyBorder="1" applyAlignment="1">
      <alignment vertical="center"/>
    </xf>
    <xf numFmtId="168" fontId="4" fillId="25" borderId="67" xfId="34" applyNumberFormat="1" applyFont="1" applyFill="1" applyBorder="1" applyAlignment="1" applyProtection="1">
      <alignment horizontal="right" vertical="top" wrapText="1"/>
    </xf>
    <xf numFmtId="168" fontId="4" fillId="25" borderId="68" xfId="0" applyNumberFormat="1" applyFont="1" applyFill="1" applyBorder="1" applyAlignment="1">
      <alignment vertical="center"/>
    </xf>
    <xf numFmtId="3" fontId="3" fillId="33" borderId="29" xfId="0" applyNumberFormat="1" applyFont="1" applyFill="1" applyBorder="1" applyAlignment="1">
      <alignment vertical="center" wrapText="1"/>
    </xf>
    <xf numFmtId="0" fontId="3" fillId="33" borderId="14" xfId="0" applyFont="1" applyFill="1" applyBorder="1" applyAlignment="1">
      <alignment vertical="center" wrapText="1"/>
    </xf>
    <xf numFmtId="3" fontId="4" fillId="33" borderId="29" xfId="0" applyNumberFormat="1" applyFont="1" applyFill="1" applyBorder="1" applyAlignment="1">
      <alignment vertical="center" wrapText="1"/>
    </xf>
    <xf numFmtId="0" fontId="4" fillId="33" borderId="14" xfId="0" applyFont="1" applyFill="1" applyBorder="1" applyAlignment="1">
      <alignment vertical="center" wrapText="1"/>
    </xf>
    <xf numFmtId="3" fontId="4" fillId="33" borderId="13" xfId="0" applyNumberFormat="1" applyFont="1" applyFill="1" applyBorder="1" applyAlignment="1">
      <alignment horizontal="right" vertical="center"/>
    </xf>
    <xf numFmtId="0" fontId="3" fillId="33" borderId="11" xfId="0" applyFont="1" applyFill="1" applyBorder="1" applyAlignment="1">
      <alignment vertical="center" wrapText="1"/>
    </xf>
    <xf numFmtId="0" fontId="3" fillId="33" borderId="9" xfId="0" applyFont="1" applyFill="1" applyBorder="1" applyAlignment="1">
      <alignment vertical="center" wrapText="1"/>
    </xf>
    <xf numFmtId="0" fontId="9" fillId="33" borderId="0" xfId="0" applyFont="1" applyFill="1" applyAlignment="1">
      <alignment wrapText="1"/>
    </xf>
    <xf numFmtId="168" fontId="0" fillId="0" borderId="0" xfId="0" applyNumberFormat="1"/>
    <xf numFmtId="168" fontId="7" fillId="0" borderId="0" xfId="0" applyNumberFormat="1" applyFont="1"/>
    <xf numFmtId="2" fontId="0" fillId="0" borderId="0" xfId="0" applyNumberFormat="1"/>
    <xf numFmtId="2" fontId="3" fillId="0" borderId="0" xfId="0" applyNumberFormat="1" applyFont="1" applyAlignment="1">
      <alignment horizontal="center"/>
    </xf>
    <xf numFmtId="2" fontId="8" fillId="0" borderId="60" xfId="0" applyNumberFormat="1" applyFont="1" applyBorder="1" applyAlignment="1">
      <alignment horizontal="center" vertical="center"/>
    </xf>
    <xf numFmtId="2" fontId="47" fillId="24" borderId="22" xfId="0" applyNumberFormat="1" applyFont="1" applyFill="1" applyBorder="1" applyAlignment="1">
      <alignment vertical="center"/>
    </xf>
    <xf numFmtId="2" fontId="52" fillId="34" borderId="17" xfId="0" applyNumberFormat="1" applyFont="1" applyFill="1" applyBorder="1" applyAlignment="1">
      <alignment vertical="center"/>
    </xf>
    <xf numFmtId="2" fontId="4" fillId="34" borderId="28" xfId="0" applyNumberFormat="1" applyFont="1" applyFill="1" applyBorder="1" applyAlignment="1">
      <alignment vertical="center"/>
    </xf>
    <xf numFmtId="2" fontId="4" fillId="34" borderId="16" xfId="0" applyNumberFormat="1" applyFont="1" applyFill="1" applyBorder="1" applyAlignment="1">
      <alignment vertical="center"/>
    </xf>
    <xf numFmtId="2" fontId="52" fillId="34" borderId="16" xfId="0" applyNumberFormat="1" applyFont="1" applyFill="1" applyBorder="1" applyAlignment="1">
      <alignment vertical="center"/>
    </xf>
    <xf numFmtId="2" fontId="4" fillId="34" borderId="17" xfId="0" applyNumberFormat="1" applyFont="1" applyFill="1" applyBorder="1" applyAlignment="1">
      <alignment vertical="center"/>
    </xf>
    <xf numFmtId="2" fontId="4" fillId="34" borderId="18" xfId="0" applyNumberFormat="1" applyFont="1" applyFill="1" applyBorder="1" applyAlignment="1">
      <alignment vertical="center"/>
    </xf>
    <xf numFmtId="2" fontId="4" fillId="34" borderId="27" xfId="0" applyNumberFormat="1" applyFont="1" applyFill="1" applyBorder="1" applyAlignment="1">
      <alignment horizontal="right" vertical="top" wrapText="1"/>
    </xf>
    <xf numFmtId="2" fontId="4" fillId="34" borderId="28" xfId="0" applyNumberFormat="1" applyFont="1" applyFill="1" applyBorder="1" applyAlignment="1">
      <alignment horizontal="right" vertical="top" wrapText="1"/>
    </xf>
    <xf numFmtId="2" fontId="4" fillId="34" borderId="16" xfId="0" applyNumberFormat="1" applyFont="1" applyFill="1" applyBorder="1" applyAlignment="1">
      <alignment horizontal="right" vertical="top" wrapText="1"/>
    </xf>
    <xf numFmtId="2" fontId="47" fillId="34" borderId="22" xfId="0" applyNumberFormat="1" applyFont="1" applyFill="1" applyBorder="1" applyAlignment="1">
      <alignment vertical="center"/>
    </xf>
    <xf numFmtId="2" fontId="4" fillId="34" borderId="17" xfId="0" applyNumberFormat="1" applyFont="1" applyFill="1" applyBorder="1" applyAlignment="1">
      <alignment horizontal="right" vertical="top" wrapText="1"/>
    </xf>
    <xf numFmtId="2" fontId="4" fillId="34" borderId="18" xfId="0" applyNumberFormat="1" applyFont="1" applyFill="1" applyBorder="1" applyAlignment="1">
      <alignment horizontal="right" vertical="top" wrapText="1"/>
    </xf>
    <xf numFmtId="2" fontId="4" fillId="34" borderId="27" xfId="0" applyNumberFormat="1" applyFont="1" applyFill="1" applyBorder="1" applyAlignment="1">
      <alignment vertical="center"/>
    </xf>
    <xf numFmtId="2" fontId="4" fillId="34" borderId="16" xfId="34" applyNumberFormat="1" applyFont="1" applyFill="1" applyBorder="1" applyAlignment="1" applyProtection="1">
      <alignment horizontal="right" vertical="top" wrapText="1"/>
    </xf>
    <xf numFmtId="2" fontId="4" fillId="34" borderId="18" xfId="34" applyNumberFormat="1" applyFont="1" applyFill="1" applyBorder="1" applyAlignment="1" applyProtection="1">
      <alignment horizontal="right" vertical="center" wrapText="1"/>
    </xf>
    <xf numFmtId="2" fontId="4" fillId="34" borderId="28" xfId="34" applyNumberFormat="1" applyFont="1" applyFill="1" applyBorder="1" applyAlignment="1" applyProtection="1">
      <alignment horizontal="right" vertical="center" wrapText="1"/>
    </xf>
    <xf numFmtId="2" fontId="4" fillId="34" borderId="28" xfId="34" applyNumberFormat="1" applyFont="1" applyFill="1" applyBorder="1" applyAlignment="1" applyProtection="1">
      <alignment horizontal="right" vertical="top" wrapText="1"/>
    </xf>
    <xf numFmtId="2" fontId="4" fillId="34" borderId="42" xfId="0" applyNumberFormat="1" applyFont="1" applyFill="1" applyBorder="1" applyAlignment="1">
      <alignment horizontal="right" vertical="top" wrapText="1"/>
    </xf>
    <xf numFmtId="2" fontId="52" fillId="34" borderId="17" xfId="34" applyNumberFormat="1" applyFont="1" applyFill="1" applyBorder="1" applyAlignment="1" applyProtection="1">
      <alignment horizontal="right" vertical="center" wrapText="1"/>
    </xf>
    <xf numFmtId="2" fontId="4" fillId="34" borderId="16" xfId="34" applyNumberFormat="1" applyFont="1" applyFill="1" applyBorder="1" applyAlignment="1" applyProtection="1">
      <alignment horizontal="right" vertical="center" wrapText="1"/>
    </xf>
    <xf numFmtId="2" fontId="4" fillId="34" borderId="18" xfId="34" applyNumberFormat="1" applyFont="1" applyFill="1" applyBorder="1" applyAlignment="1" applyProtection="1">
      <alignment horizontal="right" vertical="top" wrapText="1"/>
    </xf>
    <xf numFmtId="2" fontId="4" fillId="34" borderId="27" xfId="34" applyNumberFormat="1" applyFont="1" applyFill="1" applyBorder="1" applyAlignment="1" applyProtection="1">
      <alignment horizontal="right" vertical="top" wrapText="1"/>
    </xf>
    <xf numFmtId="2" fontId="4" fillId="34" borderId="17" xfId="34" applyNumberFormat="1" applyFont="1" applyFill="1" applyBorder="1" applyAlignment="1" applyProtection="1">
      <alignment horizontal="right" vertical="top" wrapText="1"/>
    </xf>
    <xf numFmtId="2" fontId="4" fillId="34" borderId="27" xfId="0" applyNumberFormat="1" applyFont="1" applyFill="1" applyBorder="1" applyAlignment="1">
      <alignment horizontal="right" vertical="center" wrapText="1"/>
    </xf>
    <xf numFmtId="2" fontId="4" fillId="34" borderId="18" xfId="0" applyNumberFormat="1" applyFont="1" applyFill="1" applyBorder="1" applyAlignment="1">
      <alignment horizontal="right" vertical="center" wrapText="1"/>
    </xf>
    <xf numFmtId="2" fontId="4" fillId="34" borderId="16" xfId="0" applyNumberFormat="1" applyFont="1" applyFill="1" applyBorder="1" applyAlignment="1">
      <alignment horizontal="right" vertical="center" wrapText="1"/>
    </xf>
    <xf numFmtId="2" fontId="4" fillId="34" borderId="18" xfId="0" applyNumberFormat="1" applyFont="1" applyFill="1" applyBorder="1"/>
    <xf numFmtId="2" fontId="52" fillId="34" borderId="42" xfId="0" applyNumberFormat="1" applyFont="1" applyFill="1" applyBorder="1" applyAlignment="1">
      <alignment vertical="center"/>
    </xf>
    <xf numFmtId="2" fontId="4" fillId="34" borderId="73" xfId="0" applyNumberFormat="1" applyFont="1" applyFill="1" applyBorder="1" applyAlignment="1">
      <alignment vertical="center"/>
    </xf>
    <xf numFmtId="0" fontId="0" fillId="0" borderId="0" xfId="0" applyAlignment="1">
      <alignment horizontal="center" vertical="center"/>
    </xf>
    <xf numFmtId="168" fontId="4" fillId="31" borderId="66" xfId="34" applyNumberFormat="1" applyFont="1" applyFill="1" applyBorder="1" applyAlignment="1" applyProtection="1">
      <alignment horizontal="right" vertical="top" wrapText="1"/>
    </xf>
    <xf numFmtId="168" fontId="3" fillId="0" borderId="0" xfId="0" applyNumberFormat="1" applyFont="1"/>
    <xf numFmtId="0" fontId="3" fillId="0" borderId="0" xfId="0" applyFont="1"/>
    <xf numFmtId="1" fontId="0" fillId="0" borderId="0" xfId="0" applyNumberFormat="1"/>
    <xf numFmtId="168" fontId="4" fillId="0" borderId="0" xfId="0" applyNumberFormat="1" applyFont="1"/>
    <xf numFmtId="0" fontId="4" fillId="0" borderId="23" xfId="0" applyFont="1" applyBorder="1" applyAlignment="1">
      <alignment horizontal="center" vertical="center" wrapText="1"/>
    </xf>
    <xf numFmtId="0" fontId="4" fillId="0" borderId="44" xfId="0" applyFont="1" applyBorder="1" applyAlignment="1">
      <alignment horizontal="center" vertical="center"/>
    </xf>
    <xf numFmtId="0" fontId="49" fillId="0" borderId="41" xfId="0" applyFont="1" applyBorder="1" applyAlignment="1">
      <alignment horizontal="center" vertical="center"/>
    </xf>
    <xf numFmtId="0" fontId="0" fillId="0" borderId="0" xfId="0" applyAlignment="1">
      <alignment horizontal="center" vertical="center"/>
    </xf>
    <xf numFmtId="0" fontId="76" fillId="0" borderId="0" xfId="55" applyAlignment="1">
      <alignment vertical="top"/>
      <protection locked="0"/>
    </xf>
    <xf numFmtId="14" fontId="76" fillId="0" borderId="0" xfId="55" applyNumberFormat="1" applyFont="1" applyAlignment="1">
      <alignment horizontal="left" vertical="top"/>
      <protection locked="0"/>
    </xf>
    <xf numFmtId="0" fontId="8" fillId="36" borderId="76" xfId="0" applyFont="1" applyFill="1" applyBorder="1" applyAlignment="1">
      <alignment vertical="center" wrapText="1"/>
    </xf>
    <xf numFmtId="0" fontId="8" fillId="36" borderId="77" xfId="0" applyFont="1" applyFill="1" applyBorder="1" applyAlignment="1">
      <alignment vertical="center" wrapText="1"/>
    </xf>
    <xf numFmtId="0" fontId="8" fillId="0" borderId="78" xfId="0" applyFont="1" applyBorder="1" applyAlignment="1">
      <alignment vertical="center" wrapText="1"/>
    </xf>
    <xf numFmtId="0" fontId="8" fillId="0" borderId="79" xfId="0" applyFont="1" applyBorder="1" applyAlignment="1">
      <alignment vertical="center" wrapText="1"/>
    </xf>
    <xf numFmtId="7" fontId="8" fillId="0" borderId="72" xfId="0" applyNumberFormat="1" applyFont="1" applyBorder="1" applyAlignment="1">
      <alignment vertical="center" wrapText="1"/>
    </xf>
    <xf numFmtId="7" fontId="8" fillId="0" borderId="74" xfId="0" applyNumberFormat="1" applyFont="1" applyBorder="1" applyAlignment="1">
      <alignment vertical="center" wrapText="1"/>
    </xf>
    <xf numFmtId="3" fontId="79" fillId="0" borderId="0" xfId="0" applyNumberFormat="1" applyFont="1" applyAlignment="1">
      <alignment horizontal="center" vertical="center"/>
    </xf>
    <xf numFmtId="0" fontId="4" fillId="31" borderId="13" xfId="39" applyFill="1" applyBorder="1" applyAlignment="1">
      <alignment vertical="center"/>
    </xf>
    <xf numFmtId="0" fontId="49" fillId="0" borderId="52" xfId="0" applyFont="1" applyBorder="1" applyAlignment="1">
      <alignment horizontal="center" vertical="center"/>
    </xf>
    <xf numFmtId="0" fontId="77" fillId="0" borderId="37" xfId="55" applyFont="1" applyBorder="1" applyAlignment="1">
      <alignment horizontal="center" vertical="center" wrapText="1"/>
      <protection locked="0"/>
    </xf>
    <xf numFmtId="0" fontId="77" fillId="0" borderId="25" xfId="55" applyFont="1" applyBorder="1" applyAlignment="1">
      <alignment horizontal="center" vertical="center"/>
      <protection locked="0"/>
    </xf>
    <xf numFmtId="0" fontId="77" fillId="0" borderId="22" xfId="55" applyFont="1" applyBorder="1" applyAlignment="1">
      <alignment horizontal="center" vertical="center"/>
      <protection locked="0"/>
    </xf>
    <xf numFmtId="0" fontId="77" fillId="0" borderId="12" xfId="55" applyFont="1" applyBorder="1" applyAlignment="1">
      <alignment horizontal="center" vertical="center"/>
      <protection locked="0"/>
    </xf>
    <xf numFmtId="0" fontId="77" fillId="0" borderId="0" xfId="55" applyFont="1" applyBorder="1" applyAlignment="1">
      <alignment horizontal="center" vertical="center"/>
      <protection locked="0"/>
    </xf>
    <xf numFmtId="0" fontId="77" fillId="0" borderId="16" xfId="55" applyFont="1" applyBorder="1" applyAlignment="1">
      <alignment horizontal="center" vertical="center"/>
      <protection locked="0"/>
    </xf>
    <xf numFmtId="0" fontId="77" fillId="0" borderId="49" xfId="55" applyFont="1" applyBorder="1" applyAlignment="1">
      <alignment horizontal="center" vertical="center"/>
      <protection locked="0"/>
    </xf>
    <xf numFmtId="0" fontId="77" fillId="0" borderId="75" xfId="55" applyFont="1" applyBorder="1" applyAlignment="1">
      <alignment horizontal="center" vertical="center"/>
      <protection locked="0"/>
    </xf>
    <xf numFmtId="0" fontId="77" fillId="0" borderId="50" xfId="55" applyFont="1" applyBorder="1" applyAlignment="1">
      <alignment horizontal="center" vertical="center"/>
      <protection locked="0"/>
    </xf>
    <xf numFmtId="0" fontId="78" fillId="0" borderId="37" xfId="55" applyFont="1" applyBorder="1" applyAlignment="1">
      <alignment horizontal="center" vertical="center" wrapText="1"/>
      <protection locked="0"/>
    </xf>
    <xf numFmtId="0" fontId="78" fillId="0" borderId="25" xfId="55" applyFont="1" applyBorder="1" applyAlignment="1">
      <alignment horizontal="center" vertical="center"/>
      <protection locked="0"/>
    </xf>
    <xf numFmtId="0" fontId="78" fillId="0" borderId="22" xfId="55" applyFont="1" applyBorder="1" applyAlignment="1">
      <alignment horizontal="center" vertical="center"/>
      <protection locked="0"/>
    </xf>
    <xf numFmtId="0" fontId="78" fillId="0" borderId="12" xfId="55" applyFont="1" applyBorder="1" applyAlignment="1">
      <alignment horizontal="center" vertical="center"/>
      <protection locked="0"/>
    </xf>
    <xf numFmtId="0" fontId="78" fillId="0" borderId="0" xfId="55" applyFont="1" applyBorder="1" applyAlignment="1">
      <alignment horizontal="center" vertical="center"/>
      <protection locked="0"/>
    </xf>
    <xf numFmtId="0" fontId="78" fillId="0" borderId="16" xfId="55" applyFont="1" applyBorder="1" applyAlignment="1">
      <alignment horizontal="center" vertical="center"/>
      <protection locked="0"/>
    </xf>
    <xf numFmtId="0" fontId="78" fillId="0" borderId="49" xfId="55" applyFont="1" applyBorder="1" applyAlignment="1">
      <alignment horizontal="center" vertical="center"/>
      <protection locked="0"/>
    </xf>
    <xf numFmtId="0" fontId="78" fillId="0" borderId="75" xfId="55" applyFont="1" applyBorder="1" applyAlignment="1">
      <alignment horizontal="center" vertical="center"/>
      <protection locked="0"/>
    </xf>
    <xf numFmtId="0" fontId="78" fillId="0" borderId="50" xfId="55" applyFont="1" applyBorder="1" applyAlignment="1">
      <alignment horizontal="center" vertical="center"/>
      <protection locked="0"/>
    </xf>
    <xf numFmtId="0" fontId="3" fillId="35" borderId="37" xfId="0" applyNumberFormat="1" applyFont="1" applyFill="1" applyBorder="1" applyAlignment="1">
      <alignment horizontal="center" vertical="center" wrapText="1"/>
    </xf>
    <xf numFmtId="0" fontId="3" fillId="35" borderId="22" xfId="0" applyNumberFormat="1" applyFont="1" applyFill="1" applyBorder="1" applyAlignment="1">
      <alignment horizontal="center" vertical="center"/>
    </xf>
    <xf numFmtId="0" fontId="3" fillId="35" borderId="49" xfId="0" applyNumberFormat="1" applyFont="1" applyFill="1" applyBorder="1" applyAlignment="1">
      <alignment horizontal="center" vertical="center"/>
    </xf>
    <xf numFmtId="0" fontId="3" fillId="35" borderId="50" xfId="0" applyNumberFormat="1" applyFont="1" applyFill="1" applyBorder="1" applyAlignment="1">
      <alignment horizontal="center" vertical="center"/>
    </xf>
    <xf numFmtId="0" fontId="3" fillId="37" borderId="37" xfId="0" applyNumberFormat="1" applyFont="1" applyFill="1" applyBorder="1" applyAlignment="1">
      <alignment horizontal="center" vertical="center" wrapText="1"/>
    </xf>
    <xf numFmtId="0" fontId="3" fillId="37" borderId="22" xfId="0" applyNumberFormat="1" applyFont="1" applyFill="1" applyBorder="1" applyAlignment="1">
      <alignment horizontal="center" vertical="center"/>
    </xf>
    <xf numFmtId="0" fontId="3" fillId="37" borderId="49" xfId="0" applyNumberFormat="1" applyFont="1" applyFill="1" applyBorder="1" applyAlignment="1">
      <alignment horizontal="center" vertical="center"/>
    </xf>
    <xf numFmtId="0" fontId="3" fillId="37" borderId="50" xfId="0" applyNumberFormat="1" applyFont="1" applyFill="1" applyBorder="1" applyAlignment="1">
      <alignment horizontal="center" vertical="center"/>
    </xf>
    <xf numFmtId="0" fontId="0" fillId="0" borderId="0" xfId="0" applyAlignment="1">
      <alignment horizontal="center" vertical="center"/>
    </xf>
    <xf numFmtId="0" fontId="64" fillId="27" borderId="36" xfId="37" applyFont="1" applyFill="1" applyBorder="1" applyAlignment="1">
      <alignment horizontal="center" vertical="center" wrapText="1"/>
    </xf>
    <xf numFmtId="0" fontId="70" fillId="0" borderId="34" xfId="37" applyFont="1" applyBorder="1" applyAlignment="1">
      <alignment horizontal="center" vertical="center"/>
    </xf>
    <xf numFmtId="0" fontId="70" fillId="0" borderId="45" xfId="37" applyFont="1" applyBorder="1" applyAlignment="1">
      <alignment horizontal="center" vertical="center"/>
    </xf>
    <xf numFmtId="0" fontId="70" fillId="0" borderId="35" xfId="37" applyFont="1" applyBorder="1" applyAlignment="1">
      <alignment horizontal="center" vertical="center"/>
    </xf>
  </cellXfs>
  <cellStyles count="56">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8" builtinId="20" customBuiltin="1"/>
    <cellStyle name="Euro" xfId="29" xr:uid="{00000000-0005-0000-0000-00001C000000}"/>
    <cellStyle name="Euro 2" xfId="30" xr:uid="{00000000-0005-0000-0000-00001D000000}"/>
    <cellStyle name="Euro 2 2" xfId="52" xr:uid="{00000000-0005-0000-0000-00001E000000}"/>
    <cellStyle name="Insatisfaisant" xfId="31" builtinId="27" customBuiltin="1"/>
    <cellStyle name="Milliers" xfId="32" builtinId="3"/>
    <cellStyle name="Milliers 2" xfId="33" xr:uid="{00000000-0005-0000-0000-000021000000}"/>
    <cellStyle name="Monétaire" xfId="34" builtinId="4"/>
    <cellStyle name="Monétaire 2" xfId="35" xr:uid="{00000000-0005-0000-0000-000023000000}"/>
    <cellStyle name="Monétaire 2 2" xfId="53" xr:uid="{00000000-0005-0000-0000-000024000000}"/>
    <cellStyle name="Neutre" xfId="36" builtinId="28" customBuiltin="1"/>
    <cellStyle name="Normal" xfId="0" builtinId="0"/>
    <cellStyle name="Normal 2" xfId="37" xr:uid="{00000000-0005-0000-0000-000027000000}"/>
    <cellStyle name="Normal 3" xfId="38" xr:uid="{00000000-0005-0000-0000-000028000000}"/>
    <cellStyle name="Normal 4" xfId="51" xr:uid="{00000000-0005-0000-0000-000029000000}"/>
    <cellStyle name="Normal 4 2" xfId="54" xr:uid="{00000000-0005-0000-0000-00002A000000}"/>
    <cellStyle name="Normal 5" xfId="55" xr:uid="{00000000-0005-0000-0000-00002B000000}"/>
    <cellStyle name="Normal_DCE-BPU-AEP" xfId="39" xr:uid="{00000000-0005-0000-0000-00002C000000}"/>
    <cellStyle name="Pourcentage 2" xfId="40" xr:uid="{00000000-0005-0000-0000-00002D000000}"/>
    <cellStyle name="Satisfaisant" xfId="41" builtinId="26" customBuiltin="1"/>
    <cellStyle name="Sortie" xfId="42" builtinId="21" customBuiltin="1"/>
    <cellStyle name="Texte explicatif" xfId="43" builtinId="53" customBuiltin="1"/>
    <cellStyle name="Titre" xfId="44" builtinId="15" customBuiltin="1"/>
    <cellStyle name="Titre 1" xfId="45" builtinId="16" customBuiltin="1"/>
    <cellStyle name="Titre 2" xfId="46" builtinId="17" customBuiltin="1"/>
    <cellStyle name="Titre 3" xfId="47" builtinId="18" customBuiltin="1"/>
    <cellStyle name="Titre 4" xfId="48" builtinId="19" customBuiltin="1"/>
    <cellStyle name="Total" xfId="49" builtinId="25" customBuiltin="1"/>
    <cellStyle name="Vérification" xfId="50"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 Id="rId22"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7</xdr:col>
      <xdr:colOff>220980</xdr:colOff>
      <xdr:row>24</xdr:row>
      <xdr:rowOff>114300</xdr:rowOff>
    </xdr:from>
    <xdr:to>
      <xdr:col>10</xdr:col>
      <xdr:colOff>335037</xdr:colOff>
      <xdr:row>30</xdr:row>
      <xdr:rowOff>41822</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021580" y="3352800"/>
          <a:ext cx="2171457" cy="72762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dellacasa\Desktop\AFFAIRES%20LOCAL\EPSM%20INTERNE\4_DCE\pi&#232;ces%20techniques\LOT%201%20%20assainissement%20et%20eau%20potable\4_BPU%20d&#233;voiement%20r&#233;seaux%20internes%20EPS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abinetmerlin.sharepoint.com/personal/julien_decoux_suez_com/Documents/Fichiers%20de%20conversation%20Microsoft%20Teams/Chiffrage_DQE_PN-MaJ-22_10_2021_V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
      <sheetName val="BPU"/>
      <sheetName val="Quantité"/>
      <sheetName val="Surprofondeur EP-EU"/>
      <sheetName val="Allotissement"/>
    </sheetNames>
    <sheetDataSet>
      <sheetData sheetId="0" refreshError="1"/>
      <sheetData sheetId="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Méthode remplissage BPU DQE"/>
      <sheetName val="Liste-Prix Nouveaux(PN) "/>
      <sheetName val="BPU contractuel+PN ajoutés"/>
      <sheetName val="DQE-Opération-000-A dupliquer"/>
      <sheetName val="Récap. des opérations types"/>
    </sheetNames>
    <sheetDataSet>
      <sheetData sheetId="0">
        <row r="4">
          <cell r="C4" t="str">
            <v>Extension du réseau d'eau potable</v>
          </cell>
          <cell r="G4" t="str">
            <v>Acigné</v>
          </cell>
          <cell r="H4" t="str">
            <v>DISTRI_06-AcignéBrécéPacéStGillesVezin</v>
          </cell>
          <cell r="J4" t="str">
            <v>Schéma Desserte</v>
          </cell>
        </row>
        <row r="5">
          <cell r="C5" t="str">
            <v>Dévoiement du réseau d'eau potable</v>
          </cell>
          <cell r="G5" t="str">
            <v>Bécherel</v>
          </cell>
          <cell r="H5" t="str">
            <v>DISTRI_04-Secteur Ouest</v>
          </cell>
          <cell r="J5" t="str">
            <v>Renouvellement Gestion Patrimoniale</v>
          </cell>
        </row>
        <row r="6">
          <cell r="C6" t="str">
            <v>Renouvellement du réseau d'eau potable</v>
          </cell>
          <cell r="G6" t="str">
            <v>Bédée</v>
          </cell>
          <cell r="H6" t="str">
            <v>DISTRI_04-Secteur Ouest</v>
          </cell>
        </row>
        <row r="7">
          <cell r="C7" t="str">
            <v>Renforcement du réseau d'eau potable</v>
          </cell>
          <cell r="G7" t="str">
            <v>Betton</v>
          </cell>
          <cell r="H7" t="str">
            <v>DISTRI_03-Nord de Rennes</v>
          </cell>
        </row>
        <row r="8">
          <cell r="C8" t="str">
            <v>Suppression de réseau en parcelle privée</v>
          </cell>
          <cell r="G8" t="str">
            <v>Bourgbarré</v>
          </cell>
          <cell r="H8" t="str">
            <v>DISTRI_02-Secteur Sud</v>
          </cell>
        </row>
        <row r="9">
          <cell r="C9" t="str">
            <v>Défense incendie (renforcement et/ou pose PI)</v>
          </cell>
          <cell r="G9" t="str">
            <v>Bréal-sous-Montfort</v>
          </cell>
          <cell r="H9" t="str">
            <v>DISTRI_04-Secteur Ouest</v>
          </cell>
        </row>
        <row r="10">
          <cell r="G10" t="str">
            <v>Brécé</v>
          </cell>
          <cell r="H10" t="str">
            <v>DISTRI_06-AcignéBrécéPacéStGillesVezin</v>
          </cell>
        </row>
        <row r="11">
          <cell r="G11" t="str">
            <v>Breteil</v>
          </cell>
          <cell r="H11" t="str">
            <v>DISTRI_04-Secteur Ouest</v>
          </cell>
        </row>
        <row r="12">
          <cell r="G12" t="str">
            <v>Bruz</v>
          </cell>
          <cell r="H12" t="str">
            <v>DISTRI_02-Secteur Sud</v>
          </cell>
        </row>
        <row r="13">
          <cell r="G13" t="str">
            <v>Cesson-Sévigné</v>
          </cell>
          <cell r="H13" t="str">
            <v>DISTRI_05-Cesson-Sévigné</v>
          </cell>
        </row>
        <row r="14">
          <cell r="G14" t="str">
            <v>Chantepie</v>
          </cell>
          <cell r="H14" t="str">
            <v>DISTRI_08-Chantepie-Vern</v>
          </cell>
        </row>
        <row r="15">
          <cell r="G15" t="str">
            <v>Chartres-de-Bretagne</v>
          </cell>
          <cell r="H15" t="str">
            <v>DISTRI_02-Secteur Sud</v>
          </cell>
        </row>
        <row r="16">
          <cell r="G16" t="str">
            <v>Chavagne</v>
          </cell>
          <cell r="H16" t="str">
            <v>DISTRI_04-Secteur Ouest</v>
          </cell>
        </row>
        <row r="17">
          <cell r="G17" t="str">
            <v>Chevaigné</v>
          </cell>
          <cell r="H17" t="str">
            <v>DISTRI_03-Nord de Rennes</v>
          </cell>
        </row>
        <row r="18">
          <cell r="G18" t="str">
            <v>Cintré</v>
          </cell>
          <cell r="H18" t="str">
            <v>DISTRI_04-Secteur Ouest</v>
          </cell>
        </row>
        <row r="19">
          <cell r="G19" t="str">
            <v>Clayes</v>
          </cell>
          <cell r="H19" t="str">
            <v>DISTRI_04-Secteur Ouest</v>
          </cell>
        </row>
        <row r="20">
          <cell r="G20" t="str">
            <v>Corps-Nuds</v>
          </cell>
          <cell r="H20" t="str">
            <v>DISTRI_02-Secteur Sud</v>
          </cell>
        </row>
        <row r="21">
          <cell r="G21" t="str">
            <v>Gévezé</v>
          </cell>
          <cell r="H21" t="str">
            <v>DISTRI_03-Nord de Rennes</v>
          </cell>
        </row>
        <row r="22">
          <cell r="G22" t="str">
            <v>Goven</v>
          </cell>
          <cell r="H22" t="str">
            <v>DISTRI_04-Secteur Ouest</v>
          </cell>
        </row>
        <row r="23">
          <cell r="G23" t="str">
            <v>Guichen (partie Pont-Réan)</v>
          </cell>
          <cell r="H23" t="str">
            <v>DISTRI_02-Secteur Sud</v>
          </cell>
        </row>
        <row r="24">
          <cell r="G24" t="str">
            <v>Iffendic</v>
          </cell>
          <cell r="H24" t="str">
            <v>DISTRI_07-Montfort-Iffendic-StGonlay</v>
          </cell>
        </row>
        <row r="25">
          <cell r="G25" t="str">
            <v>Irodouër</v>
          </cell>
          <cell r="H25" t="str">
            <v>DISTRI_04-Secteur Ouest</v>
          </cell>
        </row>
        <row r="26">
          <cell r="G26" t="str">
            <v>La Mézière</v>
          </cell>
          <cell r="H26" t="str">
            <v>DISTRI_03-Nord de Rennes</v>
          </cell>
        </row>
        <row r="27">
          <cell r="G27" t="str">
            <v>La Nouaye</v>
          </cell>
          <cell r="H27" t="str">
            <v>DISTRI_04-Secteur Ouest</v>
          </cell>
        </row>
        <row r="28">
          <cell r="G28" t="str">
            <v>La-Chapelle-Chaussée</v>
          </cell>
          <cell r="H28" t="str">
            <v>DISTRI_04-Secteur Ouest</v>
          </cell>
        </row>
        <row r="29">
          <cell r="G29" t="str">
            <v>La-Chapelle-des-Fougeretz</v>
          </cell>
          <cell r="H29" t="str">
            <v>DISTRI_03-Nord de Rennes</v>
          </cell>
        </row>
        <row r="30">
          <cell r="G30" t="str">
            <v>La-Chapelle-Thouarault</v>
          </cell>
          <cell r="H30" t="str">
            <v>DISTRI_04-Secteur Ouest</v>
          </cell>
        </row>
        <row r="31">
          <cell r="G31" t="str">
            <v>Laillé</v>
          </cell>
          <cell r="H31" t="str">
            <v>DISTRI_02-Secteur Sud</v>
          </cell>
        </row>
        <row r="32">
          <cell r="G32" t="str">
            <v>Langan</v>
          </cell>
          <cell r="H32" t="str">
            <v>DISTRI_04-Secteur Ouest</v>
          </cell>
        </row>
        <row r="33">
          <cell r="G33" t="str">
            <v>Le Rheu</v>
          </cell>
          <cell r="H33" t="str">
            <v>DISTRI_10-Le Rheu</v>
          </cell>
        </row>
        <row r="34">
          <cell r="G34" t="str">
            <v>Le Verger</v>
          </cell>
          <cell r="H34" t="str">
            <v>DISTRI_04-Secteur Ouest</v>
          </cell>
        </row>
        <row r="35">
          <cell r="G35" t="str">
            <v>L'Hermitage</v>
          </cell>
          <cell r="H35" t="str">
            <v>DISTRI_04-Secteur Ouest</v>
          </cell>
        </row>
        <row r="36">
          <cell r="G36" t="str">
            <v>Melesse</v>
          </cell>
          <cell r="H36" t="str">
            <v>DISTRI_03-Nord de Rennes</v>
          </cell>
        </row>
        <row r="37">
          <cell r="G37" t="str">
            <v>Miniac-sous-Bécherel</v>
          </cell>
          <cell r="H37" t="str">
            <v>DISTRI_04-Secteur Ouest</v>
          </cell>
        </row>
        <row r="38">
          <cell r="G38" t="str">
            <v>Montgermont</v>
          </cell>
          <cell r="H38" t="str">
            <v>DISTRI_03-Nord de Rennes</v>
          </cell>
        </row>
        <row r="39">
          <cell r="G39" t="str">
            <v>Montfort-sur-Meu</v>
          </cell>
          <cell r="H39" t="str">
            <v>DISTRI_07-Montfort-Iffendic-StGonlay</v>
          </cell>
        </row>
        <row r="40">
          <cell r="G40" t="str">
            <v>Montreuil-le-Gast</v>
          </cell>
          <cell r="H40" t="str">
            <v>DISTRI_03-Nord de Rennes</v>
          </cell>
        </row>
        <row r="41">
          <cell r="G41" t="str">
            <v>Mordelles</v>
          </cell>
          <cell r="H41" t="str">
            <v>DISTRI_04-Secteur Ouest</v>
          </cell>
        </row>
        <row r="42">
          <cell r="G42" t="str">
            <v>Nouvoitou</v>
          </cell>
          <cell r="H42" t="str">
            <v>DISTRI_02-Secteur Sud</v>
          </cell>
        </row>
        <row r="43">
          <cell r="G43" t="str">
            <v>Noyal-Châtillon-sur-Seiche</v>
          </cell>
          <cell r="H43" t="str">
            <v>DISTRI_02-Secteur Sud</v>
          </cell>
        </row>
        <row r="44">
          <cell r="G44" t="str">
            <v>Orgères</v>
          </cell>
          <cell r="H44" t="str">
            <v>DISTRI_02-Secteur Sud</v>
          </cell>
        </row>
        <row r="45">
          <cell r="G45" t="str">
            <v>Pacé</v>
          </cell>
          <cell r="H45" t="str">
            <v>DISTRI_06-AcignéBrécéPacéStGillesVezin</v>
          </cell>
        </row>
        <row r="46">
          <cell r="G46" t="str">
            <v>Parthenay-de-Bretagne</v>
          </cell>
          <cell r="H46" t="str">
            <v>DISTRI_04-Secteur Ouest</v>
          </cell>
        </row>
        <row r="47">
          <cell r="G47" t="str">
            <v>Pleumeleuc</v>
          </cell>
          <cell r="H47" t="str">
            <v>DISTRI_04-Secteur Ouest</v>
          </cell>
        </row>
        <row r="48">
          <cell r="G48" t="str">
            <v>Pont-Péan</v>
          </cell>
          <cell r="H48" t="str">
            <v>DISTRI_02-Secteur Sud</v>
          </cell>
        </row>
        <row r="49">
          <cell r="G49" t="str">
            <v>Rennes</v>
          </cell>
          <cell r="H49" t="str">
            <v>DISTRI_01-Rennes-St-Jacques</v>
          </cell>
        </row>
        <row r="50">
          <cell r="G50" t="str">
            <v>Romillé</v>
          </cell>
          <cell r="H50" t="str">
            <v>DISTRI_04-Secteur Ouest</v>
          </cell>
        </row>
        <row r="51">
          <cell r="G51" t="str">
            <v>Saint-Armel</v>
          </cell>
          <cell r="H51" t="str">
            <v>DISTRI_02-Secteur Sud</v>
          </cell>
        </row>
        <row r="52">
          <cell r="G52" t="str">
            <v>Saint-Erblon</v>
          </cell>
          <cell r="H52" t="str">
            <v>DISTRI_02-Secteur Sud</v>
          </cell>
        </row>
        <row r="53">
          <cell r="G53" t="str">
            <v>Saint-Gilles</v>
          </cell>
          <cell r="H53" t="str">
            <v>DISTRI_06-AcignéBrécéPacéStGillesVezin</v>
          </cell>
        </row>
        <row r="54">
          <cell r="G54" t="str">
            <v>Saint-Gonlay</v>
          </cell>
          <cell r="H54" t="str">
            <v>DISTRI_07-Montfort-Iffendic-StGonlay</v>
          </cell>
        </row>
        <row r="55">
          <cell r="G55" t="str">
            <v>Saint-Grégoire</v>
          </cell>
          <cell r="H55" t="str">
            <v>DISTRI_03-Nord de Rennes</v>
          </cell>
        </row>
        <row r="56">
          <cell r="G56" t="str">
            <v>Saint-Jacques-de-la-Lande</v>
          </cell>
          <cell r="H56" t="str">
            <v>DISTRI_01-Rennes-St-Jacques</v>
          </cell>
        </row>
        <row r="57">
          <cell r="G57" t="str">
            <v>Saint-Pern</v>
          </cell>
          <cell r="H57" t="str">
            <v>DISTRI_04-Secteur Ouest</v>
          </cell>
        </row>
        <row r="58">
          <cell r="G58" t="str">
            <v>Saint-Sulpice-la-Forêt</v>
          </cell>
          <cell r="H58" t="str">
            <v>DISTRI_03-Nord de Rennes</v>
          </cell>
        </row>
        <row r="59">
          <cell r="G59" t="str">
            <v>Talensac</v>
          </cell>
          <cell r="H59" t="str">
            <v>DISTRI_04-Secteur Ouest</v>
          </cell>
        </row>
        <row r="60">
          <cell r="G60" t="str">
            <v>Thorigné-Fouillard</v>
          </cell>
          <cell r="H60" t="str">
            <v>DISTRI_03-Nord de Rennes</v>
          </cell>
        </row>
        <row r="61">
          <cell r="G61" t="str">
            <v>Vern-sur-Seiche</v>
          </cell>
          <cell r="H61" t="str">
            <v>DISTRI_08-Chantepie-Vern</v>
          </cell>
        </row>
        <row r="62">
          <cell r="G62" t="str">
            <v>Vezin-le-Coquet</v>
          </cell>
          <cell r="H62" t="str">
            <v>DISTRI_06-AcignéBrécéPacéStGillesVezin</v>
          </cell>
        </row>
      </sheetData>
      <sheetData sheetId="1"/>
      <sheetData sheetId="2"/>
      <sheetData sheetId="3"/>
      <sheetData sheetId="4"/>
      <sheetData sheetId="5"/>
    </sheetDataSet>
  </externalBook>
</externalLink>
</file>

<file path=xl/persons/person.xml><?xml version="1.0" encoding="utf-8"?>
<personList xmlns="http://schemas.microsoft.com/office/spreadsheetml/2018/threadedcomments" xmlns:x="http://schemas.openxmlformats.org/spreadsheetml/2006/main">
  <person displayName="MARTIN, Paul" id="{FCE2B818-8AA9-4103-A6F1-68112A6D6C06}" userId="S::paul.martin@transdev.fr::8538e6b6-4eb3-4451-90ac-5a6894d69a3b" providerId="AD"/>
  <person displayName="MC NULTY, Aeneas" id="{E4FD4AD6-8FA5-4055-A8D1-D88B7A3C72CB}" userId="S::aeneas.mc-nulty@transdev.fr::7c8c3115-ac8e-4ccd-ab53-8df9f8a9b353"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2.xml><?xml version="1.0" encoding="utf-8"?>
<ThreadedComments xmlns="http://schemas.microsoft.com/office/spreadsheetml/2018/threadedcomments" xmlns:x="http://schemas.openxmlformats.org/spreadsheetml/2006/main">
  <threadedComment ref="F11" dT="2024-10-01T06:30:02.07" personId="{FCE2B818-8AA9-4103-A6F1-68112A6D6C06}" id="{4E6068CA-E453-41AA-9818-5732FE49D287}">
    <text xml:space="preserve">Cohérence avec le CCFC? 
Cohérence avec le PGC?
Vestiaires? Sanitaires? …. </text>
  </threadedComment>
  <threadedComment ref="F11" dT="2024-10-03T14:47:21.64" personId="{E4FD4AD6-8FA5-4055-A8D1-D88B7A3C72CB}" id="{159C37A8-D049-4A3D-AFF7-871874938714}" parentId="{4E6068CA-E453-41AA-9818-5732FE49D287}">
    <text xml:space="preserve">cantonnement adapté, pas que des roulottes ambulantes. </text>
  </threadedComment>
  <threadedComment ref="F14" dT="2024-10-01T06:31:08.16" personId="{FCE2B818-8AA9-4103-A6F1-68112A6D6C06}" id="{536F1CF8-94B3-4F03-8A2A-EBEEB5DB97E4}">
    <text>Même remarque que précédement</text>
  </threadedComment>
  <threadedComment ref="F17" dT="2024-10-01T06:31:28.27" personId="{FCE2B818-8AA9-4103-A6F1-68112A6D6C06}" id="{17304A32-8CB6-4008-84A8-F91AC284A61C}">
    <text>Même remarque que précédement</text>
  </threadedComment>
  <threadedComment ref="F29" dT="2024-10-01T06:58:18.29" personId="{FCE2B818-8AA9-4103-A6F1-68112A6D6C06}" id="{BA1CD177-11D6-4504-A103-6F8120B6638A}">
    <text>Uniquement 500m? Pourquoi pas 250m?</text>
  </threadedComment>
  <threadedComment ref="F40" dT="2024-10-01T07:08:03.54" personId="{FCE2B818-8AA9-4103-A6F1-68112A6D6C06}" id="{8C5308DF-FFD1-4104-8DF8-F9FE73B773B0}">
    <text xml:space="preserve">Prévoir également barrières hauteur de 2m. </text>
  </threadedComment>
  <threadedComment ref="F47" dT="2024-10-01T07:13:16.17" personId="{FCE2B818-8AA9-4103-A6F1-68112A6D6C06}" id="{692889B0-0932-4E49-9028-92150636B43C}">
    <text>Pourquoi a u Ft et pas au ml?  et si Ft, pourquoi uniquement 500m?</text>
  </threadedComment>
  <threadedComment ref="F71" dT="2024-10-01T07:38:33.20" personId="{FCE2B818-8AA9-4103-A6F1-68112A6D6C06}" id="{CB742576-B464-4BDC-A917-7FF3E0B84C7D}">
    <text>Consistance d'une équipe pose de réseaux? Comprend conducteurs d'engins? Camions?</text>
  </threadedComment>
  <threadedComment ref="F76" dT="2024-10-01T07:39:52.71" personId="{FCE2B818-8AA9-4103-A6F1-68112A6D6C06}" id="{84949E3F-EBAE-4E86-BCBF-529260541833}">
    <text>Uniquement pour 500ml?</text>
  </threadedComment>
  <threadedComment ref="F82" dT="2024-10-03T14:48:22.54" personId="{E4FD4AD6-8FA5-4055-A8D1-D88B7A3C72CB}" id="{7914CD71-2BC2-41FB-9F3C-4EA3B3C0161C}">
    <text>Observation DCE: On doit peut être remettre des prix de débroussaillage / protection d'arbres (au regard de la réunion du 27/09) - à coordonner avec travaux préparatoires?</text>
  </threadedComment>
  <threadedComment ref="F121" dT="2024-10-01T07:45:15.78" personId="{FCE2B818-8AA9-4103-A6F1-68112A6D6C06}" id="{65FE0ED6-E178-4CD7-BA1B-8DD1563DA53B}">
    <text>Prévoir des prix  épais. Inf. à 0,15 cm  et prix sup. à 15 cm</text>
  </threadedComment>
  <threadedComment ref="F134" dT="2024-10-01T08:02:11.81" personId="{FCE2B818-8AA9-4103-A6F1-68112A6D6C06}" id="{7E7F25D1-4790-491C-9E3A-199D66F425F0}">
    <text>Il manque un prix de démolition des  enrobés  (non pollués) suite à la découpe à la scie.</text>
  </threadedComment>
  <threadedComment ref="F134" dT="2024-10-03T14:49:17.25" personId="{E4FD4AD6-8FA5-4055-A8D1-D88B7A3C72CB}" id="{06A511F1-5A95-4090-B341-892F899DA96A}" parentId="{7E7F25D1-4790-491C-9E3A-199D66F425F0}">
    <text>Observation DCE: Ajouter un prix de démolition de tottoir qq soit le revêtement hors terre végétale</text>
  </threadedComment>
  <threadedComment ref="F161" dT="2024-10-02T06:43:39.09" personId="{E4FD4AD6-8FA5-4055-A8D1-D88B7A3C72CB}" id="{5655D16F-3143-473E-BDBC-A54918971BF8}">
    <text xml:space="preserve">À la tonne ou m³. Est-ce que la DCE à fourni une liste des balances agréées? </text>
  </threadedComment>
  <threadedComment ref="F164" dT="2024-10-02T06:45:21.90" personId="{E4FD4AD6-8FA5-4055-A8D1-D88B7A3C72CB}" id="{368A6692-4FEA-4730-BBFA-D15E76E5331A}">
    <text>À la tonne ou m³</text>
  </threadedComment>
  <threadedComment ref="F171" dT="2024-10-02T06:48:18.35" personId="{E4FD4AD6-8FA5-4055-A8D1-D88B7A3C72CB}" id="{26BEE5F6-0668-490B-9463-C28A6D654FA0}">
    <text xml:space="preserve">Uniquement pour DN500? </text>
  </threadedComment>
  <threadedComment ref="F176" dT="2024-10-02T07:53:22.81" personId="{E4FD4AD6-8FA5-4055-A8D1-D88B7A3C72CB}" id="{79969373-B3AE-4C57-B700-AA4E9849D48A}">
    <text xml:space="preserve">Est-ce que ce prix comprend la continuité de service/écoulement des eaux? </text>
  </threadedComment>
  <threadedComment ref="F266" dT="2024-10-01T08:04:11.02" personId="{FCE2B818-8AA9-4103-A6F1-68112A6D6C06}" id="{D6F9A4C0-00ED-4790-A20B-E1B6A58A7A59}">
    <text>On est ici  dans lle pompage des eaux usés et non eaux souterraines.
Quid interventions jours fériés ? À préciser.</text>
  </threadedComment>
  <threadedComment ref="F269" dT="2024-10-03T14:50:13.35" personId="{E4FD4AD6-8FA5-4055-A8D1-D88B7A3C72CB}" id="{3E101EA1-DE8B-4C1F-AA71-730EC58AD58C}">
    <text>Observation DCE: Ces prix rémunèrent la fourniture et a mise en oeuvre</text>
  </threadedComment>
  <threadedComment ref="F275" dT="2024-10-01T10:22:39.61" personId="{FCE2B818-8AA9-4103-A6F1-68112A6D6C06}" id="{E87C1069-E140-4EEB-823E-225B726AA860}">
    <text>Prévoir également  Grave Bitume 0/20 de classe 2  (cf. règlement de voirie)</text>
  </threadedComment>
  <threadedComment ref="F290" dT="2024-10-01T10:23:04.38" personId="{FCE2B818-8AA9-4103-A6F1-68112A6D6C06}" id="{63338C1A-5957-4540-8D6B-C66EEA268A1A}">
    <text>Quelle catégorie de géotextile?</text>
  </threadedComment>
  <threadedComment ref="F309" dT="2024-10-03T14:50:47.26" personId="{E4FD4AD6-8FA5-4055-A8D1-D88B7A3C72CB}" id="{0BCC313E-D0B3-4CB0-BC49-AE0A2560B7F9}">
    <text>Observation DCE: Ajouter aussi DN150 mm</text>
  </threadedComment>
  <threadedComment ref="F346" dT="2024-10-03T14:59:03.49" personId="{E4FD4AD6-8FA5-4055-A8D1-D88B7A3C72CB}" id="{F598A594-4701-4BDD-B79F-71A94321E5C6}">
    <text>Observation DCE: Manque DN 400 / DN450 / DN500 ? -&gt; conduite forcée?</text>
  </threadedComment>
  <threadedComment ref="F384" dT="2024-10-03T14:59:42.64" personId="{E4FD4AD6-8FA5-4055-A8D1-D88B7A3C72CB}" id="{A91AFEB3-F62F-4502-98D3-F3C42B5BF24C}">
    <text>Observation DCE: Quid des extrémités des fourreaux?</text>
  </threadedComment>
  <threadedComment ref="F408" dT="2024-10-02T07:26:58.91" personId="{E4FD4AD6-8FA5-4055-A8D1-D88B7A3C72CB}" id="{FC2EE2EE-2B80-4869-BFD1-277728DB33D1}">
    <text xml:space="preserve">Est-ce qu'il y a des prix pour les tampons de différent classe de résistance? Également si carré ou rond? </text>
  </threadedComment>
  <threadedComment ref="F432" dT="2024-10-03T15:00:39.63" personId="{E4FD4AD6-8FA5-4055-A8D1-D88B7A3C72CB}" id="{0EC26182-D393-4C13-88E8-0F0380448B16}">
    <text>Observation DCE: ce prix est quelle que soit la profondeur du regard?
Pourquoi ne pas faire un prix de réalisation de galerie visitable de hauteur 1,80m en préfa ou coulé en place au ml (ovoide, dalot cadre ou circulaire)
C'est compliqué pour le suivi….</text>
  </threadedComment>
  <threadedComment ref="F473" dT="2024-10-02T07:31:10.23" personId="{E4FD4AD6-8FA5-4055-A8D1-D88B7A3C72CB}" id="{5F137A33-3B4E-4ABE-AA2A-80681FBA26B6}">
    <text xml:space="preserve">La classe de résistance est selon l'emplacement? </text>
  </threadedComment>
  <threadedComment ref="F473" dT="2024-10-03T15:01:13.50" personId="{E4FD4AD6-8FA5-4055-A8D1-D88B7A3C72CB}" id="{61C0A2D7-DB09-4E1F-886F-8610B71B9E30}" parentId="{5F137A33-3B4E-4ABE-AA2A-80681FBA26B6}">
    <text>Observation DCE: Inclure dans ce prix les sujétions liées au raccordement sur conduite en service en charge (notamment pour les conduite existante sur lesquelles ont met un Té)</text>
  </threadedComment>
  <threadedComment ref="F482" dT="2024-10-02T10:09:51.55" personId="{E4FD4AD6-8FA5-4055-A8D1-D88B7A3C72CB}" id="{F9C7B0DB-8BDC-4BE2-9B2A-9DDF0BA68746}">
    <text>Vérifier avec la DCE et/ou DMEEP si Classe de résistance standard à appliquer ? C250, D400, etc ?</text>
  </threadedComment>
  <threadedComment ref="F482" dT="2024-10-03T15:01:57.22" personId="{E4FD4AD6-8FA5-4055-A8D1-D88B7A3C72CB}" id="{618F98FE-AD7A-411A-8A53-073D516DD6BC}" parentId="{F9C7B0DB-8BDC-4BE2-9B2A-9DDF0BA68746}">
    <text>Observation DCE: est on sure que tous ces type de grille sont acceptées ?
Les travaux de pose de grilles ne sont ils pas inclut dans les travaux d'aménagement futur?</text>
  </threadedComment>
  <threadedComment ref="F587" dT="2024-10-02T07:50:13.56" personId="{E4FD4AD6-8FA5-4055-A8D1-D88B7A3C72CB}" id="{786A7AB5-C933-40E3-AAA2-B6A9F4FD8ED6}">
    <text xml:space="preserve">Est-ce qu'il y des autres poste de refoulement/pimpe de relevage à prévoir? </text>
  </threadedComment>
  <threadedComment ref="F592" dT="2024-10-03T15:02:55.45" personId="{E4FD4AD6-8FA5-4055-A8D1-D88B7A3C72CB}" id="{79D0323F-B32F-4D93-922C-14112D3BC39A}">
    <text>Observation DCE: Ajouter la fourniture et pose du grillage avertisseur</text>
  </threadedComment>
  <threadedComment ref="F594" dT="2024-10-03T15:03:19.53" personId="{E4FD4AD6-8FA5-4055-A8D1-D88B7A3C72CB}" id="{B47F11D5-36CF-4F94-BCB0-D4E43E90A60F}">
    <text>Observation DCE: pas de boules de détection</text>
  </threadedComment>
  <threadedComment ref="F614" dT="2024-10-03T15:03:55.41" personId="{E4FD4AD6-8FA5-4055-A8D1-D88B7A3C72CB}" id="{0FA3C5C1-BD8A-47AB-9B0D-DACAA28E2FFF}">
    <text>Observation DCE: ajouter un régulateur de débit en sortie pour respecter le schéma directeur EPL (débit max imposé)</text>
  </threadedComment>
  <threadedComment ref="F664" dT="2024-10-03T15:06:52.30" personId="{E4FD4AD6-8FA5-4055-A8D1-D88B7A3C72CB}" id="{B7AB1C50-8FB5-4AB7-8835-41FBA824D417}">
    <text>Observation DCE: qu'est ce que ce prix comprend exactement ? A décrire</text>
  </threadedComment>
  <threadedComment ref="F673" dT="2024-10-03T15:07:17.44" personId="{E4FD4AD6-8FA5-4055-A8D1-D88B7A3C72CB}" id="{7DCBD592-9FA1-490A-946B-5E7EE14FE3EF}">
    <text>Observation DCE: Ajouter DN40 / DN50 ca peut être utile pour le coup</text>
  </threadedComment>
  <threadedComment ref="F676" dT="2024-10-03T15:08:04.53" personId="{E4FD4AD6-8FA5-4055-A8D1-D88B7A3C72CB}" id="{DF941F3E-269A-4FE0-A73D-913B265EBBF4}">
    <text>Observation DCE: on ne met pas que de la fonte revêtue?</text>
  </threadedComment>
  <threadedComment ref="F698" dT="2024-10-03T15:08:57.20" personId="{E4FD4AD6-8FA5-4055-A8D1-D88B7A3C72CB}" id="{48C33CAF-347C-4F96-9463-DBE4E8A4AE73}">
    <text>Observation DCE: C'est fonte revêtue polyuréthane  et pas fonte TT (car la fonte TT c'est la marque de PAM)</text>
  </threadedComment>
  <threadedComment ref="F808" dT="2024-10-03T15:09:36.08" personId="{E4FD4AD6-8FA5-4055-A8D1-D88B7A3C72CB}" id="{FF92F82F-34C8-4F21-BADB-39F1836B400D}">
    <text>Observation DCE: Prix à compléter cf Accord cadre CUCLM</text>
  </threadedComment>
  <threadedComment ref="F819" dT="2024-10-03T15:09:59.36" personId="{E4FD4AD6-8FA5-4055-A8D1-D88B7A3C72CB}" id="{6D51CB45-E809-4A8B-81C0-E8124C06B9FA}">
    <text>Observation DCE: A compléter cf. accord cadre CU CLM</text>
  </threadedComment>
  <threadedComment ref="F918" dT="2024-10-03T15:10:42.56" personId="{E4FD4AD6-8FA5-4055-A8D1-D88B7A3C72CB}" id="{E8CFCA4D-FFFB-41ED-8B78-03A555E054AF}">
    <text>Observation DCE: Ce prix existe déjà : 34613</text>
  </threadedComment>
  <threadedComment ref="F934" dT="2024-10-03T15:11:11.87" personId="{E4FD4AD6-8FA5-4055-A8D1-D88B7A3C72CB}" id="{610D480F-F63F-43F9-9F71-E44256992C84}">
    <text>Observation DCE: Manque BBSG 0/6 pour tottoir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 Id="rId5"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5"/>
  <sheetViews>
    <sheetView workbookViewId="0">
      <selection activeCell="A23" sqref="A23"/>
    </sheetView>
  </sheetViews>
  <sheetFormatPr baseColWidth="10" defaultColWidth="13.33203125" defaultRowHeight="15" x14ac:dyDescent="0.25"/>
  <cols>
    <col min="1" max="1" width="72.6640625" style="192" customWidth="1"/>
    <col min="2" max="16384" width="13.33203125" style="192"/>
  </cols>
  <sheetData>
    <row r="1" spans="1:1" x14ac:dyDescent="0.25">
      <c r="A1" s="191" t="s">
        <v>0</v>
      </c>
    </row>
    <row r="2" spans="1:1" ht="45" x14ac:dyDescent="0.25">
      <c r="A2" s="193" t="s">
        <v>1</v>
      </c>
    </row>
    <row r="3" spans="1:1" ht="60" x14ac:dyDescent="0.25">
      <c r="A3" s="193" t="s">
        <v>2</v>
      </c>
    </row>
    <row r="4" spans="1:1" ht="30" x14ac:dyDescent="0.25">
      <c r="A4" s="193" t="s">
        <v>3</v>
      </c>
    </row>
    <row r="5" spans="1:1" x14ac:dyDescent="0.25">
      <c r="A5" s="193" t="s">
        <v>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4:K39"/>
  <sheetViews>
    <sheetView tabSelected="1" workbookViewId="0">
      <selection activeCell="F46" sqref="F46"/>
    </sheetView>
  </sheetViews>
  <sheetFormatPr baseColWidth="10" defaultColWidth="12" defaultRowHeight="10.5" x14ac:dyDescent="0.2"/>
  <cols>
    <col min="1" max="16384" width="12" style="475"/>
  </cols>
  <sheetData>
    <row r="4" spans="2:11" ht="11.25" thickBot="1" x14ac:dyDescent="0.25"/>
    <row r="5" spans="2:11" ht="10.5" customHeight="1" x14ac:dyDescent="0.2">
      <c r="B5" s="486" t="s">
        <v>675</v>
      </c>
      <c r="C5" s="487"/>
      <c r="D5" s="487"/>
      <c r="E5" s="487"/>
      <c r="F5" s="487"/>
      <c r="G5" s="487"/>
      <c r="H5" s="487"/>
      <c r="I5" s="487"/>
      <c r="J5" s="487"/>
      <c r="K5" s="488"/>
    </row>
    <row r="6" spans="2:11" ht="10.5" customHeight="1" x14ac:dyDescent="0.2">
      <c r="B6" s="489"/>
      <c r="C6" s="490"/>
      <c r="D6" s="490"/>
      <c r="E6" s="490"/>
      <c r="F6" s="490"/>
      <c r="G6" s="490"/>
      <c r="H6" s="490"/>
      <c r="I6" s="490"/>
      <c r="J6" s="490"/>
      <c r="K6" s="491"/>
    </row>
    <row r="7" spans="2:11" ht="10.5" customHeight="1" x14ac:dyDescent="0.2">
      <c r="B7" s="489"/>
      <c r="C7" s="490"/>
      <c r="D7" s="490"/>
      <c r="E7" s="490"/>
      <c r="F7" s="490"/>
      <c r="G7" s="490"/>
      <c r="H7" s="490"/>
      <c r="I7" s="490"/>
      <c r="J7" s="490"/>
      <c r="K7" s="491"/>
    </row>
    <row r="8" spans="2:11" ht="10.5" customHeight="1" x14ac:dyDescent="0.2">
      <c r="B8" s="489"/>
      <c r="C8" s="490"/>
      <c r="D8" s="490"/>
      <c r="E8" s="490"/>
      <c r="F8" s="490"/>
      <c r="G8" s="490"/>
      <c r="H8" s="490"/>
      <c r="I8" s="490"/>
      <c r="J8" s="490"/>
      <c r="K8" s="491"/>
    </row>
    <row r="9" spans="2:11" ht="10.5" customHeight="1" x14ac:dyDescent="0.2">
      <c r="B9" s="489"/>
      <c r="C9" s="490"/>
      <c r="D9" s="490"/>
      <c r="E9" s="490"/>
      <c r="F9" s="490"/>
      <c r="G9" s="490"/>
      <c r="H9" s="490"/>
      <c r="I9" s="490"/>
      <c r="J9" s="490"/>
      <c r="K9" s="491"/>
    </row>
    <row r="10" spans="2:11" ht="10.5" customHeight="1" x14ac:dyDescent="0.2">
      <c r="B10" s="489"/>
      <c r="C10" s="490"/>
      <c r="D10" s="490"/>
      <c r="E10" s="490"/>
      <c r="F10" s="490"/>
      <c r="G10" s="490"/>
      <c r="H10" s="490"/>
      <c r="I10" s="490"/>
      <c r="J10" s="490"/>
      <c r="K10" s="491"/>
    </row>
    <row r="11" spans="2:11" ht="11.25" customHeight="1" thickBot="1" x14ac:dyDescent="0.25">
      <c r="B11" s="492"/>
      <c r="C11" s="493"/>
      <c r="D11" s="493"/>
      <c r="E11" s="493"/>
      <c r="F11" s="493"/>
      <c r="G11" s="493"/>
      <c r="H11" s="493"/>
      <c r="I11" s="493"/>
      <c r="J11" s="493"/>
      <c r="K11" s="494"/>
    </row>
    <row r="16" spans="2:11" ht="11.25" thickBot="1" x14ac:dyDescent="0.25"/>
    <row r="17" spans="2:11" x14ac:dyDescent="0.2">
      <c r="B17" s="495" t="s">
        <v>684</v>
      </c>
      <c r="C17" s="496"/>
      <c r="D17" s="496"/>
      <c r="E17" s="496"/>
      <c r="F17" s="496"/>
      <c r="G17" s="496"/>
      <c r="H17" s="496"/>
      <c r="I17" s="496"/>
      <c r="J17" s="496"/>
      <c r="K17" s="497"/>
    </row>
    <row r="18" spans="2:11" x14ac:dyDescent="0.2">
      <c r="B18" s="498"/>
      <c r="C18" s="499"/>
      <c r="D18" s="499"/>
      <c r="E18" s="499"/>
      <c r="F18" s="499"/>
      <c r="G18" s="499"/>
      <c r="H18" s="499"/>
      <c r="I18" s="499"/>
      <c r="J18" s="499"/>
      <c r="K18" s="500"/>
    </row>
    <row r="19" spans="2:11" x14ac:dyDescent="0.2">
      <c r="B19" s="498"/>
      <c r="C19" s="499"/>
      <c r="D19" s="499"/>
      <c r="E19" s="499"/>
      <c r="F19" s="499"/>
      <c r="G19" s="499"/>
      <c r="H19" s="499"/>
      <c r="I19" s="499"/>
      <c r="J19" s="499"/>
      <c r="K19" s="500"/>
    </row>
    <row r="20" spans="2:11" x14ac:dyDescent="0.2">
      <c r="B20" s="498"/>
      <c r="C20" s="499"/>
      <c r="D20" s="499"/>
      <c r="E20" s="499"/>
      <c r="F20" s="499"/>
      <c r="G20" s="499"/>
      <c r="H20" s="499"/>
      <c r="I20" s="499"/>
      <c r="J20" s="499"/>
      <c r="K20" s="500"/>
    </row>
    <row r="21" spans="2:11" x14ac:dyDescent="0.2">
      <c r="B21" s="498"/>
      <c r="C21" s="499"/>
      <c r="D21" s="499"/>
      <c r="E21" s="499"/>
      <c r="F21" s="499"/>
      <c r="G21" s="499"/>
      <c r="H21" s="499"/>
      <c r="I21" s="499"/>
      <c r="J21" s="499"/>
      <c r="K21" s="500"/>
    </row>
    <row r="22" spans="2:11" x14ac:dyDescent="0.2">
      <c r="B22" s="498"/>
      <c r="C22" s="499"/>
      <c r="D22" s="499"/>
      <c r="E22" s="499"/>
      <c r="F22" s="499"/>
      <c r="G22" s="499"/>
      <c r="H22" s="499"/>
      <c r="I22" s="499"/>
      <c r="J22" s="499"/>
      <c r="K22" s="500"/>
    </row>
    <row r="23" spans="2:11" ht="11.25" thickBot="1" x14ac:dyDescent="0.25">
      <c r="B23" s="501"/>
      <c r="C23" s="502"/>
      <c r="D23" s="502"/>
      <c r="E23" s="502"/>
      <c r="F23" s="502"/>
      <c r="G23" s="502"/>
      <c r="H23" s="502"/>
      <c r="I23" s="502"/>
      <c r="J23" s="502"/>
      <c r="K23" s="503"/>
    </row>
    <row r="28" spans="2:11" x14ac:dyDescent="0.2">
      <c r="B28" s="475" t="s">
        <v>689</v>
      </c>
    </row>
    <row r="29" spans="2:11" x14ac:dyDescent="0.2">
      <c r="B29" s="476">
        <f ca="1">TODAY()</f>
        <v>45757</v>
      </c>
    </row>
    <row r="32" spans="2:11" ht="11.25" thickBot="1" x14ac:dyDescent="0.25"/>
    <row r="33" spans="2:11" x14ac:dyDescent="0.2">
      <c r="B33" s="486" t="s">
        <v>695</v>
      </c>
      <c r="C33" s="487"/>
      <c r="D33" s="487"/>
      <c r="E33" s="487"/>
      <c r="F33" s="487"/>
      <c r="G33" s="487"/>
      <c r="H33" s="487"/>
      <c r="I33" s="487"/>
      <c r="J33" s="487"/>
      <c r="K33" s="488"/>
    </row>
    <row r="34" spans="2:11" x14ac:dyDescent="0.2">
      <c r="B34" s="489"/>
      <c r="C34" s="490"/>
      <c r="D34" s="490"/>
      <c r="E34" s="490"/>
      <c r="F34" s="490"/>
      <c r="G34" s="490"/>
      <c r="H34" s="490"/>
      <c r="I34" s="490"/>
      <c r="J34" s="490"/>
      <c r="K34" s="491"/>
    </row>
    <row r="35" spans="2:11" x14ac:dyDescent="0.2">
      <c r="B35" s="489"/>
      <c r="C35" s="490"/>
      <c r="D35" s="490"/>
      <c r="E35" s="490"/>
      <c r="F35" s="490"/>
      <c r="G35" s="490"/>
      <c r="H35" s="490"/>
      <c r="I35" s="490"/>
      <c r="J35" s="490"/>
      <c r="K35" s="491"/>
    </row>
    <row r="36" spans="2:11" x14ac:dyDescent="0.2">
      <c r="B36" s="489"/>
      <c r="C36" s="490"/>
      <c r="D36" s="490"/>
      <c r="E36" s="490"/>
      <c r="F36" s="490"/>
      <c r="G36" s="490"/>
      <c r="H36" s="490"/>
      <c r="I36" s="490"/>
      <c r="J36" s="490"/>
      <c r="K36" s="491"/>
    </row>
    <row r="37" spans="2:11" x14ac:dyDescent="0.2">
      <c r="B37" s="489"/>
      <c r="C37" s="490"/>
      <c r="D37" s="490"/>
      <c r="E37" s="490"/>
      <c r="F37" s="490"/>
      <c r="G37" s="490"/>
      <c r="H37" s="490"/>
      <c r="I37" s="490"/>
      <c r="J37" s="490"/>
      <c r="K37" s="491"/>
    </row>
    <row r="38" spans="2:11" x14ac:dyDescent="0.2">
      <c r="B38" s="489"/>
      <c r="C38" s="490"/>
      <c r="D38" s="490"/>
      <c r="E38" s="490"/>
      <c r="F38" s="490"/>
      <c r="G38" s="490"/>
      <c r="H38" s="490"/>
      <c r="I38" s="490"/>
      <c r="J38" s="490"/>
      <c r="K38" s="491"/>
    </row>
    <row r="39" spans="2:11" ht="11.25" thickBot="1" x14ac:dyDescent="0.25">
      <c r="B39" s="492"/>
      <c r="C39" s="493"/>
      <c r="D39" s="493"/>
      <c r="E39" s="493"/>
      <c r="F39" s="493"/>
      <c r="G39" s="493"/>
      <c r="H39" s="493"/>
      <c r="I39" s="493"/>
      <c r="J39" s="493"/>
      <c r="K39" s="494"/>
    </row>
  </sheetData>
  <mergeCells count="3">
    <mergeCell ref="B5:K11"/>
    <mergeCell ref="B17:K23"/>
    <mergeCell ref="B33:K39"/>
  </mergeCells>
  <pageMargins left="0.78740157480314965" right="0.78740157480314965" top="0.98425196850393704" bottom="0" header="0" footer="0"/>
  <pageSetup paperSize="9" scale="75"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tabColor rgb="FF00B0F0"/>
    <pageSetUpPr fitToPage="1"/>
  </sheetPr>
  <dimension ref="A1:AF976"/>
  <sheetViews>
    <sheetView showZeros="0" showRuler="0" view="pageBreakPreview" topLeftCell="E689" zoomScaleNormal="100" zoomScaleSheetLayoutView="100" workbookViewId="0">
      <selection activeCell="K29" sqref="K29"/>
    </sheetView>
  </sheetViews>
  <sheetFormatPr baseColWidth="10" defaultColWidth="12" defaultRowHeight="11.25" outlineLevelRow="3" x14ac:dyDescent="0.2"/>
  <cols>
    <col min="1" max="1" width="8" style="26" hidden="1" customWidth="1"/>
    <col min="2" max="3" width="5.6640625" style="26" hidden="1" customWidth="1"/>
    <col min="4" max="4" width="7.6640625" style="26" hidden="1" customWidth="1"/>
    <col min="5" max="5" width="10.6640625" style="9" customWidth="1"/>
    <col min="6" max="6" width="92.5" style="220" customWidth="1"/>
    <col min="7" max="7" width="6.5" style="2" bestFit="1" customWidth="1"/>
    <col min="8" max="8" width="27.83203125" style="1" bestFit="1" customWidth="1"/>
    <col min="9" max="9" width="5.5" style="48" bestFit="1" customWidth="1"/>
    <col min="10" max="10" width="16.5" style="178" bestFit="1" customWidth="1"/>
    <col min="11" max="11" width="15.83203125" style="28" bestFit="1" customWidth="1"/>
  </cols>
  <sheetData>
    <row r="1" spans="1:11" ht="12" x14ac:dyDescent="0.2">
      <c r="F1" s="9"/>
      <c r="I1" s="177"/>
      <c r="J1" s="241"/>
      <c r="K1" s="264"/>
    </row>
    <row r="2" spans="1:11" ht="15.75" thickBot="1" x14ac:dyDescent="0.25">
      <c r="F2" s="483" t="s">
        <v>683</v>
      </c>
      <c r="I2" s="177"/>
      <c r="J2" s="241"/>
      <c r="K2" s="265"/>
    </row>
    <row r="3" spans="1:11" ht="11.25" customHeight="1" x14ac:dyDescent="0.2">
      <c r="F3" s="9"/>
      <c r="I3" s="177"/>
      <c r="J3" s="504" t="s">
        <v>81</v>
      </c>
      <c r="K3" s="505"/>
    </row>
    <row r="4" spans="1:11" ht="12" thickBot="1" x14ac:dyDescent="0.25">
      <c r="F4" s="9"/>
      <c r="I4" s="177"/>
      <c r="J4" s="506"/>
      <c r="K4" s="507"/>
    </row>
    <row r="5" spans="1:11" ht="12" thickBot="1" x14ac:dyDescent="0.25">
      <c r="H5" s="1" t="s">
        <v>5</v>
      </c>
      <c r="I5" s="18"/>
      <c r="J5" s="241" t="s">
        <v>6</v>
      </c>
      <c r="K5" s="259" t="s">
        <v>7</v>
      </c>
    </row>
    <row r="6" spans="1:11" ht="13.5" thickBot="1" x14ac:dyDescent="0.25">
      <c r="A6" s="233" t="s">
        <v>8</v>
      </c>
      <c r="B6" s="233" t="s">
        <v>8</v>
      </c>
      <c r="C6" s="233" t="s">
        <v>9</v>
      </c>
      <c r="D6" s="233" t="s">
        <v>10</v>
      </c>
      <c r="E6" s="261" t="s">
        <v>11</v>
      </c>
      <c r="F6" s="262" t="s">
        <v>12</v>
      </c>
      <c r="G6" s="323" t="s">
        <v>13</v>
      </c>
      <c r="H6" s="360" t="s">
        <v>14</v>
      </c>
      <c r="I6" s="361" t="s">
        <v>13</v>
      </c>
      <c r="J6" s="359" t="s">
        <v>15</v>
      </c>
      <c r="K6" s="263" t="s">
        <v>16</v>
      </c>
    </row>
    <row r="7" spans="1:11" ht="16.5" thickBot="1" x14ac:dyDescent="0.25">
      <c r="A7" s="233" t="s">
        <v>8</v>
      </c>
      <c r="B7" s="233" t="s">
        <v>8</v>
      </c>
      <c r="C7" s="233" t="s">
        <v>9</v>
      </c>
      <c r="D7" s="233" t="s">
        <v>10</v>
      </c>
      <c r="E7" s="120"/>
      <c r="F7" s="223" t="s">
        <v>688</v>
      </c>
      <c r="G7" s="186"/>
      <c r="H7" s="362"/>
      <c r="I7" s="198"/>
      <c r="J7" s="241"/>
      <c r="K7" s="53"/>
    </row>
    <row r="8" spans="1:11" s="3" customFormat="1" ht="12.75" x14ac:dyDescent="0.2">
      <c r="A8" s="228">
        <f>IF(SUM(J9:J83)&gt;0,10,"")</f>
        <v>10</v>
      </c>
      <c r="B8" s="228" t="s">
        <v>17</v>
      </c>
      <c r="C8" s="234" t="s">
        <v>10</v>
      </c>
      <c r="D8" s="234" t="str">
        <f>C8</f>
        <v>X</v>
      </c>
      <c r="E8" s="140">
        <v>10000</v>
      </c>
      <c r="F8" s="213" t="s">
        <v>18</v>
      </c>
      <c r="G8" s="324"/>
      <c r="H8" s="363"/>
      <c r="I8" s="364"/>
      <c r="J8" s="40"/>
      <c r="K8" s="40"/>
    </row>
    <row r="9" spans="1:11" s="3" customFormat="1" ht="12.75" outlineLevel="1" x14ac:dyDescent="0.2">
      <c r="A9" s="228">
        <f>IF(SUM(J9:J27)&gt;0,10,"")</f>
        <v>10</v>
      </c>
      <c r="B9" s="228" t="s">
        <v>19</v>
      </c>
      <c r="C9" s="235" t="s">
        <v>456</v>
      </c>
      <c r="D9" s="235" t="str">
        <f>IF($C$8="X","X","")</f>
        <v>X</v>
      </c>
      <c r="E9" s="141">
        <v>11000</v>
      </c>
      <c r="F9" s="204" t="s">
        <v>20</v>
      </c>
      <c r="G9" s="325"/>
      <c r="H9" s="365"/>
      <c r="I9" s="366"/>
      <c r="J9" s="436"/>
      <c r="K9" s="139"/>
    </row>
    <row r="10" spans="1:11" s="3" customFormat="1" ht="12" hidden="1" outlineLevel="2" x14ac:dyDescent="0.2">
      <c r="A10" s="228" t="str">
        <f>IF(SUM(J10:J12)&gt;0,10,"")</f>
        <v/>
      </c>
      <c r="B10" s="228" t="s">
        <v>21</v>
      </c>
      <c r="C10" s="229" t="s">
        <v>10</v>
      </c>
      <c r="D10" s="229" t="str">
        <f>IF($C$9="X","X","")</f>
        <v/>
      </c>
      <c r="E10" s="107">
        <v>11100</v>
      </c>
      <c r="F10" s="274" t="s">
        <v>22</v>
      </c>
      <c r="G10" s="326"/>
      <c r="H10" s="367"/>
      <c r="I10" s="368" t="s">
        <v>8</v>
      </c>
      <c r="J10" s="437"/>
      <c r="K10" s="42"/>
    </row>
    <row r="11" spans="1:11" s="3" customFormat="1" ht="123.75" hidden="1" outlineLevel="2" x14ac:dyDescent="0.2">
      <c r="A11" s="228" t="str">
        <f>A10</f>
        <v/>
      </c>
      <c r="B11" s="228" t="s">
        <v>23</v>
      </c>
      <c r="C11" s="236"/>
      <c r="D11" s="228"/>
      <c r="E11" s="19"/>
      <c r="F11" s="273" t="s">
        <v>573</v>
      </c>
      <c r="G11" s="327"/>
      <c r="H11" s="369"/>
      <c r="I11" s="370"/>
      <c r="J11" s="442"/>
      <c r="K11" s="35"/>
    </row>
    <row r="12" spans="1:11" s="3" customFormat="1" ht="12" hidden="1" outlineLevel="2" x14ac:dyDescent="0.2">
      <c r="A12" s="228" t="str">
        <f>A11</f>
        <v/>
      </c>
      <c r="B12" s="228" t="s">
        <v>24</v>
      </c>
      <c r="C12" s="228"/>
      <c r="D12" s="228"/>
      <c r="E12" s="19"/>
      <c r="F12" s="258" t="s">
        <v>25</v>
      </c>
      <c r="G12" s="328" t="s">
        <v>8</v>
      </c>
      <c r="H12" s="371"/>
      <c r="I12" s="372"/>
      <c r="J12" s="443"/>
      <c r="K12" s="119"/>
    </row>
    <row r="13" spans="1:11" s="3" customFormat="1" ht="12" outlineLevel="2" x14ac:dyDescent="0.2">
      <c r="A13" s="228">
        <f>IF(SUM(J13:J15)&gt;0,10,"")</f>
        <v>10</v>
      </c>
      <c r="B13" s="228" t="s">
        <v>21</v>
      </c>
      <c r="C13" s="229" t="s">
        <v>10</v>
      </c>
      <c r="D13" s="229" t="str">
        <f>IF($C$9="X","X","")</f>
        <v/>
      </c>
      <c r="E13" s="107">
        <v>11200</v>
      </c>
      <c r="F13" s="274" t="s">
        <v>572</v>
      </c>
      <c r="G13" s="326"/>
      <c r="H13" s="367"/>
      <c r="I13" s="368" t="s">
        <v>8</v>
      </c>
      <c r="J13" s="438">
        <v>0.7</v>
      </c>
      <c r="K13" s="42">
        <f>J13*H13</f>
        <v>0</v>
      </c>
    </row>
    <row r="14" spans="1:11" s="3" customFormat="1" ht="123.75" outlineLevel="2" x14ac:dyDescent="0.2">
      <c r="A14" s="228" t="str">
        <f>A6</f>
        <v>F</v>
      </c>
      <c r="B14" s="228" t="s">
        <v>23</v>
      </c>
      <c r="C14" s="236"/>
      <c r="D14" s="228"/>
      <c r="E14" s="300"/>
      <c r="F14" s="273" t="s">
        <v>574</v>
      </c>
      <c r="G14" s="329"/>
      <c r="H14" s="373"/>
      <c r="I14" s="374"/>
      <c r="J14" s="437"/>
      <c r="K14" s="285">
        <f t="shared" ref="K14:K77" si="0">J14*H14</f>
        <v>0</v>
      </c>
    </row>
    <row r="15" spans="1:11" s="3" customFormat="1" ht="12" hidden="1" outlineLevel="2" x14ac:dyDescent="0.2">
      <c r="A15" s="228" t="str">
        <f>A14</f>
        <v>F</v>
      </c>
      <c r="B15" s="228" t="s">
        <v>24</v>
      </c>
      <c r="C15" s="228"/>
      <c r="D15" s="228"/>
      <c r="E15" s="19"/>
      <c r="F15" s="258" t="s">
        <v>25</v>
      </c>
      <c r="G15" s="328" t="s">
        <v>8</v>
      </c>
      <c r="H15" s="371"/>
      <c r="I15" s="375"/>
      <c r="J15" s="443"/>
      <c r="K15" s="119">
        <f t="shared" si="0"/>
        <v>0</v>
      </c>
    </row>
    <row r="16" spans="1:11" s="3" customFormat="1" ht="12" hidden="1" outlineLevel="2" x14ac:dyDescent="0.2">
      <c r="A16" s="228" t="str">
        <f>IF(SUM(J16:J18)&gt;0,10,"")</f>
        <v/>
      </c>
      <c r="B16" s="228" t="s">
        <v>21</v>
      </c>
      <c r="C16" s="229" t="s">
        <v>10</v>
      </c>
      <c r="D16" s="229" t="str">
        <f>IF($C$9="X","X","")</f>
        <v/>
      </c>
      <c r="E16" s="107">
        <v>11300</v>
      </c>
      <c r="F16" s="274" t="s">
        <v>26</v>
      </c>
      <c r="G16" s="326"/>
      <c r="H16" s="367">
        <v>25000</v>
      </c>
      <c r="I16" s="376" t="s">
        <v>8</v>
      </c>
      <c r="J16" s="448"/>
      <c r="K16" s="42">
        <f t="shared" si="0"/>
        <v>0</v>
      </c>
    </row>
    <row r="17" spans="1:11" s="3" customFormat="1" ht="123.75" hidden="1" outlineLevel="2" x14ac:dyDescent="0.2">
      <c r="A17" s="228">
        <f>A9</f>
        <v>10</v>
      </c>
      <c r="B17" s="228" t="s">
        <v>23</v>
      </c>
      <c r="C17" s="236"/>
      <c r="D17" s="228"/>
      <c r="E17" s="300"/>
      <c r="F17" s="273" t="s">
        <v>538</v>
      </c>
      <c r="G17" s="329"/>
      <c r="H17" s="373"/>
      <c r="I17" s="374"/>
      <c r="J17" s="448"/>
      <c r="K17" s="285">
        <f t="shared" si="0"/>
        <v>0</v>
      </c>
    </row>
    <row r="18" spans="1:11" s="3" customFormat="1" ht="12" hidden="1" outlineLevel="2" x14ac:dyDescent="0.2">
      <c r="A18" s="228">
        <f>A17</f>
        <v>10</v>
      </c>
      <c r="B18" s="228" t="s">
        <v>24</v>
      </c>
      <c r="C18" s="228"/>
      <c r="D18" s="228"/>
      <c r="E18" s="19"/>
      <c r="F18" s="258" t="s">
        <v>25</v>
      </c>
      <c r="G18" s="328" t="s">
        <v>8</v>
      </c>
      <c r="H18" s="371"/>
      <c r="I18" s="372"/>
      <c r="J18" s="437"/>
      <c r="K18" s="119">
        <f t="shared" si="0"/>
        <v>0</v>
      </c>
    </row>
    <row r="19" spans="1:11" s="3" customFormat="1" ht="12" hidden="1" outlineLevel="2" x14ac:dyDescent="0.2">
      <c r="A19" s="228" t="str">
        <f>IF(SUM(J19:J21)&gt;0,10,"")</f>
        <v/>
      </c>
      <c r="B19" s="228" t="s">
        <v>21</v>
      </c>
      <c r="C19" s="229" t="s">
        <v>10</v>
      </c>
      <c r="D19" s="229" t="str">
        <f>IF($C$9="X","X","")</f>
        <v/>
      </c>
      <c r="E19" s="107">
        <v>11350</v>
      </c>
      <c r="F19" s="207" t="s">
        <v>27</v>
      </c>
      <c r="G19" s="326"/>
      <c r="H19" s="367">
        <v>4000</v>
      </c>
      <c r="I19" s="368" t="s">
        <v>8</v>
      </c>
      <c r="J19" s="436"/>
      <c r="K19" s="42">
        <f t="shared" si="0"/>
        <v>0</v>
      </c>
    </row>
    <row r="20" spans="1:11" s="3" customFormat="1" ht="67.5" hidden="1" outlineLevel="2" x14ac:dyDescent="0.2">
      <c r="A20" s="228" t="str">
        <f>A12</f>
        <v/>
      </c>
      <c r="B20" s="228" t="s">
        <v>23</v>
      </c>
      <c r="C20" s="236"/>
      <c r="D20" s="228"/>
      <c r="E20" s="19"/>
      <c r="F20" s="205" t="s">
        <v>28</v>
      </c>
      <c r="G20" s="327"/>
      <c r="H20" s="369"/>
      <c r="I20" s="370"/>
      <c r="J20" s="446"/>
      <c r="K20" s="35">
        <f t="shared" si="0"/>
        <v>0</v>
      </c>
    </row>
    <row r="21" spans="1:11" s="3" customFormat="1" ht="12" hidden="1" outlineLevel="2" x14ac:dyDescent="0.2">
      <c r="A21" s="228" t="str">
        <f>A20</f>
        <v/>
      </c>
      <c r="B21" s="228" t="s">
        <v>24</v>
      </c>
      <c r="C21" s="228"/>
      <c r="D21" s="228"/>
      <c r="E21" s="19"/>
      <c r="F21" s="230" t="s">
        <v>25</v>
      </c>
      <c r="G21" s="328" t="s">
        <v>8</v>
      </c>
      <c r="H21" s="371"/>
      <c r="I21" s="372"/>
      <c r="J21" s="441"/>
      <c r="K21" s="119">
        <f t="shared" si="0"/>
        <v>0</v>
      </c>
    </row>
    <row r="22" spans="1:11" s="3" customFormat="1" ht="12" outlineLevel="2" x14ac:dyDescent="0.2">
      <c r="A22" s="228">
        <f>IF(SUM(J22:J24)&gt;0,10,"")</f>
        <v>10</v>
      </c>
      <c r="B22" s="228" t="s">
        <v>21</v>
      </c>
      <c r="C22" s="197" t="s">
        <v>10</v>
      </c>
      <c r="D22" s="229" t="str">
        <f>IF($C$9="X","X","")</f>
        <v/>
      </c>
      <c r="E22" s="148">
        <v>11400</v>
      </c>
      <c r="F22" s="294" t="s">
        <v>29</v>
      </c>
      <c r="G22" s="326">
        <v>0</v>
      </c>
      <c r="H22" s="367"/>
      <c r="I22" s="368" t="s">
        <v>30</v>
      </c>
      <c r="J22" s="437">
        <v>500</v>
      </c>
      <c r="K22" s="42">
        <f t="shared" si="0"/>
        <v>0</v>
      </c>
    </row>
    <row r="23" spans="1:11" s="3" customFormat="1" ht="33.75" outlineLevel="2" x14ac:dyDescent="0.2">
      <c r="A23" s="228">
        <f>A22</f>
        <v>10</v>
      </c>
      <c r="B23" s="228" t="s">
        <v>23</v>
      </c>
      <c r="C23" s="228"/>
      <c r="D23" s="228"/>
      <c r="E23" s="19"/>
      <c r="F23" s="273" t="s">
        <v>31</v>
      </c>
      <c r="G23" s="327"/>
      <c r="H23" s="369"/>
      <c r="I23" s="370"/>
      <c r="J23" s="437"/>
      <c r="K23" s="35">
        <f t="shared" si="0"/>
        <v>0</v>
      </c>
    </row>
    <row r="24" spans="1:11" s="3" customFormat="1" ht="12" hidden="1" outlineLevel="2" x14ac:dyDescent="0.2">
      <c r="A24" s="228">
        <f>A23</f>
        <v>10</v>
      </c>
      <c r="B24" s="228" t="s">
        <v>24</v>
      </c>
      <c r="C24" s="228"/>
      <c r="D24" s="228"/>
      <c r="E24" s="19"/>
      <c r="F24" s="258" t="s">
        <v>32</v>
      </c>
      <c r="G24" s="330" t="s">
        <v>30</v>
      </c>
      <c r="H24" s="369"/>
      <c r="I24" s="372"/>
      <c r="J24" s="443"/>
      <c r="K24" s="35">
        <f t="shared" si="0"/>
        <v>0</v>
      </c>
    </row>
    <row r="25" spans="1:11" s="3" customFormat="1" ht="12" outlineLevel="2" x14ac:dyDescent="0.2">
      <c r="A25" s="228">
        <f>IF(SUM(J25:J27)&gt;0,10,"")</f>
        <v>10</v>
      </c>
      <c r="B25" s="228" t="s">
        <v>21</v>
      </c>
      <c r="C25" s="197" t="s">
        <v>456</v>
      </c>
      <c r="D25" s="229" t="str">
        <f>IF($C$9="X","X","")</f>
        <v/>
      </c>
      <c r="E25" s="148">
        <v>11500</v>
      </c>
      <c r="F25" s="219" t="s">
        <v>33</v>
      </c>
      <c r="G25" s="326"/>
      <c r="H25" s="367"/>
      <c r="I25" s="368" t="s">
        <v>34</v>
      </c>
      <c r="J25" s="452">
        <v>1</v>
      </c>
      <c r="K25" s="42">
        <f t="shared" si="0"/>
        <v>0</v>
      </c>
    </row>
    <row r="26" spans="1:11" s="3" customFormat="1" ht="22.5" outlineLevel="2" x14ac:dyDescent="0.2">
      <c r="A26" s="228">
        <f>A25</f>
        <v>10</v>
      </c>
      <c r="B26" s="228" t="s">
        <v>23</v>
      </c>
      <c r="C26" s="228"/>
      <c r="D26" s="228"/>
      <c r="E26" s="19"/>
      <c r="F26" s="205" t="s">
        <v>35</v>
      </c>
      <c r="G26" s="327"/>
      <c r="H26" s="369"/>
      <c r="I26" s="370"/>
      <c r="J26" s="443"/>
      <c r="K26" s="35">
        <f t="shared" si="0"/>
        <v>0</v>
      </c>
    </row>
    <row r="27" spans="1:11" s="3" customFormat="1" ht="12" hidden="1" outlineLevel="2" x14ac:dyDescent="0.2">
      <c r="A27" s="228">
        <f>A26</f>
        <v>10</v>
      </c>
      <c r="B27" s="228" t="s">
        <v>24</v>
      </c>
      <c r="C27" s="228"/>
      <c r="D27" s="228"/>
      <c r="E27" s="19"/>
      <c r="F27" s="230" t="s">
        <v>36</v>
      </c>
      <c r="G27" s="330" t="s">
        <v>34</v>
      </c>
      <c r="H27" s="369"/>
      <c r="I27" s="372"/>
      <c r="J27" s="443"/>
      <c r="K27" s="35">
        <f t="shared" si="0"/>
        <v>0</v>
      </c>
    </row>
    <row r="28" spans="1:11" s="3" customFormat="1" ht="12.75" outlineLevel="1" collapsed="1" x14ac:dyDescent="0.2">
      <c r="A28" s="228">
        <f>IF(SUM(J28:J48)&gt;0,10,"")</f>
        <v>10</v>
      </c>
      <c r="B28" s="228" t="s">
        <v>19</v>
      </c>
      <c r="C28" s="235" t="s">
        <v>10</v>
      </c>
      <c r="D28" s="235" t="str">
        <f>IF($C$8="X","X","")</f>
        <v>X</v>
      </c>
      <c r="E28" s="141">
        <v>12000</v>
      </c>
      <c r="F28" s="204" t="s">
        <v>539</v>
      </c>
      <c r="G28" s="331"/>
      <c r="H28" s="377"/>
      <c r="I28" s="378"/>
      <c r="J28" s="443"/>
      <c r="K28" s="36">
        <f t="shared" si="0"/>
        <v>0</v>
      </c>
    </row>
    <row r="29" spans="1:11" s="3" customFormat="1" ht="12" outlineLevel="2" x14ac:dyDescent="0.2">
      <c r="A29" s="228">
        <f>IF(SUM(J29:J31)&gt;0,10,"")</f>
        <v>10</v>
      </c>
      <c r="B29" s="237"/>
      <c r="C29" s="229" t="s">
        <v>10</v>
      </c>
      <c r="D29" s="229" t="str">
        <f>IF($C$28="X","X","")</f>
        <v>X</v>
      </c>
      <c r="E29" s="148">
        <v>12100</v>
      </c>
      <c r="F29" s="207" t="s">
        <v>542</v>
      </c>
      <c r="G29" s="326">
        <v>0</v>
      </c>
      <c r="H29" s="367"/>
      <c r="I29" s="368" t="s">
        <v>8</v>
      </c>
      <c r="J29" s="443">
        <v>1</v>
      </c>
      <c r="K29" s="42">
        <f t="shared" si="0"/>
        <v>0</v>
      </c>
    </row>
    <row r="30" spans="1:11" s="3" customFormat="1" ht="112.5" outlineLevel="2" x14ac:dyDescent="0.2">
      <c r="A30" s="228">
        <f>A29</f>
        <v>10</v>
      </c>
      <c r="B30" s="228" t="s">
        <v>23</v>
      </c>
      <c r="C30" s="228"/>
      <c r="D30" s="228"/>
      <c r="E30" s="19"/>
      <c r="F30" s="205" t="s">
        <v>694</v>
      </c>
      <c r="G30" s="330"/>
      <c r="H30" s="369"/>
      <c r="I30" s="372"/>
      <c r="J30" s="443"/>
      <c r="K30" s="35">
        <f t="shared" si="0"/>
        <v>0</v>
      </c>
    </row>
    <row r="31" spans="1:11" s="3" customFormat="1" ht="12" hidden="1" outlineLevel="2" x14ac:dyDescent="0.2">
      <c r="A31" s="228">
        <f>A30</f>
        <v>10</v>
      </c>
      <c r="B31" s="228" t="s">
        <v>24</v>
      </c>
      <c r="C31" s="228"/>
      <c r="D31" s="228"/>
      <c r="E31" s="43"/>
      <c r="F31" s="210" t="s">
        <v>25</v>
      </c>
      <c r="G31" s="332" t="s">
        <v>8</v>
      </c>
      <c r="H31" s="379"/>
      <c r="I31" s="380"/>
      <c r="J31" s="443"/>
      <c r="K31" s="34">
        <f t="shared" si="0"/>
        <v>0</v>
      </c>
    </row>
    <row r="32" spans="1:11" s="3" customFormat="1" ht="12" hidden="1" outlineLevel="2" x14ac:dyDescent="0.2">
      <c r="A32" s="228" t="str">
        <f>IF(SUM(J32:J34)&gt;0,10,"")</f>
        <v/>
      </c>
      <c r="B32" s="237"/>
      <c r="C32" s="229" t="s">
        <v>456</v>
      </c>
      <c r="D32" s="197"/>
      <c r="E32" s="242">
        <v>12200</v>
      </c>
      <c r="F32" s="274" t="s">
        <v>38</v>
      </c>
      <c r="G32" s="326">
        <v>0</v>
      </c>
      <c r="H32" s="367"/>
      <c r="I32" s="368" t="s">
        <v>39</v>
      </c>
      <c r="J32" s="444"/>
      <c r="K32" s="42">
        <f t="shared" si="0"/>
        <v>0</v>
      </c>
    </row>
    <row r="33" spans="1:11" s="3" customFormat="1" ht="22.5" hidden="1" outlineLevel="2" x14ac:dyDescent="0.2">
      <c r="A33" s="228" t="str">
        <f>A32</f>
        <v/>
      </c>
      <c r="B33" s="228" t="s">
        <v>23</v>
      </c>
      <c r="C33" s="228"/>
      <c r="D33" s="228"/>
      <c r="E33" s="19"/>
      <c r="F33" s="273" t="s">
        <v>40</v>
      </c>
      <c r="G33" s="330"/>
      <c r="H33" s="369"/>
      <c r="I33" s="372"/>
      <c r="J33" s="443"/>
      <c r="K33" s="35">
        <f t="shared" si="0"/>
        <v>0</v>
      </c>
    </row>
    <row r="34" spans="1:11" s="3" customFormat="1" ht="12" hidden="1" outlineLevel="2" x14ac:dyDescent="0.2">
      <c r="A34" s="228" t="str">
        <f>A33</f>
        <v/>
      </c>
      <c r="B34" s="228" t="s">
        <v>24</v>
      </c>
      <c r="C34" s="228"/>
      <c r="D34" s="228"/>
      <c r="E34" s="19"/>
      <c r="F34" s="230" t="s">
        <v>41</v>
      </c>
      <c r="G34" s="328" t="s">
        <v>39</v>
      </c>
      <c r="H34" s="371"/>
      <c r="I34" s="372"/>
      <c r="J34" s="454"/>
      <c r="K34" s="119">
        <f t="shared" si="0"/>
        <v>0</v>
      </c>
    </row>
    <row r="35" spans="1:11" s="3" customFormat="1" ht="12" outlineLevel="2" x14ac:dyDescent="0.2">
      <c r="A35" s="228" t="str">
        <f>IF(SUM(J35:J42)&gt;0,10,"")</f>
        <v/>
      </c>
      <c r="B35" s="228" t="s">
        <v>21</v>
      </c>
      <c r="C35" s="197" t="s">
        <v>10</v>
      </c>
      <c r="D35" s="197" t="str">
        <f>IF($C$28="X","X","")</f>
        <v>X</v>
      </c>
      <c r="E35" s="146">
        <v>12300</v>
      </c>
      <c r="F35" s="211" t="s">
        <v>42</v>
      </c>
      <c r="G35" s="333"/>
      <c r="H35" s="381"/>
      <c r="I35" s="382"/>
      <c r="J35" s="452"/>
      <c r="K35" s="151">
        <f t="shared" si="0"/>
        <v>0</v>
      </c>
    </row>
    <row r="36" spans="1:11" s="3" customFormat="1" ht="12" outlineLevel="2" x14ac:dyDescent="0.2">
      <c r="A36" s="228" t="str">
        <f>A35</f>
        <v/>
      </c>
      <c r="B36" s="228" t="s">
        <v>23</v>
      </c>
      <c r="C36" s="228"/>
      <c r="D36" s="228"/>
      <c r="E36" s="19"/>
      <c r="F36" s="205" t="s">
        <v>43</v>
      </c>
      <c r="G36" s="330"/>
      <c r="H36" s="369"/>
      <c r="I36" s="372"/>
      <c r="J36" s="449"/>
      <c r="K36" s="35">
        <f t="shared" si="0"/>
        <v>0</v>
      </c>
    </row>
    <row r="37" spans="1:11" s="3" customFormat="1" ht="12" hidden="1" outlineLevel="2" x14ac:dyDescent="0.2">
      <c r="A37" s="27" t="str">
        <f>IF(SUM(J37:J39)&gt;0,10,"")</f>
        <v/>
      </c>
      <c r="B37" s="27"/>
      <c r="C37" s="229" t="s">
        <v>10</v>
      </c>
      <c r="D37" s="229" t="str">
        <f>IF($C$35="X","X","")</f>
        <v>X</v>
      </c>
      <c r="E37" s="107">
        <v>12310</v>
      </c>
      <c r="F37" s="207" t="s">
        <v>44</v>
      </c>
      <c r="G37" s="326"/>
      <c r="H37" s="367"/>
      <c r="I37" s="368" t="s">
        <v>45</v>
      </c>
      <c r="J37" s="447"/>
      <c r="K37" s="42">
        <f t="shared" si="0"/>
        <v>0</v>
      </c>
    </row>
    <row r="38" spans="1:11" ht="56.25" hidden="1" outlineLevel="2" x14ac:dyDescent="0.2">
      <c r="A38" s="228" t="str">
        <f>A37</f>
        <v/>
      </c>
      <c r="B38" s="27" t="s">
        <v>23</v>
      </c>
      <c r="C38" s="27"/>
      <c r="D38" s="27"/>
      <c r="E38" s="19"/>
      <c r="F38" s="206" t="s">
        <v>632</v>
      </c>
      <c r="G38" s="330"/>
      <c r="H38" s="369"/>
      <c r="I38" s="372"/>
      <c r="J38" s="437"/>
      <c r="K38" s="35">
        <f t="shared" si="0"/>
        <v>0</v>
      </c>
    </row>
    <row r="39" spans="1:11" s="3" customFormat="1" ht="12" hidden="1" outlineLevel="2" x14ac:dyDescent="0.2">
      <c r="A39" s="228" t="str">
        <f>A37</f>
        <v/>
      </c>
      <c r="B39" s="27" t="s">
        <v>24</v>
      </c>
      <c r="C39" s="27"/>
      <c r="D39" s="27"/>
      <c r="E39" s="19"/>
      <c r="F39" s="230" t="s">
        <v>46</v>
      </c>
      <c r="G39" s="328" t="s">
        <v>45</v>
      </c>
      <c r="H39" s="369"/>
      <c r="I39" s="380"/>
      <c r="J39" s="452"/>
      <c r="K39" s="35">
        <f t="shared" si="0"/>
        <v>0</v>
      </c>
    </row>
    <row r="40" spans="1:11" s="3" customFormat="1" ht="12" hidden="1" outlineLevel="2" x14ac:dyDescent="0.2">
      <c r="A40" s="27" t="str">
        <f>IF(SUM(J40:J42)&gt;0,10,"")</f>
        <v/>
      </c>
      <c r="B40" s="27"/>
      <c r="C40" s="229" t="s">
        <v>10</v>
      </c>
      <c r="D40" s="229" t="str">
        <f>IF($C$35="X","X","")</f>
        <v>X</v>
      </c>
      <c r="E40" s="107">
        <v>12311</v>
      </c>
      <c r="F40" s="207" t="s">
        <v>47</v>
      </c>
      <c r="G40" s="326"/>
      <c r="H40" s="367"/>
      <c r="I40" s="368" t="s">
        <v>45</v>
      </c>
      <c r="J40" s="452"/>
      <c r="K40" s="42">
        <f t="shared" si="0"/>
        <v>0</v>
      </c>
    </row>
    <row r="41" spans="1:11" ht="67.5" hidden="1" outlineLevel="2" x14ac:dyDescent="0.2">
      <c r="A41" s="228" t="str">
        <f>A40</f>
        <v/>
      </c>
      <c r="B41" s="27" t="s">
        <v>23</v>
      </c>
      <c r="C41" s="27"/>
      <c r="D41" s="27"/>
      <c r="E41" s="19"/>
      <c r="F41" s="206" t="s">
        <v>575</v>
      </c>
      <c r="G41" s="330"/>
      <c r="H41" s="369"/>
      <c r="I41" s="380"/>
      <c r="J41" s="452"/>
      <c r="K41" s="35">
        <f t="shared" si="0"/>
        <v>0</v>
      </c>
    </row>
    <row r="42" spans="1:11" s="3" customFormat="1" ht="12" hidden="1" outlineLevel="2" x14ac:dyDescent="0.2">
      <c r="A42" s="228" t="str">
        <f>A40</f>
        <v/>
      </c>
      <c r="B42" s="27" t="s">
        <v>24</v>
      </c>
      <c r="C42" s="27"/>
      <c r="D42" s="27"/>
      <c r="E42" s="19"/>
      <c r="F42" s="230" t="s">
        <v>46</v>
      </c>
      <c r="G42" s="328" t="s">
        <v>45</v>
      </c>
      <c r="H42" s="369"/>
      <c r="I42" s="380"/>
      <c r="J42" s="452"/>
      <c r="K42" s="35">
        <f t="shared" si="0"/>
        <v>0</v>
      </c>
    </row>
    <row r="43" spans="1:11" s="3" customFormat="1" ht="12" outlineLevel="2" x14ac:dyDescent="0.2">
      <c r="A43" s="27">
        <f>IF(SUM(J43:J45)&gt;0,10,"")</f>
        <v>10</v>
      </c>
      <c r="B43" s="27"/>
      <c r="C43" s="229" t="s">
        <v>10</v>
      </c>
      <c r="D43" s="229" t="str">
        <f>IF($C$35="X","X","")</f>
        <v>X</v>
      </c>
      <c r="E43" s="107">
        <v>12312</v>
      </c>
      <c r="F43" s="207" t="s">
        <v>645</v>
      </c>
      <c r="G43" s="326"/>
      <c r="H43" s="367"/>
      <c r="I43" s="368" t="s">
        <v>45</v>
      </c>
      <c r="J43" s="452">
        <v>400</v>
      </c>
      <c r="K43" s="42">
        <f t="shared" si="0"/>
        <v>0</v>
      </c>
    </row>
    <row r="44" spans="1:11" s="3" customFormat="1" ht="67.5" outlineLevel="2" x14ac:dyDescent="0.2">
      <c r="A44" s="228">
        <f>A43</f>
        <v>10</v>
      </c>
      <c r="B44" s="27" t="s">
        <v>23</v>
      </c>
      <c r="C44" s="27"/>
      <c r="D44" s="27"/>
      <c r="E44" s="19"/>
      <c r="F44" s="206" t="s">
        <v>646</v>
      </c>
      <c r="G44" s="330"/>
      <c r="H44" s="369"/>
      <c r="I44" s="380"/>
      <c r="J44" s="457"/>
      <c r="K44" s="35">
        <f t="shared" si="0"/>
        <v>0</v>
      </c>
    </row>
    <row r="45" spans="1:11" s="3" customFormat="1" ht="12" hidden="1" outlineLevel="2" x14ac:dyDescent="0.2">
      <c r="A45" s="228">
        <f>A43</f>
        <v>10</v>
      </c>
      <c r="B45" s="27" t="s">
        <v>24</v>
      </c>
      <c r="C45" s="27"/>
      <c r="D45" s="27"/>
      <c r="E45" s="19"/>
      <c r="F45" s="230" t="s">
        <v>46</v>
      </c>
      <c r="G45" s="328" t="s">
        <v>45</v>
      </c>
      <c r="H45" s="369"/>
      <c r="I45" s="380"/>
      <c r="J45" s="452"/>
      <c r="K45" s="35">
        <f t="shared" si="0"/>
        <v>0</v>
      </c>
    </row>
    <row r="46" spans="1:11" s="3" customFormat="1" ht="12" hidden="1" outlineLevel="2" x14ac:dyDescent="0.2">
      <c r="A46" s="228" t="str">
        <f>IF(SUM(J46:J48)&gt;0,10,"")</f>
        <v/>
      </c>
      <c r="B46" s="228" t="s">
        <v>21</v>
      </c>
      <c r="C46" s="197" t="s">
        <v>10</v>
      </c>
      <c r="D46" s="197" t="str">
        <f>IF($C$28="X","X","")</f>
        <v>X</v>
      </c>
      <c r="E46" s="148">
        <v>12400</v>
      </c>
      <c r="F46" s="208" t="s">
        <v>48</v>
      </c>
      <c r="G46" s="326"/>
      <c r="H46" s="383"/>
      <c r="I46" s="368" t="s">
        <v>45</v>
      </c>
      <c r="J46" s="452"/>
      <c r="K46" s="152">
        <f t="shared" si="0"/>
        <v>0</v>
      </c>
    </row>
    <row r="47" spans="1:11" ht="67.5" hidden="1" outlineLevel="2" x14ac:dyDescent="0.2">
      <c r="A47" s="228" t="str">
        <f>A46</f>
        <v/>
      </c>
      <c r="B47" s="27" t="s">
        <v>23</v>
      </c>
      <c r="C47" s="27"/>
      <c r="D47" s="27"/>
      <c r="E47" s="19"/>
      <c r="F47" s="206" t="s">
        <v>49</v>
      </c>
      <c r="G47" s="330"/>
      <c r="H47" s="369"/>
      <c r="I47" s="372"/>
      <c r="J47" s="458"/>
      <c r="K47" s="35">
        <f t="shared" si="0"/>
        <v>0</v>
      </c>
    </row>
    <row r="48" spans="1:11" s="3" customFormat="1" ht="12" hidden="1" outlineLevel="2" x14ac:dyDescent="0.2">
      <c r="A48" s="228" t="str">
        <f>A47</f>
        <v/>
      </c>
      <c r="B48" s="27" t="s">
        <v>24</v>
      </c>
      <c r="C48" s="27"/>
      <c r="D48" s="27"/>
      <c r="E48" s="19"/>
      <c r="F48" s="230" t="s">
        <v>46</v>
      </c>
      <c r="G48" s="330" t="s">
        <v>45</v>
      </c>
      <c r="H48" s="369"/>
      <c r="I48" s="372"/>
      <c r="J48" s="456"/>
      <c r="K48" s="35">
        <f t="shared" si="0"/>
        <v>0</v>
      </c>
    </row>
    <row r="49" spans="1:32" s="3" customFormat="1" ht="12.75" outlineLevel="1" collapsed="1" x14ac:dyDescent="0.2">
      <c r="A49" s="228">
        <f>IF(SUM(J49:J62)&gt;0,10,"")</f>
        <v>10</v>
      </c>
      <c r="B49" s="228" t="s">
        <v>19</v>
      </c>
      <c r="C49" s="235" t="s">
        <v>10</v>
      </c>
      <c r="D49" s="235" t="str">
        <f>IF($C$8="X","X","")</f>
        <v>X</v>
      </c>
      <c r="E49" s="141">
        <v>13000</v>
      </c>
      <c r="F49" s="204" t="s">
        <v>50</v>
      </c>
      <c r="G49" s="331"/>
      <c r="H49" s="377"/>
      <c r="I49" s="378"/>
      <c r="J49" s="452"/>
      <c r="K49" s="36">
        <f t="shared" si="0"/>
        <v>0</v>
      </c>
    </row>
    <row r="50" spans="1:32" s="3" customFormat="1" ht="12" outlineLevel="2" x14ac:dyDescent="0.2">
      <c r="A50" s="228">
        <f>IF(SUM(J50:J52)&gt;0,10,"")</f>
        <v>10</v>
      </c>
      <c r="B50" s="228" t="s">
        <v>21</v>
      </c>
      <c r="C50" s="197" t="s">
        <v>10</v>
      </c>
      <c r="D50" s="197" t="str">
        <f>IF($C$49="X","X","")</f>
        <v>X</v>
      </c>
      <c r="E50" s="242">
        <v>13100</v>
      </c>
      <c r="F50" s="243" t="s">
        <v>543</v>
      </c>
      <c r="G50" s="330">
        <v>0</v>
      </c>
      <c r="H50" s="369"/>
      <c r="I50" s="372" t="s">
        <v>8</v>
      </c>
      <c r="J50" s="460">
        <v>0.3</v>
      </c>
      <c r="K50" s="35">
        <f t="shared" si="0"/>
        <v>0</v>
      </c>
      <c r="AF50" s="3">
        <v>2</v>
      </c>
    </row>
    <row r="51" spans="1:32" s="3" customFormat="1" ht="33.75" outlineLevel="2" x14ac:dyDescent="0.2">
      <c r="A51" s="228">
        <f>A50</f>
        <v>10</v>
      </c>
      <c r="B51" s="228" t="s">
        <v>23</v>
      </c>
      <c r="C51" s="228"/>
      <c r="D51" s="228"/>
      <c r="E51" s="19"/>
      <c r="F51" s="206" t="s">
        <v>51</v>
      </c>
      <c r="G51" s="330"/>
      <c r="H51" s="369"/>
      <c r="I51" s="372"/>
      <c r="J51" s="452"/>
      <c r="K51" s="35">
        <f t="shared" si="0"/>
        <v>0</v>
      </c>
    </row>
    <row r="52" spans="1:32" s="3" customFormat="1" ht="12" hidden="1" outlineLevel="2" x14ac:dyDescent="0.2">
      <c r="A52" s="228">
        <f>A51</f>
        <v>10</v>
      </c>
      <c r="B52" s="228" t="s">
        <v>24</v>
      </c>
      <c r="C52" s="228"/>
      <c r="D52" s="228"/>
      <c r="E52" s="19"/>
      <c r="F52" s="230" t="s">
        <v>25</v>
      </c>
      <c r="G52" s="330" t="s">
        <v>8</v>
      </c>
      <c r="H52" s="369"/>
      <c r="I52" s="372"/>
      <c r="J52" s="452"/>
      <c r="K52" s="35">
        <f t="shared" si="0"/>
        <v>0</v>
      </c>
    </row>
    <row r="53" spans="1:32" s="3" customFormat="1" ht="12" outlineLevel="2" x14ac:dyDescent="0.2">
      <c r="A53" s="228">
        <f>IF(SUM(J53:J55)&gt;0,10,"")</f>
        <v>10</v>
      </c>
      <c r="B53" s="228" t="s">
        <v>21</v>
      </c>
      <c r="C53" s="197" t="s">
        <v>10</v>
      </c>
      <c r="D53" s="197" t="str">
        <f>IF($C$49="X","X","")</f>
        <v>X</v>
      </c>
      <c r="E53" s="148">
        <v>13200</v>
      </c>
      <c r="F53" s="219" t="s">
        <v>540</v>
      </c>
      <c r="G53" s="326">
        <v>0</v>
      </c>
      <c r="H53" s="367"/>
      <c r="I53" s="368" t="s">
        <v>30</v>
      </c>
      <c r="J53" s="452">
        <v>150</v>
      </c>
      <c r="K53" s="42">
        <f t="shared" si="0"/>
        <v>0</v>
      </c>
    </row>
    <row r="54" spans="1:32" s="3" customFormat="1" ht="22.5" outlineLevel="2" x14ac:dyDescent="0.2">
      <c r="A54" s="228">
        <f>A53</f>
        <v>10</v>
      </c>
      <c r="B54" s="228" t="s">
        <v>23</v>
      </c>
      <c r="C54" s="228"/>
      <c r="D54" s="228"/>
      <c r="E54" s="19"/>
      <c r="F54" s="206" t="s">
        <v>541</v>
      </c>
      <c r="G54" s="330"/>
      <c r="H54" s="369"/>
      <c r="I54" s="372"/>
      <c r="J54" s="452"/>
      <c r="K54" s="35">
        <f t="shared" si="0"/>
        <v>0</v>
      </c>
    </row>
    <row r="55" spans="1:32" s="3" customFormat="1" ht="12" hidden="1" outlineLevel="2" x14ac:dyDescent="0.2">
      <c r="A55" s="228">
        <f>A54</f>
        <v>10</v>
      </c>
      <c r="B55" s="228" t="s">
        <v>24</v>
      </c>
      <c r="C55" s="228"/>
      <c r="D55" s="228"/>
      <c r="E55" s="19"/>
      <c r="F55" s="230" t="s">
        <v>32</v>
      </c>
      <c r="G55" s="330" t="s">
        <v>30</v>
      </c>
      <c r="H55" s="369"/>
      <c r="I55" s="372"/>
      <c r="J55" s="452"/>
      <c r="K55" s="35">
        <f t="shared" si="0"/>
        <v>0</v>
      </c>
    </row>
    <row r="56" spans="1:32" s="3" customFormat="1" ht="12" outlineLevel="2" x14ac:dyDescent="0.2">
      <c r="A56" s="228">
        <f>IF(SUM(J56:J62)&gt;0,10,"")</f>
        <v>10</v>
      </c>
      <c r="B56" s="228" t="s">
        <v>21</v>
      </c>
      <c r="C56" s="197" t="s">
        <v>10</v>
      </c>
      <c r="D56" s="197" t="str">
        <f>IF($C$49="X","X","")</f>
        <v>X</v>
      </c>
      <c r="E56" s="146">
        <v>13300</v>
      </c>
      <c r="F56" s="244" t="s">
        <v>52</v>
      </c>
      <c r="G56" s="334">
        <v>0</v>
      </c>
      <c r="H56" s="381"/>
      <c r="I56" s="382"/>
      <c r="J56" s="452"/>
      <c r="K56" s="151">
        <f t="shared" si="0"/>
        <v>0</v>
      </c>
    </row>
    <row r="57" spans="1:32" s="3" customFormat="1" ht="12" outlineLevel="2" x14ac:dyDescent="0.2">
      <c r="A57" s="228">
        <f>IF(SUM(J57:J59)&gt;0,10,"")</f>
        <v>10</v>
      </c>
      <c r="B57" s="228"/>
      <c r="C57" s="229" t="s">
        <v>10</v>
      </c>
      <c r="D57" s="229" t="str">
        <f>IF($C$56="X","X","")</f>
        <v>X</v>
      </c>
      <c r="E57" s="309">
        <v>13310</v>
      </c>
      <c r="F57" s="274" t="s">
        <v>53</v>
      </c>
      <c r="G57" s="335"/>
      <c r="H57" s="383"/>
      <c r="I57" s="368" t="s">
        <v>54</v>
      </c>
      <c r="J57" s="452">
        <v>50</v>
      </c>
      <c r="K57" s="152">
        <f t="shared" si="0"/>
        <v>0</v>
      </c>
    </row>
    <row r="58" spans="1:32" s="3" customFormat="1" ht="45" outlineLevel="2" x14ac:dyDescent="0.2">
      <c r="A58" s="228">
        <f>A57</f>
        <v>10</v>
      </c>
      <c r="B58" s="228" t="s">
        <v>23</v>
      </c>
      <c r="C58" s="228"/>
      <c r="D58" s="228"/>
      <c r="E58" s="300"/>
      <c r="F58" s="310" t="s">
        <v>576</v>
      </c>
      <c r="G58" s="336"/>
      <c r="H58" s="384"/>
      <c r="I58" s="372"/>
      <c r="J58" s="452"/>
      <c r="K58" s="37">
        <f t="shared" si="0"/>
        <v>0</v>
      </c>
    </row>
    <row r="59" spans="1:32" s="3" customFormat="1" ht="12" hidden="1" outlineLevel="2" x14ac:dyDescent="0.2">
      <c r="A59" s="228">
        <f>A58</f>
        <v>10</v>
      </c>
      <c r="B59" s="228" t="s">
        <v>24</v>
      </c>
      <c r="C59" s="228"/>
      <c r="D59" s="228"/>
      <c r="E59" s="300"/>
      <c r="F59" s="258" t="s">
        <v>55</v>
      </c>
      <c r="G59" s="330" t="s">
        <v>54</v>
      </c>
      <c r="H59" s="369"/>
      <c r="I59" s="380"/>
      <c r="J59" s="451"/>
      <c r="K59" s="35">
        <f t="shared" si="0"/>
        <v>0</v>
      </c>
    </row>
    <row r="60" spans="1:32" s="3" customFormat="1" ht="12" hidden="1" outlineLevel="2" x14ac:dyDescent="0.2">
      <c r="A60" s="228" t="str">
        <f>IF(SUM(J60:J62)&gt;0,10,"")</f>
        <v/>
      </c>
      <c r="B60" s="228"/>
      <c r="C60" s="229" t="s">
        <v>10</v>
      </c>
      <c r="D60" s="229" t="str">
        <f>IF($C$56="X","X","")</f>
        <v>X</v>
      </c>
      <c r="E60" s="107">
        <v>13320</v>
      </c>
      <c r="F60" s="207" t="s">
        <v>56</v>
      </c>
      <c r="G60" s="335">
        <v>0</v>
      </c>
      <c r="H60" s="383"/>
      <c r="I60" s="368" t="s">
        <v>45</v>
      </c>
      <c r="J60" s="452"/>
      <c r="K60" s="152">
        <f t="shared" si="0"/>
        <v>0</v>
      </c>
    </row>
    <row r="61" spans="1:32" s="3" customFormat="1" ht="22.5" hidden="1" outlineLevel="2" x14ac:dyDescent="0.2">
      <c r="A61" s="228" t="str">
        <f>A60</f>
        <v/>
      </c>
      <c r="B61" s="228" t="s">
        <v>23</v>
      </c>
      <c r="C61" s="228"/>
      <c r="D61" s="228"/>
      <c r="E61" s="19"/>
      <c r="F61" s="217" t="s">
        <v>57</v>
      </c>
      <c r="G61" s="336"/>
      <c r="H61" s="384"/>
      <c r="I61" s="372"/>
      <c r="J61" s="457"/>
      <c r="K61" s="37">
        <f t="shared" si="0"/>
        <v>0</v>
      </c>
    </row>
    <row r="62" spans="1:32" s="3" customFormat="1" ht="12" hidden="1" outlineLevel="2" x14ac:dyDescent="0.2">
      <c r="A62" s="228" t="str">
        <f>A61</f>
        <v/>
      </c>
      <c r="B62" s="228" t="s">
        <v>24</v>
      </c>
      <c r="C62" s="228"/>
      <c r="D62" s="228"/>
      <c r="E62" s="19"/>
      <c r="F62" s="230" t="s">
        <v>46</v>
      </c>
      <c r="G62" s="328" t="s">
        <v>45</v>
      </c>
      <c r="H62" s="371"/>
      <c r="I62" s="372"/>
      <c r="J62" s="452"/>
      <c r="K62" s="119">
        <f t="shared" si="0"/>
        <v>0</v>
      </c>
    </row>
    <row r="63" spans="1:32" s="3" customFormat="1" ht="12.75" outlineLevel="1" collapsed="1" x14ac:dyDescent="0.2">
      <c r="A63" s="228">
        <f>IF(SUM(J63:J76)&gt;0,10,"")</f>
        <v>10</v>
      </c>
      <c r="B63" s="228" t="s">
        <v>19</v>
      </c>
      <c r="C63" s="235" t="s">
        <v>10</v>
      </c>
      <c r="D63" s="235" t="str">
        <f>IF($C$8="X","X","")</f>
        <v>X</v>
      </c>
      <c r="E63" s="141">
        <v>14000</v>
      </c>
      <c r="F63" s="204" t="s">
        <v>58</v>
      </c>
      <c r="G63" s="331"/>
      <c r="H63" s="377"/>
      <c r="I63" s="378"/>
      <c r="J63" s="457"/>
      <c r="K63" s="36">
        <f t="shared" si="0"/>
        <v>0</v>
      </c>
    </row>
    <row r="64" spans="1:32" s="3" customFormat="1" ht="12" outlineLevel="2" x14ac:dyDescent="0.2">
      <c r="A64" s="228">
        <f>IF(SUM(J64:J73)&gt;0,10,"")</f>
        <v>10</v>
      </c>
      <c r="B64" s="228" t="s">
        <v>21</v>
      </c>
      <c r="C64" s="197" t="s">
        <v>10</v>
      </c>
      <c r="D64" s="197" t="str">
        <f>IF($C$63="X","X","")</f>
        <v>X</v>
      </c>
      <c r="E64" s="148">
        <v>14100</v>
      </c>
      <c r="F64" s="219" t="s">
        <v>59</v>
      </c>
      <c r="G64" s="326">
        <v>0</v>
      </c>
      <c r="H64" s="367"/>
      <c r="I64" s="368"/>
      <c r="J64" s="452"/>
      <c r="K64" s="42">
        <f t="shared" si="0"/>
        <v>0</v>
      </c>
    </row>
    <row r="65" spans="1:11" s="3" customFormat="1" ht="12" outlineLevel="2" x14ac:dyDescent="0.2">
      <c r="A65" s="228">
        <f>IF(SUM(J65:J66)&gt;0,10,"")</f>
        <v>10</v>
      </c>
      <c r="B65" s="228"/>
      <c r="C65" s="229" t="s">
        <v>10</v>
      </c>
      <c r="D65" s="229" t="str">
        <f>IF($C$64="X","X","")</f>
        <v>X</v>
      </c>
      <c r="E65" s="107">
        <v>14111</v>
      </c>
      <c r="F65" s="224" t="s">
        <v>60</v>
      </c>
      <c r="G65" s="326"/>
      <c r="H65" s="367"/>
      <c r="I65" s="368" t="s">
        <v>54</v>
      </c>
      <c r="J65" s="449">
        <v>20</v>
      </c>
      <c r="K65" s="42">
        <f t="shared" si="0"/>
        <v>0</v>
      </c>
    </row>
    <row r="66" spans="1:11" s="3" customFormat="1" ht="33.75" outlineLevel="2" x14ac:dyDescent="0.2">
      <c r="A66" s="228">
        <f>A65</f>
        <v>10</v>
      </c>
      <c r="B66" s="228" t="s">
        <v>23</v>
      </c>
      <c r="C66" s="228"/>
      <c r="D66" s="228"/>
      <c r="E66" s="19"/>
      <c r="F66" s="205" t="s">
        <v>577</v>
      </c>
      <c r="G66" s="327"/>
      <c r="H66" s="369"/>
      <c r="I66" s="370"/>
      <c r="J66" s="449"/>
      <c r="K66" s="35">
        <f t="shared" si="0"/>
        <v>0</v>
      </c>
    </row>
    <row r="67" spans="1:11" s="3" customFormat="1" ht="12" hidden="1" outlineLevel="2" x14ac:dyDescent="0.2">
      <c r="A67" s="228">
        <f>A66</f>
        <v>10</v>
      </c>
      <c r="B67" s="228" t="s">
        <v>24</v>
      </c>
      <c r="C67" s="228"/>
      <c r="D67" s="228"/>
      <c r="E67" s="19"/>
      <c r="F67" s="230" t="s">
        <v>55</v>
      </c>
      <c r="G67" s="332" t="s">
        <v>54</v>
      </c>
      <c r="H67" s="379"/>
      <c r="I67" s="372"/>
      <c r="J67" s="456"/>
      <c r="K67" s="34">
        <f t="shared" si="0"/>
        <v>0</v>
      </c>
    </row>
    <row r="68" spans="1:11" s="3" customFormat="1" ht="12" hidden="1" outlineLevel="2" x14ac:dyDescent="0.2">
      <c r="A68" s="228" t="str">
        <f>IF(SUM(J68:J69)&gt;0,10,"")</f>
        <v/>
      </c>
      <c r="B68" s="228"/>
      <c r="C68" s="229" t="s">
        <v>10</v>
      </c>
      <c r="D68" s="229" t="str">
        <f>IF($C$64="X","X","")</f>
        <v>X</v>
      </c>
      <c r="E68" s="309">
        <v>14112</v>
      </c>
      <c r="F68" s="311" t="s">
        <v>566</v>
      </c>
      <c r="G68" s="326"/>
      <c r="H68" s="367"/>
      <c r="I68" s="368" t="s">
        <v>34</v>
      </c>
      <c r="J68" s="461"/>
      <c r="K68" s="42">
        <f t="shared" si="0"/>
        <v>0</v>
      </c>
    </row>
    <row r="69" spans="1:11" s="3" customFormat="1" ht="33.75" hidden="1" outlineLevel="2" x14ac:dyDescent="0.2">
      <c r="A69" s="228" t="str">
        <f>A68</f>
        <v/>
      </c>
      <c r="B69" s="228" t="s">
        <v>23</v>
      </c>
      <c r="C69" s="228"/>
      <c r="D69" s="228"/>
      <c r="E69" s="300"/>
      <c r="F69" s="273" t="s">
        <v>578</v>
      </c>
      <c r="G69" s="327"/>
      <c r="H69" s="369"/>
      <c r="I69" s="370"/>
      <c r="J69" s="449"/>
      <c r="K69" s="35">
        <f t="shared" si="0"/>
        <v>0</v>
      </c>
    </row>
    <row r="70" spans="1:11" s="3" customFormat="1" ht="12" hidden="1" outlineLevel="2" x14ac:dyDescent="0.2">
      <c r="A70" s="228" t="str">
        <f>A69</f>
        <v/>
      </c>
      <c r="B70" s="228" t="s">
        <v>24</v>
      </c>
      <c r="C70" s="228"/>
      <c r="D70" s="228"/>
      <c r="E70" s="300"/>
      <c r="F70" s="258" t="s">
        <v>36</v>
      </c>
      <c r="G70" s="332" t="s">
        <v>34</v>
      </c>
      <c r="H70" s="379"/>
      <c r="I70" s="372"/>
      <c r="J70" s="461"/>
      <c r="K70" s="34">
        <f t="shared" si="0"/>
        <v>0</v>
      </c>
    </row>
    <row r="71" spans="1:11" s="3" customFormat="1" ht="12" hidden="1" outlineLevel="2" x14ac:dyDescent="0.2">
      <c r="A71" s="228" t="str">
        <f>IF(SUM(J71:J72)&gt;0,10,"")</f>
        <v/>
      </c>
      <c r="B71" s="228"/>
      <c r="C71" s="229" t="s">
        <v>10</v>
      </c>
      <c r="D71" s="229" t="str">
        <f>IF($C$64="X","X","")</f>
        <v>X</v>
      </c>
      <c r="E71" s="107">
        <v>14113</v>
      </c>
      <c r="F71" s="311" t="s">
        <v>579</v>
      </c>
      <c r="G71" s="326"/>
      <c r="H71" s="367"/>
      <c r="I71" s="368" t="s">
        <v>34</v>
      </c>
      <c r="J71" s="452"/>
      <c r="K71" s="42">
        <f t="shared" si="0"/>
        <v>0</v>
      </c>
    </row>
    <row r="72" spans="1:11" s="3" customFormat="1" ht="22.5" hidden="1" outlineLevel="2" x14ac:dyDescent="0.2">
      <c r="A72" s="228" t="str">
        <f>A71</f>
        <v/>
      </c>
      <c r="B72" s="228" t="s">
        <v>23</v>
      </c>
      <c r="C72" s="229"/>
      <c r="D72" s="229"/>
      <c r="E72" s="19"/>
      <c r="F72" s="273" t="s">
        <v>567</v>
      </c>
      <c r="G72" s="327"/>
      <c r="H72" s="369"/>
      <c r="I72" s="370"/>
      <c r="J72" s="452"/>
      <c r="K72" s="35">
        <f t="shared" si="0"/>
        <v>0</v>
      </c>
    </row>
    <row r="73" spans="1:11" s="3" customFormat="1" ht="12" hidden="1" outlineLevel="2" x14ac:dyDescent="0.2">
      <c r="A73" s="228" t="str">
        <f>A72</f>
        <v/>
      </c>
      <c r="B73" s="228" t="s">
        <v>24</v>
      </c>
      <c r="C73" s="228"/>
      <c r="D73" s="228"/>
      <c r="E73" s="19"/>
      <c r="F73" s="258" t="s">
        <v>36</v>
      </c>
      <c r="G73" s="332" t="s">
        <v>34</v>
      </c>
      <c r="H73" s="379"/>
      <c r="I73" s="372"/>
      <c r="J73" s="452"/>
      <c r="K73" s="34">
        <f t="shared" si="0"/>
        <v>0</v>
      </c>
    </row>
    <row r="74" spans="1:11" s="3" customFormat="1" ht="12" hidden="1" outlineLevel="2" x14ac:dyDescent="0.2">
      <c r="A74" s="228" t="str">
        <f>IF(SUM(J74:J76)&gt;0,10,"")</f>
        <v/>
      </c>
      <c r="B74" s="228" t="s">
        <v>21</v>
      </c>
      <c r="C74" s="197" t="s">
        <v>10</v>
      </c>
      <c r="D74" s="197" t="str">
        <f>IF($C$63="X","X","")</f>
        <v>X</v>
      </c>
      <c r="E74" s="148">
        <v>14300</v>
      </c>
      <c r="F74" s="219" t="s">
        <v>644</v>
      </c>
      <c r="G74" s="326"/>
      <c r="H74" s="369"/>
      <c r="I74" s="385" t="s">
        <v>39</v>
      </c>
      <c r="J74" s="452"/>
      <c r="K74" s="35">
        <f t="shared" si="0"/>
        <v>0</v>
      </c>
    </row>
    <row r="75" spans="1:11" s="3" customFormat="1" ht="33.75" hidden="1" outlineLevel="2" x14ac:dyDescent="0.2">
      <c r="A75" s="228" t="str">
        <f>A74</f>
        <v/>
      </c>
      <c r="B75" s="228" t="s">
        <v>23</v>
      </c>
      <c r="C75" s="228"/>
      <c r="D75" s="228"/>
      <c r="E75" s="19"/>
      <c r="F75" s="205" t="s">
        <v>568</v>
      </c>
      <c r="G75" s="327"/>
      <c r="H75" s="369"/>
      <c r="I75" s="370"/>
      <c r="J75" s="438"/>
      <c r="K75" s="35">
        <f t="shared" si="0"/>
        <v>0</v>
      </c>
    </row>
    <row r="76" spans="1:11" s="3" customFormat="1" ht="12" hidden="1" outlineLevel="2" x14ac:dyDescent="0.2">
      <c r="A76" s="228" t="str">
        <f>A75</f>
        <v/>
      </c>
      <c r="B76" s="228" t="s">
        <v>24</v>
      </c>
      <c r="C76" s="228"/>
      <c r="D76" s="228"/>
      <c r="E76" s="19"/>
      <c r="F76" s="230" t="s">
        <v>36</v>
      </c>
      <c r="G76" s="337" t="s">
        <v>34</v>
      </c>
      <c r="H76" s="371"/>
      <c r="I76" s="372"/>
      <c r="J76" s="445"/>
      <c r="K76" s="119">
        <f t="shared" si="0"/>
        <v>0</v>
      </c>
    </row>
    <row r="77" spans="1:11" s="3" customFormat="1" ht="12.75" outlineLevel="1" collapsed="1" x14ac:dyDescent="0.2">
      <c r="A77" s="228">
        <f>IF(SUM(J77:J83)&gt;0,10,"")</f>
        <v>10</v>
      </c>
      <c r="B77" s="228" t="s">
        <v>19</v>
      </c>
      <c r="C77" s="235" t="s">
        <v>10</v>
      </c>
      <c r="D77" s="235" t="str">
        <f>IF($C$8="X","X","")</f>
        <v>X</v>
      </c>
      <c r="E77" s="141">
        <v>15000</v>
      </c>
      <c r="F77" s="204" t="s">
        <v>61</v>
      </c>
      <c r="G77" s="325">
        <v>0</v>
      </c>
      <c r="H77" s="365"/>
      <c r="I77" s="366"/>
      <c r="J77" s="449"/>
      <c r="K77" s="139">
        <f t="shared" si="0"/>
        <v>0</v>
      </c>
    </row>
    <row r="78" spans="1:11" s="3" customFormat="1" ht="45" outlineLevel="3" x14ac:dyDescent="0.2">
      <c r="A78" s="228">
        <f>A77</f>
        <v>10</v>
      </c>
      <c r="B78" s="228" t="s">
        <v>23</v>
      </c>
      <c r="C78" s="228"/>
      <c r="D78" s="228"/>
      <c r="E78" s="19"/>
      <c r="F78" s="206" t="s">
        <v>580</v>
      </c>
      <c r="G78" s="327"/>
      <c r="H78" s="369"/>
      <c r="I78" s="370"/>
      <c r="J78" s="452"/>
      <c r="K78" s="35">
        <f t="shared" ref="K78:K141" si="1">J78*H78</f>
        <v>0</v>
      </c>
    </row>
    <row r="79" spans="1:11" s="3" customFormat="1" ht="12" outlineLevel="2" x14ac:dyDescent="0.2">
      <c r="A79" s="228">
        <f>IF(SUM(J79:J80)&gt;0,10,"")</f>
        <v>10</v>
      </c>
      <c r="B79" s="228" t="s">
        <v>21</v>
      </c>
      <c r="C79" s="197" t="s">
        <v>10</v>
      </c>
      <c r="D79" s="197" t="str">
        <f>IF($C$77="X","X","")</f>
        <v>X</v>
      </c>
      <c r="E79" s="148">
        <v>15100</v>
      </c>
      <c r="F79" s="219" t="s">
        <v>544</v>
      </c>
      <c r="G79" s="326"/>
      <c r="H79" s="367"/>
      <c r="I79" s="368" t="s">
        <v>8</v>
      </c>
      <c r="J79" s="452">
        <v>0.3</v>
      </c>
      <c r="K79" s="42">
        <f t="shared" si="1"/>
        <v>0</v>
      </c>
    </row>
    <row r="80" spans="1:11" s="3" customFormat="1" ht="12" hidden="1" outlineLevel="2" x14ac:dyDescent="0.2">
      <c r="A80" s="228">
        <f>A79</f>
        <v>10</v>
      </c>
      <c r="B80" s="228" t="s">
        <v>24</v>
      </c>
      <c r="C80" s="228"/>
      <c r="D80" s="228"/>
      <c r="E80" s="19"/>
      <c r="F80" s="230" t="s">
        <v>25</v>
      </c>
      <c r="G80" s="330" t="s">
        <v>8</v>
      </c>
      <c r="H80" s="371"/>
      <c r="I80" s="380"/>
      <c r="J80" s="449"/>
      <c r="K80" s="119">
        <f t="shared" si="1"/>
        <v>0</v>
      </c>
    </row>
    <row r="81" spans="1:11" s="3" customFormat="1" ht="12" outlineLevel="2" x14ac:dyDescent="0.2">
      <c r="A81" s="228">
        <f>IF(SUM(J81:J83)&gt;0,10,"")</f>
        <v>10</v>
      </c>
      <c r="B81" s="228" t="s">
        <v>21</v>
      </c>
      <c r="C81" s="197" t="s">
        <v>10</v>
      </c>
      <c r="D81" s="197" t="str">
        <f>IF($C$77="X","X","")</f>
        <v>X</v>
      </c>
      <c r="E81" s="148">
        <v>15200</v>
      </c>
      <c r="F81" s="219" t="s">
        <v>62</v>
      </c>
      <c r="G81" s="326"/>
      <c r="H81" s="367"/>
      <c r="I81" s="368" t="s">
        <v>45</v>
      </c>
      <c r="J81" s="452">
        <v>200</v>
      </c>
      <c r="K81" s="42">
        <f t="shared" si="1"/>
        <v>0</v>
      </c>
    </row>
    <row r="82" spans="1:11" s="3" customFormat="1" ht="33.75" outlineLevel="3" x14ac:dyDescent="0.2">
      <c r="A82" s="228">
        <f>A81</f>
        <v>10</v>
      </c>
      <c r="B82" s="228" t="s">
        <v>23</v>
      </c>
      <c r="C82" s="228"/>
      <c r="D82" s="228"/>
      <c r="E82" s="19"/>
      <c r="F82" s="206" t="s">
        <v>63</v>
      </c>
      <c r="G82" s="327"/>
      <c r="H82" s="369"/>
      <c r="I82" s="370"/>
      <c r="J82" s="452"/>
      <c r="K82" s="35">
        <f t="shared" si="1"/>
        <v>0</v>
      </c>
    </row>
    <row r="83" spans="1:11" s="3" customFormat="1" ht="12" hidden="1" outlineLevel="2" x14ac:dyDescent="0.2">
      <c r="A83" s="228">
        <f>A81</f>
        <v>10</v>
      </c>
      <c r="B83" s="228" t="s">
        <v>24</v>
      </c>
      <c r="C83" s="228"/>
      <c r="D83" s="228"/>
      <c r="E83" s="19"/>
      <c r="F83" s="230" t="s">
        <v>46</v>
      </c>
      <c r="G83" s="330" t="s">
        <v>45</v>
      </c>
      <c r="H83" s="369"/>
      <c r="I83" s="380"/>
      <c r="J83" s="452"/>
      <c r="K83" s="35">
        <f t="shared" si="1"/>
        <v>0</v>
      </c>
    </row>
    <row r="84" spans="1:11" s="3" customFormat="1" ht="12.75" outlineLevel="1" collapsed="1" thickBot="1" x14ac:dyDescent="0.25">
      <c r="A84" s="228">
        <f>A8</f>
        <v>10</v>
      </c>
      <c r="B84" s="228" t="s">
        <v>64</v>
      </c>
      <c r="C84" s="228"/>
      <c r="D84" s="228"/>
      <c r="E84" s="245"/>
      <c r="F84" s="226" t="s">
        <v>65</v>
      </c>
      <c r="G84" s="331"/>
      <c r="H84" s="377"/>
      <c r="I84" s="386"/>
      <c r="J84" s="377"/>
      <c r="K84" s="377">
        <f>SUM(K9:K81)</f>
        <v>0</v>
      </c>
    </row>
    <row r="85" spans="1:11" s="3" customFormat="1" ht="12.75" x14ac:dyDescent="0.2">
      <c r="A85" s="228">
        <f>IF(SUM(J86:J147)&gt;0,10,"")</f>
        <v>10</v>
      </c>
      <c r="B85" s="228" t="s">
        <v>17</v>
      </c>
      <c r="C85" s="234" t="s">
        <v>10</v>
      </c>
      <c r="D85" s="234" t="str">
        <f>C85</f>
        <v>X</v>
      </c>
      <c r="E85" s="140">
        <v>20000</v>
      </c>
      <c r="F85" s="213" t="s">
        <v>66</v>
      </c>
      <c r="G85" s="324">
        <v>0</v>
      </c>
      <c r="H85" s="363"/>
      <c r="I85" s="364"/>
      <c r="J85" s="364"/>
      <c r="K85" s="364">
        <f t="shared" si="1"/>
        <v>0</v>
      </c>
    </row>
    <row r="86" spans="1:11" s="3" customFormat="1" ht="12.75" outlineLevel="1" x14ac:dyDescent="0.2">
      <c r="A86" s="228">
        <f>IF(SUM(J86:J147)&gt;0,10,"")</f>
        <v>10</v>
      </c>
      <c r="B86" s="228" t="s">
        <v>19</v>
      </c>
      <c r="C86" s="235" t="s">
        <v>10</v>
      </c>
      <c r="D86" s="235" t="str">
        <f>IF($C$85="X","X","")</f>
        <v>X</v>
      </c>
      <c r="E86" s="141">
        <v>22000</v>
      </c>
      <c r="F86" s="204" t="s">
        <v>69</v>
      </c>
      <c r="G86" s="338">
        <v>0</v>
      </c>
      <c r="H86" s="387"/>
      <c r="I86" s="378"/>
      <c r="J86" s="452"/>
      <c r="K86" s="153">
        <f t="shared" si="1"/>
        <v>0</v>
      </c>
    </row>
    <row r="87" spans="1:11" s="3" customFormat="1" ht="12" hidden="1" outlineLevel="2" x14ac:dyDescent="0.2">
      <c r="A87" s="228" t="str">
        <f>IF(SUM(J87:J96)&gt;0,10,"")</f>
        <v/>
      </c>
      <c r="B87" s="228" t="s">
        <v>21</v>
      </c>
      <c r="C87" s="238" t="s">
        <v>10</v>
      </c>
      <c r="D87" s="238" t="str">
        <f>IF($C$86="X","X","")</f>
        <v>X</v>
      </c>
      <c r="E87" s="106">
        <v>22300</v>
      </c>
      <c r="F87" s="287" t="s">
        <v>70</v>
      </c>
      <c r="G87" s="335">
        <v>0</v>
      </c>
      <c r="H87" s="383"/>
      <c r="I87" s="382"/>
      <c r="J87" s="452"/>
      <c r="K87" s="152">
        <f t="shared" si="1"/>
        <v>0</v>
      </c>
    </row>
    <row r="88" spans="1:11" s="3" customFormat="1" ht="12" hidden="1" outlineLevel="2" x14ac:dyDescent="0.2">
      <c r="A88" s="27" t="str">
        <f>IF(SUM(J88:J90)&gt;0,10,"")</f>
        <v/>
      </c>
      <c r="B88" s="27"/>
      <c r="C88" s="229"/>
      <c r="D88" s="229" t="str">
        <f>IF($C$87="X","X","")</f>
        <v>X</v>
      </c>
      <c r="E88" s="107">
        <v>22310</v>
      </c>
      <c r="F88" s="207" t="s">
        <v>71</v>
      </c>
      <c r="G88" s="326"/>
      <c r="H88" s="367"/>
      <c r="I88" s="368" t="s">
        <v>34</v>
      </c>
      <c r="J88" s="452"/>
      <c r="K88" s="42">
        <f t="shared" si="1"/>
        <v>0</v>
      </c>
    </row>
    <row r="89" spans="1:11" s="3" customFormat="1" ht="33.75" hidden="1" outlineLevel="2" x14ac:dyDescent="0.2">
      <c r="A89" s="228" t="str">
        <f>A88</f>
        <v/>
      </c>
      <c r="B89" s="27" t="s">
        <v>23</v>
      </c>
      <c r="C89" s="27"/>
      <c r="D89" s="27"/>
      <c r="E89" s="19"/>
      <c r="F89" s="206" t="s">
        <v>72</v>
      </c>
      <c r="G89" s="330"/>
      <c r="H89" s="369"/>
      <c r="I89" s="372"/>
      <c r="J89" s="452"/>
      <c r="K89" s="35">
        <f t="shared" si="1"/>
        <v>0</v>
      </c>
    </row>
    <row r="90" spans="1:11" s="3" customFormat="1" ht="12" hidden="1" outlineLevel="2" x14ac:dyDescent="0.2">
      <c r="A90" s="228" t="str">
        <f>A89</f>
        <v/>
      </c>
      <c r="B90" s="27" t="s">
        <v>24</v>
      </c>
      <c r="C90" s="27"/>
      <c r="D90" s="27"/>
      <c r="E90" s="43"/>
      <c r="F90" s="210" t="s">
        <v>36</v>
      </c>
      <c r="G90" s="332" t="s">
        <v>34</v>
      </c>
      <c r="H90" s="379"/>
      <c r="I90" s="380"/>
      <c r="J90" s="452"/>
      <c r="K90" s="34">
        <f t="shared" si="1"/>
        <v>0</v>
      </c>
    </row>
    <row r="91" spans="1:11" s="3" customFormat="1" ht="12" hidden="1" outlineLevel="2" x14ac:dyDescent="0.2">
      <c r="A91" s="27" t="str">
        <f>IF(SUM(J91:J93)&gt;0,10,"")</f>
        <v/>
      </c>
      <c r="B91" s="27"/>
      <c r="C91" s="229"/>
      <c r="D91" s="229" t="str">
        <f>IF($C$87="X","X","")</f>
        <v>X</v>
      </c>
      <c r="E91" s="107">
        <v>22320</v>
      </c>
      <c r="F91" s="207" t="s">
        <v>73</v>
      </c>
      <c r="G91" s="326">
        <v>0</v>
      </c>
      <c r="H91" s="367"/>
      <c r="I91" s="368" t="s">
        <v>74</v>
      </c>
      <c r="J91" s="457"/>
      <c r="K91" s="42">
        <f t="shared" si="1"/>
        <v>0</v>
      </c>
    </row>
    <row r="92" spans="1:11" s="3" customFormat="1" ht="22.5" hidden="1" outlineLevel="2" x14ac:dyDescent="0.2">
      <c r="A92" s="228" t="str">
        <f>A91</f>
        <v/>
      </c>
      <c r="B92" s="27" t="s">
        <v>23</v>
      </c>
      <c r="C92" s="27"/>
      <c r="D92" s="27"/>
      <c r="E92" s="19"/>
      <c r="F92" s="206" t="s">
        <v>75</v>
      </c>
      <c r="G92" s="330"/>
      <c r="H92" s="369"/>
      <c r="I92" s="372"/>
      <c r="J92" s="452"/>
      <c r="K92" s="35">
        <f t="shared" si="1"/>
        <v>0</v>
      </c>
    </row>
    <row r="93" spans="1:11" s="3" customFormat="1" ht="12" hidden="1" outlineLevel="2" x14ac:dyDescent="0.2">
      <c r="A93" s="228" t="str">
        <f>A92</f>
        <v/>
      </c>
      <c r="B93" s="27" t="s">
        <v>24</v>
      </c>
      <c r="C93" s="27"/>
      <c r="D93" s="27"/>
      <c r="E93" s="19"/>
      <c r="F93" s="230" t="s">
        <v>76</v>
      </c>
      <c r="G93" s="330" t="s">
        <v>74</v>
      </c>
      <c r="H93" s="369"/>
      <c r="I93" s="372"/>
      <c r="J93" s="452"/>
      <c r="K93" s="35">
        <f t="shared" si="1"/>
        <v>0</v>
      </c>
    </row>
    <row r="94" spans="1:11" s="3" customFormat="1" ht="12" hidden="1" outlineLevel="2" x14ac:dyDescent="0.2">
      <c r="A94" s="27" t="str">
        <f>IF(SUM(J94:J96)&gt;0,10,"")</f>
        <v/>
      </c>
      <c r="B94" s="27"/>
      <c r="C94" s="229"/>
      <c r="D94" s="229" t="str">
        <f>IF($C$87="X","X","")</f>
        <v>X</v>
      </c>
      <c r="E94" s="107">
        <v>22330</v>
      </c>
      <c r="F94" s="207" t="s">
        <v>77</v>
      </c>
      <c r="G94" s="326">
        <v>0</v>
      </c>
      <c r="H94" s="367"/>
      <c r="I94" s="368" t="s">
        <v>74</v>
      </c>
      <c r="J94" s="452"/>
      <c r="K94" s="42">
        <f t="shared" si="1"/>
        <v>0</v>
      </c>
    </row>
    <row r="95" spans="1:11" s="3" customFormat="1" ht="22.5" hidden="1" outlineLevel="2" x14ac:dyDescent="0.2">
      <c r="A95" s="228" t="str">
        <f>A94</f>
        <v/>
      </c>
      <c r="B95" s="27" t="s">
        <v>23</v>
      </c>
      <c r="C95" s="27"/>
      <c r="D95" s="27"/>
      <c r="E95" s="19"/>
      <c r="F95" s="206" t="s">
        <v>78</v>
      </c>
      <c r="G95" s="330"/>
      <c r="H95" s="369"/>
      <c r="I95" s="372"/>
      <c r="J95" s="452"/>
      <c r="K95" s="35">
        <f t="shared" si="1"/>
        <v>0</v>
      </c>
    </row>
    <row r="96" spans="1:11" s="3" customFormat="1" ht="12" hidden="1" outlineLevel="2" x14ac:dyDescent="0.2">
      <c r="A96" s="228" t="str">
        <f>A95</f>
        <v/>
      </c>
      <c r="B96" s="27" t="s">
        <v>24</v>
      </c>
      <c r="C96" s="27"/>
      <c r="D96" s="27"/>
      <c r="E96" s="19"/>
      <c r="F96" s="230" t="s">
        <v>76</v>
      </c>
      <c r="G96" s="330" t="s">
        <v>74</v>
      </c>
      <c r="H96" s="369"/>
      <c r="I96" s="372"/>
      <c r="J96" s="449"/>
      <c r="K96" s="35">
        <f t="shared" si="1"/>
        <v>0</v>
      </c>
    </row>
    <row r="97" spans="1:11" s="3" customFormat="1" ht="12" outlineLevel="2" x14ac:dyDescent="0.2">
      <c r="A97" s="228">
        <f>IF(SUM(J97:J122)&gt;0,10,"")</f>
        <v>10</v>
      </c>
      <c r="B97" s="228" t="s">
        <v>21</v>
      </c>
      <c r="C97" s="238" t="s">
        <v>10</v>
      </c>
      <c r="D97" s="238" t="str">
        <f>IF($C$86="X","X","")</f>
        <v>X</v>
      </c>
      <c r="E97" s="142">
        <v>22500</v>
      </c>
      <c r="F97" s="202" t="s">
        <v>80</v>
      </c>
      <c r="G97" s="334"/>
      <c r="H97" s="381"/>
      <c r="I97" s="382"/>
      <c r="J97" s="452"/>
      <c r="K97" s="151">
        <f t="shared" si="1"/>
        <v>0</v>
      </c>
    </row>
    <row r="98" spans="1:11" s="3" customFormat="1" ht="12" outlineLevel="2" x14ac:dyDescent="0.2">
      <c r="A98" s="228">
        <f>IF(SUM(J98:J104)&gt;0,10,"")</f>
        <v>10</v>
      </c>
      <c r="B98" s="228" t="s">
        <v>79</v>
      </c>
      <c r="C98" s="197" t="s">
        <v>10</v>
      </c>
      <c r="D98" s="197" t="str">
        <f>IF($C$97="X","X","")</f>
        <v>X</v>
      </c>
      <c r="E98" s="242">
        <v>22510</v>
      </c>
      <c r="F98" s="246" t="s">
        <v>81</v>
      </c>
      <c r="G98" s="336">
        <v>0</v>
      </c>
      <c r="H98" s="384"/>
      <c r="I98" s="372"/>
      <c r="J98" s="449"/>
      <c r="K98" s="37">
        <f t="shared" si="1"/>
        <v>0</v>
      </c>
    </row>
    <row r="99" spans="1:11" s="3" customFormat="1" ht="12" hidden="1" outlineLevel="2" x14ac:dyDescent="0.2">
      <c r="A99" s="27" t="str">
        <f>IF(SUM(J99:J101)&gt;0,10,"")</f>
        <v/>
      </c>
      <c r="B99" s="27"/>
      <c r="C99" s="229"/>
      <c r="D99" s="197" t="str">
        <f>IF($C$98="X","X","")</f>
        <v>X</v>
      </c>
      <c r="E99" s="107">
        <v>22511</v>
      </c>
      <c r="F99" s="207" t="s">
        <v>82</v>
      </c>
      <c r="G99" s="326"/>
      <c r="H99" s="367"/>
      <c r="I99" s="368" t="s">
        <v>83</v>
      </c>
      <c r="J99" s="452"/>
      <c r="K99" s="42">
        <f t="shared" si="1"/>
        <v>0</v>
      </c>
    </row>
    <row r="100" spans="1:11" s="3" customFormat="1" ht="12" hidden="1" outlineLevel="2" x14ac:dyDescent="0.2">
      <c r="A100" s="228" t="str">
        <f>A99</f>
        <v/>
      </c>
      <c r="B100" s="27" t="s">
        <v>23</v>
      </c>
      <c r="C100" s="27"/>
      <c r="D100" s="27"/>
      <c r="E100" s="19"/>
      <c r="F100" s="206" t="s">
        <v>84</v>
      </c>
      <c r="G100" s="330"/>
      <c r="H100" s="369"/>
      <c r="I100" s="372"/>
      <c r="J100" s="452"/>
      <c r="K100" s="35">
        <f t="shared" si="1"/>
        <v>0</v>
      </c>
    </row>
    <row r="101" spans="1:11" s="3" customFormat="1" ht="12" hidden="1" outlineLevel="2" x14ac:dyDescent="0.2">
      <c r="A101" s="228" t="str">
        <f>A100</f>
        <v/>
      </c>
      <c r="B101" s="27" t="s">
        <v>24</v>
      </c>
      <c r="C101" s="27"/>
      <c r="D101" s="27"/>
      <c r="E101" s="19"/>
      <c r="F101" s="230" t="s">
        <v>25</v>
      </c>
      <c r="G101" s="330" t="s">
        <v>83</v>
      </c>
      <c r="H101" s="369"/>
      <c r="I101" s="380"/>
      <c r="J101" s="452"/>
      <c r="K101" s="35">
        <f t="shared" si="1"/>
        <v>0</v>
      </c>
    </row>
    <row r="102" spans="1:11" s="3" customFormat="1" ht="12" outlineLevel="2" x14ac:dyDescent="0.2">
      <c r="A102" s="27">
        <f>IF(SUM(J102:J104)&gt;0,10,"")</f>
        <v>10</v>
      </c>
      <c r="B102" s="27"/>
      <c r="C102" s="229" t="s">
        <v>10</v>
      </c>
      <c r="D102" s="197" t="str">
        <f>IF($C$98="X","X","")</f>
        <v>X</v>
      </c>
      <c r="E102" s="107">
        <v>22512</v>
      </c>
      <c r="F102" s="207" t="s">
        <v>85</v>
      </c>
      <c r="G102" s="326"/>
      <c r="H102" s="367"/>
      <c r="I102" s="368" t="s">
        <v>8</v>
      </c>
      <c r="J102" s="452">
        <v>4</v>
      </c>
      <c r="K102" s="42">
        <f t="shared" si="1"/>
        <v>0</v>
      </c>
    </row>
    <row r="103" spans="1:11" s="3" customFormat="1" ht="12" outlineLevel="2" x14ac:dyDescent="0.2">
      <c r="A103" s="228">
        <f>A102</f>
        <v>10</v>
      </c>
      <c r="B103" s="27" t="s">
        <v>23</v>
      </c>
      <c r="C103" s="27"/>
      <c r="D103" s="27"/>
      <c r="E103" s="19"/>
      <c r="F103" s="206" t="s">
        <v>86</v>
      </c>
      <c r="G103" s="330"/>
      <c r="H103" s="369"/>
      <c r="I103" s="372"/>
      <c r="J103" s="452"/>
      <c r="K103" s="35">
        <f t="shared" si="1"/>
        <v>0</v>
      </c>
    </row>
    <row r="104" spans="1:11" s="3" customFormat="1" ht="12" hidden="1" outlineLevel="2" x14ac:dyDescent="0.2">
      <c r="A104" s="228">
        <f>A103</f>
        <v>10</v>
      </c>
      <c r="B104" s="27" t="s">
        <v>24</v>
      </c>
      <c r="C104" s="27"/>
      <c r="D104" s="27"/>
      <c r="E104" s="19"/>
      <c r="F104" s="230" t="s">
        <v>25</v>
      </c>
      <c r="G104" s="330" t="s">
        <v>8</v>
      </c>
      <c r="H104" s="369"/>
      <c r="I104" s="380"/>
      <c r="J104" s="449"/>
      <c r="K104" s="35">
        <f t="shared" si="1"/>
        <v>0</v>
      </c>
    </row>
    <row r="105" spans="1:11" s="3" customFormat="1" ht="12" hidden="1" outlineLevel="2" x14ac:dyDescent="0.2">
      <c r="A105" s="27" t="str">
        <f>IF(SUM(J105:J107)&gt;0,10,"")</f>
        <v/>
      </c>
      <c r="B105" s="27"/>
      <c r="C105" s="229" t="s">
        <v>10</v>
      </c>
      <c r="D105" s="197" t="str">
        <f>IF($C$98="X","X","")</f>
        <v>X</v>
      </c>
      <c r="E105" s="107">
        <v>22523</v>
      </c>
      <c r="F105" s="207" t="s">
        <v>87</v>
      </c>
      <c r="G105" s="335"/>
      <c r="H105" s="383"/>
      <c r="I105" s="385" t="s">
        <v>34</v>
      </c>
      <c r="J105" s="452"/>
      <c r="K105" s="152">
        <f t="shared" si="1"/>
        <v>0</v>
      </c>
    </row>
    <row r="106" spans="1:11" s="3" customFormat="1" ht="33.75" hidden="1" outlineLevel="2" x14ac:dyDescent="0.2">
      <c r="A106" s="228" t="str">
        <f>A105</f>
        <v/>
      </c>
      <c r="B106" s="27" t="s">
        <v>23</v>
      </c>
      <c r="C106" s="27"/>
      <c r="D106" s="27"/>
      <c r="E106" s="19"/>
      <c r="F106" s="206" t="s">
        <v>88</v>
      </c>
      <c r="G106" s="330"/>
      <c r="H106" s="369"/>
      <c r="I106" s="372"/>
      <c r="J106" s="452"/>
      <c r="K106" s="35">
        <f t="shared" si="1"/>
        <v>0</v>
      </c>
    </row>
    <row r="107" spans="1:11" s="3" customFormat="1" ht="12" hidden="1" outlineLevel="2" x14ac:dyDescent="0.2">
      <c r="A107" s="228" t="str">
        <f>A105</f>
        <v/>
      </c>
      <c r="B107" s="27" t="s">
        <v>24</v>
      </c>
      <c r="C107" s="27"/>
      <c r="D107" s="27"/>
      <c r="E107" s="43"/>
      <c r="F107" s="210" t="s">
        <v>36</v>
      </c>
      <c r="G107" s="332" t="s">
        <v>34</v>
      </c>
      <c r="H107" s="379"/>
      <c r="I107" s="380"/>
      <c r="J107" s="452"/>
      <c r="K107" s="34">
        <f t="shared" si="1"/>
        <v>0</v>
      </c>
    </row>
    <row r="108" spans="1:11" s="3" customFormat="1" ht="12" hidden="1" outlineLevel="2" x14ac:dyDescent="0.2">
      <c r="A108" s="228" t="str">
        <f>IF(SUM(J108:J119)&lt;&gt;0,10,"")</f>
        <v/>
      </c>
      <c r="B108" s="196" t="s">
        <v>79</v>
      </c>
      <c r="C108" s="229" t="s">
        <v>10</v>
      </c>
      <c r="D108" s="229" t="str">
        <f>IF($C$98="X","X","")</f>
        <v>X</v>
      </c>
      <c r="E108" s="146">
        <v>22530</v>
      </c>
      <c r="F108" s="244" t="s">
        <v>89</v>
      </c>
      <c r="G108" s="333"/>
      <c r="H108" s="388"/>
      <c r="I108" s="382"/>
      <c r="J108" s="452"/>
      <c r="K108" s="154">
        <f t="shared" si="1"/>
        <v>0</v>
      </c>
    </row>
    <row r="109" spans="1:11" s="3" customFormat="1" ht="45" hidden="1" outlineLevel="2" x14ac:dyDescent="0.2">
      <c r="A109" s="228" t="str">
        <f>A108</f>
        <v/>
      </c>
      <c r="B109" s="27" t="s">
        <v>23</v>
      </c>
      <c r="C109" s="27"/>
      <c r="D109" s="27"/>
      <c r="E109" s="300"/>
      <c r="F109" s="277" t="s">
        <v>586</v>
      </c>
      <c r="G109" s="330"/>
      <c r="H109" s="369"/>
      <c r="I109" s="372"/>
      <c r="J109" s="436"/>
      <c r="K109" s="35">
        <f t="shared" si="1"/>
        <v>0</v>
      </c>
    </row>
    <row r="110" spans="1:11" s="3" customFormat="1" ht="12" hidden="1" outlineLevel="2" x14ac:dyDescent="0.2">
      <c r="A110" s="27" t="str">
        <f>IF(SUM(J110:J111)&gt;0,10,"")</f>
        <v/>
      </c>
      <c r="B110" s="27"/>
      <c r="C110" s="229" t="s">
        <v>10</v>
      </c>
      <c r="D110" s="229" t="str">
        <f>IF($C$108="X","X","")</f>
        <v>X</v>
      </c>
      <c r="E110" s="107">
        <v>22531</v>
      </c>
      <c r="F110" s="207" t="s">
        <v>581</v>
      </c>
      <c r="G110" s="335"/>
      <c r="H110" s="383"/>
      <c r="I110" s="368" t="s">
        <v>45</v>
      </c>
      <c r="J110" s="452"/>
      <c r="K110" s="152">
        <f t="shared" si="1"/>
        <v>0</v>
      </c>
    </row>
    <row r="111" spans="1:11" s="3" customFormat="1" ht="12" hidden="1" outlineLevel="2" x14ac:dyDescent="0.2">
      <c r="A111" s="228" t="str">
        <f>A110</f>
        <v/>
      </c>
      <c r="B111" s="27" t="s">
        <v>24</v>
      </c>
      <c r="C111" s="27"/>
      <c r="D111" s="27"/>
      <c r="E111" s="43"/>
      <c r="F111" s="210" t="s">
        <v>46</v>
      </c>
      <c r="G111" s="332" t="s">
        <v>45</v>
      </c>
      <c r="H111" s="379"/>
      <c r="I111" s="380"/>
      <c r="J111" s="445"/>
      <c r="K111" s="34">
        <f t="shared" si="1"/>
        <v>0</v>
      </c>
    </row>
    <row r="112" spans="1:11" s="3" customFormat="1" ht="12" hidden="1" outlineLevel="2" x14ac:dyDescent="0.2">
      <c r="A112" s="27" t="str">
        <f>IF(SUM(J112:J113)&gt;0,10,"")</f>
        <v/>
      </c>
      <c r="B112" s="27"/>
      <c r="C112" s="229"/>
      <c r="D112" s="229" t="str">
        <f>IF($C$108="X","X","")</f>
        <v>X</v>
      </c>
      <c r="E112" s="107">
        <v>22532</v>
      </c>
      <c r="F112" s="207" t="s">
        <v>582</v>
      </c>
      <c r="G112" s="335"/>
      <c r="H112" s="383"/>
      <c r="I112" s="368" t="s">
        <v>45</v>
      </c>
      <c r="J112" s="437"/>
      <c r="K112" s="152">
        <f t="shared" si="1"/>
        <v>0</v>
      </c>
    </row>
    <row r="113" spans="1:11" s="3" customFormat="1" ht="12" hidden="1" outlineLevel="2" x14ac:dyDescent="0.2">
      <c r="A113" s="228" t="str">
        <f>A112</f>
        <v/>
      </c>
      <c r="B113" s="27" t="s">
        <v>24</v>
      </c>
      <c r="C113" s="27"/>
      <c r="D113" s="27"/>
      <c r="E113" s="43"/>
      <c r="F113" s="210" t="s">
        <v>46</v>
      </c>
      <c r="G113" s="332" t="s">
        <v>45</v>
      </c>
      <c r="H113" s="379"/>
      <c r="I113" s="380"/>
      <c r="J113" s="437"/>
      <c r="K113" s="34">
        <f t="shared" si="1"/>
        <v>0</v>
      </c>
    </row>
    <row r="114" spans="1:11" s="3" customFormat="1" ht="12" hidden="1" outlineLevel="2" x14ac:dyDescent="0.2">
      <c r="A114" s="27" t="str">
        <f>IF(SUM(J114:J115)&gt;0,10,"")</f>
        <v/>
      </c>
      <c r="B114" s="27"/>
      <c r="C114" s="229"/>
      <c r="D114" s="229" t="str">
        <f>IF($C$108="X","X","")</f>
        <v>X</v>
      </c>
      <c r="E114" s="107">
        <v>22533</v>
      </c>
      <c r="F114" s="207" t="s">
        <v>583</v>
      </c>
      <c r="G114" s="335"/>
      <c r="H114" s="383"/>
      <c r="I114" s="368" t="s">
        <v>45</v>
      </c>
      <c r="J114" s="437"/>
      <c r="K114" s="152">
        <f t="shared" si="1"/>
        <v>0</v>
      </c>
    </row>
    <row r="115" spans="1:11" s="3" customFormat="1" ht="12" hidden="1" outlineLevel="2" x14ac:dyDescent="0.2">
      <c r="A115" s="228" t="str">
        <f>A114</f>
        <v/>
      </c>
      <c r="B115" s="27" t="s">
        <v>24</v>
      </c>
      <c r="C115" s="27"/>
      <c r="D115" s="27"/>
      <c r="E115" s="43"/>
      <c r="F115" s="210" t="s">
        <v>46</v>
      </c>
      <c r="G115" s="332" t="s">
        <v>45</v>
      </c>
      <c r="H115" s="379"/>
      <c r="I115" s="380"/>
      <c r="J115" s="437"/>
      <c r="K115" s="34">
        <f t="shared" si="1"/>
        <v>0</v>
      </c>
    </row>
    <row r="116" spans="1:11" s="3" customFormat="1" ht="12" hidden="1" outlineLevel="2" x14ac:dyDescent="0.2">
      <c r="A116" s="27" t="str">
        <f>IF(SUM(J116:J117)&gt;0,10,"")</f>
        <v/>
      </c>
      <c r="B116" s="27"/>
      <c r="C116" s="229"/>
      <c r="D116" s="229" t="str">
        <f>IF($C$108="X","X","")</f>
        <v>X</v>
      </c>
      <c r="E116" s="107">
        <v>22534</v>
      </c>
      <c r="F116" s="207" t="s">
        <v>584</v>
      </c>
      <c r="G116" s="335"/>
      <c r="H116" s="383"/>
      <c r="I116" s="368" t="s">
        <v>45</v>
      </c>
      <c r="J116" s="437"/>
      <c r="K116" s="152">
        <f t="shared" si="1"/>
        <v>0</v>
      </c>
    </row>
    <row r="117" spans="1:11" s="3" customFormat="1" ht="12" hidden="1" outlineLevel="2" x14ac:dyDescent="0.2">
      <c r="A117" s="228" t="str">
        <f>A116</f>
        <v/>
      </c>
      <c r="B117" s="27" t="s">
        <v>24</v>
      </c>
      <c r="C117" s="27"/>
      <c r="D117" s="27"/>
      <c r="E117" s="43"/>
      <c r="F117" s="210" t="s">
        <v>46</v>
      </c>
      <c r="G117" s="332" t="s">
        <v>45</v>
      </c>
      <c r="H117" s="379"/>
      <c r="I117" s="380"/>
      <c r="J117" s="437"/>
      <c r="K117" s="34">
        <f t="shared" si="1"/>
        <v>0</v>
      </c>
    </row>
    <row r="118" spans="1:11" s="3" customFormat="1" ht="12" hidden="1" outlineLevel="2" x14ac:dyDescent="0.2">
      <c r="A118" s="27" t="str">
        <f>IF(SUM(J118:J119)&gt;0,10,"")</f>
        <v/>
      </c>
      <c r="B118" s="27"/>
      <c r="C118" s="229"/>
      <c r="D118" s="229" t="str">
        <f>IF($C$108="X","X","")</f>
        <v>X</v>
      </c>
      <c r="E118" s="107">
        <v>22535</v>
      </c>
      <c r="F118" s="207" t="s">
        <v>585</v>
      </c>
      <c r="G118" s="335"/>
      <c r="H118" s="383"/>
      <c r="I118" s="368" t="s">
        <v>45</v>
      </c>
      <c r="J118" s="437"/>
      <c r="K118" s="152">
        <f t="shared" si="1"/>
        <v>0</v>
      </c>
    </row>
    <row r="119" spans="1:11" s="3" customFormat="1" ht="12" hidden="1" outlineLevel="2" x14ac:dyDescent="0.2">
      <c r="A119" s="228" t="str">
        <f>A118</f>
        <v/>
      </c>
      <c r="B119" s="27" t="s">
        <v>24</v>
      </c>
      <c r="C119" s="27"/>
      <c r="D119" s="27"/>
      <c r="E119" s="43"/>
      <c r="F119" s="210" t="s">
        <v>46</v>
      </c>
      <c r="G119" s="332" t="s">
        <v>45</v>
      </c>
      <c r="H119" s="379"/>
      <c r="I119" s="380"/>
      <c r="J119" s="437"/>
      <c r="K119" s="34">
        <f t="shared" si="1"/>
        <v>0</v>
      </c>
    </row>
    <row r="120" spans="1:11" s="3" customFormat="1" ht="12" hidden="1" outlineLevel="2" x14ac:dyDescent="0.2">
      <c r="A120" s="228" t="str">
        <f>IF(SUM(J120:J122)&gt;0,10,"")</f>
        <v/>
      </c>
      <c r="B120" s="196" t="s">
        <v>79</v>
      </c>
      <c r="C120" s="229" t="s">
        <v>10</v>
      </c>
      <c r="D120" s="229" t="str">
        <f>IF($C$98="X","X","")</f>
        <v>X</v>
      </c>
      <c r="E120" s="146">
        <v>22540</v>
      </c>
      <c r="F120" s="244" t="s">
        <v>92</v>
      </c>
      <c r="G120" s="333"/>
      <c r="H120" s="389"/>
      <c r="I120" s="385" t="s">
        <v>45</v>
      </c>
      <c r="J120" s="437"/>
      <c r="K120" s="41">
        <f t="shared" si="1"/>
        <v>0</v>
      </c>
    </row>
    <row r="121" spans="1:11" s="3" customFormat="1" ht="22.5" hidden="1" outlineLevel="2" x14ac:dyDescent="0.2">
      <c r="A121" s="228" t="str">
        <f>A120</f>
        <v/>
      </c>
      <c r="B121" s="228" t="s">
        <v>23</v>
      </c>
      <c r="C121" s="228"/>
      <c r="D121" s="228"/>
      <c r="E121" s="19"/>
      <c r="F121" s="205" t="s">
        <v>93</v>
      </c>
      <c r="G121" s="327"/>
      <c r="H121" s="369"/>
      <c r="I121" s="370"/>
      <c r="J121" s="437"/>
      <c r="K121" s="35">
        <f t="shared" si="1"/>
        <v>0</v>
      </c>
    </row>
    <row r="122" spans="1:11" s="3" customFormat="1" ht="12" hidden="1" outlineLevel="2" x14ac:dyDescent="0.2">
      <c r="A122" s="228" t="str">
        <f>A121</f>
        <v/>
      </c>
      <c r="B122" s="228" t="s">
        <v>24</v>
      </c>
      <c r="C122" s="228"/>
      <c r="D122" s="228"/>
      <c r="E122" s="19"/>
      <c r="F122" s="230" t="s">
        <v>46</v>
      </c>
      <c r="G122" s="332" t="s">
        <v>45</v>
      </c>
      <c r="H122" s="379"/>
      <c r="I122" s="372"/>
      <c r="J122" s="442"/>
      <c r="K122" s="34">
        <f t="shared" si="1"/>
        <v>0</v>
      </c>
    </row>
    <row r="123" spans="1:11" s="3" customFormat="1" ht="12" outlineLevel="2" x14ac:dyDescent="0.2">
      <c r="A123" s="228">
        <f>IF(ABS(SUM(J123:J147))&gt;0,10,"")</f>
        <v>10</v>
      </c>
      <c r="B123" s="228" t="s">
        <v>21</v>
      </c>
      <c r="C123" s="238" t="s">
        <v>10</v>
      </c>
      <c r="D123" s="238" t="str">
        <f>IF($C$86="X","X","")</f>
        <v>X</v>
      </c>
      <c r="E123" s="142">
        <v>22600</v>
      </c>
      <c r="F123" s="202" t="s">
        <v>94</v>
      </c>
      <c r="G123" s="334"/>
      <c r="H123" s="381"/>
      <c r="I123" s="382"/>
      <c r="J123" s="437"/>
      <c r="K123" s="151">
        <f t="shared" si="1"/>
        <v>0</v>
      </c>
    </row>
    <row r="124" spans="1:11" ht="12" hidden="1" outlineLevel="2" x14ac:dyDescent="0.2">
      <c r="A124" s="27" t="str">
        <f>IF(SUM(J124:J126)&gt;0,10,"")</f>
        <v/>
      </c>
      <c r="C124" s="229" t="s">
        <v>10</v>
      </c>
      <c r="D124" s="229" t="str">
        <f>IF($C$123="X","X","")</f>
        <v>X</v>
      </c>
      <c r="E124" s="291">
        <v>22610</v>
      </c>
      <c r="F124" s="276" t="s">
        <v>95</v>
      </c>
      <c r="G124" s="326">
        <v>0</v>
      </c>
      <c r="H124" s="367"/>
      <c r="I124" s="368" t="s">
        <v>45</v>
      </c>
      <c r="J124" s="438"/>
      <c r="K124" s="42">
        <f t="shared" si="1"/>
        <v>0</v>
      </c>
    </row>
    <row r="125" spans="1:11" ht="33.75" hidden="1" outlineLevel="2" x14ac:dyDescent="0.2">
      <c r="A125" s="228" t="str">
        <f>A124</f>
        <v/>
      </c>
      <c r="B125" s="27" t="s">
        <v>23</v>
      </c>
      <c r="C125" s="27"/>
      <c r="D125" s="27"/>
      <c r="E125" s="300">
        <v>22611</v>
      </c>
      <c r="F125" s="273" t="s">
        <v>96</v>
      </c>
      <c r="G125" s="330"/>
      <c r="H125" s="373"/>
      <c r="I125" s="372"/>
      <c r="J125" s="446"/>
      <c r="K125" s="35">
        <f t="shared" si="1"/>
        <v>0</v>
      </c>
    </row>
    <row r="126" spans="1:11" ht="12" hidden="1" outlineLevel="2" x14ac:dyDescent="0.2">
      <c r="A126" s="228" t="str">
        <f>A125</f>
        <v/>
      </c>
      <c r="B126" s="27" t="s">
        <v>24</v>
      </c>
      <c r="C126" s="27"/>
      <c r="D126" s="27"/>
      <c r="E126" s="300"/>
      <c r="F126" s="258" t="s">
        <v>46</v>
      </c>
      <c r="G126" s="330" t="s">
        <v>45</v>
      </c>
      <c r="H126" s="419"/>
      <c r="I126" s="380"/>
      <c r="J126" s="444"/>
      <c r="K126" s="35">
        <f t="shared" si="1"/>
        <v>0</v>
      </c>
    </row>
    <row r="127" spans="1:11" ht="33.75" hidden="1" outlineLevel="2" x14ac:dyDescent="0.2">
      <c r="A127" s="228" t="str">
        <f>A126</f>
        <v/>
      </c>
      <c r="B127" s="27" t="s">
        <v>23</v>
      </c>
      <c r="C127" s="27"/>
      <c r="D127" s="27"/>
      <c r="E127" s="300">
        <v>22612</v>
      </c>
      <c r="F127" s="273" t="s">
        <v>643</v>
      </c>
      <c r="G127" s="330"/>
      <c r="H127" s="373"/>
      <c r="I127" s="372"/>
      <c r="J127" s="443"/>
      <c r="K127" s="35">
        <f t="shared" si="1"/>
        <v>0</v>
      </c>
    </row>
    <row r="128" spans="1:11" ht="12" hidden="1" outlineLevel="2" x14ac:dyDescent="0.2">
      <c r="A128" s="228" t="str">
        <f>A127</f>
        <v/>
      </c>
      <c r="B128" s="27" t="s">
        <v>24</v>
      </c>
      <c r="C128" s="27"/>
      <c r="D128" s="27"/>
      <c r="E128" s="300"/>
      <c r="F128" s="258" t="s">
        <v>46</v>
      </c>
      <c r="G128" s="330" t="s">
        <v>45</v>
      </c>
      <c r="H128" s="419"/>
      <c r="I128" s="380"/>
      <c r="J128" s="443"/>
      <c r="K128" s="35">
        <f t="shared" si="1"/>
        <v>0</v>
      </c>
    </row>
    <row r="129" spans="1:11" s="3" customFormat="1" ht="12" outlineLevel="2" x14ac:dyDescent="0.2">
      <c r="A129" s="228">
        <f>IF(ABS(SUM(J129:J135))&gt;0,10,"")</f>
        <v>10</v>
      </c>
      <c r="B129" s="196" t="s">
        <v>79</v>
      </c>
      <c r="C129" s="229" t="s">
        <v>10</v>
      </c>
      <c r="D129" s="229" t="str">
        <f>IF($C$98="X","X","")</f>
        <v>X</v>
      </c>
      <c r="E129" s="146">
        <v>22620</v>
      </c>
      <c r="F129" s="244" t="s">
        <v>545</v>
      </c>
      <c r="G129" s="333">
        <v>0</v>
      </c>
      <c r="H129" s="389"/>
      <c r="I129" s="385"/>
      <c r="J129" s="437"/>
      <c r="K129" s="41">
        <f t="shared" si="1"/>
        <v>0</v>
      </c>
    </row>
    <row r="130" spans="1:11" s="3" customFormat="1" ht="12" outlineLevel="2" x14ac:dyDescent="0.2">
      <c r="A130" s="27">
        <f>IF(ABS(SUM(J130:J132))&gt;0,10,"")</f>
        <v>10</v>
      </c>
      <c r="B130" s="27"/>
      <c r="C130" s="229" t="s">
        <v>10</v>
      </c>
      <c r="D130" s="229" t="str">
        <f>IF($C$123="X","X","")</f>
        <v>X</v>
      </c>
      <c r="E130" s="107">
        <v>22622</v>
      </c>
      <c r="F130" s="207" t="s">
        <v>97</v>
      </c>
      <c r="G130" s="326">
        <v>0</v>
      </c>
      <c r="H130" s="367"/>
      <c r="I130" s="368" t="s">
        <v>67</v>
      </c>
      <c r="J130" s="440">
        <v>800</v>
      </c>
      <c r="K130" s="42">
        <f t="shared" si="1"/>
        <v>0</v>
      </c>
    </row>
    <row r="131" spans="1:11" s="3" customFormat="1" ht="33.75" outlineLevel="2" x14ac:dyDescent="0.2">
      <c r="A131" s="228">
        <f>A130</f>
        <v>10</v>
      </c>
      <c r="B131" s="27" t="s">
        <v>23</v>
      </c>
      <c r="C131" s="27"/>
      <c r="D131" s="27"/>
      <c r="E131" s="19"/>
      <c r="F131" s="215" t="s">
        <v>587</v>
      </c>
      <c r="G131" s="330"/>
      <c r="H131" s="369"/>
      <c r="I131" s="372"/>
      <c r="J131" s="441"/>
      <c r="K131" s="35">
        <f t="shared" si="1"/>
        <v>0</v>
      </c>
    </row>
    <row r="132" spans="1:11" s="3" customFormat="1" ht="12" hidden="1" outlineLevel="2" x14ac:dyDescent="0.2">
      <c r="A132" s="228">
        <f>A131</f>
        <v>10</v>
      </c>
      <c r="B132" s="27" t="s">
        <v>24</v>
      </c>
      <c r="C132" s="27"/>
      <c r="D132" s="27"/>
      <c r="E132" s="19"/>
      <c r="F132" s="230" t="s">
        <v>68</v>
      </c>
      <c r="G132" s="330" t="s">
        <v>67</v>
      </c>
      <c r="H132" s="369"/>
      <c r="I132" s="380"/>
      <c r="J132" s="437"/>
      <c r="K132" s="35">
        <f t="shared" si="1"/>
        <v>0</v>
      </c>
    </row>
    <row r="133" spans="1:11" s="3" customFormat="1" ht="12" hidden="1" outlineLevel="2" x14ac:dyDescent="0.2">
      <c r="A133" s="27" t="str">
        <f>IF(ABS(SUM(J133:J135))&gt;0,10,"")</f>
        <v/>
      </c>
      <c r="B133" s="27"/>
      <c r="C133" s="229"/>
      <c r="D133" s="229" t="str">
        <f>IF($C$123="X","X","")</f>
        <v>X</v>
      </c>
      <c r="E133" s="107">
        <v>22623</v>
      </c>
      <c r="F133" s="207" t="s">
        <v>98</v>
      </c>
      <c r="G133" s="326">
        <v>0</v>
      </c>
      <c r="H133" s="367"/>
      <c r="I133" s="368" t="s">
        <v>67</v>
      </c>
      <c r="J133" s="437"/>
      <c r="K133" s="42">
        <f t="shared" si="1"/>
        <v>0</v>
      </c>
    </row>
    <row r="134" spans="1:11" s="3" customFormat="1" ht="33.75" hidden="1" outlineLevel="2" x14ac:dyDescent="0.2">
      <c r="A134" s="228" t="str">
        <f>A133</f>
        <v/>
      </c>
      <c r="B134" s="27" t="s">
        <v>23</v>
      </c>
      <c r="C134" s="27"/>
      <c r="D134" s="27"/>
      <c r="E134" s="19"/>
      <c r="F134" s="215" t="s">
        <v>588</v>
      </c>
      <c r="G134" s="330"/>
      <c r="H134" s="369"/>
      <c r="I134" s="372"/>
      <c r="J134" s="443"/>
      <c r="K134" s="35">
        <f t="shared" si="1"/>
        <v>0</v>
      </c>
    </row>
    <row r="135" spans="1:11" s="3" customFormat="1" ht="12" hidden="1" outlineLevel="2" x14ac:dyDescent="0.2">
      <c r="A135" s="228" t="str">
        <f>A134</f>
        <v/>
      </c>
      <c r="B135" s="27" t="s">
        <v>24</v>
      </c>
      <c r="C135" s="27"/>
      <c r="D135" s="27"/>
      <c r="E135" s="19"/>
      <c r="F135" s="230" t="s">
        <v>68</v>
      </c>
      <c r="G135" s="330" t="s">
        <v>67</v>
      </c>
      <c r="H135" s="369"/>
      <c r="I135" s="380"/>
      <c r="J135" s="441"/>
      <c r="K135" s="35">
        <f t="shared" si="1"/>
        <v>0</v>
      </c>
    </row>
    <row r="136" spans="1:11" s="3" customFormat="1" ht="22.5" hidden="1" outlineLevel="2" x14ac:dyDescent="0.2">
      <c r="A136" s="27" t="str">
        <f>IF(ABS(SUM(J136:J138))&gt;0,10,"")</f>
        <v/>
      </c>
      <c r="B136" s="27"/>
      <c r="C136" s="229"/>
      <c r="D136" s="229" t="str">
        <f>IF($C$123="X","X","")</f>
        <v>X</v>
      </c>
      <c r="E136" s="146">
        <v>22630</v>
      </c>
      <c r="F136" s="244" t="s">
        <v>546</v>
      </c>
      <c r="G136" s="333">
        <v>0</v>
      </c>
      <c r="H136" s="389"/>
      <c r="I136" s="368" t="s">
        <v>67</v>
      </c>
      <c r="J136" s="437"/>
      <c r="K136" s="41">
        <f t="shared" si="1"/>
        <v>0</v>
      </c>
    </row>
    <row r="137" spans="1:11" s="3" customFormat="1" ht="33.75" hidden="1" outlineLevel="2" x14ac:dyDescent="0.2">
      <c r="A137" s="228" t="str">
        <f>A136</f>
        <v/>
      </c>
      <c r="B137" s="27" t="s">
        <v>23</v>
      </c>
      <c r="C137" s="27"/>
      <c r="D137" s="27"/>
      <c r="E137" s="19"/>
      <c r="F137" s="215" t="s">
        <v>589</v>
      </c>
      <c r="G137" s="330"/>
      <c r="H137" s="369"/>
      <c r="I137" s="372"/>
      <c r="J137" s="437"/>
      <c r="K137" s="35">
        <f t="shared" si="1"/>
        <v>0</v>
      </c>
    </row>
    <row r="138" spans="1:11" s="3" customFormat="1" ht="12" hidden="1" outlineLevel="2" x14ac:dyDescent="0.2">
      <c r="A138" s="228" t="str">
        <f>A137</f>
        <v/>
      </c>
      <c r="B138" s="27" t="s">
        <v>24</v>
      </c>
      <c r="C138" s="27"/>
      <c r="D138" s="27"/>
      <c r="E138" s="19"/>
      <c r="F138" s="230" t="s">
        <v>68</v>
      </c>
      <c r="G138" s="330" t="s">
        <v>67</v>
      </c>
      <c r="H138" s="369"/>
      <c r="I138" s="380"/>
      <c r="J138" s="437"/>
      <c r="K138" s="35">
        <f t="shared" si="1"/>
        <v>0</v>
      </c>
    </row>
    <row r="139" spans="1:11" s="3" customFormat="1" ht="12" hidden="1" outlineLevel="2" x14ac:dyDescent="0.2">
      <c r="A139" s="27" t="str">
        <f>IF(ABS(SUM(J139:J141))&gt;0,10,"")</f>
        <v/>
      </c>
      <c r="B139" s="27"/>
      <c r="C139" s="229"/>
      <c r="D139" s="229" t="str">
        <f>IF($C$123="X","X","")</f>
        <v>X</v>
      </c>
      <c r="E139" s="107">
        <v>22631</v>
      </c>
      <c r="F139" s="207" t="s">
        <v>640</v>
      </c>
      <c r="G139" s="326">
        <v>0</v>
      </c>
      <c r="H139" s="367"/>
      <c r="I139" s="368" t="s">
        <v>67</v>
      </c>
      <c r="J139" s="451"/>
      <c r="K139" s="42">
        <f t="shared" si="1"/>
        <v>0</v>
      </c>
    </row>
    <row r="140" spans="1:11" s="3" customFormat="1" ht="56.25" hidden="1" outlineLevel="2" x14ac:dyDescent="0.2">
      <c r="A140" s="228" t="str">
        <f>A139</f>
        <v/>
      </c>
      <c r="B140" s="27" t="s">
        <v>23</v>
      </c>
      <c r="C140" s="27"/>
      <c r="D140" s="27"/>
      <c r="E140" s="19"/>
      <c r="F140" s="217" t="s">
        <v>641</v>
      </c>
      <c r="G140" s="330"/>
      <c r="H140" s="369"/>
      <c r="I140" s="372"/>
      <c r="J140" s="443"/>
      <c r="K140" s="35">
        <f t="shared" si="1"/>
        <v>0</v>
      </c>
    </row>
    <row r="141" spans="1:11" s="3" customFormat="1" ht="12" hidden="1" outlineLevel="2" x14ac:dyDescent="0.2">
      <c r="A141" s="228" t="str">
        <f>A140</f>
        <v/>
      </c>
      <c r="B141" s="27" t="s">
        <v>24</v>
      </c>
      <c r="C141" s="27"/>
      <c r="D141" s="27"/>
      <c r="E141" s="19"/>
      <c r="F141" s="230" t="s">
        <v>68</v>
      </c>
      <c r="G141" s="330" t="s">
        <v>67</v>
      </c>
      <c r="H141" s="369"/>
      <c r="I141" s="380"/>
      <c r="J141" s="443"/>
      <c r="K141" s="35">
        <f t="shared" si="1"/>
        <v>0</v>
      </c>
    </row>
    <row r="142" spans="1:11" s="3" customFormat="1" ht="12" hidden="1" outlineLevel="2" x14ac:dyDescent="0.2">
      <c r="A142" s="27" t="str">
        <f>IF(ABS(SUM(J142:J144))&gt;0,10,"")</f>
        <v/>
      </c>
      <c r="B142" s="27"/>
      <c r="C142" s="229"/>
      <c r="D142" s="229" t="str">
        <f>IF($C$123="X","X","")</f>
        <v>X</v>
      </c>
      <c r="E142" s="107">
        <v>22632</v>
      </c>
      <c r="F142" s="207" t="s">
        <v>639</v>
      </c>
      <c r="G142" s="326">
        <v>0</v>
      </c>
      <c r="H142" s="367"/>
      <c r="I142" s="368" t="s">
        <v>67</v>
      </c>
      <c r="J142" s="443"/>
      <c r="K142" s="42">
        <f t="shared" ref="K142:K205" si="2">J142*H142</f>
        <v>0</v>
      </c>
    </row>
    <row r="143" spans="1:11" s="3" customFormat="1" ht="56.25" hidden="1" outlineLevel="2" x14ac:dyDescent="0.2">
      <c r="A143" s="228" t="str">
        <f>A142</f>
        <v/>
      </c>
      <c r="B143" s="27" t="s">
        <v>23</v>
      </c>
      <c r="C143" s="27"/>
      <c r="D143" s="27"/>
      <c r="E143" s="19"/>
      <c r="F143" s="217" t="s">
        <v>642</v>
      </c>
      <c r="G143" s="330"/>
      <c r="H143" s="369"/>
      <c r="I143" s="372"/>
      <c r="J143" s="447"/>
      <c r="K143" s="35">
        <f t="shared" si="2"/>
        <v>0</v>
      </c>
    </row>
    <row r="144" spans="1:11" s="3" customFormat="1" ht="12" hidden="1" outlineLevel="2" x14ac:dyDescent="0.2">
      <c r="A144" s="228" t="str">
        <f>A143</f>
        <v/>
      </c>
      <c r="B144" s="27" t="s">
        <v>24</v>
      </c>
      <c r="C144" s="27"/>
      <c r="D144" s="27"/>
      <c r="E144" s="19"/>
      <c r="F144" s="230" t="s">
        <v>68</v>
      </c>
      <c r="G144" s="330" t="s">
        <v>67</v>
      </c>
      <c r="H144" s="369"/>
      <c r="I144" s="380"/>
      <c r="J144" s="443"/>
      <c r="K144" s="35">
        <f t="shared" si="2"/>
        <v>0</v>
      </c>
    </row>
    <row r="145" spans="1:11" s="3" customFormat="1" ht="22.5" hidden="1" outlineLevel="2" x14ac:dyDescent="0.2">
      <c r="A145" s="27" t="str">
        <f>IF(SUM(J145:J147)&gt;0,10,"")</f>
        <v/>
      </c>
      <c r="B145" s="27"/>
      <c r="C145" s="229"/>
      <c r="D145" s="229" t="str">
        <f>IF($C$123="X","X","")</f>
        <v>X</v>
      </c>
      <c r="E145" s="148">
        <v>22650</v>
      </c>
      <c r="F145" s="208" t="s">
        <v>673</v>
      </c>
      <c r="G145" s="326"/>
      <c r="H145" s="367"/>
      <c r="I145" s="368" t="s">
        <v>45</v>
      </c>
      <c r="J145" s="443"/>
      <c r="K145" s="42">
        <f t="shared" si="2"/>
        <v>0</v>
      </c>
    </row>
    <row r="146" spans="1:11" s="3" customFormat="1" ht="45" hidden="1" outlineLevel="2" x14ac:dyDescent="0.2">
      <c r="A146" s="228" t="str">
        <f>A145</f>
        <v/>
      </c>
      <c r="B146" s="27" t="s">
        <v>23</v>
      </c>
      <c r="C146" s="27"/>
      <c r="D146" s="27"/>
      <c r="E146" s="19"/>
      <c r="F146" s="205" t="s">
        <v>99</v>
      </c>
      <c r="G146" s="330"/>
      <c r="H146" s="369"/>
      <c r="I146" s="372"/>
      <c r="J146" s="443"/>
      <c r="K146" s="35">
        <f t="shared" si="2"/>
        <v>0</v>
      </c>
    </row>
    <row r="147" spans="1:11" s="3" customFormat="1" ht="12" hidden="1" outlineLevel="2" x14ac:dyDescent="0.2">
      <c r="A147" s="228" t="str">
        <f>A146</f>
        <v/>
      </c>
      <c r="B147" s="27" t="s">
        <v>24</v>
      </c>
      <c r="C147" s="27"/>
      <c r="D147" s="27"/>
      <c r="E147" s="19"/>
      <c r="F147" s="230" t="s">
        <v>46</v>
      </c>
      <c r="G147" s="339" t="s">
        <v>45</v>
      </c>
      <c r="H147" s="369"/>
      <c r="I147" s="372"/>
      <c r="J147" s="443"/>
      <c r="K147" s="35">
        <f t="shared" si="2"/>
        <v>0</v>
      </c>
    </row>
    <row r="148" spans="1:11" s="3" customFormat="1" ht="12.75" outlineLevel="1" collapsed="1" thickBot="1" x14ac:dyDescent="0.25">
      <c r="A148" s="27">
        <f>A85</f>
        <v>10</v>
      </c>
      <c r="B148" s="27" t="s">
        <v>64</v>
      </c>
      <c r="C148" s="27"/>
      <c r="D148" s="27"/>
      <c r="E148" s="245"/>
      <c r="F148" s="226" t="s">
        <v>100</v>
      </c>
      <c r="G148" s="331"/>
      <c r="H148" s="377"/>
      <c r="I148" s="386"/>
      <c r="J148" s="377"/>
      <c r="K148" s="377">
        <f>SUM(K86:K145)</f>
        <v>0</v>
      </c>
    </row>
    <row r="149" spans="1:11" s="3" customFormat="1" ht="12.75" x14ac:dyDescent="0.2">
      <c r="A149" s="228">
        <f>IF(SUM(J149:J314)&lt;&gt;0,10,"")</f>
        <v>10</v>
      </c>
      <c r="B149" s="196" t="s">
        <v>17</v>
      </c>
      <c r="C149" s="234" t="s">
        <v>10</v>
      </c>
      <c r="D149" s="234" t="str">
        <f>C149</f>
        <v>X</v>
      </c>
      <c r="E149" s="140">
        <v>30000</v>
      </c>
      <c r="F149" s="213" t="s">
        <v>101</v>
      </c>
      <c r="G149" s="324">
        <v>0</v>
      </c>
      <c r="H149" s="363"/>
      <c r="I149" s="364"/>
      <c r="J149" s="364"/>
      <c r="K149" s="364">
        <f t="shared" si="2"/>
        <v>0</v>
      </c>
    </row>
    <row r="150" spans="1:11" s="3" customFormat="1" ht="12.75" hidden="1" outlineLevel="1" x14ac:dyDescent="0.2">
      <c r="A150" s="228" t="str">
        <f>IF(SUM(J150:J160)&gt;0,10,"")</f>
        <v/>
      </c>
      <c r="B150" s="228" t="s">
        <v>19</v>
      </c>
      <c r="C150" s="235" t="s">
        <v>10</v>
      </c>
      <c r="D150" s="235" t="str">
        <f>IF($C$149="X","X","")</f>
        <v>X</v>
      </c>
      <c r="E150" s="141">
        <v>31000</v>
      </c>
      <c r="F150" s="204" t="s">
        <v>102</v>
      </c>
      <c r="G150" s="340">
        <v>0</v>
      </c>
      <c r="H150" s="365"/>
      <c r="I150" s="378"/>
      <c r="J150" s="443"/>
      <c r="K150" s="139">
        <f t="shared" si="2"/>
        <v>0</v>
      </c>
    </row>
    <row r="151" spans="1:11" s="3" customFormat="1" ht="12" hidden="1" outlineLevel="2" x14ac:dyDescent="0.2">
      <c r="A151" s="228" t="str">
        <f>IF(SUM(J151:J160)&gt;0,10,"")</f>
        <v/>
      </c>
      <c r="B151" s="228" t="s">
        <v>21</v>
      </c>
      <c r="C151" s="238" t="s">
        <v>10</v>
      </c>
      <c r="D151" s="238" t="str">
        <f>IF($C$150="X","X","")</f>
        <v>X</v>
      </c>
      <c r="E151" s="171">
        <v>31100</v>
      </c>
      <c r="F151" s="201" t="s">
        <v>103</v>
      </c>
      <c r="G151" s="332">
        <v>0</v>
      </c>
      <c r="H151" s="379"/>
      <c r="I151" s="380"/>
      <c r="J151" s="443"/>
      <c r="K151" s="34">
        <f t="shared" si="2"/>
        <v>0</v>
      </c>
    </row>
    <row r="152" spans="1:11" s="3" customFormat="1" ht="12.75" hidden="1" outlineLevel="2" thickBot="1" x14ac:dyDescent="0.25">
      <c r="A152" s="27" t="str">
        <f>IF(SUM(J152:J154)&gt;0,10,"")</f>
        <v/>
      </c>
      <c r="B152" s="27"/>
      <c r="C152" s="229" t="s">
        <v>10</v>
      </c>
      <c r="D152" s="229" t="str">
        <f>IF($C$151="X","X","")</f>
        <v>X</v>
      </c>
      <c r="E152" s="107">
        <v>31110</v>
      </c>
      <c r="F152" s="207" t="s">
        <v>104</v>
      </c>
      <c r="G152" s="326">
        <v>0</v>
      </c>
      <c r="H152" s="367"/>
      <c r="I152" s="368" t="s">
        <v>67</v>
      </c>
      <c r="J152" s="443"/>
      <c r="K152" s="42">
        <f t="shared" si="2"/>
        <v>0</v>
      </c>
    </row>
    <row r="153" spans="1:11" s="3" customFormat="1" ht="45" hidden="1" outlineLevel="2" x14ac:dyDescent="0.2">
      <c r="A153" s="228" t="str">
        <f>A152</f>
        <v/>
      </c>
      <c r="B153" s="27" t="s">
        <v>23</v>
      </c>
      <c r="C153" s="27"/>
      <c r="D153" s="27"/>
      <c r="E153" s="19"/>
      <c r="F153" s="205" t="s">
        <v>105</v>
      </c>
      <c r="G153" s="330"/>
      <c r="H153" s="369"/>
      <c r="I153" s="372"/>
      <c r="J153" s="445"/>
      <c r="K153" s="35">
        <f t="shared" si="2"/>
        <v>0</v>
      </c>
    </row>
    <row r="154" spans="1:11" s="3" customFormat="1" ht="12" hidden="1" outlineLevel="2" x14ac:dyDescent="0.2">
      <c r="A154" s="228" t="str">
        <f>A153</f>
        <v/>
      </c>
      <c r="B154" s="27" t="s">
        <v>24</v>
      </c>
      <c r="C154" s="27"/>
      <c r="D154" s="27"/>
      <c r="E154" s="43"/>
      <c r="F154" s="210" t="s">
        <v>68</v>
      </c>
      <c r="G154" s="332" t="s">
        <v>67</v>
      </c>
      <c r="H154" s="379"/>
      <c r="I154" s="380"/>
      <c r="J154" s="452"/>
      <c r="K154" s="34">
        <f t="shared" si="2"/>
        <v>0</v>
      </c>
    </row>
    <row r="155" spans="1:11" s="3" customFormat="1" ht="12" hidden="1" outlineLevel="2" x14ac:dyDescent="0.2">
      <c r="A155" s="27" t="str">
        <f>IF(SUM(J155:J157)&gt;0,10,"")</f>
        <v/>
      </c>
      <c r="B155" s="27"/>
      <c r="C155" s="229"/>
      <c r="D155" s="229" t="str">
        <f>IF($C$151="X","X","")</f>
        <v>X</v>
      </c>
      <c r="E155" s="107">
        <v>31120</v>
      </c>
      <c r="F155" s="207" t="s">
        <v>106</v>
      </c>
      <c r="G155" s="326">
        <v>0</v>
      </c>
      <c r="H155" s="367">
        <v>16</v>
      </c>
      <c r="I155" s="368" t="s">
        <v>54</v>
      </c>
      <c r="J155" s="452"/>
      <c r="K155" s="42">
        <f t="shared" si="2"/>
        <v>0</v>
      </c>
    </row>
    <row r="156" spans="1:11" s="3" customFormat="1" ht="45" hidden="1" outlineLevel="2" x14ac:dyDescent="0.2">
      <c r="A156" s="228" t="str">
        <f>A155</f>
        <v/>
      </c>
      <c r="B156" s="27" t="s">
        <v>23</v>
      </c>
      <c r="C156" s="27"/>
      <c r="D156" s="27"/>
      <c r="E156" s="19"/>
      <c r="F156" s="205" t="s">
        <v>107</v>
      </c>
      <c r="G156" s="330"/>
      <c r="H156" s="369"/>
      <c r="I156" s="372"/>
      <c r="J156" s="452"/>
      <c r="K156" s="35">
        <f t="shared" si="2"/>
        <v>0</v>
      </c>
    </row>
    <row r="157" spans="1:11" s="3" customFormat="1" ht="12" hidden="1" outlineLevel="2" x14ac:dyDescent="0.2">
      <c r="A157" s="228" t="str">
        <f>A156</f>
        <v/>
      </c>
      <c r="B157" s="27" t="s">
        <v>24</v>
      </c>
      <c r="C157" s="27"/>
      <c r="D157" s="27"/>
      <c r="E157" s="43"/>
      <c r="F157" s="210" t="s">
        <v>55</v>
      </c>
      <c r="G157" s="332" t="s">
        <v>54</v>
      </c>
      <c r="H157" s="379"/>
      <c r="I157" s="380"/>
      <c r="J157" s="452"/>
      <c r="K157" s="34">
        <f t="shared" si="2"/>
        <v>0</v>
      </c>
    </row>
    <row r="158" spans="1:11" s="3" customFormat="1" ht="12" hidden="1" outlineLevel="2" x14ac:dyDescent="0.2">
      <c r="A158" s="27" t="str">
        <f>IF(SUM(J158:J160)&gt;0,10,"")</f>
        <v/>
      </c>
      <c r="B158" s="27"/>
      <c r="C158" s="229"/>
      <c r="D158" s="229" t="str">
        <f>IF($C$151="X","X","")</f>
        <v>X</v>
      </c>
      <c r="E158" s="107">
        <v>31130</v>
      </c>
      <c r="F158" s="207" t="s">
        <v>108</v>
      </c>
      <c r="G158" s="326">
        <v>0</v>
      </c>
      <c r="H158" s="367">
        <v>8</v>
      </c>
      <c r="I158" s="368" t="s">
        <v>54</v>
      </c>
      <c r="J158" s="452"/>
      <c r="K158" s="42">
        <f t="shared" si="2"/>
        <v>0</v>
      </c>
    </row>
    <row r="159" spans="1:11" s="3" customFormat="1" ht="22.5" hidden="1" outlineLevel="2" x14ac:dyDescent="0.2">
      <c r="A159" s="228" t="str">
        <f>A158</f>
        <v/>
      </c>
      <c r="B159" s="27" t="s">
        <v>23</v>
      </c>
      <c r="C159" s="27"/>
      <c r="D159" s="27"/>
      <c r="E159" s="19"/>
      <c r="F159" s="205" t="s">
        <v>109</v>
      </c>
      <c r="G159" s="330"/>
      <c r="H159" s="369"/>
      <c r="I159" s="372"/>
      <c r="J159" s="447"/>
      <c r="K159" s="35">
        <f t="shared" si="2"/>
        <v>0</v>
      </c>
    </row>
    <row r="160" spans="1:11" s="3" customFormat="1" ht="12" hidden="1" outlineLevel="2" x14ac:dyDescent="0.2">
      <c r="A160" s="228" t="str">
        <f>A159</f>
        <v/>
      </c>
      <c r="B160" s="27" t="s">
        <v>24</v>
      </c>
      <c r="C160" s="27"/>
      <c r="D160" s="27"/>
      <c r="E160" s="19"/>
      <c r="F160" s="230" t="s">
        <v>55</v>
      </c>
      <c r="G160" s="330" t="s">
        <v>54</v>
      </c>
      <c r="H160" s="369"/>
      <c r="I160" s="372"/>
      <c r="J160" s="437"/>
      <c r="K160" s="35">
        <f t="shared" si="2"/>
        <v>0</v>
      </c>
    </row>
    <row r="161" spans="1:11" s="3" customFormat="1" ht="12.75" hidden="1" outlineLevel="1" collapsed="1" x14ac:dyDescent="0.2">
      <c r="A161" s="228" t="str">
        <f>IF(SUM(J161:J173)&gt;0,10,"")</f>
        <v/>
      </c>
      <c r="B161" s="228" t="s">
        <v>19</v>
      </c>
      <c r="C161" s="235" t="s">
        <v>10</v>
      </c>
      <c r="D161" s="235" t="str">
        <f>IF($C$149="X","X","")</f>
        <v>X</v>
      </c>
      <c r="E161" s="141">
        <v>32000</v>
      </c>
      <c r="F161" s="204" t="s">
        <v>110</v>
      </c>
      <c r="G161" s="331"/>
      <c r="H161" s="365"/>
      <c r="I161" s="378"/>
      <c r="J161" s="447"/>
      <c r="K161" s="139">
        <f t="shared" si="2"/>
        <v>0</v>
      </c>
    </row>
    <row r="162" spans="1:11" s="3" customFormat="1" ht="12" hidden="1" outlineLevel="2" x14ac:dyDescent="0.2">
      <c r="A162" s="27" t="str">
        <f>IF(SUM(J162:J164)&gt;0,10,"")</f>
        <v/>
      </c>
      <c r="B162" s="27"/>
      <c r="C162" s="238" t="s">
        <v>10</v>
      </c>
      <c r="D162" s="238" t="str">
        <f>IF($C$182="X","X","")</f>
        <v>X</v>
      </c>
      <c r="E162" s="106">
        <v>32100</v>
      </c>
      <c r="F162" s="208" t="s">
        <v>111</v>
      </c>
      <c r="G162" s="326">
        <v>0</v>
      </c>
      <c r="H162" s="367">
        <v>8000</v>
      </c>
      <c r="I162" s="368" t="s">
        <v>8</v>
      </c>
      <c r="J162" s="452"/>
      <c r="K162" s="42">
        <f t="shared" si="2"/>
        <v>0</v>
      </c>
    </row>
    <row r="163" spans="1:11" s="3" customFormat="1" ht="180" hidden="1" outlineLevel="2" x14ac:dyDescent="0.2">
      <c r="A163" s="228" t="str">
        <f>A162</f>
        <v/>
      </c>
      <c r="B163" s="239" t="s">
        <v>23</v>
      </c>
      <c r="C163" s="239"/>
      <c r="D163" s="239"/>
      <c r="E163" s="19"/>
      <c r="F163" s="205" t="s">
        <v>112</v>
      </c>
      <c r="G163" s="330"/>
      <c r="H163" s="369"/>
      <c r="I163" s="372"/>
      <c r="J163" s="452"/>
      <c r="K163" s="35">
        <f t="shared" si="2"/>
        <v>0</v>
      </c>
    </row>
    <row r="164" spans="1:11" s="3" customFormat="1" ht="12" hidden="1" outlineLevel="2" x14ac:dyDescent="0.2">
      <c r="A164" s="228" t="str">
        <f>A163</f>
        <v/>
      </c>
      <c r="B164" s="239" t="s">
        <v>24</v>
      </c>
      <c r="C164" s="239"/>
      <c r="D164" s="239"/>
      <c r="E164" s="43"/>
      <c r="F164" s="210" t="s">
        <v>25</v>
      </c>
      <c r="G164" s="332" t="s">
        <v>8</v>
      </c>
      <c r="H164" s="379"/>
      <c r="I164" s="380"/>
      <c r="J164" s="452"/>
      <c r="K164" s="34">
        <f t="shared" si="2"/>
        <v>0</v>
      </c>
    </row>
    <row r="165" spans="1:11" s="3" customFormat="1" ht="22.5" hidden="1" outlineLevel="2" x14ac:dyDescent="0.2">
      <c r="A165" s="27" t="str">
        <f>IF(SUM(J165:J167)&gt;0,10,"")</f>
        <v/>
      </c>
      <c r="B165" s="27"/>
      <c r="C165" s="238" t="s">
        <v>10</v>
      </c>
      <c r="D165" s="238" t="str">
        <f>IF($C$182="X","X","")</f>
        <v>X</v>
      </c>
      <c r="E165" s="106">
        <v>32200</v>
      </c>
      <c r="F165" s="208" t="s">
        <v>113</v>
      </c>
      <c r="G165" s="326">
        <v>0</v>
      </c>
      <c r="H165" s="367">
        <v>180</v>
      </c>
      <c r="I165" s="368" t="s">
        <v>34</v>
      </c>
      <c r="J165" s="449"/>
      <c r="K165" s="42">
        <f t="shared" si="2"/>
        <v>0</v>
      </c>
    </row>
    <row r="166" spans="1:11" s="3" customFormat="1" ht="135" hidden="1" outlineLevel="2" x14ac:dyDescent="0.2">
      <c r="A166" s="228" t="str">
        <f>A165</f>
        <v/>
      </c>
      <c r="B166" s="239" t="s">
        <v>23</v>
      </c>
      <c r="C166" s="239"/>
      <c r="D166" s="239"/>
      <c r="E166" s="19"/>
      <c r="F166" s="205" t="s">
        <v>114</v>
      </c>
      <c r="G166" s="330"/>
      <c r="H166" s="369"/>
      <c r="I166" s="372"/>
      <c r="J166" s="452"/>
      <c r="K166" s="35">
        <f t="shared" si="2"/>
        <v>0</v>
      </c>
    </row>
    <row r="167" spans="1:11" s="3" customFormat="1" ht="12" hidden="1" outlineLevel="2" x14ac:dyDescent="0.2">
      <c r="A167" s="228" t="str">
        <f>A166</f>
        <v/>
      </c>
      <c r="B167" s="239" t="s">
        <v>24</v>
      </c>
      <c r="C167" s="239"/>
      <c r="D167" s="239"/>
      <c r="E167" s="43"/>
      <c r="F167" s="210" t="s">
        <v>36</v>
      </c>
      <c r="G167" s="332" t="s">
        <v>34</v>
      </c>
      <c r="H167" s="379"/>
      <c r="I167" s="390"/>
      <c r="J167" s="452"/>
      <c r="K167" s="34">
        <f t="shared" si="2"/>
        <v>0</v>
      </c>
    </row>
    <row r="168" spans="1:11" s="3" customFormat="1" ht="12" hidden="1" outlineLevel="2" x14ac:dyDescent="0.2">
      <c r="A168" s="27" t="str">
        <f>IF(SUM(J168:J170)&gt;0,10,"")</f>
        <v/>
      </c>
      <c r="B168" s="27"/>
      <c r="C168" s="238" t="s">
        <v>10</v>
      </c>
      <c r="D168" s="238" t="str">
        <f>IF($C$182="X","X","")</f>
        <v>X</v>
      </c>
      <c r="E168" s="106">
        <v>32300</v>
      </c>
      <c r="F168" s="208" t="s">
        <v>115</v>
      </c>
      <c r="G168" s="326"/>
      <c r="H168" s="367">
        <v>100</v>
      </c>
      <c r="I168" s="368" t="s">
        <v>54</v>
      </c>
      <c r="J168" s="452"/>
      <c r="K168" s="42">
        <f t="shared" si="2"/>
        <v>0</v>
      </c>
    </row>
    <row r="169" spans="1:11" s="3" customFormat="1" ht="101.25" hidden="1" outlineLevel="2" x14ac:dyDescent="0.2">
      <c r="A169" s="228" t="str">
        <f>A168</f>
        <v/>
      </c>
      <c r="B169" s="239" t="s">
        <v>23</v>
      </c>
      <c r="C169" s="239"/>
      <c r="D169" s="239"/>
      <c r="E169" s="19"/>
      <c r="F169" s="205" t="s">
        <v>116</v>
      </c>
      <c r="G169" s="330"/>
      <c r="H169" s="369"/>
      <c r="I169" s="372"/>
      <c r="J169" s="458"/>
      <c r="K169" s="35">
        <f t="shared" si="2"/>
        <v>0</v>
      </c>
    </row>
    <row r="170" spans="1:11" s="3" customFormat="1" ht="12" hidden="1" outlineLevel="2" x14ac:dyDescent="0.2">
      <c r="A170" s="228" t="str">
        <f>A169</f>
        <v/>
      </c>
      <c r="B170" s="239" t="s">
        <v>24</v>
      </c>
      <c r="C170" s="239"/>
      <c r="D170" s="239"/>
      <c r="E170" s="43"/>
      <c r="F170" s="210" t="s">
        <v>55</v>
      </c>
      <c r="G170" s="332" t="s">
        <v>54</v>
      </c>
      <c r="H170" s="379"/>
      <c r="I170" s="390"/>
      <c r="J170" s="459"/>
      <c r="K170" s="34">
        <f t="shared" si="2"/>
        <v>0</v>
      </c>
    </row>
    <row r="171" spans="1:11" s="3" customFormat="1" ht="12" hidden="1" outlineLevel="2" x14ac:dyDescent="0.2">
      <c r="A171" s="27" t="str">
        <f>IF(SUM(J171:J173)&gt;0,10,"")</f>
        <v/>
      </c>
      <c r="B171" s="27"/>
      <c r="C171" s="229"/>
      <c r="D171" s="229" t="str">
        <f>IF($C$162="X","X","")</f>
        <v>X</v>
      </c>
      <c r="E171" s="106">
        <v>32400</v>
      </c>
      <c r="F171" s="208" t="s">
        <v>117</v>
      </c>
      <c r="G171" s="326">
        <v>0</v>
      </c>
      <c r="H171" s="367">
        <v>200</v>
      </c>
      <c r="I171" s="368" t="s">
        <v>54</v>
      </c>
      <c r="J171" s="452"/>
      <c r="K171" s="42">
        <f t="shared" si="2"/>
        <v>0</v>
      </c>
    </row>
    <row r="172" spans="1:11" s="3" customFormat="1" ht="90" hidden="1" outlineLevel="2" x14ac:dyDescent="0.2">
      <c r="A172" s="228" t="str">
        <f>A171</f>
        <v/>
      </c>
      <c r="B172" s="239" t="s">
        <v>23</v>
      </c>
      <c r="C172" s="239"/>
      <c r="D172" s="239"/>
      <c r="E172" s="19"/>
      <c r="F172" s="205" t="s">
        <v>118</v>
      </c>
      <c r="G172" s="330"/>
      <c r="H172" s="369"/>
      <c r="I172" s="372"/>
      <c r="J172" s="459"/>
      <c r="K172" s="35">
        <f t="shared" si="2"/>
        <v>0</v>
      </c>
    </row>
    <row r="173" spans="1:11" s="3" customFormat="1" ht="12" hidden="1" outlineLevel="2" x14ac:dyDescent="0.2">
      <c r="A173" s="228" t="str">
        <f>A172</f>
        <v/>
      </c>
      <c r="B173" s="239" t="s">
        <v>24</v>
      </c>
      <c r="C173" s="239"/>
      <c r="D173" s="239"/>
      <c r="E173" s="43"/>
      <c r="F173" s="210" t="s">
        <v>55</v>
      </c>
      <c r="G173" s="332" t="s">
        <v>54</v>
      </c>
      <c r="H173" s="379"/>
      <c r="I173" s="380"/>
      <c r="J173" s="452"/>
      <c r="K173" s="34">
        <f t="shared" si="2"/>
        <v>0</v>
      </c>
    </row>
    <row r="174" spans="1:11" s="7" customFormat="1" ht="12.75" hidden="1" outlineLevel="2" x14ac:dyDescent="0.2">
      <c r="A174" s="228" t="str">
        <f>IF(SUM(J174:J181)&gt;0,10,"")</f>
        <v/>
      </c>
      <c r="B174" s="52" t="s">
        <v>19</v>
      </c>
      <c r="C174" s="235" t="s">
        <v>10</v>
      </c>
      <c r="D174" s="235" t="str">
        <f>IF($C$182="X","X","")</f>
        <v>X</v>
      </c>
      <c r="E174" s="141">
        <v>33000</v>
      </c>
      <c r="F174" s="204" t="s">
        <v>547</v>
      </c>
      <c r="G174" s="338"/>
      <c r="H174" s="387"/>
      <c r="I174" s="378"/>
      <c r="J174" s="452"/>
      <c r="K174" s="153">
        <f t="shared" si="2"/>
        <v>0</v>
      </c>
    </row>
    <row r="175" spans="1:11" s="7" customFormat="1" ht="12.75" hidden="1" outlineLevel="2" x14ac:dyDescent="0.2">
      <c r="A175" s="228" t="str">
        <f>IF(SUM(J175:J181)&gt;0,10,"")</f>
        <v/>
      </c>
      <c r="B175" s="51" t="s">
        <v>21</v>
      </c>
      <c r="C175" s="238"/>
      <c r="D175" s="238" t="str">
        <f>IF($C$174="X","X","")</f>
        <v>X</v>
      </c>
      <c r="E175" s="312">
        <v>33200</v>
      </c>
      <c r="F175" s="313" t="s">
        <v>549</v>
      </c>
      <c r="G175" s="333"/>
      <c r="H175" s="381"/>
      <c r="I175" s="382"/>
      <c r="J175" s="460"/>
      <c r="K175" s="151">
        <f t="shared" si="2"/>
        <v>0</v>
      </c>
    </row>
    <row r="176" spans="1:11" s="7" customFormat="1" ht="12.75" hidden="1" outlineLevel="2" x14ac:dyDescent="0.2">
      <c r="A176" s="27" t="str">
        <f>IF(SUM(J176:J178)&gt;0,10,"")</f>
        <v/>
      </c>
      <c r="B176" s="22"/>
      <c r="C176" s="229"/>
      <c r="D176" s="229" t="str">
        <f>IF($C$175="X","X","")</f>
        <v/>
      </c>
      <c r="E176" s="314">
        <v>33201</v>
      </c>
      <c r="F176" s="315" t="s">
        <v>119</v>
      </c>
      <c r="G176" s="335">
        <v>0</v>
      </c>
      <c r="H176" s="383">
        <v>12000</v>
      </c>
      <c r="I176" s="368" t="s">
        <v>8</v>
      </c>
      <c r="J176" s="452"/>
      <c r="K176" s="152">
        <f t="shared" si="2"/>
        <v>0</v>
      </c>
    </row>
    <row r="177" spans="1:11" s="7" customFormat="1" ht="33.75" hidden="1" outlineLevel="2" x14ac:dyDescent="0.2">
      <c r="A177" s="228" t="str">
        <f>A176</f>
        <v/>
      </c>
      <c r="B177" s="22" t="s">
        <v>23</v>
      </c>
      <c r="C177" s="22"/>
      <c r="D177" s="22"/>
      <c r="E177" s="316"/>
      <c r="F177" s="273" t="s">
        <v>548</v>
      </c>
      <c r="G177" s="341"/>
      <c r="H177" s="391"/>
      <c r="I177" s="392"/>
      <c r="J177" s="452"/>
      <c r="K177" s="170">
        <f t="shared" si="2"/>
        <v>0</v>
      </c>
    </row>
    <row r="178" spans="1:11" s="7" customFormat="1" ht="12.75" hidden="1" outlineLevel="2" x14ac:dyDescent="0.2">
      <c r="A178" s="228" t="str">
        <f>A177</f>
        <v/>
      </c>
      <c r="B178" s="27" t="s">
        <v>24</v>
      </c>
      <c r="C178" s="27"/>
      <c r="D178" s="27"/>
      <c r="E178" s="293"/>
      <c r="F178" s="275" t="s">
        <v>25</v>
      </c>
      <c r="G178" s="332" t="s">
        <v>8</v>
      </c>
      <c r="H178" s="379"/>
      <c r="I178" s="380"/>
      <c r="J178" s="460"/>
      <c r="K178" s="34">
        <f t="shared" si="2"/>
        <v>0</v>
      </c>
    </row>
    <row r="179" spans="1:11" s="7" customFormat="1" ht="12.75" hidden="1" outlineLevel="2" x14ac:dyDescent="0.2">
      <c r="A179" s="27" t="str">
        <f>IF(SUM(J179:J181)&gt;0,10,"")</f>
        <v/>
      </c>
      <c r="B179" s="22"/>
      <c r="C179" s="229"/>
      <c r="D179" s="229" t="str">
        <f>IF($C$175="X","X","")</f>
        <v/>
      </c>
      <c r="E179" s="107">
        <v>33202</v>
      </c>
      <c r="F179" s="315" t="s">
        <v>550</v>
      </c>
      <c r="G179" s="335">
        <v>0</v>
      </c>
      <c r="H179" s="383">
        <v>1500</v>
      </c>
      <c r="I179" s="368" t="s">
        <v>45</v>
      </c>
      <c r="J179" s="452"/>
      <c r="K179" s="152">
        <f t="shared" si="2"/>
        <v>0</v>
      </c>
    </row>
    <row r="180" spans="1:11" s="7" customFormat="1" ht="45" hidden="1" outlineLevel="2" x14ac:dyDescent="0.2">
      <c r="A180" s="228" t="str">
        <f>A179</f>
        <v/>
      </c>
      <c r="B180" s="22" t="s">
        <v>23</v>
      </c>
      <c r="C180" s="22"/>
      <c r="D180" s="22"/>
      <c r="E180" s="44"/>
      <c r="F180" s="273" t="s">
        <v>590</v>
      </c>
      <c r="G180" s="341"/>
      <c r="H180" s="391"/>
      <c r="I180" s="392"/>
      <c r="J180" s="457"/>
      <c r="K180" s="170">
        <f t="shared" si="2"/>
        <v>0</v>
      </c>
    </row>
    <row r="181" spans="1:11" s="7" customFormat="1" ht="12.75" hidden="1" outlineLevel="2" x14ac:dyDescent="0.2">
      <c r="A181" s="228" t="str">
        <f>A180</f>
        <v/>
      </c>
      <c r="B181" s="27" t="s">
        <v>24</v>
      </c>
      <c r="C181" s="27"/>
      <c r="D181" s="27"/>
      <c r="E181" s="19"/>
      <c r="F181" s="258" t="s">
        <v>46</v>
      </c>
      <c r="G181" s="332" t="s">
        <v>45</v>
      </c>
      <c r="H181" s="379"/>
      <c r="I181" s="372"/>
      <c r="J181" s="452"/>
      <c r="K181" s="34">
        <f t="shared" si="2"/>
        <v>0</v>
      </c>
    </row>
    <row r="182" spans="1:11" s="3" customFormat="1" ht="12.75" outlineLevel="1" collapsed="1" x14ac:dyDescent="0.2">
      <c r="A182" s="228">
        <f>IF(SUM(J182:J314)&gt;0,10,"")</f>
        <v>10</v>
      </c>
      <c r="B182" s="228" t="s">
        <v>19</v>
      </c>
      <c r="C182" s="235" t="s">
        <v>10</v>
      </c>
      <c r="D182" s="235" t="str">
        <f>IF($C$149="X","X","")</f>
        <v>X</v>
      </c>
      <c r="E182" s="141">
        <v>34000</v>
      </c>
      <c r="F182" s="204" t="s">
        <v>591</v>
      </c>
      <c r="G182" s="340"/>
      <c r="H182" s="393"/>
      <c r="I182" s="378"/>
      <c r="J182" s="452"/>
      <c r="K182" s="155">
        <f t="shared" si="2"/>
        <v>0</v>
      </c>
    </row>
    <row r="183" spans="1:11" s="3" customFormat="1" ht="12" outlineLevel="2" x14ac:dyDescent="0.2">
      <c r="A183" s="27">
        <f>IF(SUM(J183:J208)&gt;0,10,"")</f>
        <v>10</v>
      </c>
      <c r="B183" s="239" t="s">
        <v>21</v>
      </c>
      <c r="C183" s="238" t="s">
        <v>10</v>
      </c>
      <c r="D183" s="238" t="str">
        <f>IF($C$182="X","X","")</f>
        <v>X</v>
      </c>
      <c r="E183" s="106">
        <v>34100</v>
      </c>
      <c r="F183" s="216" t="s">
        <v>592</v>
      </c>
      <c r="G183" s="333">
        <v>0</v>
      </c>
      <c r="H183" s="389"/>
      <c r="I183" s="368"/>
      <c r="J183" s="452"/>
      <c r="K183" s="41">
        <f t="shared" si="2"/>
        <v>0</v>
      </c>
    </row>
    <row r="184" spans="1:11" s="3" customFormat="1" ht="204" customHeight="1" outlineLevel="2" x14ac:dyDescent="0.2">
      <c r="A184" s="228">
        <f>A182</f>
        <v>10</v>
      </c>
      <c r="B184" s="27" t="s">
        <v>23</v>
      </c>
      <c r="C184" s="27"/>
      <c r="D184" s="27"/>
      <c r="E184" s="167"/>
      <c r="F184" s="322" t="s">
        <v>603</v>
      </c>
      <c r="G184" s="330"/>
      <c r="H184" s="384"/>
      <c r="I184" s="372"/>
      <c r="J184" s="452"/>
      <c r="K184" s="37">
        <f t="shared" si="2"/>
        <v>0</v>
      </c>
    </row>
    <row r="185" spans="1:11" s="3" customFormat="1" ht="12" outlineLevel="2" x14ac:dyDescent="0.2">
      <c r="A185" s="228">
        <f>IF(SUM(J185:J197)&gt;0,10,"")</f>
        <v>10</v>
      </c>
      <c r="B185" s="196" t="s">
        <v>79</v>
      </c>
      <c r="C185" s="197" t="s">
        <v>10</v>
      </c>
      <c r="D185" s="197" t="str">
        <f>IF($C$183="X","X","")</f>
        <v>X</v>
      </c>
      <c r="E185" s="146">
        <v>34120</v>
      </c>
      <c r="F185" s="288" t="s">
        <v>600</v>
      </c>
      <c r="G185" s="326">
        <v>0</v>
      </c>
      <c r="H185" s="379"/>
      <c r="I185" s="382"/>
      <c r="J185" s="452"/>
      <c r="K185" s="34">
        <f t="shared" si="2"/>
        <v>0</v>
      </c>
    </row>
    <row r="186" spans="1:11" s="8" customFormat="1" ht="12.75" outlineLevel="2" x14ac:dyDescent="0.2">
      <c r="A186" s="27">
        <f>IF(SUM(J186:J187)&gt;0,10,"")</f>
        <v>10</v>
      </c>
      <c r="B186" s="23"/>
      <c r="C186" s="229" t="s">
        <v>10</v>
      </c>
      <c r="D186" s="229" t="str">
        <f>IF($C$185="X","X","")</f>
        <v>X</v>
      </c>
      <c r="E186" s="107">
        <v>34121</v>
      </c>
      <c r="F186" s="207" t="s">
        <v>666</v>
      </c>
      <c r="G186" s="326">
        <v>0</v>
      </c>
      <c r="H186" s="367"/>
      <c r="I186" s="368" t="s">
        <v>45</v>
      </c>
      <c r="J186" s="452">
        <v>355</v>
      </c>
      <c r="K186" s="42">
        <f t="shared" si="2"/>
        <v>0</v>
      </c>
    </row>
    <row r="187" spans="1:11" s="8" customFormat="1" ht="12.75" hidden="1" outlineLevel="2" x14ac:dyDescent="0.2">
      <c r="A187" s="228">
        <f>A186</f>
        <v>10</v>
      </c>
      <c r="B187" s="27" t="s">
        <v>24</v>
      </c>
      <c r="C187" s="27"/>
      <c r="D187" s="27"/>
      <c r="E187" s="19"/>
      <c r="F187" s="230" t="s">
        <v>46</v>
      </c>
      <c r="G187" s="330" t="s">
        <v>45</v>
      </c>
      <c r="H187" s="369"/>
      <c r="I187" s="390"/>
      <c r="J187" s="452"/>
      <c r="K187" s="35">
        <f t="shared" si="2"/>
        <v>0</v>
      </c>
    </row>
    <row r="188" spans="1:11" s="8" customFormat="1" ht="12.75" outlineLevel="2" x14ac:dyDescent="0.2">
      <c r="A188" s="27">
        <f>IF(SUM(J188:J189)&gt;0,10,"")</f>
        <v>10</v>
      </c>
      <c r="B188" s="23"/>
      <c r="C188" s="229" t="s">
        <v>10</v>
      </c>
      <c r="D188" s="229" t="str">
        <f>IF($C$185="X","X","")</f>
        <v>X</v>
      </c>
      <c r="E188" s="107">
        <v>34122</v>
      </c>
      <c r="F188" s="207" t="s">
        <v>594</v>
      </c>
      <c r="G188" s="326">
        <v>0</v>
      </c>
      <c r="H188" s="367"/>
      <c r="I188" s="368" t="s">
        <v>45</v>
      </c>
      <c r="J188" s="457">
        <v>65</v>
      </c>
      <c r="K188" s="42">
        <f t="shared" si="2"/>
        <v>0</v>
      </c>
    </row>
    <row r="189" spans="1:11" s="8" customFormat="1" ht="12.75" hidden="1" outlineLevel="2" x14ac:dyDescent="0.2">
      <c r="A189" s="228">
        <f>A188</f>
        <v>10</v>
      </c>
      <c r="B189" s="27" t="s">
        <v>24</v>
      </c>
      <c r="C189" s="27"/>
      <c r="D189" s="27"/>
      <c r="E189" s="43"/>
      <c r="F189" s="210" t="s">
        <v>46</v>
      </c>
      <c r="G189" s="332" t="s">
        <v>45</v>
      </c>
      <c r="H189" s="379"/>
      <c r="I189" s="390"/>
      <c r="J189" s="452"/>
      <c r="K189" s="34">
        <f t="shared" si="2"/>
        <v>0</v>
      </c>
    </row>
    <row r="190" spans="1:11" s="8" customFormat="1" ht="12.75" hidden="1" outlineLevel="2" x14ac:dyDescent="0.2">
      <c r="A190" s="27" t="str">
        <f>IF(SUM(J190:J191)&gt;0,10,"")</f>
        <v/>
      </c>
      <c r="B190" s="23"/>
      <c r="C190" s="229" t="s">
        <v>10</v>
      </c>
      <c r="D190" s="229" t="str">
        <f>IF($C$185="X","X","")</f>
        <v>X</v>
      </c>
      <c r="E190" s="107">
        <v>34123</v>
      </c>
      <c r="F190" s="207" t="s">
        <v>595</v>
      </c>
      <c r="G190" s="326">
        <v>0</v>
      </c>
      <c r="H190" s="367"/>
      <c r="I190" s="368" t="s">
        <v>45</v>
      </c>
      <c r="J190" s="461"/>
      <c r="K190" s="42">
        <f t="shared" si="2"/>
        <v>0</v>
      </c>
    </row>
    <row r="191" spans="1:11" s="8" customFormat="1" ht="12.75" hidden="1" outlineLevel="2" x14ac:dyDescent="0.2">
      <c r="A191" s="228" t="str">
        <f>A190</f>
        <v/>
      </c>
      <c r="B191" s="27" t="s">
        <v>24</v>
      </c>
      <c r="C191" s="27"/>
      <c r="D191" s="27"/>
      <c r="E191" s="43"/>
      <c r="F191" s="210" t="s">
        <v>46</v>
      </c>
      <c r="G191" s="332" t="s">
        <v>45</v>
      </c>
      <c r="H191" s="379"/>
      <c r="I191" s="380"/>
      <c r="J191" s="457"/>
      <c r="K191" s="34">
        <f t="shared" si="2"/>
        <v>0</v>
      </c>
    </row>
    <row r="192" spans="1:11" s="8" customFormat="1" ht="12.75" hidden="1" outlineLevel="2" x14ac:dyDescent="0.2">
      <c r="A192" s="27" t="str">
        <f>IF(SUM(J192:J193)&gt;0,10,"")</f>
        <v/>
      </c>
      <c r="B192" s="23"/>
      <c r="C192" s="229" t="s">
        <v>10</v>
      </c>
      <c r="D192" s="229" t="str">
        <f>IF($C$185="X","X","")</f>
        <v>X</v>
      </c>
      <c r="E192" s="107">
        <v>34124</v>
      </c>
      <c r="F192" s="207" t="s">
        <v>596</v>
      </c>
      <c r="G192" s="326">
        <v>0</v>
      </c>
      <c r="H192" s="367"/>
      <c r="I192" s="368" t="s">
        <v>45</v>
      </c>
      <c r="J192" s="452"/>
      <c r="K192" s="42">
        <f t="shared" si="2"/>
        <v>0</v>
      </c>
    </row>
    <row r="193" spans="1:11" s="8" customFormat="1" ht="12.75" hidden="1" outlineLevel="2" x14ac:dyDescent="0.2">
      <c r="A193" s="228" t="str">
        <f>A192</f>
        <v/>
      </c>
      <c r="B193" s="27" t="s">
        <v>24</v>
      </c>
      <c r="C193" s="27"/>
      <c r="D193" s="27"/>
      <c r="E193" s="43"/>
      <c r="F193" s="210" t="s">
        <v>46</v>
      </c>
      <c r="G193" s="332" t="s">
        <v>45</v>
      </c>
      <c r="H193" s="379"/>
      <c r="I193" s="390"/>
      <c r="J193" s="452"/>
      <c r="K193" s="34">
        <f t="shared" si="2"/>
        <v>0</v>
      </c>
    </row>
    <row r="194" spans="1:11" s="8" customFormat="1" ht="12.75" hidden="1" outlineLevel="2" x14ac:dyDescent="0.2">
      <c r="A194" s="27" t="str">
        <f>IF(SUM(J194:J195)&gt;0,10,"")</f>
        <v/>
      </c>
      <c r="B194" s="23"/>
      <c r="C194" s="229"/>
      <c r="D194" s="229" t="str">
        <f>IF($C$185="X","X","")</f>
        <v>X</v>
      </c>
      <c r="E194" s="107">
        <v>34125</v>
      </c>
      <c r="F194" s="207" t="s">
        <v>597</v>
      </c>
      <c r="G194" s="326">
        <v>0</v>
      </c>
      <c r="H194" s="367"/>
      <c r="I194" s="368" t="s">
        <v>45</v>
      </c>
      <c r="J194" s="441"/>
      <c r="K194" s="42">
        <f t="shared" si="2"/>
        <v>0</v>
      </c>
    </row>
    <row r="195" spans="1:11" s="8" customFormat="1" ht="12.75" hidden="1" outlineLevel="2" x14ac:dyDescent="0.2">
      <c r="A195" s="228" t="str">
        <f>A194</f>
        <v/>
      </c>
      <c r="B195" s="27" t="s">
        <v>24</v>
      </c>
      <c r="C195" s="27"/>
      <c r="D195" s="27"/>
      <c r="E195" s="43"/>
      <c r="F195" s="210" t="s">
        <v>46</v>
      </c>
      <c r="G195" s="332" t="s">
        <v>45</v>
      </c>
      <c r="H195" s="379"/>
      <c r="I195" s="390"/>
      <c r="J195" s="449"/>
      <c r="K195" s="34">
        <f t="shared" si="2"/>
        <v>0</v>
      </c>
    </row>
    <row r="196" spans="1:11" s="8" customFormat="1" ht="12.75" hidden="1" outlineLevel="2" x14ac:dyDescent="0.2">
      <c r="A196" s="27" t="str">
        <f>IF(SUM(J196:J197)&gt;0,10,"")</f>
        <v/>
      </c>
      <c r="B196" s="23"/>
      <c r="C196" s="229"/>
      <c r="D196" s="229" t="str">
        <f>IF($C$185="X","X","")</f>
        <v>X</v>
      </c>
      <c r="E196" s="107">
        <v>34126</v>
      </c>
      <c r="F196" s="207" t="s">
        <v>598</v>
      </c>
      <c r="G196" s="326">
        <v>0</v>
      </c>
      <c r="H196" s="367"/>
      <c r="I196" s="368" t="s">
        <v>45</v>
      </c>
      <c r="J196" s="449"/>
      <c r="K196" s="42">
        <f t="shared" si="2"/>
        <v>0</v>
      </c>
    </row>
    <row r="197" spans="1:11" s="8" customFormat="1" ht="12.75" hidden="1" outlineLevel="2" x14ac:dyDescent="0.2">
      <c r="A197" s="228" t="str">
        <f>A196</f>
        <v/>
      </c>
      <c r="B197" s="27" t="s">
        <v>24</v>
      </c>
      <c r="C197" s="27"/>
      <c r="D197" s="27"/>
      <c r="E197" s="43"/>
      <c r="F197" s="210" t="s">
        <v>46</v>
      </c>
      <c r="G197" s="332" t="s">
        <v>45</v>
      </c>
      <c r="H197" s="379"/>
      <c r="I197" s="390"/>
      <c r="J197" s="449"/>
      <c r="K197" s="34">
        <f t="shared" si="2"/>
        <v>0</v>
      </c>
    </row>
    <row r="198" spans="1:11" s="3" customFormat="1" ht="22.5" hidden="1" outlineLevel="2" x14ac:dyDescent="0.2">
      <c r="A198" s="228" t="str">
        <f>IF(SUM(J198:J208)&gt;0,10,"")</f>
        <v/>
      </c>
      <c r="B198" s="196" t="s">
        <v>79</v>
      </c>
      <c r="C198" s="197" t="s">
        <v>10</v>
      </c>
      <c r="D198" s="197" t="str">
        <f>IF($C$183="X","X","")</f>
        <v>X</v>
      </c>
      <c r="E198" s="148">
        <v>34140</v>
      </c>
      <c r="F198" s="276" t="s">
        <v>599</v>
      </c>
      <c r="G198" s="326"/>
      <c r="H198" s="367"/>
      <c r="I198" s="382"/>
      <c r="J198" s="449"/>
      <c r="K198" s="42">
        <f t="shared" si="2"/>
        <v>0</v>
      </c>
    </row>
    <row r="199" spans="1:11" s="8" customFormat="1" ht="12.75" hidden="1" outlineLevel="2" x14ac:dyDescent="0.2">
      <c r="A199" s="27" t="str">
        <f>IF(SUM(J199:J200)&gt;0,10,"")</f>
        <v/>
      </c>
      <c r="B199" s="23"/>
      <c r="C199" s="229"/>
      <c r="D199" s="229" t="str">
        <f>IF($C$198="X","X","")</f>
        <v>X</v>
      </c>
      <c r="E199" s="107">
        <v>34141</v>
      </c>
      <c r="F199" s="207" t="s">
        <v>601</v>
      </c>
      <c r="G199" s="326"/>
      <c r="H199" s="367"/>
      <c r="I199" s="368" t="s">
        <v>45</v>
      </c>
      <c r="J199" s="452"/>
      <c r="K199" s="42">
        <f t="shared" si="2"/>
        <v>0</v>
      </c>
    </row>
    <row r="200" spans="1:11" s="8" customFormat="1" ht="12.75" hidden="1" outlineLevel="2" x14ac:dyDescent="0.2">
      <c r="A200" s="228" t="str">
        <f>A199</f>
        <v/>
      </c>
      <c r="B200" s="27" t="s">
        <v>24</v>
      </c>
      <c r="C200" s="27"/>
      <c r="D200" s="27"/>
      <c r="E200" s="43"/>
      <c r="F200" s="210" t="s">
        <v>46</v>
      </c>
      <c r="G200" s="332" t="s">
        <v>45</v>
      </c>
      <c r="H200" s="379"/>
      <c r="I200" s="390"/>
      <c r="J200" s="452"/>
      <c r="K200" s="34">
        <f t="shared" si="2"/>
        <v>0</v>
      </c>
    </row>
    <row r="201" spans="1:11" s="8" customFormat="1" ht="12.75" hidden="1" outlineLevel="2" x14ac:dyDescent="0.2">
      <c r="A201" s="27" t="str">
        <f>IF(SUM(J201:J202)&gt;0,10,"")</f>
        <v/>
      </c>
      <c r="B201" s="23"/>
      <c r="C201" s="229"/>
      <c r="D201" s="229" t="str">
        <f>IF($C$198="X","X","")</f>
        <v>X</v>
      </c>
      <c r="E201" s="107">
        <v>34142</v>
      </c>
      <c r="F201" s="207" t="s">
        <v>593</v>
      </c>
      <c r="G201" s="326">
        <v>0</v>
      </c>
      <c r="H201" s="367"/>
      <c r="I201" s="368" t="s">
        <v>45</v>
      </c>
      <c r="J201" s="436"/>
      <c r="K201" s="42">
        <f t="shared" si="2"/>
        <v>0</v>
      </c>
    </row>
    <row r="202" spans="1:11" s="8" customFormat="1" ht="12.75" hidden="1" outlineLevel="2" x14ac:dyDescent="0.2">
      <c r="A202" s="228" t="str">
        <f>A201</f>
        <v/>
      </c>
      <c r="B202" s="27" t="s">
        <v>24</v>
      </c>
      <c r="C202" s="27"/>
      <c r="D202" s="27"/>
      <c r="E202" s="43"/>
      <c r="F202" s="210" t="s">
        <v>46</v>
      </c>
      <c r="G202" s="332" t="s">
        <v>45</v>
      </c>
      <c r="H202" s="379"/>
      <c r="I202" s="380"/>
      <c r="J202" s="452"/>
      <c r="K202" s="34">
        <f t="shared" si="2"/>
        <v>0</v>
      </c>
    </row>
    <row r="203" spans="1:11" s="8" customFormat="1" ht="12.75" hidden="1" outlineLevel="2" x14ac:dyDescent="0.2">
      <c r="A203" s="27" t="str">
        <f>IF(SUM(J203:J204)&gt;0,10,"")</f>
        <v/>
      </c>
      <c r="B203" s="23"/>
      <c r="C203" s="229"/>
      <c r="D203" s="229" t="str">
        <f>IF($C$198="X","X","")</f>
        <v>X</v>
      </c>
      <c r="E203" s="107">
        <v>34143</v>
      </c>
      <c r="F203" s="207" t="s">
        <v>602</v>
      </c>
      <c r="G203" s="326">
        <v>0</v>
      </c>
      <c r="H203" s="367"/>
      <c r="I203" s="368" t="s">
        <v>45</v>
      </c>
      <c r="J203" s="449"/>
      <c r="K203" s="42">
        <f t="shared" si="2"/>
        <v>0</v>
      </c>
    </row>
    <row r="204" spans="1:11" s="8" customFormat="1" ht="12.75" hidden="1" outlineLevel="2" x14ac:dyDescent="0.2">
      <c r="A204" s="228" t="str">
        <f>A203</f>
        <v/>
      </c>
      <c r="B204" s="27" t="s">
        <v>24</v>
      </c>
      <c r="C204" s="27"/>
      <c r="D204" s="27"/>
      <c r="E204" s="43"/>
      <c r="F204" s="210" t="s">
        <v>46</v>
      </c>
      <c r="G204" s="332" t="s">
        <v>45</v>
      </c>
      <c r="H204" s="379"/>
      <c r="I204" s="390"/>
      <c r="J204" s="452"/>
      <c r="K204" s="34">
        <f t="shared" si="2"/>
        <v>0</v>
      </c>
    </row>
    <row r="205" spans="1:11" s="10" customFormat="1" ht="12.75" hidden="1" outlineLevel="2" x14ac:dyDescent="0.2">
      <c r="A205" s="27" t="str">
        <f>IF(SUM(J205:J206)&gt;0,10,"")</f>
        <v/>
      </c>
      <c r="B205" s="23"/>
      <c r="C205" s="229"/>
      <c r="D205" s="229" t="str">
        <f>IF($C$198="X","X","")</f>
        <v>X</v>
      </c>
      <c r="E205" s="107">
        <v>34144</v>
      </c>
      <c r="F205" s="207" t="s">
        <v>595</v>
      </c>
      <c r="G205" s="326">
        <v>0</v>
      </c>
      <c r="H205" s="367"/>
      <c r="I205" s="368" t="s">
        <v>45</v>
      </c>
      <c r="J205" s="452"/>
      <c r="K205" s="42">
        <f t="shared" si="2"/>
        <v>0</v>
      </c>
    </row>
    <row r="206" spans="1:11" s="8" customFormat="1" ht="12.75" hidden="1" outlineLevel="2" x14ac:dyDescent="0.2">
      <c r="A206" s="228" t="str">
        <f>A205</f>
        <v/>
      </c>
      <c r="B206" s="27" t="s">
        <v>24</v>
      </c>
      <c r="C206" s="27"/>
      <c r="D206" s="27"/>
      <c r="E206" s="43"/>
      <c r="F206" s="210" t="s">
        <v>46</v>
      </c>
      <c r="G206" s="332" t="s">
        <v>45</v>
      </c>
      <c r="H206" s="379"/>
      <c r="I206" s="380"/>
      <c r="J206" s="452"/>
      <c r="K206" s="34">
        <f t="shared" ref="K206:K269" si="3">J206*H206</f>
        <v>0</v>
      </c>
    </row>
    <row r="207" spans="1:11" s="8" customFormat="1" ht="12.75" hidden="1" outlineLevel="2" x14ac:dyDescent="0.2">
      <c r="A207" s="27" t="str">
        <f>IF(SUM(J207:J208)&gt;0,10,"")</f>
        <v/>
      </c>
      <c r="B207" s="23"/>
      <c r="C207" s="229"/>
      <c r="D207" s="229" t="str">
        <f>IF($C$198="X","X","")</f>
        <v>X</v>
      </c>
      <c r="E207" s="107">
        <v>34145</v>
      </c>
      <c r="F207" s="207" t="s">
        <v>596</v>
      </c>
      <c r="G207" s="326">
        <v>0</v>
      </c>
      <c r="H207" s="367"/>
      <c r="I207" s="368" t="s">
        <v>45</v>
      </c>
      <c r="J207" s="438"/>
      <c r="K207" s="42">
        <f t="shared" si="3"/>
        <v>0</v>
      </c>
    </row>
    <row r="208" spans="1:11" s="7" customFormat="1" ht="12.75" hidden="1" outlineLevel="2" x14ac:dyDescent="0.2">
      <c r="A208" s="228" t="str">
        <f>A207</f>
        <v/>
      </c>
      <c r="B208" s="27" t="s">
        <v>24</v>
      </c>
      <c r="C208" s="27"/>
      <c r="D208" s="27"/>
      <c r="E208" s="19"/>
      <c r="F208" s="230" t="s">
        <v>46</v>
      </c>
      <c r="G208" s="332" t="s">
        <v>45</v>
      </c>
      <c r="H208" s="369"/>
      <c r="I208" s="372"/>
      <c r="J208" s="452"/>
      <c r="K208" s="35">
        <f t="shared" si="3"/>
        <v>0</v>
      </c>
    </row>
    <row r="209" spans="1:11" s="3" customFormat="1" ht="12" outlineLevel="2" x14ac:dyDescent="0.2">
      <c r="A209" s="228">
        <f>IF(SUM(J209:J229)&gt;0,10,"")</f>
        <v>10</v>
      </c>
      <c r="B209" s="228" t="s">
        <v>21</v>
      </c>
      <c r="C209" s="238" t="s">
        <v>10</v>
      </c>
      <c r="D209" s="238" t="str">
        <f>IF($C$182="X","X","")</f>
        <v>X</v>
      </c>
      <c r="E209" s="142">
        <v>34200</v>
      </c>
      <c r="F209" s="202" t="s">
        <v>123</v>
      </c>
      <c r="G209" s="342">
        <v>0</v>
      </c>
      <c r="H209" s="381"/>
      <c r="I209" s="382"/>
      <c r="J209" s="436"/>
      <c r="K209" s="151">
        <f t="shared" si="3"/>
        <v>0</v>
      </c>
    </row>
    <row r="210" spans="1:11" s="3" customFormat="1" ht="12" outlineLevel="2" x14ac:dyDescent="0.2">
      <c r="A210" s="228">
        <f>IF(SUM(J210:J219)&gt;0,10,"")</f>
        <v>10</v>
      </c>
      <c r="B210" s="196" t="s">
        <v>79</v>
      </c>
      <c r="C210" s="197" t="s">
        <v>10</v>
      </c>
      <c r="D210" s="197" t="str">
        <f>IF($C$209="X","X","")</f>
        <v>X</v>
      </c>
      <c r="E210" s="148">
        <v>34210</v>
      </c>
      <c r="F210" s="247" t="s">
        <v>124</v>
      </c>
      <c r="G210" s="343">
        <v>0</v>
      </c>
      <c r="H210" s="384"/>
      <c r="I210" s="368"/>
      <c r="J210" s="452"/>
      <c r="K210" s="37">
        <f t="shared" si="3"/>
        <v>0</v>
      </c>
    </row>
    <row r="211" spans="1:11" s="7" customFormat="1" ht="56.25" outlineLevel="2" x14ac:dyDescent="0.2">
      <c r="A211" s="228">
        <f>A210</f>
        <v>10</v>
      </c>
      <c r="B211" s="25" t="s">
        <v>23</v>
      </c>
      <c r="C211" s="25"/>
      <c r="D211" s="25"/>
      <c r="E211" s="171"/>
      <c r="F211" s="212" t="s">
        <v>604</v>
      </c>
      <c r="G211" s="344">
        <v>0</v>
      </c>
      <c r="H211" s="394"/>
      <c r="I211" s="390"/>
      <c r="J211" s="449"/>
      <c r="K211" s="166">
        <f t="shared" si="3"/>
        <v>0</v>
      </c>
    </row>
    <row r="212" spans="1:11" s="7" customFormat="1" ht="12.75" outlineLevel="2" x14ac:dyDescent="0.2">
      <c r="A212" s="27">
        <f>IF(SUM(J212:J213)&gt;0,10,"")</f>
        <v>10</v>
      </c>
      <c r="B212" s="22"/>
      <c r="C212" s="229" t="s">
        <v>10</v>
      </c>
      <c r="D212" s="229" t="str">
        <f>IF($C$210="X","X","")</f>
        <v>X</v>
      </c>
      <c r="E212" s="172">
        <v>34211</v>
      </c>
      <c r="F212" s="207" t="s">
        <v>125</v>
      </c>
      <c r="G212" s="345">
        <v>0</v>
      </c>
      <c r="H212" s="395"/>
      <c r="I212" s="396" t="s">
        <v>126</v>
      </c>
      <c r="J212" s="452">
        <v>450</v>
      </c>
      <c r="K212" s="165">
        <f t="shared" si="3"/>
        <v>0</v>
      </c>
    </row>
    <row r="213" spans="1:11" s="7" customFormat="1" ht="12.75" hidden="1" outlineLevel="2" x14ac:dyDescent="0.2">
      <c r="A213" s="228">
        <f>A212</f>
        <v>10</v>
      </c>
      <c r="B213" s="27" t="s">
        <v>24</v>
      </c>
      <c r="C213" s="27"/>
      <c r="D213" s="27"/>
      <c r="E213" s="43"/>
      <c r="F213" s="210" t="s">
        <v>127</v>
      </c>
      <c r="G213" s="332" t="s">
        <v>126</v>
      </c>
      <c r="H213" s="379"/>
      <c r="I213" s="380"/>
      <c r="J213" s="452"/>
      <c r="K213" s="34">
        <f t="shared" si="3"/>
        <v>0</v>
      </c>
    </row>
    <row r="214" spans="1:11" s="8" customFormat="1" ht="12.75" outlineLevel="2" x14ac:dyDescent="0.2">
      <c r="A214" s="27">
        <f>IF(SUM(J214:J215)&gt;0,10,"")</f>
        <v>10</v>
      </c>
      <c r="B214" s="23"/>
      <c r="C214" s="229" t="s">
        <v>10</v>
      </c>
      <c r="D214" s="229" t="str">
        <f>IF($C$210="X","X","")</f>
        <v>X</v>
      </c>
      <c r="E214" s="107">
        <v>34212</v>
      </c>
      <c r="F214" s="207" t="s">
        <v>128</v>
      </c>
      <c r="G214" s="335">
        <v>0</v>
      </c>
      <c r="H214" s="383"/>
      <c r="I214" s="368" t="s">
        <v>126</v>
      </c>
      <c r="J214" s="452">
        <v>100</v>
      </c>
      <c r="K214" s="152">
        <f t="shared" si="3"/>
        <v>0</v>
      </c>
    </row>
    <row r="215" spans="1:11" s="8" customFormat="1" ht="12.75" hidden="1" outlineLevel="2" x14ac:dyDescent="0.2">
      <c r="A215" s="228">
        <f>A214</f>
        <v>10</v>
      </c>
      <c r="B215" s="27" t="s">
        <v>24</v>
      </c>
      <c r="C215" s="27"/>
      <c r="D215" s="27"/>
      <c r="E215" s="19"/>
      <c r="F215" s="230" t="s">
        <v>127</v>
      </c>
      <c r="G215" s="332" t="s">
        <v>126</v>
      </c>
      <c r="H215" s="379"/>
      <c r="I215" s="392"/>
      <c r="J215" s="452"/>
      <c r="K215" s="34">
        <f t="shared" si="3"/>
        <v>0</v>
      </c>
    </row>
    <row r="216" spans="1:11" s="8" customFormat="1" ht="12.75" hidden="1" outlineLevel="2" x14ac:dyDescent="0.2">
      <c r="A216" s="27" t="str">
        <f>IF(SUM(J216:J217)&gt;0,10,"")</f>
        <v/>
      </c>
      <c r="B216" s="23"/>
      <c r="C216" s="229"/>
      <c r="D216" s="229" t="str">
        <f>IF($C$210="X","X","")</f>
        <v>X</v>
      </c>
      <c r="E216" s="107">
        <v>34213</v>
      </c>
      <c r="F216" s="207" t="s">
        <v>129</v>
      </c>
      <c r="G216" s="335">
        <v>0</v>
      </c>
      <c r="H216" s="383"/>
      <c r="I216" s="368" t="s">
        <v>126</v>
      </c>
      <c r="J216" s="452"/>
      <c r="K216" s="152">
        <f t="shared" si="3"/>
        <v>0</v>
      </c>
    </row>
    <row r="217" spans="1:11" s="8" customFormat="1" ht="12.75" hidden="1" outlineLevel="2" x14ac:dyDescent="0.2">
      <c r="A217" s="228" t="str">
        <f>A216</f>
        <v/>
      </c>
      <c r="B217" s="27" t="s">
        <v>24</v>
      </c>
      <c r="C217" s="27"/>
      <c r="D217" s="27"/>
      <c r="E217" s="19"/>
      <c r="F217" s="230" t="s">
        <v>127</v>
      </c>
      <c r="G217" s="332" t="s">
        <v>126</v>
      </c>
      <c r="H217" s="379"/>
      <c r="I217" s="392"/>
      <c r="J217" s="452"/>
      <c r="K217" s="34">
        <f t="shared" si="3"/>
        <v>0</v>
      </c>
    </row>
    <row r="218" spans="1:11" s="8" customFormat="1" ht="12.75" hidden="1" outlineLevel="2" x14ac:dyDescent="0.2">
      <c r="A218" s="27" t="str">
        <f>IF(SUM(J218:J219)&gt;0,10,"")</f>
        <v/>
      </c>
      <c r="B218" s="23"/>
      <c r="C218" s="229"/>
      <c r="D218" s="229" t="str">
        <f>IF($C$210="X","X","")</f>
        <v>X</v>
      </c>
      <c r="E218" s="107">
        <v>34214</v>
      </c>
      <c r="F218" s="207" t="s">
        <v>130</v>
      </c>
      <c r="G218" s="335">
        <v>0</v>
      </c>
      <c r="H218" s="383"/>
      <c r="I218" s="368" t="s">
        <v>126</v>
      </c>
      <c r="J218" s="452"/>
      <c r="K218" s="152">
        <f t="shared" si="3"/>
        <v>0</v>
      </c>
    </row>
    <row r="219" spans="1:11" s="8" customFormat="1" ht="12.75" hidden="1" outlineLevel="2" x14ac:dyDescent="0.2">
      <c r="A219" s="228" t="str">
        <f>A218</f>
        <v/>
      </c>
      <c r="B219" s="27" t="s">
        <v>24</v>
      </c>
      <c r="C219" s="27"/>
      <c r="D219" s="27"/>
      <c r="E219" s="19"/>
      <c r="F219" s="230" t="s">
        <v>127</v>
      </c>
      <c r="G219" s="332" t="s">
        <v>126</v>
      </c>
      <c r="H219" s="379"/>
      <c r="I219" s="392"/>
      <c r="J219" s="452"/>
      <c r="K219" s="34">
        <f t="shared" si="3"/>
        <v>0</v>
      </c>
    </row>
    <row r="220" spans="1:11" s="3" customFormat="1" ht="12" hidden="1" outlineLevel="2" x14ac:dyDescent="0.2">
      <c r="A220" s="228" t="str">
        <f>IF(SUM(J220:J229)&gt;0,10,"")</f>
        <v/>
      </c>
      <c r="B220" s="196" t="s">
        <v>79</v>
      </c>
      <c r="C220" s="197" t="s">
        <v>10</v>
      </c>
      <c r="D220" s="197" t="str">
        <f>IF($C$209="X","X","")</f>
        <v>X</v>
      </c>
      <c r="E220" s="148">
        <v>34220</v>
      </c>
      <c r="F220" s="247" t="s">
        <v>131</v>
      </c>
      <c r="G220" s="343">
        <v>0</v>
      </c>
      <c r="H220" s="384"/>
      <c r="I220" s="368"/>
      <c r="J220" s="452"/>
      <c r="K220" s="37">
        <f t="shared" si="3"/>
        <v>0</v>
      </c>
    </row>
    <row r="221" spans="1:11" s="7" customFormat="1" ht="56.25" hidden="1" outlineLevel="2" x14ac:dyDescent="0.2">
      <c r="A221" s="228" t="str">
        <f>A220</f>
        <v/>
      </c>
      <c r="B221" s="25" t="s">
        <v>23</v>
      </c>
      <c r="C221" s="25"/>
      <c r="D221" s="25"/>
      <c r="E221" s="171"/>
      <c r="F221" s="212" t="s">
        <v>132</v>
      </c>
      <c r="G221" s="344">
        <v>0</v>
      </c>
      <c r="H221" s="394"/>
      <c r="I221" s="390"/>
      <c r="J221" s="452"/>
      <c r="K221" s="166">
        <f t="shared" si="3"/>
        <v>0</v>
      </c>
    </row>
    <row r="222" spans="1:11" s="8" customFormat="1" ht="12.75" hidden="1" outlineLevel="2" x14ac:dyDescent="0.2">
      <c r="A222" s="27" t="str">
        <f>IF(SUM(J222:J223)&gt;0,10,"")</f>
        <v/>
      </c>
      <c r="B222" s="23"/>
      <c r="C222" s="229" t="s">
        <v>10</v>
      </c>
      <c r="D222" s="229" t="str">
        <f>IF($C$210="X","X","")</f>
        <v>X</v>
      </c>
      <c r="E222" s="107">
        <v>34221</v>
      </c>
      <c r="F222" s="207" t="s">
        <v>125</v>
      </c>
      <c r="G222" s="345">
        <v>0</v>
      </c>
      <c r="H222" s="397">
        <v>8</v>
      </c>
      <c r="I222" s="396" t="s">
        <v>126</v>
      </c>
      <c r="J222" s="452"/>
      <c r="K222" s="158">
        <f t="shared" si="3"/>
        <v>0</v>
      </c>
    </row>
    <row r="223" spans="1:11" s="8" customFormat="1" ht="12.75" hidden="1" outlineLevel="2" x14ac:dyDescent="0.2">
      <c r="A223" s="228" t="str">
        <f>A222</f>
        <v/>
      </c>
      <c r="B223" s="27" t="s">
        <v>24</v>
      </c>
      <c r="C223" s="27"/>
      <c r="D223" s="27"/>
      <c r="E223" s="43"/>
      <c r="F223" s="210" t="s">
        <v>127</v>
      </c>
      <c r="G223" s="332" t="s">
        <v>126</v>
      </c>
      <c r="H223" s="379"/>
      <c r="I223" s="380"/>
      <c r="J223" s="452"/>
      <c r="K223" s="34">
        <f t="shared" si="3"/>
        <v>0</v>
      </c>
    </row>
    <row r="224" spans="1:11" s="8" customFormat="1" ht="12.75" hidden="1" outlineLevel="2" x14ac:dyDescent="0.2">
      <c r="A224" s="27" t="str">
        <f>IF(SUM(J224:J225)&gt;0,10,"")</f>
        <v/>
      </c>
      <c r="B224" s="23"/>
      <c r="C224" s="229" t="s">
        <v>10</v>
      </c>
      <c r="D224" s="229" t="str">
        <f>IF($C$210="X","X","")</f>
        <v>X</v>
      </c>
      <c r="E224" s="107">
        <v>34222</v>
      </c>
      <c r="F224" s="207" t="s">
        <v>133</v>
      </c>
      <c r="G224" s="335">
        <v>0</v>
      </c>
      <c r="H224" s="383">
        <v>10</v>
      </c>
      <c r="I224" s="368" t="s">
        <v>126</v>
      </c>
      <c r="J224" s="449"/>
      <c r="K224" s="152">
        <f t="shared" si="3"/>
        <v>0</v>
      </c>
    </row>
    <row r="225" spans="1:11" s="8" customFormat="1" ht="12.75" hidden="1" outlineLevel="2" x14ac:dyDescent="0.2">
      <c r="A225" s="228" t="str">
        <f>A224</f>
        <v/>
      </c>
      <c r="B225" s="27" t="s">
        <v>24</v>
      </c>
      <c r="C225" s="27"/>
      <c r="D225" s="27"/>
      <c r="E225" s="19"/>
      <c r="F225" s="230" t="s">
        <v>127</v>
      </c>
      <c r="G225" s="332" t="s">
        <v>126</v>
      </c>
      <c r="H225" s="379"/>
      <c r="I225" s="392"/>
      <c r="J225" s="452"/>
      <c r="K225" s="34">
        <f t="shared" si="3"/>
        <v>0</v>
      </c>
    </row>
    <row r="226" spans="1:11" s="8" customFormat="1" ht="12.75" hidden="1" outlineLevel="2" x14ac:dyDescent="0.2">
      <c r="A226" s="27" t="str">
        <f>IF(SUM(J226:J227)&gt;0,10,"")</f>
        <v/>
      </c>
      <c r="B226" s="23"/>
      <c r="C226" s="229"/>
      <c r="D226" s="229" t="str">
        <f>IF($C$210="X","X","")</f>
        <v>X</v>
      </c>
      <c r="E226" s="107">
        <v>34223</v>
      </c>
      <c r="F226" s="207" t="s">
        <v>129</v>
      </c>
      <c r="G226" s="335">
        <v>0</v>
      </c>
      <c r="H226" s="383">
        <v>14</v>
      </c>
      <c r="I226" s="368" t="s">
        <v>126</v>
      </c>
      <c r="J226" s="452"/>
      <c r="K226" s="152">
        <f t="shared" si="3"/>
        <v>0</v>
      </c>
    </row>
    <row r="227" spans="1:11" s="8" customFormat="1" ht="12.75" hidden="1" outlineLevel="2" x14ac:dyDescent="0.2">
      <c r="A227" s="228" t="str">
        <f>A226</f>
        <v/>
      </c>
      <c r="B227" s="27" t="s">
        <v>24</v>
      </c>
      <c r="C227" s="27"/>
      <c r="D227" s="27"/>
      <c r="E227" s="19"/>
      <c r="F227" s="230" t="s">
        <v>127</v>
      </c>
      <c r="G227" s="332" t="s">
        <v>126</v>
      </c>
      <c r="H227" s="379"/>
      <c r="I227" s="392"/>
      <c r="J227" s="452"/>
      <c r="K227" s="34">
        <f t="shared" si="3"/>
        <v>0</v>
      </c>
    </row>
    <row r="228" spans="1:11" s="8" customFormat="1" ht="12.75" hidden="1" outlineLevel="2" x14ac:dyDescent="0.2">
      <c r="A228" s="27" t="str">
        <f>IF(SUM(J228:J229)&gt;0,10,"")</f>
        <v/>
      </c>
      <c r="B228" s="23"/>
      <c r="C228" s="229"/>
      <c r="D228" s="229" t="str">
        <f>IF($C$210="X","X","")</f>
        <v>X</v>
      </c>
      <c r="E228" s="107">
        <v>34224</v>
      </c>
      <c r="F228" s="207" t="s">
        <v>130</v>
      </c>
      <c r="G228" s="335">
        <v>0</v>
      </c>
      <c r="H228" s="383">
        <v>19</v>
      </c>
      <c r="I228" s="368" t="s">
        <v>126</v>
      </c>
      <c r="J228" s="452"/>
      <c r="K228" s="152">
        <f t="shared" si="3"/>
        <v>0</v>
      </c>
    </row>
    <row r="229" spans="1:11" s="8" customFormat="1" ht="12.75" hidden="1" outlineLevel="2" x14ac:dyDescent="0.2">
      <c r="A229" s="228" t="str">
        <f>A228</f>
        <v/>
      </c>
      <c r="B229" s="27" t="s">
        <v>24</v>
      </c>
      <c r="C229" s="27"/>
      <c r="D229" s="27"/>
      <c r="E229" s="19"/>
      <c r="F229" s="230" t="s">
        <v>127</v>
      </c>
      <c r="G229" s="332" t="s">
        <v>126</v>
      </c>
      <c r="H229" s="379"/>
      <c r="I229" s="392"/>
      <c r="J229" s="449"/>
      <c r="K229" s="34">
        <f t="shared" si="3"/>
        <v>0</v>
      </c>
    </row>
    <row r="230" spans="1:11" s="3" customFormat="1" ht="22.5" hidden="1" outlineLevel="2" x14ac:dyDescent="0.2">
      <c r="A230" s="228" t="str">
        <f>IF(SUM(J230:J240)&gt;0,10,"")</f>
        <v/>
      </c>
      <c r="B230" s="196" t="s">
        <v>79</v>
      </c>
      <c r="C230" s="197" t="s">
        <v>10</v>
      </c>
      <c r="D230" s="197" t="str">
        <f>IF($C$183="X","X","")</f>
        <v>X</v>
      </c>
      <c r="E230" s="148">
        <v>34300</v>
      </c>
      <c r="F230" s="208" t="s">
        <v>605</v>
      </c>
      <c r="G230" s="326"/>
      <c r="H230" s="367"/>
      <c r="I230" s="382"/>
      <c r="J230" s="452"/>
      <c r="K230" s="42">
        <f t="shared" si="3"/>
        <v>0</v>
      </c>
    </row>
    <row r="231" spans="1:11" s="8" customFormat="1" ht="12.75" hidden="1" outlineLevel="2" x14ac:dyDescent="0.2">
      <c r="A231" s="27" t="str">
        <f>IF(SUM(J231:J232)&gt;0,10,"")</f>
        <v/>
      </c>
      <c r="B231" s="23"/>
      <c r="C231" s="229" t="s">
        <v>10</v>
      </c>
      <c r="D231" s="229" t="str">
        <f>IF($C$210="X","X","")</f>
        <v>X</v>
      </c>
      <c r="E231" s="107">
        <v>34301</v>
      </c>
      <c r="F231" s="207" t="s">
        <v>122</v>
      </c>
      <c r="G231" s="345">
        <v>0</v>
      </c>
      <c r="H231" s="397">
        <v>22</v>
      </c>
      <c r="I231" s="396" t="s">
        <v>126</v>
      </c>
      <c r="J231" s="449"/>
      <c r="K231" s="158">
        <f t="shared" si="3"/>
        <v>0</v>
      </c>
    </row>
    <row r="232" spans="1:11" s="8" customFormat="1" ht="12.75" hidden="1" outlineLevel="2" x14ac:dyDescent="0.2">
      <c r="A232" s="228" t="str">
        <f>A231</f>
        <v/>
      </c>
      <c r="B232" s="27" t="s">
        <v>24</v>
      </c>
      <c r="C232" s="27"/>
      <c r="D232" s="27"/>
      <c r="E232" s="43"/>
      <c r="F232" s="210" t="s">
        <v>46</v>
      </c>
      <c r="G232" s="332" t="s">
        <v>126</v>
      </c>
      <c r="H232" s="379"/>
      <c r="I232" s="380"/>
      <c r="J232" s="452"/>
      <c r="K232" s="34">
        <f t="shared" si="3"/>
        <v>0</v>
      </c>
    </row>
    <row r="233" spans="1:11" s="8" customFormat="1" ht="12.75" hidden="1" outlineLevel="2" x14ac:dyDescent="0.2">
      <c r="A233" s="27" t="str">
        <f>IF(SUM(J233:J234)&gt;0,10,"")</f>
        <v/>
      </c>
      <c r="B233" s="23"/>
      <c r="C233" s="229" t="s">
        <v>10</v>
      </c>
      <c r="D233" s="229" t="str">
        <f>IF($C$210="X","X","")</f>
        <v>X</v>
      </c>
      <c r="E233" s="107">
        <v>34302</v>
      </c>
      <c r="F233" s="207" t="s">
        <v>120</v>
      </c>
      <c r="G233" s="335">
        <v>0</v>
      </c>
      <c r="H233" s="383">
        <v>32</v>
      </c>
      <c r="I233" s="368" t="s">
        <v>126</v>
      </c>
      <c r="J233" s="452"/>
      <c r="K233" s="152">
        <f t="shared" si="3"/>
        <v>0</v>
      </c>
    </row>
    <row r="234" spans="1:11" s="8" customFormat="1" ht="12.75" hidden="1" outlineLevel="2" x14ac:dyDescent="0.2">
      <c r="A234" s="228" t="str">
        <f>A233</f>
        <v/>
      </c>
      <c r="B234" s="27" t="s">
        <v>24</v>
      </c>
      <c r="C234" s="27"/>
      <c r="D234" s="27"/>
      <c r="E234" s="43"/>
      <c r="F234" s="210" t="s">
        <v>46</v>
      </c>
      <c r="G234" s="332" t="s">
        <v>126</v>
      </c>
      <c r="H234" s="379"/>
      <c r="I234" s="392"/>
      <c r="J234" s="452"/>
      <c r="K234" s="34">
        <f t="shared" si="3"/>
        <v>0</v>
      </c>
    </row>
    <row r="235" spans="1:11" s="8" customFormat="1" ht="12.75" hidden="1" outlineLevel="2" x14ac:dyDescent="0.2">
      <c r="A235" s="27" t="str">
        <f>IF(SUM(J235:J236)&gt;0,10,"")</f>
        <v/>
      </c>
      <c r="B235" s="23"/>
      <c r="C235" s="229" t="s">
        <v>10</v>
      </c>
      <c r="D235" s="229" t="str">
        <f>IF($C$210="X","X","")</f>
        <v>X</v>
      </c>
      <c r="E235" s="107">
        <v>34303</v>
      </c>
      <c r="F235" s="207" t="s">
        <v>121</v>
      </c>
      <c r="G235" s="335">
        <v>0</v>
      </c>
      <c r="H235" s="383">
        <v>42</v>
      </c>
      <c r="I235" s="368" t="s">
        <v>126</v>
      </c>
      <c r="J235" s="452"/>
      <c r="K235" s="152">
        <f t="shared" si="3"/>
        <v>0</v>
      </c>
    </row>
    <row r="236" spans="1:11" s="8" customFormat="1" ht="12.75" hidden="1" outlineLevel="2" x14ac:dyDescent="0.2">
      <c r="A236" s="228" t="str">
        <f>A235</f>
        <v/>
      </c>
      <c r="B236" s="27" t="s">
        <v>24</v>
      </c>
      <c r="C236" s="27"/>
      <c r="D236" s="27"/>
      <c r="E236" s="43"/>
      <c r="F236" s="210" t="s">
        <v>46</v>
      </c>
      <c r="G236" s="332" t="s">
        <v>126</v>
      </c>
      <c r="H236" s="379"/>
      <c r="I236" s="392"/>
      <c r="J236" s="452"/>
      <c r="K236" s="34">
        <f t="shared" si="3"/>
        <v>0</v>
      </c>
    </row>
    <row r="237" spans="1:11" s="10" customFormat="1" ht="12.75" hidden="1" outlineLevel="2" x14ac:dyDescent="0.2">
      <c r="A237" s="27" t="str">
        <f>IF(SUM(J237:J238)&gt;0,10,"")</f>
        <v/>
      </c>
      <c r="B237" s="23"/>
      <c r="C237" s="229" t="s">
        <v>10</v>
      </c>
      <c r="D237" s="229" t="str">
        <f>IF($C$210="X","X","")</f>
        <v>X</v>
      </c>
      <c r="E237" s="107">
        <v>34304</v>
      </c>
      <c r="F237" s="207" t="s">
        <v>90</v>
      </c>
      <c r="G237" s="335">
        <v>0</v>
      </c>
      <c r="H237" s="383">
        <v>62</v>
      </c>
      <c r="I237" s="368" t="s">
        <v>126</v>
      </c>
      <c r="J237" s="452"/>
      <c r="K237" s="152">
        <f t="shared" si="3"/>
        <v>0</v>
      </c>
    </row>
    <row r="238" spans="1:11" s="8" customFormat="1" ht="12.75" hidden="1" outlineLevel="2" x14ac:dyDescent="0.2">
      <c r="A238" s="228" t="str">
        <f>A237</f>
        <v/>
      </c>
      <c r="B238" s="27" t="s">
        <v>24</v>
      </c>
      <c r="C238" s="27"/>
      <c r="D238" s="27"/>
      <c r="E238" s="43"/>
      <c r="F238" s="210" t="s">
        <v>46</v>
      </c>
      <c r="G238" s="332" t="s">
        <v>126</v>
      </c>
      <c r="H238" s="379"/>
      <c r="I238" s="392"/>
      <c r="J238" s="436"/>
      <c r="K238" s="34">
        <f t="shared" si="3"/>
        <v>0</v>
      </c>
    </row>
    <row r="239" spans="1:11" s="8" customFormat="1" ht="12.75" hidden="1" outlineLevel="2" x14ac:dyDescent="0.2">
      <c r="A239" s="27" t="str">
        <f>IF(SUM(J239:J240)&gt;0,10,"")</f>
        <v/>
      </c>
      <c r="B239" s="23"/>
      <c r="C239" s="229" t="s">
        <v>10</v>
      </c>
      <c r="D239" s="229" t="str">
        <f>IF($C$210="X","X","")</f>
        <v>X</v>
      </c>
      <c r="E239" s="107">
        <v>34305</v>
      </c>
      <c r="F239" s="207" t="s">
        <v>91</v>
      </c>
      <c r="G239" s="335">
        <v>0</v>
      </c>
      <c r="H239" s="383">
        <v>98</v>
      </c>
      <c r="I239" s="368" t="s">
        <v>126</v>
      </c>
      <c r="J239" s="452"/>
      <c r="K239" s="152">
        <f t="shared" si="3"/>
        <v>0</v>
      </c>
    </row>
    <row r="240" spans="1:11" s="7" customFormat="1" ht="12.75" hidden="1" outlineLevel="2" x14ac:dyDescent="0.2">
      <c r="A240" s="228" t="str">
        <f>A239</f>
        <v/>
      </c>
      <c r="B240" s="27" t="s">
        <v>24</v>
      </c>
      <c r="C240" s="27"/>
      <c r="D240" s="27"/>
      <c r="E240" s="19"/>
      <c r="F240" s="230" t="s">
        <v>46</v>
      </c>
      <c r="G240" s="332" t="s">
        <v>126</v>
      </c>
      <c r="H240" s="379"/>
      <c r="I240" s="392"/>
      <c r="J240" s="452"/>
      <c r="K240" s="34">
        <f t="shared" si="3"/>
        <v>0</v>
      </c>
    </row>
    <row r="241" spans="1:11" s="3" customFormat="1" ht="12" hidden="1" outlineLevel="2" x14ac:dyDescent="0.2">
      <c r="A241" s="228" t="str">
        <f>IF(SUM(J241:J275)&gt;0,10,"")</f>
        <v/>
      </c>
      <c r="B241" s="196" t="s">
        <v>21</v>
      </c>
      <c r="C241" s="238" t="s">
        <v>10</v>
      </c>
      <c r="D241" s="238" t="str">
        <f>IF($C$182="X","X","")</f>
        <v>X</v>
      </c>
      <c r="E241" s="106">
        <v>34500</v>
      </c>
      <c r="F241" s="203" t="s">
        <v>134</v>
      </c>
      <c r="G241" s="346"/>
      <c r="H241" s="398"/>
      <c r="I241" s="368"/>
      <c r="J241" s="452"/>
      <c r="K241" s="173">
        <f t="shared" si="3"/>
        <v>0</v>
      </c>
    </row>
    <row r="242" spans="1:11" s="3" customFormat="1" ht="12" hidden="1" outlineLevel="2" x14ac:dyDescent="0.2">
      <c r="A242" s="228" t="str">
        <f>IF(SUM(J242:J258)&gt;0,10,"")</f>
        <v/>
      </c>
      <c r="B242" s="196" t="s">
        <v>79</v>
      </c>
      <c r="C242" s="197" t="s">
        <v>10</v>
      </c>
      <c r="D242" s="197" t="str">
        <f>IF($C$241="X","X","")</f>
        <v>X</v>
      </c>
      <c r="E242" s="146">
        <v>34510</v>
      </c>
      <c r="F242" s="244" t="s">
        <v>135</v>
      </c>
      <c r="G242" s="332">
        <v>0</v>
      </c>
      <c r="H242" s="388"/>
      <c r="I242" s="382"/>
      <c r="J242" s="452"/>
      <c r="K242" s="154">
        <f t="shared" si="3"/>
        <v>0</v>
      </c>
    </row>
    <row r="243" spans="1:11" s="3" customFormat="1" ht="12" hidden="1" outlineLevel="2" x14ac:dyDescent="0.2">
      <c r="A243" s="27" t="str">
        <f>IF(SUM(J243:J244)&gt;0,10,"")</f>
        <v/>
      </c>
      <c r="B243" s="27"/>
      <c r="C243" s="229" t="s">
        <v>10</v>
      </c>
      <c r="D243" s="229" t="str">
        <f>IF($C$210="X","X","")</f>
        <v>X</v>
      </c>
      <c r="E243" s="107">
        <v>34511</v>
      </c>
      <c r="F243" s="207" t="s">
        <v>136</v>
      </c>
      <c r="G243" s="335">
        <v>0</v>
      </c>
      <c r="H243" s="383">
        <v>2000</v>
      </c>
      <c r="I243" s="368" t="s">
        <v>8</v>
      </c>
      <c r="J243" s="463"/>
      <c r="K243" s="152">
        <f t="shared" si="3"/>
        <v>0</v>
      </c>
    </row>
    <row r="244" spans="1:11" s="3" customFormat="1" ht="12" hidden="1" outlineLevel="2" x14ac:dyDescent="0.2">
      <c r="A244" s="228" t="str">
        <f>A243</f>
        <v/>
      </c>
      <c r="B244" s="27" t="s">
        <v>24</v>
      </c>
      <c r="C244" s="27"/>
      <c r="D244" s="27"/>
      <c r="E244" s="43"/>
      <c r="F244" s="210" t="s">
        <v>25</v>
      </c>
      <c r="G244" s="332" t="s">
        <v>8</v>
      </c>
      <c r="H244" s="379"/>
      <c r="I244" s="380"/>
      <c r="J244" s="437"/>
      <c r="K244" s="34">
        <f t="shared" si="3"/>
        <v>0</v>
      </c>
    </row>
    <row r="245" spans="1:11" s="3" customFormat="1" ht="12" hidden="1" outlineLevel="2" x14ac:dyDescent="0.2">
      <c r="A245" s="27" t="str">
        <f>IF(SUM(J245:J246)&gt;0,10,"")</f>
        <v/>
      </c>
      <c r="B245" s="27"/>
      <c r="C245" s="229"/>
      <c r="D245" s="229" t="str">
        <f>IF($C$210="X","X","")</f>
        <v>X</v>
      </c>
      <c r="E245" s="107">
        <v>34512</v>
      </c>
      <c r="F245" s="207" t="s">
        <v>137</v>
      </c>
      <c r="G245" s="335">
        <v>0</v>
      </c>
      <c r="H245" s="383">
        <v>16000</v>
      </c>
      <c r="I245" s="368" t="s">
        <v>8</v>
      </c>
      <c r="J245" s="437"/>
      <c r="K245" s="152">
        <f t="shared" si="3"/>
        <v>0</v>
      </c>
    </row>
    <row r="246" spans="1:11" s="3" customFormat="1" ht="12" hidden="1" outlineLevel="2" x14ac:dyDescent="0.2">
      <c r="A246" s="228" t="str">
        <f>A245</f>
        <v/>
      </c>
      <c r="B246" s="27" t="s">
        <v>24</v>
      </c>
      <c r="C246" s="27"/>
      <c r="D246" s="27"/>
      <c r="E246" s="43"/>
      <c r="F246" s="210" t="s">
        <v>25</v>
      </c>
      <c r="G246" s="332" t="s">
        <v>8</v>
      </c>
      <c r="H246" s="379"/>
      <c r="I246" s="380"/>
      <c r="J246" s="437"/>
      <c r="K246" s="34">
        <f t="shared" si="3"/>
        <v>0</v>
      </c>
    </row>
    <row r="247" spans="1:11" s="3" customFormat="1" ht="12" hidden="1" outlineLevel="2" x14ac:dyDescent="0.2">
      <c r="A247" s="27" t="str">
        <f>IF(SUM(J247:J249)&gt;0,10,"")</f>
        <v/>
      </c>
      <c r="B247" s="239"/>
      <c r="C247" s="229" t="s">
        <v>10</v>
      </c>
      <c r="D247" s="229" t="str">
        <f>IF($C$210="X","X","")</f>
        <v>X</v>
      </c>
      <c r="E247" s="107">
        <v>34513</v>
      </c>
      <c r="F247" s="207" t="s">
        <v>138</v>
      </c>
      <c r="G247" s="335">
        <v>0</v>
      </c>
      <c r="H247" s="383">
        <v>3825</v>
      </c>
      <c r="I247" s="368" t="s">
        <v>39</v>
      </c>
      <c r="J247" s="437"/>
      <c r="K247" s="152">
        <f t="shared" si="3"/>
        <v>0</v>
      </c>
    </row>
    <row r="248" spans="1:11" s="3" customFormat="1" ht="45" hidden="1" outlineLevel="2" x14ac:dyDescent="0.2">
      <c r="A248" s="228" t="str">
        <f>A247</f>
        <v/>
      </c>
      <c r="B248" s="239" t="s">
        <v>23</v>
      </c>
      <c r="C248" s="239"/>
      <c r="D248" s="239"/>
      <c r="E248" s="19"/>
      <c r="F248" s="205" t="s">
        <v>139</v>
      </c>
      <c r="G248" s="336"/>
      <c r="H248" s="384"/>
      <c r="I248" s="372"/>
      <c r="J248" s="440"/>
      <c r="K248" s="37">
        <f t="shared" si="3"/>
        <v>0</v>
      </c>
    </row>
    <row r="249" spans="1:11" s="3" customFormat="1" ht="12" hidden="1" outlineLevel="2" x14ac:dyDescent="0.2">
      <c r="A249" s="228" t="str">
        <f>A248</f>
        <v/>
      </c>
      <c r="B249" s="27" t="s">
        <v>24</v>
      </c>
      <c r="C249" s="27"/>
      <c r="D249" s="27"/>
      <c r="E249" s="43"/>
      <c r="F249" s="210" t="s">
        <v>41</v>
      </c>
      <c r="G249" s="332" t="s">
        <v>607</v>
      </c>
      <c r="H249" s="379"/>
      <c r="I249" s="380"/>
      <c r="J249" s="442"/>
      <c r="K249" s="34">
        <f t="shared" si="3"/>
        <v>0</v>
      </c>
    </row>
    <row r="250" spans="1:11" s="3" customFormat="1" ht="12" hidden="1" outlineLevel="2" x14ac:dyDescent="0.2">
      <c r="A250" s="27" t="str">
        <f>IF(SUM(J250:J252)&gt;0,10,"")</f>
        <v/>
      </c>
      <c r="B250" s="239"/>
      <c r="C250" s="229"/>
      <c r="D250" s="229" t="str">
        <f>IF($C$210="X","X","")</f>
        <v>X</v>
      </c>
      <c r="E250" s="107">
        <v>34514</v>
      </c>
      <c r="F250" s="207" t="s">
        <v>140</v>
      </c>
      <c r="G250" s="335"/>
      <c r="H250" s="383">
        <v>5425</v>
      </c>
      <c r="I250" s="368" t="s">
        <v>39</v>
      </c>
      <c r="J250" s="438"/>
      <c r="K250" s="152">
        <f t="shared" si="3"/>
        <v>0</v>
      </c>
    </row>
    <row r="251" spans="1:11" s="3" customFormat="1" ht="45.75" hidden="1" outlineLevel="2" thickBot="1" x14ac:dyDescent="0.25">
      <c r="A251" s="228" t="str">
        <f>A250</f>
        <v/>
      </c>
      <c r="B251" s="239" t="s">
        <v>23</v>
      </c>
      <c r="C251" s="239"/>
      <c r="D251" s="239"/>
      <c r="E251" s="19"/>
      <c r="F251" s="205" t="s">
        <v>141</v>
      </c>
      <c r="G251" s="336"/>
      <c r="H251" s="384"/>
      <c r="I251" s="372"/>
      <c r="J251" s="443"/>
      <c r="K251" s="37">
        <f t="shared" si="3"/>
        <v>0</v>
      </c>
    </row>
    <row r="252" spans="1:11" s="3" customFormat="1" ht="12.75" hidden="1" outlineLevel="2" thickBot="1" x14ac:dyDescent="0.25">
      <c r="A252" s="228" t="str">
        <f>A251</f>
        <v/>
      </c>
      <c r="B252" s="27" t="s">
        <v>24</v>
      </c>
      <c r="C252" s="27"/>
      <c r="D252" s="27"/>
      <c r="E252" s="43"/>
      <c r="F252" s="210" t="s">
        <v>41</v>
      </c>
      <c r="G252" s="332" t="s">
        <v>607</v>
      </c>
      <c r="H252" s="379"/>
      <c r="I252" s="380"/>
      <c r="J252" s="438"/>
      <c r="K252" s="34">
        <f t="shared" si="3"/>
        <v>0</v>
      </c>
    </row>
    <row r="253" spans="1:11" s="3" customFormat="1" ht="12" hidden="1" outlineLevel="2" x14ac:dyDescent="0.2">
      <c r="A253" s="27" t="str">
        <f>IF(SUM(J253:J255)&gt;0,10,"")</f>
        <v/>
      </c>
      <c r="B253" s="239"/>
      <c r="C253" s="229"/>
      <c r="D253" s="229" t="str">
        <f>IF($C$242="X","X","")</f>
        <v>X</v>
      </c>
      <c r="E253" s="107">
        <v>34515</v>
      </c>
      <c r="F253" s="207" t="s">
        <v>142</v>
      </c>
      <c r="G253" s="335"/>
      <c r="H253" s="383">
        <v>8600</v>
      </c>
      <c r="I253" s="368" t="s">
        <v>39</v>
      </c>
      <c r="J253" s="445"/>
      <c r="K253" s="152">
        <f t="shared" si="3"/>
        <v>0</v>
      </c>
    </row>
    <row r="254" spans="1:11" s="3" customFormat="1" ht="33.75" hidden="1" outlineLevel="2" x14ac:dyDescent="0.2">
      <c r="A254" s="228" t="str">
        <f>A253</f>
        <v/>
      </c>
      <c r="B254" s="239" t="s">
        <v>23</v>
      </c>
      <c r="C254" s="239"/>
      <c r="D254" s="239"/>
      <c r="E254" s="19"/>
      <c r="F254" s="205" t="s">
        <v>143</v>
      </c>
      <c r="G254" s="336"/>
      <c r="H254" s="384"/>
      <c r="I254" s="372"/>
      <c r="J254" s="442"/>
      <c r="K254" s="37">
        <f t="shared" si="3"/>
        <v>0</v>
      </c>
    </row>
    <row r="255" spans="1:11" s="3" customFormat="1" ht="12" hidden="1" outlineLevel="2" x14ac:dyDescent="0.2">
      <c r="A255" s="228" t="str">
        <f>A254</f>
        <v/>
      </c>
      <c r="B255" s="27" t="s">
        <v>24</v>
      </c>
      <c r="C255" s="27"/>
      <c r="D255" s="27"/>
      <c r="E255" s="43"/>
      <c r="F255" s="210" t="s">
        <v>41</v>
      </c>
      <c r="G255" s="332" t="s">
        <v>607</v>
      </c>
      <c r="H255" s="379"/>
      <c r="I255" s="380"/>
      <c r="J255" s="443"/>
      <c r="K255" s="34">
        <f t="shared" si="3"/>
        <v>0</v>
      </c>
    </row>
    <row r="256" spans="1:11" s="3" customFormat="1" ht="12" hidden="1" outlineLevel="2" x14ac:dyDescent="0.2">
      <c r="A256" s="27" t="str">
        <f>IF(SUM(J256:J258)&gt;0,10,"")</f>
        <v/>
      </c>
      <c r="B256" s="27"/>
      <c r="C256" s="229"/>
      <c r="D256" s="229" t="str">
        <f>IF($C$242="X","X","")</f>
        <v>X</v>
      </c>
      <c r="E256" s="107">
        <v>34515</v>
      </c>
      <c r="F256" s="207" t="s">
        <v>606</v>
      </c>
      <c r="G256" s="335">
        <v>0</v>
      </c>
      <c r="H256" s="383">
        <v>2600</v>
      </c>
      <c r="I256" s="368" t="s">
        <v>39</v>
      </c>
      <c r="J256" s="443"/>
      <c r="K256" s="152">
        <f t="shared" si="3"/>
        <v>0</v>
      </c>
    </row>
    <row r="257" spans="1:11" s="3" customFormat="1" ht="23.25" hidden="1" outlineLevel="2" thickBot="1" x14ac:dyDescent="0.25">
      <c r="A257" s="228" t="str">
        <f>A256</f>
        <v/>
      </c>
      <c r="B257" s="27" t="s">
        <v>23</v>
      </c>
      <c r="C257" s="27"/>
      <c r="D257" s="27"/>
      <c r="E257" s="19"/>
      <c r="F257" s="205" t="s">
        <v>144</v>
      </c>
      <c r="G257" s="336"/>
      <c r="H257" s="384"/>
      <c r="I257" s="372"/>
      <c r="J257" s="448"/>
      <c r="K257" s="37">
        <f t="shared" si="3"/>
        <v>0</v>
      </c>
    </row>
    <row r="258" spans="1:11" s="3" customFormat="1" ht="12.75" hidden="1" outlineLevel="2" thickBot="1" x14ac:dyDescent="0.25">
      <c r="A258" s="228" t="str">
        <f>A257</f>
        <v/>
      </c>
      <c r="B258" s="27" t="s">
        <v>24</v>
      </c>
      <c r="C258" s="27"/>
      <c r="D258" s="27"/>
      <c r="E258" s="19"/>
      <c r="F258" s="230" t="s">
        <v>41</v>
      </c>
      <c r="G258" s="332" t="s">
        <v>39</v>
      </c>
      <c r="H258" s="379"/>
      <c r="I258" s="392"/>
      <c r="J258" s="437"/>
      <c r="K258" s="34">
        <f t="shared" si="3"/>
        <v>0</v>
      </c>
    </row>
    <row r="259" spans="1:11" s="3" customFormat="1" ht="12" hidden="1" outlineLevel="2" x14ac:dyDescent="0.2">
      <c r="A259" s="228" t="str">
        <f>IF(SUM(J259:J268)&gt;0,10,"")</f>
        <v/>
      </c>
      <c r="B259" s="196" t="s">
        <v>79</v>
      </c>
      <c r="C259" s="197" t="s">
        <v>10</v>
      </c>
      <c r="D259" s="197" t="str">
        <f>IF($C$241="X","X","")</f>
        <v>X</v>
      </c>
      <c r="E259" s="148">
        <v>34520</v>
      </c>
      <c r="F259" s="247" t="s">
        <v>145</v>
      </c>
      <c r="G259" s="343">
        <v>0</v>
      </c>
      <c r="H259" s="384"/>
      <c r="I259" s="368"/>
      <c r="J259" s="445"/>
      <c r="K259" s="37">
        <f t="shared" si="3"/>
        <v>0</v>
      </c>
    </row>
    <row r="260" spans="1:11" s="3" customFormat="1" ht="12" hidden="1" outlineLevel="2" x14ac:dyDescent="0.2">
      <c r="A260" s="27" t="str">
        <f>IF(SUM(J260:J262)&gt;0,10,"")</f>
        <v/>
      </c>
      <c r="B260" s="27"/>
      <c r="C260" s="229"/>
      <c r="D260" s="229" t="str">
        <f>IF($C$259="X","X","")</f>
        <v>X</v>
      </c>
      <c r="E260" s="107">
        <v>34521</v>
      </c>
      <c r="F260" s="207" t="s">
        <v>146</v>
      </c>
      <c r="G260" s="335">
        <v>0</v>
      </c>
      <c r="H260" s="383">
        <v>190</v>
      </c>
      <c r="I260" s="368" t="s">
        <v>45</v>
      </c>
      <c r="J260" s="436"/>
      <c r="K260" s="152">
        <f t="shared" si="3"/>
        <v>0</v>
      </c>
    </row>
    <row r="261" spans="1:11" s="3" customFormat="1" ht="33.75" hidden="1" outlineLevel="2" x14ac:dyDescent="0.2">
      <c r="A261" s="228" t="str">
        <f>A260</f>
        <v/>
      </c>
      <c r="B261" s="27" t="s">
        <v>23</v>
      </c>
      <c r="C261" s="27"/>
      <c r="D261" s="27"/>
      <c r="E261" s="19"/>
      <c r="F261" s="205" t="s">
        <v>147</v>
      </c>
      <c r="G261" s="336"/>
      <c r="H261" s="384"/>
      <c r="I261" s="372"/>
      <c r="J261" s="446"/>
      <c r="K261" s="37">
        <f t="shared" si="3"/>
        <v>0</v>
      </c>
    </row>
    <row r="262" spans="1:11" s="3" customFormat="1" ht="12" hidden="1" outlineLevel="2" x14ac:dyDescent="0.2">
      <c r="A262" s="228" t="str">
        <f>A261</f>
        <v/>
      </c>
      <c r="B262" s="27" t="s">
        <v>24</v>
      </c>
      <c r="C262" s="27"/>
      <c r="D262" s="27"/>
      <c r="E262" s="43"/>
      <c r="F262" s="210" t="s">
        <v>46</v>
      </c>
      <c r="G262" s="332" t="s">
        <v>45</v>
      </c>
      <c r="H262" s="379"/>
      <c r="I262" s="380"/>
      <c r="J262" s="448"/>
      <c r="K262" s="34">
        <f t="shared" si="3"/>
        <v>0</v>
      </c>
    </row>
    <row r="263" spans="1:11" s="3" customFormat="1" ht="12" hidden="1" outlineLevel="2" x14ac:dyDescent="0.2">
      <c r="A263" s="27" t="str">
        <f>IF(SUM(J263:J265)&gt;0,10,"")</f>
        <v/>
      </c>
      <c r="B263" s="27"/>
      <c r="C263" s="229"/>
      <c r="D263" s="229" t="str">
        <f>IF($C$259="X","X","")</f>
        <v>X</v>
      </c>
      <c r="E263" s="107">
        <v>34522</v>
      </c>
      <c r="F263" s="207" t="s">
        <v>148</v>
      </c>
      <c r="G263" s="335">
        <v>0</v>
      </c>
      <c r="H263" s="383">
        <v>7</v>
      </c>
      <c r="I263" s="368" t="s">
        <v>45</v>
      </c>
      <c r="J263" s="437"/>
      <c r="K263" s="152">
        <f t="shared" si="3"/>
        <v>0</v>
      </c>
    </row>
    <row r="264" spans="1:11" s="3" customFormat="1" ht="22.5" hidden="1" outlineLevel="2" x14ac:dyDescent="0.2">
      <c r="A264" s="228" t="str">
        <f>A263</f>
        <v/>
      </c>
      <c r="B264" s="27" t="s">
        <v>23</v>
      </c>
      <c r="C264" s="27"/>
      <c r="D264" s="27"/>
      <c r="E264" s="19"/>
      <c r="F264" s="205" t="s">
        <v>149</v>
      </c>
      <c r="G264" s="336"/>
      <c r="H264" s="384"/>
      <c r="I264" s="372"/>
      <c r="J264" s="437"/>
      <c r="K264" s="37">
        <f t="shared" si="3"/>
        <v>0</v>
      </c>
    </row>
    <row r="265" spans="1:11" s="3" customFormat="1" ht="12" hidden="1" outlineLevel="2" x14ac:dyDescent="0.2">
      <c r="A265" s="228" t="str">
        <f>A264</f>
        <v/>
      </c>
      <c r="B265" s="27" t="s">
        <v>24</v>
      </c>
      <c r="C265" s="27"/>
      <c r="D265" s="27"/>
      <c r="E265" s="19"/>
      <c r="F265" s="230" t="s">
        <v>46</v>
      </c>
      <c r="G265" s="332" t="s">
        <v>45</v>
      </c>
      <c r="H265" s="379"/>
      <c r="I265" s="392"/>
      <c r="J265" s="437"/>
      <c r="K265" s="34">
        <f t="shared" si="3"/>
        <v>0</v>
      </c>
    </row>
    <row r="266" spans="1:11" s="3" customFormat="1" ht="12" hidden="1" outlineLevel="2" x14ac:dyDescent="0.2">
      <c r="A266" s="27" t="str">
        <f>IF(SUM(J266:J268)&gt;0,10,"")</f>
        <v/>
      </c>
      <c r="B266" s="27"/>
      <c r="C266" s="229"/>
      <c r="D266" s="229" t="str">
        <f>IF($C$259="X","X","")</f>
        <v>X</v>
      </c>
      <c r="E266" s="107">
        <v>34523</v>
      </c>
      <c r="F266" s="207" t="s">
        <v>150</v>
      </c>
      <c r="G266" s="326"/>
      <c r="H266" s="367">
        <v>2170</v>
      </c>
      <c r="I266" s="368" t="s">
        <v>34</v>
      </c>
      <c r="J266" s="442"/>
      <c r="K266" s="42">
        <f t="shared" si="3"/>
        <v>0</v>
      </c>
    </row>
    <row r="267" spans="1:11" s="3" customFormat="1" ht="56.25" hidden="1" outlineLevel="2" x14ac:dyDescent="0.2">
      <c r="A267" s="228" t="str">
        <f>A266</f>
        <v/>
      </c>
      <c r="B267" s="27" t="s">
        <v>23</v>
      </c>
      <c r="C267" s="27"/>
      <c r="D267" s="27"/>
      <c r="E267" s="19"/>
      <c r="F267" s="205" t="s">
        <v>151</v>
      </c>
      <c r="G267" s="330"/>
      <c r="H267" s="369"/>
      <c r="I267" s="372"/>
      <c r="J267" s="443"/>
      <c r="K267" s="35">
        <f t="shared" si="3"/>
        <v>0</v>
      </c>
    </row>
    <row r="268" spans="1:11" s="3" customFormat="1" ht="12" hidden="1" outlineLevel="2" x14ac:dyDescent="0.2">
      <c r="A268" s="228" t="str">
        <f>A267</f>
        <v/>
      </c>
      <c r="B268" s="27" t="s">
        <v>24</v>
      </c>
      <c r="C268" s="27"/>
      <c r="D268" s="27"/>
      <c r="E268" s="19"/>
      <c r="F268" s="230" t="s">
        <v>36</v>
      </c>
      <c r="G268" s="332" t="s">
        <v>34</v>
      </c>
      <c r="H268" s="379"/>
      <c r="I268" s="372"/>
      <c r="J268" s="443"/>
      <c r="K268" s="266">
        <f t="shared" si="3"/>
        <v>0</v>
      </c>
    </row>
    <row r="269" spans="1:11" s="3" customFormat="1" ht="12" hidden="1" outlineLevel="2" x14ac:dyDescent="0.2">
      <c r="A269" s="228" t="str">
        <f>IF(SUM(J269:J275)&gt;0,10,"")</f>
        <v/>
      </c>
      <c r="B269" s="196" t="s">
        <v>79</v>
      </c>
      <c r="C269" s="197" t="s">
        <v>10</v>
      </c>
      <c r="D269" s="197" t="str">
        <f>IF($C$241="X","X","")</f>
        <v>X</v>
      </c>
      <c r="E269" s="148">
        <v>34530</v>
      </c>
      <c r="F269" s="295" t="s">
        <v>152</v>
      </c>
      <c r="G269" s="343">
        <v>0</v>
      </c>
      <c r="H269" s="384"/>
      <c r="I269" s="368"/>
      <c r="J269" s="443"/>
      <c r="K269" s="37">
        <f t="shared" si="3"/>
        <v>0</v>
      </c>
    </row>
    <row r="270" spans="1:11" s="3" customFormat="1" ht="12" hidden="1" outlineLevel="2" x14ac:dyDescent="0.2">
      <c r="A270" s="27" t="str">
        <f>IF(SUM(J270:J272)&gt;0,10,"")</f>
        <v/>
      </c>
      <c r="B270" s="27"/>
      <c r="C270" s="229" t="s">
        <v>10</v>
      </c>
      <c r="D270" s="229" t="str">
        <f>IF($C$210="X","X","")</f>
        <v>X</v>
      </c>
      <c r="E270" s="107">
        <v>34531</v>
      </c>
      <c r="F270" s="207" t="s">
        <v>153</v>
      </c>
      <c r="G270" s="335">
        <v>0</v>
      </c>
      <c r="H270" s="383"/>
      <c r="I270" s="368" t="s">
        <v>8</v>
      </c>
      <c r="J270" s="447"/>
      <c r="K270" s="152">
        <f t="shared" ref="K270:K333" si="4">J270*H270</f>
        <v>0</v>
      </c>
    </row>
    <row r="271" spans="1:11" s="3" customFormat="1" ht="22.5" hidden="1" outlineLevel="2" x14ac:dyDescent="0.2">
      <c r="A271" s="228" t="str">
        <f>A270</f>
        <v/>
      </c>
      <c r="B271" s="27" t="s">
        <v>23</v>
      </c>
      <c r="C271" s="27"/>
      <c r="D271" s="27"/>
      <c r="E271" s="19"/>
      <c r="F271" s="205" t="s">
        <v>154</v>
      </c>
      <c r="G271" s="336"/>
      <c r="H271" s="384"/>
      <c r="I271" s="372"/>
      <c r="J271" s="443"/>
      <c r="K271" s="37">
        <f t="shared" si="4"/>
        <v>0</v>
      </c>
    </row>
    <row r="272" spans="1:11" s="3" customFormat="1" ht="12" hidden="1" outlineLevel="2" x14ac:dyDescent="0.2">
      <c r="A272" s="228" t="str">
        <f>A271</f>
        <v/>
      </c>
      <c r="B272" s="27" t="s">
        <v>24</v>
      </c>
      <c r="C272" s="27"/>
      <c r="D272" s="27"/>
      <c r="E272" s="19"/>
      <c r="F272" s="230" t="s">
        <v>25</v>
      </c>
      <c r="G272" s="332" t="s">
        <v>8</v>
      </c>
      <c r="H272" s="369"/>
      <c r="I272" s="372"/>
      <c r="J272" s="443"/>
      <c r="K272" s="35">
        <f t="shared" si="4"/>
        <v>0</v>
      </c>
    </row>
    <row r="273" spans="1:11" s="3" customFormat="1" ht="12" hidden="1" outlineLevel="2" x14ac:dyDescent="0.2">
      <c r="A273" s="27" t="str">
        <f>IF(SUM(J273:J275)&gt;0,10,"")</f>
        <v/>
      </c>
      <c r="B273" s="239"/>
      <c r="C273" s="229" t="s">
        <v>10</v>
      </c>
      <c r="D273" s="229" t="str">
        <f>IF($C$210="X","X","")</f>
        <v>X</v>
      </c>
      <c r="E273" s="309">
        <v>34532</v>
      </c>
      <c r="F273" s="274" t="s">
        <v>608</v>
      </c>
      <c r="G273" s="335"/>
      <c r="H273" s="383"/>
      <c r="I273" s="368" t="s">
        <v>39</v>
      </c>
      <c r="J273" s="444"/>
      <c r="K273" s="152">
        <f t="shared" si="4"/>
        <v>0</v>
      </c>
    </row>
    <row r="274" spans="1:11" s="3" customFormat="1" ht="33.75" hidden="1" outlineLevel="2" x14ac:dyDescent="0.2">
      <c r="A274" s="228" t="str">
        <f>A273</f>
        <v/>
      </c>
      <c r="B274" s="239" t="s">
        <v>23</v>
      </c>
      <c r="C274" s="239"/>
      <c r="D274" s="239"/>
      <c r="E274" s="300"/>
      <c r="F274" s="273" t="s">
        <v>569</v>
      </c>
      <c r="G274" s="336"/>
      <c r="H274" s="384"/>
      <c r="I274" s="372"/>
      <c r="J274" s="443"/>
      <c r="K274" s="37">
        <f t="shared" si="4"/>
        <v>0</v>
      </c>
    </row>
    <row r="275" spans="1:11" s="3" customFormat="1" ht="12" hidden="1" outlineLevel="2" x14ac:dyDescent="0.2">
      <c r="A275" s="228" t="str">
        <f>A274</f>
        <v/>
      </c>
      <c r="B275" s="27" t="s">
        <v>24</v>
      </c>
      <c r="C275" s="27"/>
      <c r="D275" s="27"/>
      <c r="E275" s="43"/>
      <c r="F275" s="210" t="s">
        <v>41</v>
      </c>
      <c r="G275" s="332" t="s">
        <v>607</v>
      </c>
      <c r="H275" s="379"/>
      <c r="I275" s="380"/>
      <c r="J275" s="444"/>
      <c r="K275" s="34">
        <f t="shared" si="4"/>
        <v>0</v>
      </c>
    </row>
    <row r="276" spans="1:11" s="3" customFormat="1" ht="12" outlineLevel="2" x14ac:dyDescent="0.2">
      <c r="A276" s="228">
        <f>IF(SUM(J276:J314)&gt;0,10,"")</f>
        <v>10</v>
      </c>
      <c r="B276" s="196" t="s">
        <v>21</v>
      </c>
      <c r="C276" s="238" t="s">
        <v>10</v>
      </c>
      <c r="D276" s="238" t="str">
        <f>IF($C$182="X","X","")</f>
        <v>X</v>
      </c>
      <c r="E276" s="106">
        <v>34600</v>
      </c>
      <c r="F276" s="203" t="s">
        <v>609</v>
      </c>
      <c r="G276" s="347">
        <v>0</v>
      </c>
      <c r="H276" s="384"/>
      <c r="I276" s="368" t="s">
        <v>155</v>
      </c>
      <c r="J276" s="443"/>
      <c r="K276" s="37">
        <f t="shared" si="4"/>
        <v>0</v>
      </c>
    </row>
    <row r="277" spans="1:11" s="3" customFormat="1" ht="23.25" outlineLevel="2" thickBot="1" x14ac:dyDescent="0.25">
      <c r="A277" s="228">
        <f>A276</f>
        <v>10</v>
      </c>
      <c r="B277" s="27" t="s">
        <v>23</v>
      </c>
      <c r="C277" s="27"/>
      <c r="D277" s="27"/>
      <c r="E277" s="167"/>
      <c r="F277" s="205" t="s">
        <v>638</v>
      </c>
      <c r="G277" s="332" t="s">
        <v>155</v>
      </c>
      <c r="H277" s="388"/>
      <c r="I277" s="372"/>
      <c r="J277" s="443"/>
      <c r="K277" s="154">
        <f t="shared" si="4"/>
        <v>0</v>
      </c>
    </row>
    <row r="278" spans="1:11" s="3" customFormat="1" ht="12" outlineLevel="2" x14ac:dyDescent="0.2">
      <c r="A278" s="228">
        <f>IF(SUM(J278:J299)&gt;0,10,"")</f>
        <v>10</v>
      </c>
      <c r="B278" s="228" t="s">
        <v>79</v>
      </c>
      <c r="C278" s="197" t="s">
        <v>10</v>
      </c>
      <c r="D278" s="197" t="str">
        <f>IF($C$276="X","X","")</f>
        <v>X</v>
      </c>
      <c r="E278" s="248">
        <v>34610</v>
      </c>
      <c r="F278" s="218" t="s">
        <v>156</v>
      </c>
      <c r="G278" s="333"/>
      <c r="H278" s="381"/>
      <c r="I278" s="382"/>
      <c r="J278" s="445"/>
      <c r="K278" s="151">
        <f t="shared" si="4"/>
        <v>0</v>
      </c>
    </row>
    <row r="279" spans="1:11" s="3" customFormat="1" ht="12" hidden="1" outlineLevel="2" x14ac:dyDescent="0.2">
      <c r="A279" s="27" t="str">
        <f>IF(SUM(J279:J280)&gt;0,10,"")</f>
        <v/>
      </c>
      <c r="B279" s="27"/>
      <c r="C279" s="229"/>
      <c r="D279" s="229" t="str">
        <f>IF($C$278="X","X","")</f>
        <v>X</v>
      </c>
      <c r="E279" s="107">
        <v>34611</v>
      </c>
      <c r="F279" s="207" t="s">
        <v>610</v>
      </c>
      <c r="G279" s="335"/>
      <c r="H279" s="383"/>
      <c r="I279" s="368" t="s">
        <v>54</v>
      </c>
      <c r="J279" s="452"/>
      <c r="K279" s="152">
        <f t="shared" si="4"/>
        <v>0</v>
      </c>
    </row>
    <row r="280" spans="1:11" s="3" customFormat="1" ht="12" hidden="1" outlineLevel="2" x14ac:dyDescent="0.2">
      <c r="A280" s="228" t="str">
        <f>A279</f>
        <v/>
      </c>
      <c r="B280" s="27" t="s">
        <v>24</v>
      </c>
      <c r="C280" s="27"/>
      <c r="D280" s="27"/>
      <c r="E280" s="43"/>
      <c r="F280" s="210" t="s">
        <v>55</v>
      </c>
      <c r="G280" s="332" t="s">
        <v>54</v>
      </c>
      <c r="H280" s="379"/>
      <c r="I280" s="380"/>
      <c r="J280" s="452"/>
      <c r="K280" s="34">
        <f t="shared" si="4"/>
        <v>0</v>
      </c>
    </row>
    <row r="281" spans="1:11" s="3" customFormat="1" ht="12" hidden="1" outlineLevel="2" x14ac:dyDescent="0.2">
      <c r="A281" s="27" t="str">
        <f>IF(SUM(J281:J282)&gt;0,10,"")</f>
        <v/>
      </c>
      <c r="B281" s="27"/>
      <c r="C281" s="229"/>
      <c r="D281" s="229" t="str">
        <f>IF($C$278="X","X","")</f>
        <v>X</v>
      </c>
      <c r="E281" s="107">
        <v>34612</v>
      </c>
      <c r="F281" s="274" t="s">
        <v>611</v>
      </c>
      <c r="G281" s="335"/>
      <c r="H281" s="383"/>
      <c r="I281" s="368" t="s">
        <v>54</v>
      </c>
      <c r="J281" s="449"/>
      <c r="K281" s="152">
        <f t="shared" si="4"/>
        <v>0</v>
      </c>
    </row>
    <row r="282" spans="1:11" s="3" customFormat="1" ht="12" hidden="1" outlineLevel="2" x14ac:dyDescent="0.2">
      <c r="A282" s="228" t="str">
        <f>A281</f>
        <v/>
      </c>
      <c r="B282" s="27" t="s">
        <v>24</v>
      </c>
      <c r="C282" s="27"/>
      <c r="D282" s="27"/>
      <c r="E282" s="43"/>
      <c r="F282" s="275" t="s">
        <v>55</v>
      </c>
      <c r="G282" s="332" t="s">
        <v>54</v>
      </c>
      <c r="H282" s="379"/>
      <c r="I282" s="380"/>
      <c r="J282" s="452"/>
      <c r="K282" s="34">
        <f t="shared" si="4"/>
        <v>0</v>
      </c>
    </row>
    <row r="283" spans="1:11" s="3" customFormat="1" ht="12" hidden="1" outlineLevel="2" x14ac:dyDescent="0.2">
      <c r="A283" s="27" t="str">
        <f>IF(SUM(J283:J284)&gt;0,10,"")</f>
        <v/>
      </c>
      <c r="B283" s="27"/>
      <c r="C283" s="229"/>
      <c r="D283" s="229" t="str">
        <f>IF($C$278="X","X","")</f>
        <v>X</v>
      </c>
      <c r="E283" s="107">
        <v>34613</v>
      </c>
      <c r="F283" s="207" t="s">
        <v>157</v>
      </c>
      <c r="G283" s="335">
        <v>0</v>
      </c>
      <c r="H283" s="383"/>
      <c r="I283" s="368" t="s">
        <v>54</v>
      </c>
      <c r="J283" s="437"/>
      <c r="K283" s="152">
        <f t="shared" si="4"/>
        <v>0</v>
      </c>
    </row>
    <row r="284" spans="1:11" s="3" customFormat="1" ht="12" hidden="1" outlineLevel="2" x14ac:dyDescent="0.2">
      <c r="A284" s="228" t="str">
        <f>A283</f>
        <v/>
      </c>
      <c r="B284" s="27" t="s">
        <v>24</v>
      </c>
      <c r="C284" s="27"/>
      <c r="D284" s="27"/>
      <c r="E284" s="43"/>
      <c r="F284" s="210" t="s">
        <v>55</v>
      </c>
      <c r="G284" s="332" t="s">
        <v>54</v>
      </c>
      <c r="H284" s="379"/>
      <c r="I284" s="380"/>
      <c r="J284" s="447"/>
      <c r="K284" s="34">
        <f t="shared" si="4"/>
        <v>0</v>
      </c>
    </row>
    <row r="285" spans="1:11" s="3" customFormat="1" ht="12" hidden="1" outlineLevel="2" x14ac:dyDescent="0.2">
      <c r="A285" s="27" t="str">
        <f>IF(SUM(J285:J286)&gt;0,10,"")</f>
        <v/>
      </c>
      <c r="B285" s="27"/>
      <c r="C285" s="229"/>
      <c r="D285" s="229" t="str">
        <f>IF($C$278="X","X","")</f>
        <v>X</v>
      </c>
      <c r="E285" s="107">
        <v>34614</v>
      </c>
      <c r="F285" s="207" t="s">
        <v>637</v>
      </c>
      <c r="G285" s="335">
        <v>0</v>
      </c>
      <c r="H285" s="383"/>
      <c r="I285" s="368" t="s">
        <v>54</v>
      </c>
      <c r="J285" s="452"/>
      <c r="K285" s="152">
        <f t="shared" si="4"/>
        <v>0</v>
      </c>
    </row>
    <row r="286" spans="1:11" s="3" customFormat="1" ht="12" hidden="1" outlineLevel="2" x14ac:dyDescent="0.2">
      <c r="A286" s="228" t="str">
        <f>A285</f>
        <v/>
      </c>
      <c r="B286" s="27" t="s">
        <v>24</v>
      </c>
      <c r="C286" s="27"/>
      <c r="D286" s="27"/>
      <c r="E286" s="43"/>
      <c r="F286" s="210" t="s">
        <v>55</v>
      </c>
      <c r="G286" s="332" t="s">
        <v>54</v>
      </c>
      <c r="H286" s="379"/>
      <c r="I286" s="380"/>
      <c r="J286" s="452"/>
      <c r="K286" s="34">
        <f t="shared" si="4"/>
        <v>0</v>
      </c>
    </row>
    <row r="287" spans="1:11" s="3" customFormat="1" ht="12" hidden="1" outlineLevel="2" x14ac:dyDescent="0.2">
      <c r="A287" s="27" t="str">
        <f>IF(SUM(J287:J288)&gt;0,10,"")</f>
        <v/>
      </c>
      <c r="B287" s="27"/>
      <c r="C287" s="229"/>
      <c r="D287" s="229" t="str">
        <f>IF($C$278="X","X","")</f>
        <v>X</v>
      </c>
      <c r="E287" s="107">
        <v>34615</v>
      </c>
      <c r="F287" s="205" t="s">
        <v>158</v>
      </c>
      <c r="G287" s="335">
        <v>0</v>
      </c>
      <c r="H287" s="383"/>
      <c r="I287" s="368" t="s">
        <v>54</v>
      </c>
      <c r="J287" s="452"/>
      <c r="K287" s="152">
        <f t="shared" si="4"/>
        <v>0</v>
      </c>
    </row>
    <row r="288" spans="1:11" s="3" customFormat="1" ht="12" hidden="1" outlineLevel="2" x14ac:dyDescent="0.2">
      <c r="A288" s="228" t="str">
        <f>A287</f>
        <v/>
      </c>
      <c r="B288" s="27" t="s">
        <v>24</v>
      </c>
      <c r="C288" s="27"/>
      <c r="D288" s="27"/>
      <c r="E288" s="43"/>
      <c r="F288" s="210" t="s">
        <v>55</v>
      </c>
      <c r="G288" s="332" t="s">
        <v>54</v>
      </c>
      <c r="H288" s="379"/>
      <c r="I288" s="380"/>
      <c r="J288" s="452"/>
      <c r="K288" s="34">
        <f t="shared" si="4"/>
        <v>0</v>
      </c>
    </row>
    <row r="289" spans="1:11" s="3" customFormat="1" ht="12" outlineLevel="2" x14ac:dyDescent="0.2">
      <c r="A289" s="27">
        <f>IF(SUM(J289:J290)&gt;0,10,"")</f>
        <v>10</v>
      </c>
      <c r="B289" s="27"/>
      <c r="C289" s="229" t="s">
        <v>10</v>
      </c>
      <c r="D289" s="229" t="str">
        <f>IF($C$210="X","X","")</f>
        <v>X</v>
      </c>
      <c r="E289" s="107">
        <v>34616</v>
      </c>
      <c r="F289" s="205" t="s">
        <v>674</v>
      </c>
      <c r="G289" s="335">
        <v>0</v>
      </c>
      <c r="H289" s="383"/>
      <c r="I289" s="368" t="s">
        <v>54</v>
      </c>
      <c r="J289" s="452">
        <v>450</v>
      </c>
      <c r="K289" s="152">
        <f t="shared" si="4"/>
        <v>0</v>
      </c>
    </row>
    <row r="290" spans="1:11" s="3" customFormat="1" ht="12" hidden="1" outlineLevel="2" x14ac:dyDescent="0.2">
      <c r="A290" s="228">
        <f>A289</f>
        <v>10</v>
      </c>
      <c r="B290" s="27" t="s">
        <v>24</v>
      </c>
      <c r="C290" s="27"/>
      <c r="D290" s="27"/>
      <c r="E290" s="43"/>
      <c r="F290" s="230" t="s">
        <v>55</v>
      </c>
      <c r="G290" s="332" t="s">
        <v>54</v>
      </c>
      <c r="H290" s="379"/>
      <c r="I290" s="372"/>
      <c r="J290" s="452"/>
      <c r="K290" s="34">
        <f t="shared" si="4"/>
        <v>0</v>
      </c>
    </row>
    <row r="291" spans="1:11" s="3" customFormat="1" ht="12" outlineLevel="2" x14ac:dyDescent="0.2">
      <c r="A291" s="27">
        <f>IF(SUM(J291:J292)&gt;0,10,"")</f>
        <v>10</v>
      </c>
      <c r="B291" s="27"/>
      <c r="C291" s="229" t="s">
        <v>10</v>
      </c>
      <c r="D291" s="229" t="str">
        <f>IF($C$210="X","X","")</f>
        <v>X</v>
      </c>
      <c r="E291" s="107">
        <v>34617</v>
      </c>
      <c r="F291" s="205" t="s">
        <v>551</v>
      </c>
      <c r="G291" s="335">
        <v>0</v>
      </c>
      <c r="H291" s="383"/>
      <c r="I291" s="368" t="s">
        <v>54</v>
      </c>
      <c r="J291" s="452">
        <v>1100</v>
      </c>
      <c r="K291" s="152">
        <f t="shared" si="4"/>
        <v>0</v>
      </c>
    </row>
    <row r="292" spans="1:11" s="3" customFormat="1" ht="12" hidden="1" outlineLevel="2" x14ac:dyDescent="0.2">
      <c r="A292" s="228">
        <f>A291</f>
        <v>10</v>
      </c>
      <c r="B292" s="27" t="s">
        <v>24</v>
      </c>
      <c r="C292" s="27"/>
      <c r="D292" s="27"/>
      <c r="E292" s="43"/>
      <c r="F292" s="230" t="s">
        <v>55</v>
      </c>
      <c r="G292" s="332" t="s">
        <v>54</v>
      </c>
      <c r="H292" s="379"/>
      <c r="I292" s="372"/>
      <c r="J292" s="458"/>
      <c r="K292" s="34">
        <f t="shared" si="4"/>
        <v>0</v>
      </c>
    </row>
    <row r="293" spans="1:11" s="3" customFormat="1" ht="12" hidden="1" outlineLevel="2" x14ac:dyDescent="0.2">
      <c r="A293" s="27" t="str">
        <f>IF(SUM(J293:J294)&gt;0,10,"")</f>
        <v/>
      </c>
      <c r="B293" s="27"/>
      <c r="C293" s="229" t="s">
        <v>10</v>
      </c>
      <c r="D293" s="229" t="str">
        <f>IF($C$210="X","X","")</f>
        <v>X</v>
      </c>
      <c r="E293" s="309">
        <v>34618</v>
      </c>
      <c r="F293" s="205" t="s">
        <v>613</v>
      </c>
      <c r="G293" s="335">
        <v>0</v>
      </c>
      <c r="H293" s="383"/>
      <c r="I293" s="368" t="s">
        <v>54</v>
      </c>
      <c r="J293" s="452"/>
      <c r="K293" s="152">
        <f t="shared" si="4"/>
        <v>0</v>
      </c>
    </row>
    <row r="294" spans="1:11" s="3" customFormat="1" ht="12" hidden="1" outlineLevel="2" x14ac:dyDescent="0.2">
      <c r="A294" s="228" t="str">
        <f>A293</f>
        <v/>
      </c>
      <c r="B294" s="27" t="s">
        <v>24</v>
      </c>
      <c r="C294" s="27"/>
      <c r="D294" s="27"/>
      <c r="F294" s="230" t="s">
        <v>55</v>
      </c>
      <c r="G294" s="332" t="s">
        <v>54</v>
      </c>
      <c r="H294" s="379"/>
      <c r="I294" s="372"/>
      <c r="J294" s="452"/>
      <c r="K294" s="34">
        <f t="shared" si="4"/>
        <v>0</v>
      </c>
    </row>
    <row r="295" spans="1:11" s="3" customFormat="1" ht="12" hidden="1" outlineLevel="2" x14ac:dyDescent="0.2">
      <c r="A295" s="27" t="str">
        <f>IF(SUM(J295:J296)&gt;0,10,"")</f>
        <v/>
      </c>
      <c r="B295" s="27"/>
      <c r="C295" s="229"/>
      <c r="D295" s="229" t="str">
        <f>IF($C$278="X","X","")</f>
        <v>X</v>
      </c>
      <c r="E295" s="309">
        <v>34619</v>
      </c>
      <c r="F295" s="274" t="s">
        <v>612</v>
      </c>
      <c r="G295" s="335">
        <v>0</v>
      </c>
      <c r="H295" s="383"/>
      <c r="I295" s="368" t="s">
        <v>54</v>
      </c>
      <c r="J295" s="452"/>
      <c r="K295" s="152">
        <f t="shared" si="4"/>
        <v>0</v>
      </c>
    </row>
    <row r="296" spans="1:11" s="3" customFormat="1" ht="12" hidden="1" outlineLevel="2" x14ac:dyDescent="0.2">
      <c r="A296" s="228" t="str">
        <f>A295</f>
        <v/>
      </c>
      <c r="B296" s="27" t="s">
        <v>24</v>
      </c>
      <c r="C296" s="27"/>
      <c r="D296" s="27"/>
      <c r="F296" s="258" t="s">
        <v>55</v>
      </c>
      <c r="G296" s="332" t="s">
        <v>54</v>
      </c>
      <c r="H296" s="379">
        <v>25</v>
      </c>
      <c r="I296" s="372"/>
      <c r="J296" s="460"/>
      <c r="K296" s="34">
        <f t="shared" si="4"/>
        <v>0</v>
      </c>
    </row>
    <row r="297" spans="1:11" s="3" customFormat="1" ht="12" hidden="1" outlineLevel="2" x14ac:dyDescent="0.2">
      <c r="A297" s="27" t="str">
        <f>IF(SUM(J297:J299)&gt;0,10,"")</f>
        <v/>
      </c>
      <c r="B297" s="27"/>
      <c r="C297" s="229" t="s">
        <v>10</v>
      </c>
      <c r="D297" s="229" t="str">
        <f>IF($C$210="X","X","")</f>
        <v>X</v>
      </c>
      <c r="E297" s="107">
        <v>34619</v>
      </c>
      <c r="F297" s="207" t="s">
        <v>159</v>
      </c>
      <c r="G297" s="335">
        <v>0</v>
      </c>
      <c r="H297" s="383">
        <v>12</v>
      </c>
      <c r="I297" s="368" t="s">
        <v>54</v>
      </c>
      <c r="J297" s="452"/>
      <c r="K297" s="152">
        <f t="shared" si="4"/>
        <v>0</v>
      </c>
    </row>
    <row r="298" spans="1:11" s="3" customFormat="1" ht="45" hidden="1" outlineLevel="2" x14ac:dyDescent="0.2">
      <c r="A298" s="228" t="str">
        <f>A297</f>
        <v/>
      </c>
      <c r="B298" s="27" t="s">
        <v>23</v>
      </c>
      <c r="C298" s="27"/>
      <c r="D298" s="27"/>
      <c r="E298" s="167"/>
      <c r="F298" s="205" t="s">
        <v>160</v>
      </c>
      <c r="G298" s="336"/>
      <c r="H298" s="384"/>
      <c r="I298" s="372"/>
      <c r="J298" s="452"/>
      <c r="K298" s="267">
        <f t="shared" si="4"/>
        <v>0</v>
      </c>
    </row>
    <row r="299" spans="1:11" s="3" customFormat="1" ht="12" hidden="1" outlineLevel="2" x14ac:dyDescent="0.2">
      <c r="A299" s="228" t="str">
        <f>A297</f>
        <v/>
      </c>
      <c r="B299" s="27" t="s">
        <v>24</v>
      </c>
      <c r="C299" s="27"/>
      <c r="D299" s="27"/>
      <c r="E299" s="43"/>
      <c r="F299" s="230" t="s">
        <v>55</v>
      </c>
      <c r="G299" s="332" t="s">
        <v>54</v>
      </c>
      <c r="H299" s="379"/>
      <c r="I299" s="372"/>
      <c r="J299" s="449"/>
      <c r="K299" s="34">
        <f t="shared" si="4"/>
        <v>0</v>
      </c>
    </row>
    <row r="300" spans="1:11" s="3" customFormat="1" ht="24" hidden="1" outlineLevel="2" x14ac:dyDescent="0.2">
      <c r="A300" s="228" t="str">
        <f>IF(SUM(J300:J310)&gt;0,10,"")</f>
        <v/>
      </c>
      <c r="B300" s="228" t="s">
        <v>79</v>
      </c>
      <c r="C300" s="197" t="s">
        <v>10</v>
      </c>
      <c r="D300" s="197" t="str">
        <f>IF($C$276="X","X","")</f>
        <v>X</v>
      </c>
      <c r="E300" s="148">
        <v>34630</v>
      </c>
      <c r="F300" s="271" t="s">
        <v>636</v>
      </c>
      <c r="G300" s="336">
        <v>0</v>
      </c>
      <c r="H300" s="384"/>
      <c r="I300" s="368"/>
      <c r="J300" s="452"/>
      <c r="K300" s="37">
        <f t="shared" si="4"/>
        <v>0</v>
      </c>
    </row>
    <row r="301" spans="1:11" s="3" customFormat="1" ht="12" hidden="1" outlineLevel="2" x14ac:dyDescent="0.2">
      <c r="A301" s="27" t="str">
        <f>IF(SUM(J301:J302)&gt;0,10,"")</f>
        <v/>
      </c>
      <c r="B301" s="27"/>
      <c r="C301" s="229" t="s">
        <v>10</v>
      </c>
      <c r="D301" s="229" t="str">
        <f>IF($C$210="X","X","")</f>
        <v>X</v>
      </c>
      <c r="E301" s="107">
        <v>34631</v>
      </c>
      <c r="F301" s="207" t="s">
        <v>161</v>
      </c>
      <c r="G301" s="335"/>
      <c r="H301" s="383">
        <v>5</v>
      </c>
      <c r="I301" s="368" t="s">
        <v>45</v>
      </c>
      <c r="J301" s="452"/>
      <c r="K301" s="152">
        <f t="shared" si="4"/>
        <v>0</v>
      </c>
    </row>
    <row r="302" spans="1:11" s="3" customFormat="1" ht="12" hidden="1" outlineLevel="2" x14ac:dyDescent="0.2">
      <c r="A302" s="228" t="str">
        <f>A300</f>
        <v/>
      </c>
      <c r="B302" s="27" t="s">
        <v>24</v>
      </c>
      <c r="C302" s="27"/>
      <c r="D302" s="27"/>
      <c r="E302" s="19"/>
      <c r="F302" s="230" t="s">
        <v>46</v>
      </c>
      <c r="G302" s="332" t="s">
        <v>45</v>
      </c>
      <c r="H302" s="369"/>
      <c r="I302" s="372"/>
      <c r="J302" s="441"/>
      <c r="K302" s="35">
        <f t="shared" si="4"/>
        <v>0</v>
      </c>
    </row>
    <row r="303" spans="1:11" s="3" customFormat="1" ht="12" hidden="1" outlineLevel="2" x14ac:dyDescent="0.2">
      <c r="A303" s="27" t="str">
        <f>IF(SUM(J303:J304)&gt;0,10,"")</f>
        <v/>
      </c>
      <c r="B303" s="27"/>
      <c r="C303" s="229" t="s">
        <v>10</v>
      </c>
      <c r="D303" s="229" t="str">
        <f>IF($C$210="X","X","")</f>
        <v>X</v>
      </c>
      <c r="E303" s="107">
        <v>34632</v>
      </c>
      <c r="F303" s="207" t="s">
        <v>162</v>
      </c>
      <c r="G303" s="335"/>
      <c r="H303" s="383">
        <v>6</v>
      </c>
      <c r="I303" s="368" t="s">
        <v>45</v>
      </c>
      <c r="J303" s="452"/>
      <c r="K303" s="152">
        <f t="shared" si="4"/>
        <v>0</v>
      </c>
    </row>
    <row r="304" spans="1:11" s="3" customFormat="1" ht="12" hidden="1" outlineLevel="2" x14ac:dyDescent="0.2">
      <c r="A304" s="228" t="str">
        <f>A302</f>
        <v/>
      </c>
      <c r="B304" s="27" t="s">
        <v>24</v>
      </c>
      <c r="C304" s="27"/>
      <c r="D304" s="27"/>
      <c r="E304" s="19"/>
      <c r="F304" s="230" t="s">
        <v>46</v>
      </c>
      <c r="G304" s="332" t="s">
        <v>45</v>
      </c>
      <c r="H304" s="369"/>
      <c r="I304" s="372"/>
      <c r="J304" s="452"/>
      <c r="K304" s="35">
        <f t="shared" si="4"/>
        <v>0</v>
      </c>
    </row>
    <row r="305" spans="1:11" s="3" customFormat="1" ht="12" hidden="1" outlineLevel="2" x14ac:dyDescent="0.2">
      <c r="A305" s="27" t="str">
        <f>IF(SUM(J305:J306)&gt;0,10,"")</f>
        <v/>
      </c>
      <c r="B305" s="27"/>
      <c r="C305" s="229" t="s">
        <v>10</v>
      </c>
      <c r="D305" s="229" t="str">
        <f>IF($C$210="X","X","")</f>
        <v>X</v>
      </c>
      <c r="E305" s="107">
        <v>34633</v>
      </c>
      <c r="F305" s="207" t="s">
        <v>163</v>
      </c>
      <c r="G305" s="335"/>
      <c r="H305" s="383">
        <v>8</v>
      </c>
      <c r="I305" s="368" t="s">
        <v>45</v>
      </c>
      <c r="J305" s="452"/>
      <c r="K305" s="152">
        <f t="shared" si="4"/>
        <v>0</v>
      </c>
    </row>
    <row r="306" spans="1:11" s="3" customFormat="1" ht="12" hidden="1" outlineLevel="2" x14ac:dyDescent="0.2">
      <c r="A306" s="228" t="str">
        <f>A304</f>
        <v/>
      </c>
      <c r="B306" s="27" t="s">
        <v>24</v>
      </c>
      <c r="C306" s="27"/>
      <c r="D306" s="27"/>
      <c r="E306" s="19"/>
      <c r="F306" s="230" t="s">
        <v>46</v>
      </c>
      <c r="G306" s="332" t="s">
        <v>45</v>
      </c>
      <c r="H306" s="369"/>
      <c r="I306" s="372"/>
      <c r="J306" s="452"/>
      <c r="K306" s="35">
        <f t="shared" si="4"/>
        <v>0</v>
      </c>
    </row>
    <row r="307" spans="1:11" s="3" customFormat="1" ht="12" hidden="1" outlineLevel="2" x14ac:dyDescent="0.2">
      <c r="A307" s="27" t="str">
        <f>IF(SUM(J307:J308)&gt;0,10,"")</f>
        <v/>
      </c>
      <c r="B307" s="27"/>
      <c r="C307" s="229"/>
      <c r="D307" s="229" t="str">
        <f>IF($C$210="X","X","")</f>
        <v>X</v>
      </c>
      <c r="E307" s="107">
        <v>34634</v>
      </c>
      <c r="F307" s="207" t="s">
        <v>164</v>
      </c>
      <c r="G307" s="335"/>
      <c r="H307" s="383">
        <v>15</v>
      </c>
      <c r="I307" s="368" t="s">
        <v>45</v>
      </c>
      <c r="J307" s="452"/>
      <c r="K307" s="152">
        <f t="shared" si="4"/>
        <v>0</v>
      </c>
    </row>
    <row r="308" spans="1:11" s="3" customFormat="1" ht="12" hidden="1" outlineLevel="2" x14ac:dyDescent="0.2">
      <c r="A308" s="228" t="str">
        <f>A304</f>
        <v/>
      </c>
      <c r="B308" s="27" t="s">
        <v>24</v>
      </c>
      <c r="C308" s="27"/>
      <c r="D308" s="27"/>
      <c r="E308" s="19"/>
      <c r="F308" s="230" t="s">
        <v>46</v>
      </c>
      <c r="G308" s="332" t="s">
        <v>45</v>
      </c>
      <c r="H308" s="369"/>
      <c r="I308" s="372"/>
      <c r="J308" s="452"/>
      <c r="K308" s="35">
        <f t="shared" si="4"/>
        <v>0</v>
      </c>
    </row>
    <row r="309" spans="1:11" s="3" customFormat="1" ht="12" hidden="1" outlineLevel="2" x14ac:dyDescent="0.2">
      <c r="A309" s="27" t="str">
        <f>IF(SUM(J309:J310)&gt;0,10,"")</f>
        <v/>
      </c>
      <c r="B309" s="27"/>
      <c r="C309" s="229"/>
      <c r="D309" s="229" t="str">
        <f>IF($C$210="X","X","")</f>
        <v>X</v>
      </c>
      <c r="E309" s="107">
        <v>34635</v>
      </c>
      <c r="F309" s="207" t="s">
        <v>165</v>
      </c>
      <c r="G309" s="335"/>
      <c r="H309" s="383">
        <v>23</v>
      </c>
      <c r="I309" s="368" t="s">
        <v>45</v>
      </c>
      <c r="J309" s="452"/>
      <c r="K309" s="152">
        <f t="shared" si="4"/>
        <v>0</v>
      </c>
    </row>
    <row r="310" spans="1:11" s="3" customFormat="1" ht="12" hidden="1" outlineLevel="2" x14ac:dyDescent="0.2">
      <c r="A310" s="228" t="str">
        <f>A306</f>
        <v/>
      </c>
      <c r="B310" s="27" t="s">
        <v>24</v>
      </c>
      <c r="C310" s="27"/>
      <c r="D310" s="27"/>
      <c r="E310" s="19"/>
      <c r="F310" s="230" t="s">
        <v>46</v>
      </c>
      <c r="G310" s="332" t="s">
        <v>45</v>
      </c>
      <c r="H310" s="369"/>
      <c r="I310" s="372"/>
      <c r="J310" s="452"/>
      <c r="K310" s="35">
        <f t="shared" si="4"/>
        <v>0</v>
      </c>
    </row>
    <row r="311" spans="1:11" s="3" customFormat="1" ht="12" hidden="1" outlineLevel="2" x14ac:dyDescent="0.2">
      <c r="A311" s="228" t="str">
        <f>IF(SUM(J311:J314)&gt;0,10,"")</f>
        <v/>
      </c>
      <c r="B311" s="228" t="s">
        <v>79</v>
      </c>
      <c r="C311" s="197"/>
      <c r="D311" s="197" t="str">
        <f>IF($C$276="X","X","")</f>
        <v>X</v>
      </c>
      <c r="E311" s="148">
        <v>34640</v>
      </c>
      <c r="F311" s="271" t="s">
        <v>166</v>
      </c>
      <c r="G311" s="336">
        <v>0</v>
      </c>
      <c r="H311" s="383"/>
      <c r="I311" s="368"/>
      <c r="J311" s="461"/>
      <c r="K311" s="152">
        <f t="shared" si="4"/>
        <v>0</v>
      </c>
    </row>
    <row r="312" spans="1:11" ht="22.5" hidden="1" outlineLevel="2" x14ac:dyDescent="0.2">
      <c r="A312" s="228" t="str">
        <f>A311</f>
        <v/>
      </c>
      <c r="B312" s="240" t="s">
        <v>23</v>
      </c>
      <c r="C312" s="240"/>
      <c r="D312" s="240"/>
      <c r="E312" s="168"/>
      <c r="F312" s="273" t="s">
        <v>167</v>
      </c>
      <c r="G312" s="343"/>
      <c r="H312" s="384"/>
      <c r="I312" s="372"/>
      <c r="J312" s="452"/>
      <c r="K312" s="37">
        <f t="shared" si="4"/>
        <v>0</v>
      </c>
    </row>
    <row r="313" spans="1:11" s="3" customFormat="1" ht="12" hidden="1" outlineLevel="2" x14ac:dyDescent="0.2">
      <c r="A313" s="27" t="str">
        <f>IF(SUM(J313:J314)&gt;0,10,"")</f>
        <v/>
      </c>
      <c r="B313" s="27"/>
      <c r="C313" s="229"/>
      <c r="D313" s="229" t="str">
        <f>IF($C$311="X","X","")</f>
        <v/>
      </c>
      <c r="E313" s="107">
        <v>34641</v>
      </c>
      <c r="F313" s="274" t="s">
        <v>168</v>
      </c>
      <c r="G313" s="335"/>
      <c r="H313" s="383">
        <v>75</v>
      </c>
      <c r="I313" s="368" t="s">
        <v>54</v>
      </c>
      <c r="J313" s="449"/>
      <c r="K313" s="152">
        <f t="shared" si="4"/>
        <v>0</v>
      </c>
    </row>
    <row r="314" spans="1:11" s="3" customFormat="1" ht="12" hidden="1" outlineLevel="2" x14ac:dyDescent="0.2">
      <c r="A314" s="228" t="str">
        <f>A311</f>
        <v/>
      </c>
      <c r="B314" s="27" t="s">
        <v>24</v>
      </c>
      <c r="C314" s="27"/>
      <c r="D314" s="27"/>
      <c r="E314" s="19"/>
      <c r="F314" s="258" t="s">
        <v>55</v>
      </c>
      <c r="G314" s="332" t="s">
        <v>54</v>
      </c>
      <c r="H314" s="369"/>
      <c r="I314" s="372"/>
      <c r="J314" s="454"/>
      <c r="K314" s="35">
        <f t="shared" si="4"/>
        <v>0</v>
      </c>
    </row>
    <row r="315" spans="1:11" s="3" customFormat="1" ht="12.75" outlineLevel="1" collapsed="1" thickBot="1" x14ac:dyDescent="0.25">
      <c r="A315" s="27">
        <f>A149</f>
        <v>10</v>
      </c>
      <c r="B315" s="27" t="s">
        <v>64</v>
      </c>
      <c r="C315" s="27"/>
      <c r="D315" s="27"/>
      <c r="E315" s="245"/>
      <c r="F315" s="226" t="s">
        <v>169</v>
      </c>
      <c r="G315" s="331">
        <v>0</v>
      </c>
      <c r="H315" s="377"/>
      <c r="I315" s="386"/>
      <c r="J315" s="377"/>
      <c r="K315" s="377">
        <f t="shared" ref="K315" si="5">SUM(K152:K314)</f>
        <v>0</v>
      </c>
    </row>
    <row r="316" spans="1:11" s="8" customFormat="1" ht="12.75" x14ac:dyDescent="0.2">
      <c r="A316" s="27">
        <f>IF(SUM(J316:J638)&gt;0,10,"")</f>
        <v>10</v>
      </c>
      <c r="B316" s="196" t="s">
        <v>17</v>
      </c>
      <c r="C316" s="234" t="s">
        <v>10</v>
      </c>
      <c r="D316" s="234" t="s">
        <v>10</v>
      </c>
      <c r="E316" s="140">
        <v>40000</v>
      </c>
      <c r="F316" s="213" t="s">
        <v>170</v>
      </c>
      <c r="G316" s="324">
        <v>0</v>
      </c>
      <c r="H316" s="363"/>
      <c r="I316" s="364"/>
      <c r="J316" s="364"/>
      <c r="K316" s="364">
        <f t="shared" si="4"/>
        <v>0</v>
      </c>
    </row>
    <row r="317" spans="1:11" s="8" customFormat="1" ht="12.75" outlineLevel="1" x14ac:dyDescent="0.2">
      <c r="A317" s="228">
        <f>IF(SUM(J317:J398)&gt;0,10,"")</f>
        <v>10</v>
      </c>
      <c r="B317" s="228" t="s">
        <v>19</v>
      </c>
      <c r="C317" s="235" t="s">
        <v>10</v>
      </c>
      <c r="D317" s="235" t="str">
        <f>IF($C$316="X","X","")</f>
        <v>X</v>
      </c>
      <c r="E317" s="143">
        <v>41000</v>
      </c>
      <c r="F317" s="204" t="s">
        <v>171</v>
      </c>
      <c r="G317" s="348"/>
      <c r="H317" s="399"/>
      <c r="I317" s="400"/>
      <c r="J317" s="456"/>
      <c r="K317" s="156">
        <f t="shared" si="4"/>
        <v>0</v>
      </c>
    </row>
    <row r="318" spans="1:11" s="8" customFormat="1" ht="78.75" outlineLevel="2" x14ac:dyDescent="0.2">
      <c r="A318" s="228">
        <f>A317</f>
        <v>10</v>
      </c>
      <c r="B318" s="27" t="s">
        <v>23</v>
      </c>
      <c r="C318" s="27"/>
      <c r="D318" s="27"/>
      <c r="E318" s="144"/>
      <c r="F318" s="205" t="s">
        <v>614</v>
      </c>
      <c r="G318" s="341">
        <v>0</v>
      </c>
      <c r="H318" s="401"/>
      <c r="I318" s="392"/>
      <c r="J318" s="449"/>
      <c r="K318" s="157">
        <f t="shared" si="4"/>
        <v>0</v>
      </c>
    </row>
    <row r="319" spans="1:11" s="8" customFormat="1" ht="12.75" hidden="1" outlineLevel="2" x14ac:dyDescent="0.2">
      <c r="A319" s="228" t="str">
        <f>IF(SUM(J319:J342)&gt;0,10,"")</f>
        <v/>
      </c>
      <c r="B319" s="47" t="s">
        <v>21</v>
      </c>
      <c r="C319" s="238"/>
      <c r="D319" s="238" t="str">
        <f>IF($C$317="X","X","")</f>
        <v>X</v>
      </c>
      <c r="E319" s="105">
        <v>41200</v>
      </c>
      <c r="F319" s="271" t="s">
        <v>172</v>
      </c>
      <c r="G319" s="349"/>
      <c r="H319" s="402"/>
      <c r="I319" s="396"/>
      <c r="J319" s="461"/>
      <c r="K319" s="38">
        <f t="shared" si="4"/>
        <v>0</v>
      </c>
    </row>
    <row r="320" spans="1:11" s="8" customFormat="1" ht="12.75" hidden="1" outlineLevel="2" x14ac:dyDescent="0.2">
      <c r="A320" s="228" t="str">
        <f>A319</f>
        <v/>
      </c>
      <c r="B320" s="27" t="s">
        <v>23</v>
      </c>
      <c r="C320" s="27"/>
      <c r="D320" s="27"/>
      <c r="E320" s="169"/>
      <c r="F320" s="321" t="s">
        <v>173</v>
      </c>
      <c r="G320" s="350">
        <v>0</v>
      </c>
      <c r="H320" s="403"/>
      <c r="I320" s="390"/>
      <c r="J320" s="449"/>
      <c r="K320" s="159">
        <f t="shared" si="4"/>
        <v>0</v>
      </c>
    </row>
    <row r="321" spans="1:11" s="8" customFormat="1" ht="12.75" hidden="1" outlineLevel="2" x14ac:dyDescent="0.2">
      <c r="A321" s="27" t="str">
        <f>IF(SUM(J321:J322)&gt;0,10,"")</f>
        <v/>
      </c>
      <c r="B321" s="23"/>
      <c r="C321" s="229"/>
      <c r="D321" s="229" t="str">
        <f>IF($C$319="X","X","")</f>
        <v/>
      </c>
      <c r="E321" s="147">
        <v>41201</v>
      </c>
      <c r="F321" s="274" t="s">
        <v>635</v>
      </c>
      <c r="G321" s="349"/>
      <c r="H321" s="397">
        <v>90</v>
      </c>
      <c r="I321" s="396" t="s">
        <v>45</v>
      </c>
      <c r="J321" s="452"/>
      <c r="K321" s="158">
        <f t="shared" si="4"/>
        <v>0</v>
      </c>
    </row>
    <row r="322" spans="1:11" s="8" customFormat="1" ht="12.75" hidden="1" outlineLevel="2" x14ac:dyDescent="0.2">
      <c r="A322" s="228" t="str">
        <f>A321</f>
        <v/>
      </c>
      <c r="B322" s="27" t="s">
        <v>24</v>
      </c>
      <c r="C322" s="27"/>
      <c r="D322" s="27"/>
      <c r="E322" s="43"/>
      <c r="F322" s="258" t="s">
        <v>46</v>
      </c>
      <c r="G322" s="332" t="s">
        <v>45</v>
      </c>
      <c r="H322" s="379"/>
      <c r="I322" s="390"/>
      <c r="J322" s="452"/>
      <c r="K322" s="34">
        <f t="shared" si="4"/>
        <v>0</v>
      </c>
    </row>
    <row r="323" spans="1:11" s="8" customFormat="1" ht="12.75" hidden="1" outlineLevel="2" x14ac:dyDescent="0.2">
      <c r="A323" s="27" t="str">
        <f>IF(SUM(J323:J324)&gt;0,10,"")</f>
        <v/>
      </c>
      <c r="B323" s="23"/>
      <c r="C323" s="229"/>
      <c r="D323" s="229" t="str">
        <f>IF($C$319="X","X","")</f>
        <v/>
      </c>
      <c r="E323" s="147">
        <v>41202</v>
      </c>
      <c r="F323" s="274" t="s">
        <v>174</v>
      </c>
      <c r="G323" s="349"/>
      <c r="H323" s="397">
        <v>120</v>
      </c>
      <c r="I323" s="396" t="s">
        <v>45</v>
      </c>
      <c r="J323" s="452"/>
      <c r="K323" s="158">
        <f t="shared" si="4"/>
        <v>0</v>
      </c>
    </row>
    <row r="324" spans="1:11" s="8" customFormat="1" ht="12.75" hidden="1" outlineLevel="2" x14ac:dyDescent="0.2">
      <c r="A324" s="228" t="str">
        <f>A323</f>
        <v/>
      </c>
      <c r="B324" s="27" t="s">
        <v>24</v>
      </c>
      <c r="C324" s="27"/>
      <c r="D324" s="27"/>
      <c r="E324" s="43"/>
      <c r="F324" s="258" t="s">
        <v>46</v>
      </c>
      <c r="G324" s="332" t="s">
        <v>45</v>
      </c>
      <c r="H324" s="379"/>
      <c r="I324" s="390"/>
      <c r="J324" s="452"/>
      <c r="K324" s="34">
        <f t="shared" si="4"/>
        <v>0</v>
      </c>
    </row>
    <row r="325" spans="1:11" s="8" customFormat="1" ht="12.75" hidden="1" outlineLevel="2" x14ac:dyDescent="0.2">
      <c r="A325" s="27" t="str">
        <f>IF(SUM(J325:J326)&gt;0,10,"")</f>
        <v/>
      </c>
      <c r="B325" s="23"/>
      <c r="C325" s="229"/>
      <c r="D325" s="229" t="str">
        <f>IF($C$319="X","X","")</f>
        <v/>
      </c>
      <c r="E325" s="147">
        <v>41203</v>
      </c>
      <c r="F325" s="274" t="s">
        <v>175</v>
      </c>
      <c r="G325" s="349">
        <v>0</v>
      </c>
      <c r="H325" s="397">
        <v>155</v>
      </c>
      <c r="I325" s="396" t="s">
        <v>45</v>
      </c>
      <c r="J325" s="438"/>
      <c r="K325" s="158">
        <f t="shared" si="4"/>
        <v>0</v>
      </c>
    </row>
    <row r="326" spans="1:11" s="8" customFormat="1" ht="12.75" hidden="1" outlineLevel="2" x14ac:dyDescent="0.2">
      <c r="A326" s="228" t="str">
        <f>A325</f>
        <v/>
      </c>
      <c r="B326" s="27" t="s">
        <v>24</v>
      </c>
      <c r="C326" s="27"/>
      <c r="D326" s="27"/>
      <c r="E326" s="43"/>
      <c r="F326" s="258" t="s">
        <v>46</v>
      </c>
      <c r="G326" s="332" t="s">
        <v>45</v>
      </c>
      <c r="H326" s="379"/>
      <c r="I326" s="390"/>
      <c r="J326" s="452"/>
      <c r="K326" s="34">
        <f t="shared" si="4"/>
        <v>0</v>
      </c>
    </row>
    <row r="327" spans="1:11" s="8" customFormat="1" ht="12.75" hidden="1" outlineLevel="2" x14ac:dyDescent="0.2">
      <c r="A327" s="27" t="str">
        <f>IF(SUM(J327:J328)&gt;0,10,"")</f>
        <v/>
      </c>
      <c r="B327" s="23"/>
      <c r="C327" s="229"/>
      <c r="D327" s="229" t="str">
        <f>IF($C$319="X","X","")</f>
        <v/>
      </c>
      <c r="E327" s="147">
        <v>41204</v>
      </c>
      <c r="F327" s="274" t="s">
        <v>176</v>
      </c>
      <c r="G327" s="349">
        <v>0</v>
      </c>
      <c r="H327" s="397">
        <v>185</v>
      </c>
      <c r="I327" s="396" t="s">
        <v>45</v>
      </c>
      <c r="J327" s="452"/>
      <c r="K327" s="158">
        <f t="shared" si="4"/>
        <v>0</v>
      </c>
    </row>
    <row r="328" spans="1:11" s="8" customFormat="1" ht="12.75" hidden="1" outlineLevel="2" x14ac:dyDescent="0.2">
      <c r="A328" s="228" t="str">
        <f>A327</f>
        <v/>
      </c>
      <c r="B328" s="27" t="s">
        <v>24</v>
      </c>
      <c r="C328" s="27"/>
      <c r="D328" s="27"/>
      <c r="E328" s="43"/>
      <c r="F328" s="258" t="s">
        <v>46</v>
      </c>
      <c r="G328" s="332" t="s">
        <v>45</v>
      </c>
      <c r="H328" s="379"/>
      <c r="I328" s="390"/>
      <c r="J328" s="449"/>
      <c r="K328" s="34">
        <f t="shared" si="4"/>
        <v>0</v>
      </c>
    </row>
    <row r="329" spans="1:11" s="8" customFormat="1" ht="12.75" hidden="1" outlineLevel="2" x14ac:dyDescent="0.2">
      <c r="A329" s="27" t="str">
        <f>IF(SUM(J329:J330)&gt;0,10,"")</f>
        <v/>
      </c>
      <c r="B329" s="23"/>
      <c r="C329" s="229"/>
      <c r="D329" s="229" t="str">
        <f>IF($C$319="X","X","")</f>
        <v/>
      </c>
      <c r="E329" s="147">
        <v>41205</v>
      </c>
      <c r="F329" s="274" t="s">
        <v>177</v>
      </c>
      <c r="G329" s="349">
        <v>0</v>
      </c>
      <c r="H329" s="397">
        <v>220</v>
      </c>
      <c r="I329" s="396" t="s">
        <v>45</v>
      </c>
      <c r="J329" s="452"/>
      <c r="K329" s="158">
        <f t="shared" si="4"/>
        <v>0</v>
      </c>
    </row>
    <row r="330" spans="1:11" s="8" customFormat="1" ht="12.75" hidden="1" outlineLevel="2" x14ac:dyDescent="0.2">
      <c r="A330" s="228" t="str">
        <f>A329</f>
        <v/>
      </c>
      <c r="B330" s="27" t="s">
        <v>24</v>
      </c>
      <c r="C330" s="27"/>
      <c r="D330" s="27"/>
      <c r="E330" s="43"/>
      <c r="F330" s="258" t="s">
        <v>46</v>
      </c>
      <c r="G330" s="332" t="s">
        <v>45</v>
      </c>
      <c r="H330" s="379"/>
      <c r="I330" s="390"/>
      <c r="J330" s="452"/>
      <c r="K330" s="34">
        <f t="shared" si="4"/>
        <v>0</v>
      </c>
    </row>
    <row r="331" spans="1:11" s="8" customFormat="1" ht="12.75" hidden="1" outlineLevel="2" x14ac:dyDescent="0.2">
      <c r="A331" s="27" t="str">
        <f>IF(SUM(J331:J332)&gt;0,10,"")</f>
        <v/>
      </c>
      <c r="B331" s="23"/>
      <c r="C331" s="229"/>
      <c r="D331" s="229" t="str">
        <f>IF($C$319="X","X","")</f>
        <v/>
      </c>
      <c r="E331" s="147">
        <v>41206</v>
      </c>
      <c r="F331" s="274" t="s">
        <v>178</v>
      </c>
      <c r="G331" s="349">
        <v>0</v>
      </c>
      <c r="H331" s="397">
        <v>250</v>
      </c>
      <c r="I331" s="396" t="s">
        <v>45</v>
      </c>
      <c r="J331" s="452"/>
      <c r="K331" s="158">
        <f t="shared" si="4"/>
        <v>0</v>
      </c>
    </row>
    <row r="332" spans="1:11" s="8" customFormat="1" ht="12.75" hidden="1" outlineLevel="2" x14ac:dyDescent="0.2">
      <c r="A332" s="228" t="str">
        <f>A331</f>
        <v/>
      </c>
      <c r="B332" s="27" t="s">
        <v>24</v>
      </c>
      <c r="C332" s="27"/>
      <c r="D332" s="27"/>
      <c r="E332" s="43"/>
      <c r="F332" s="258" t="s">
        <v>46</v>
      </c>
      <c r="G332" s="332" t="s">
        <v>45</v>
      </c>
      <c r="H332" s="379"/>
      <c r="I332" s="390"/>
      <c r="J332" s="452"/>
      <c r="K332" s="34">
        <f t="shared" si="4"/>
        <v>0</v>
      </c>
    </row>
    <row r="333" spans="1:11" s="8" customFormat="1" ht="12.75" hidden="1" outlineLevel="2" x14ac:dyDescent="0.2">
      <c r="A333" s="27" t="str">
        <f>IF(SUM(J333:J334)&gt;0,10,"")</f>
        <v/>
      </c>
      <c r="B333" s="23"/>
      <c r="C333" s="229"/>
      <c r="D333" s="229" t="str">
        <f>IF($C$319="X","X","")</f>
        <v/>
      </c>
      <c r="E333" s="147">
        <v>41207</v>
      </c>
      <c r="F333" s="274" t="s">
        <v>179</v>
      </c>
      <c r="G333" s="349">
        <v>0</v>
      </c>
      <c r="H333" s="397">
        <v>285</v>
      </c>
      <c r="I333" s="396" t="s">
        <v>45</v>
      </c>
      <c r="J333" s="452"/>
      <c r="K333" s="158">
        <f t="shared" si="4"/>
        <v>0</v>
      </c>
    </row>
    <row r="334" spans="1:11" s="8" customFormat="1" ht="12.75" hidden="1" outlineLevel="2" x14ac:dyDescent="0.2">
      <c r="A334" s="228" t="str">
        <f>A333</f>
        <v/>
      </c>
      <c r="B334" s="27" t="s">
        <v>24</v>
      </c>
      <c r="C334" s="27"/>
      <c r="D334" s="27"/>
      <c r="E334" s="43"/>
      <c r="F334" s="258" t="s">
        <v>46</v>
      </c>
      <c r="G334" s="332" t="s">
        <v>45</v>
      </c>
      <c r="H334" s="379"/>
      <c r="I334" s="390"/>
      <c r="J334" s="452"/>
      <c r="K334" s="34">
        <f t="shared" ref="K334:K397" si="6">J334*H334</f>
        <v>0</v>
      </c>
    </row>
    <row r="335" spans="1:11" s="8" customFormat="1" ht="12.75" hidden="1" outlineLevel="2" x14ac:dyDescent="0.2">
      <c r="A335" s="27" t="str">
        <f>IF(SUM(J335:J336)&gt;0,10,"")</f>
        <v/>
      </c>
      <c r="B335" s="23"/>
      <c r="C335" s="229"/>
      <c r="D335" s="229" t="str">
        <f>IF($C$319="X","X","")</f>
        <v/>
      </c>
      <c r="E335" s="147">
        <v>41208</v>
      </c>
      <c r="F335" s="274" t="s">
        <v>180</v>
      </c>
      <c r="G335" s="349">
        <v>0</v>
      </c>
      <c r="H335" s="397">
        <v>325</v>
      </c>
      <c r="I335" s="396" t="s">
        <v>45</v>
      </c>
      <c r="J335" s="452"/>
      <c r="K335" s="158">
        <f t="shared" si="6"/>
        <v>0</v>
      </c>
    </row>
    <row r="336" spans="1:11" s="8" customFormat="1" ht="12.75" hidden="1" outlineLevel="2" x14ac:dyDescent="0.2">
      <c r="A336" s="228" t="str">
        <f>A335</f>
        <v/>
      </c>
      <c r="B336" s="27" t="s">
        <v>24</v>
      </c>
      <c r="C336" s="27"/>
      <c r="D336" s="27"/>
      <c r="E336" s="43"/>
      <c r="F336" s="258" t="s">
        <v>46</v>
      </c>
      <c r="G336" s="332" t="s">
        <v>45</v>
      </c>
      <c r="H336" s="379"/>
      <c r="I336" s="390"/>
      <c r="J336" s="452"/>
      <c r="K336" s="34">
        <f t="shared" si="6"/>
        <v>0</v>
      </c>
    </row>
    <row r="337" spans="1:11" s="8" customFormat="1" ht="12.75" hidden="1" outlineLevel="2" x14ac:dyDescent="0.2">
      <c r="A337" s="27" t="str">
        <f>IF(SUM(J337:J338)&gt;0,10,"")</f>
        <v/>
      </c>
      <c r="B337" s="23"/>
      <c r="C337" s="229"/>
      <c r="D337" s="229" t="str">
        <f>IF($C$319="X","X","")</f>
        <v/>
      </c>
      <c r="E337" s="147">
        <v>41209</v>
      </c>
      <c r="F337" s="274" t="s">
        <v>181</v>
      </c>
      <c r="G337" s="349">
        <v>0</v>
      </c>
      <c r="H337" s="397">
        <v>385</v>
      </c>
      <c r="I337" s="396" t="s">
        <v>45</v>
      </c>
      <c r="J337" s="452"/>
      <c r="K337" s="158">
        <f t="shared" si="6"/>
        <v>0</v>
      </c>
    </row>
    <row r="338" spans="1:11" s="8" customFormat="1" ht="12.75" hidden="1" outlineLevel="2" x14ac:dyDescent="0.2">
      <c r="A338" s="228" t="str">
        <f>A337</f>
        <v/>
      </c>
      <c r="B338" s="27" t="s">
        <v>24</v>
      </c>
      <c r="C338" s="27"/>
      <c r="D338" s="27"/>
      <c r="E338" s="43"/>
      <c r="F338" s="258" t="s">
        <v>46</v>
      </c>
      <c r="G338" s="332" t="s">
        <v>45</v>
      </c>
      <c r="H338" s="379"/>
      <c r="I338" s="390"/>
      <c r="J338" s="452"/>
      <c r="K338" s="34">
        <f t="shared" si="6"/>
        <v>0</v>
      </c>
    </row>
    <row r="339" spans="1:11" s="8" customFormat="1" ht="12.75" hidden="1" outlineLevel="2" x14ac:dyDescent="0.2">
      <c r="A339" s="27" t="str">
        <f>IF(SUM(J339:J340)&gt;0,10,"")</f>
        <v/>
      </c>
      <c r="B339" s="23"/>
      <c r="C339" s="229"/>
      <c r="D339" s="229" t="str">
        <f>IF($C$319="X","X","")</f>
        <v/>
      </c>
      <c r="E339" s="147">
        <v>41210</v>
      </c>
      <c r="F339" s="274" t="s">
        <v>182</v>
      </c>
      <c r="G339" s="349">
        <v>0</v>
      </c>
      <c r="H339" s="397">
        <v>490</v>
      </c>
      <c r="I339" s="396" t="s">
        <v>45</v>
      </c>
      <c r="J339" s="452"/>
      <c r="K339" s="158">
        <f t="shared" si="6"/>
        <v>0</v>
      </c>
    </row>
    <row r="340" spans="1:11" s="8" customFormat="1" ht="12.75" hidden="1" outlineLevel="2" x14ac:dyDescent="0.2">
      <c r="A340" s="228" t="str">
        <f>A339</f>
        <v/>
      </c>
      <c r="B340" s="27" t="s">
        <v>24</v>
      </c>
      <c r="C340" s="27"/>
      <c r="D340" s="27"/>
      <c r="F340" s="258" t="s">
        <v>46</v>
      </c>
      <c r="G340" s="332" t="s">
        <v>45</v>
      </c>
      <c r="H340" s="379"/>
      <c r="I340" s="390"/>
      <c r="J340" s="452"/>
      <c r="K340" s="34">
        <f t="shared" si="6"/>
        <v>0</v>
      </c>
    </row>
    <row r="341" spans="1:11" s="8" customFormat="1" ht="12.75" hidden="1" outlineLevel="2" x14ac:dyDescent="0.2">
      <c r="A341" s="27" t="str">
        <f>IF(SUM(J341:J342)&gt;0,10,"")</f>
        <v/>
      </c>
      <c r="B341" s="23"/>
      <c r="C341" s="229"/>
      <c r="D341" s="229" t="str">
        <f>IF($C$319="X","X","")</f>
        <v/>
      </c>
      <c r="E341" s="147">
        <v>41211</v>
      </c>
      <c r="F341" s="274" t="s">
        <v>183</v>
      </c>
      <c r="G341" s="349">
        <v>0</v>
      </c>
      <c r="H341" s="397">
        <v>580</v>
      </c>
      <c r="I341" s="396" t="s">
        <v>45</v>
      </c>
      <c r="J341" s="452"/>
      <c r="K341" s="158">
        <f t="shared" si="6"/>
        <v>0</v>
      </c>
    </row>
    <row r="342" spans="1:11" s="8" customFormat="1" ht="12.75" hidden="1" outlineLevel="2" x14ac:dyDescent="0.2">
      <c r="A342" s="228" t="str">
        <f>A341</f>
        <v/>
      </c>
      <c r="B342" s="27" t="s">
        <v>24</v>
      </c>
      <c r="C342" s="27"/>
      <c r="D342" s="27"/>
      <c r="F342" s="258" t="s">
        <v>46</v>
      </c>
      <c r="G342" s="332" t="s">
        <v>45</v>
      </c>
      <c r="H342" s="379"/>
      <c r="I342" s="390"/>
      <c r="J342" s="457"/>
      <c r="K342" s="34">
        <f t="shared" si="6"/>
        <v>0</v>
      </c>
    </row>
    <row r="343" spans="1:11" s="8" customFormat="1" ht="12.75" hidden="1" outlineLevel="2" x14ac:dyDescent="0.2">
      <c r="A343" s="228" t="str">
        <f>IF(SUM(J343:J348)&gt;0,10,"")</f>
        <v/>
      </c>
      <c r="B343" s="196" t="s">
        <v>79</v>
      </c>
      <c r="C343" s="197"/>
      <c r="D343" s="238" t="str">
        <f>IF($C$319="X","X","")</f>
        <v/>
      </c>
      <c r="E343" s="105">
        <v>41240</v>
      </c>
      <c r="F343" s="216" t="s">
        <v>184</v>
      </c>
      <c r="G343" s="351"/>
      <c r="H343" s="402"/>
      <c r="I343" s="396"/>
      <c r="J343" s="449"/>
      <c r="K343" s="38">
        <f t="shared" si="6"/>
        <v>0</v>
      </c>
    </row>
    <row r="344" spans="1:11" s="8" customFormat="1" ht="22.5" hidden="1" outlineLevel="2" x14ac:dyDescent="0.2">
      <c r="A344" s="228" t="str">
        <f>A343</f>
        <v/>
      </c>
      <c r="B344" s="27" t="s">
        <v>23</v>
      </c>
      <c r="C344" s="27"/>
      <c r="D344" s="27"/>
      <c r="E344" s="169"/>
      <c r="F344" s="209" t="s">
        <v>185</v>
      </c>
      <c r="G344" s="350"/>
      <c r="H344" s="403"/>
      <c r="I344" s="390"/>
      <c r="J344" s="452"/>
      <c r="K344" s="159">
        <f t="shared" si="6"/>
        <v>0</v>
      </c>
    </row>
    <row r="345" spans="1:11" s="8" customFormat="1" ht="12.75" hidden="1" outlineLevel="2" x14ac:dyDescent="0.2">
      <c r="A345" s="27" t="str">
        <f>IF(SUM(J345:J346)&gt;0,10,"")</f>
        <v/>
      </c>
      <c r="B345" s="23"/>
      <c r="C345" s="229"/>
      <c r="D345" s="229" t="str">
        <f>IF($C$343="X","X","")</f>
        <v/>
      </c>
      <c r="E345" s="147">
        <v>41241</v>
      </c>
      <c r="F345" s="207" t="s">
        <v>186</v>
      </c>
      <c r="G345" s="349">
        <v>0</v>
      </c>
      <c r="H345" s="397">
        <v>86</v>
      </c>
      <c r="I345" s="396" t="s">
        <v>45</v>
      </c>
      <c r="J345" s="452"/>
      <c r="K345" s="158">
        <f t="shared" si="6"/>
        <v>0</v>
      </c>
    </row>
    <row r="346" spans="1:11" s="8" customFormat="1" ht="12.75" hidden="1" outlineLevel="2" x14ac:dyDescent="0.2">
      <c r="A346" s="228" t="str">
        <f>A345</f>
        <v/>
      </c>
      <c r="B346" s="27" t="s">
        <v>24</v>
      </c>
      <c r="C346" s="27"/>
      <c r="D346" s="27"/>
      <c r="E346" s="43"/>
      <c r="F346" s="230" t="s">
        <v>46</v>
      </c>
      <c r="G346" s="332" t="s">
        <v>45</v>
      </c>
      <c r="H346" s="379"/>
      <c r="I346" s="390"/>
      <c r="J346" s="452"/>
      <c r="K346" s="34">
        <f t="shared" si="6"/>
        <v>0</v>
      </c>
    </row>
    <row r="347" spans="1:11" s="8" customFormat="1" ht="12.75" hidden="1" outlineLevel="2" x14ac:dyDescent="0.2">
      <c r="A347" s="27" t="str">
        <f>IF(SUM(J347:J348)&gt;0,10,"")</f>
        <v/>
      </c>
      <c r="B347" s="23"/>
      <c r="C347" s="229"/>
      <c r="D347" s="229" t="str">
        <f>IF($C$343="X","X","")</f>
        <v/>
      </c>
      <c r="E347" s="147">
        <v>41242</v>
      </c>
      <c r="F347" s="207" t="s">
        <v>187</v>
      </c>
      <c r="G347" s="349">
        <v>0</v>
      </c>
      <c r="H347" s="397">
        <v>145</v>
      </c>
      <c r="I347" s="396" t="s">
        <v>45</v>
      </c>
      <c r="J347" s="449"/>
      <c r="K347" s="158">
        <f t="shared" si="6"/>
        <v>0</v>
      </c>
    </row>
    <row r="348" spans="1:11" s="8" customFormat="1" ht="12.75" hidden="1" outlineLevel="2" x14ac:dyDescent="0.2">
      <c r="A348" s="228" t="str">
        <f>A347</f>
        <v/>
      </c>
      <c r="B348" s="27" t="s">
        <v>24</v>
      </c>
      <c r="C348" s="27"/>
      <c r="D348" s="27"/>
      <c r="E348" s="43"/>
      <c r="F348" s="230" t="s">
        <v>46</v>
      </c>
      <c r="G348" s="332" t="s">
        <v>45</v>
      </c>
      <c r="H348" s="379"/>
      <c r="I348" s="390"/>
      <c r="J348" s="452"/>
      <c r="K348" s="34">
        <f t="shared" si="6"/>
        <v>0</v>
      </c>
    </row>
    <row r="349" spans="1:11" s="8" customFormat="1" ht="12.75" outlineLevel="2" x14ac:dyDescent="0.2">
      <c r="A349" s="228">
        <f>IF(SUM(J349:J357)&gt;0,10,"")</f>
        <v>10</v>
      </c>
      <c r="B349" s="47" t="s">
        <v>21</v>
      </c>
      <c r="C349" s="238" t="s">
        <v>10</v>
      </c>
      <c r="D349" s="238" t="str">
        <f>IF($C$317="X","X","")</f>
        <v>X</v>
      </c>
      <c r="E349" s="105">
        <v>41400</v>
      </c>
      <c r="F349" s="216" t="s">
        <v>188</v>
      </c>
      <c r="G349" s="351">
        <v>0</v>
      </c>
      <c r="H349" s="402"/>
      <c r="I349" s="396"/>
      <c r="J349" s="452"/>
      <c r="K349" s="38">
        <f t="shared" si="6"/>
        <v>0</v>
      </c>
    </row>
    <row r="350" spans="1:11" s="8" customFormat="1" ht="12.75" outlineLevel="2" x14ac:dyDescent="0.2">
      <c r="A350" s="228">
        <f>A349</f>
        <v>10</v>
      </c>
      <c r="B350" s="228" t="s">
        <v>23</v>
      </c>
      <c r="C350" s="228"/>
      <c r="D350" s="228"/>
      <c r="E350" s="145"/>
      <c r="F350" s="205" t="s">
        <v>189</v>
      </c>
      <c r="G350" s="350">
        <v>0</v>
      </c>
      <c r="H350" s="403"/>
      <c r="I350" s="392"/>
      <c r="J350" s="452"/>
      <c r="K350" s="159">
        <f t="shared" si="6"/>
        <v>0</v>
      </c>
    </row>
    <row r="351" spans="1:11" s="8" customFormat="1" ht="12.75" outlineLevel="2" x14ac:dyDescent="0.2">
      <c r="A351" s="228">
        <f>IF(SUM(J351:J357)&gt;0,10,"")</f>
        <v>10</v>
      </c>
      <c r="B351" s="196" t="s">
        <v>79</v>
      </c>
      <c r="C351" s="197" t="s">
        <v>10</v>
      </c>
      <c r="D351" s="197" t="str">
        <f>IF($C$349="X","X","")</f>
        <v>X</v>
      </c>
      <c r="E351" s="146">
        <v>41410</v>
      </c>
      <c r="F351" s="211" t="s">
        <v>190</v>
      </c>
      <c r="G351" s="352">
        <v>0</v>
      </c>
      <c r="H351" s="388"/>
      <c r="I351" s="382"/>
      <c r="J351" s="449"/>
      <c r="K351" s="154">
        <f t="shared" si="6"/>
        <v>0</v>
      </c>
    </row>
    <row r="352" spans="1:11" s="8" customFormat="1" ht="12.75" outlineLevel="2" x14ac:dyDescent="0.2">
      <c r="A352" s="228">
        <f>IF(SUM(J352:J353)&gt;0,10,"")</f>
        <v>10</v>
      </c>
      <c r="B352" s="46"/>
      <c r="C352" s="229" t="s">
        <v>10</v>
      </c>
      <c r="D352" s="229" t="str">
        <f>IF($C$351="X","X","")</f>
        <v>X</v>
      </c>
      <c r="E352" s="107">
        <v>41411</v>
      </c>
      <c r="F352" s="207" t="s">
        <v>685</v>
      </c>
      <c r="G352" s="349"/>
      <c r="H352" s="397"/>
      <c r="I352" s="396" t="s">
        <v>45</v>
      </c>
      <c r="J352" s="452">
        <v>150</v>
      </c>
      <c r="K352" s="158">
        <f t="shared" si="6"/>
        <v>0</v>
      </c>
    </row>
    <row r="353" spans="1:11" s="8" customFormat="1" ht="12.75" hidden="1" outlineLevel="2" x14ac:dyDescent="0.2">
      <c r="A353" s="228">
        <f>A352</f>
        <v>10</v>
      </c>
      <c r="B353" s="228" t="s">
        <v>24</v>
      </c>
      <c r="C353" s="228"/>
      <c r="D353" s="228"/>
      <c r="E353" s="19"/>
      <c r="F353" s="230" t="s">
        <v>46</v>
      </c>
      <c r="G353" s="332"/>
      <c r="H353" s="379"/>
      <c r="I353" s="390"/>
      <c r="J353" s="452"/>
      <c r="K353" s="34">
        <f t="shared" si="6"/>
        <v>0</v>
      </c>
    </row>
    <row r="354" spans="1:11" s="8" customFormat="1" ht="12.75" hidden="1" outlineLevel="2" x14ac:dyDescent="0.2">
      <c r="A354" s="228" t="str">
        <f>IF(SUM(J354:J355)&gt;0,10,"")</f>
        <v/>
      </c>
      <c r="B354" s="46"/>
      <c r="C354" s="229" t="s">
        <v>10</v>
      </c>
      <c r="D354" s="229" t="str">
        <f>IF($C$351="X","X","")</f>
        <v>X</v>
      </c>
      <c r="E354" s="107">
        <v>41412</v>
      </c>
      <c r="F354" s="207" t="s">
        <v>192</v>
      </c>
      <c r="G354" s="349"/>
      <c r="H354" s="397"/>
      <c r="I354" s="396" t="s">
        <v>45</v>
      </c>
      <c r="J354" s="452"/>
      <c r="K354" s="158">
        <f t="shared" si="6"/>
        <v>0</v>
      </c>
    </row>
    <row r="355" spans="1:11" s="8" customFormat="1" ht="12.75" hidden="1" outlineLevel="2" x14ac:dyDescent="0.2">
      <c r="A355" s="228" t="str">
        <f>A354</f>
        <v/>
      </c>
      <c r="B355" s="228" t="s">
        <v>24</v>
      </c>
      <c r="C355" s="228"/>
      <c r="D355" s="228"/>
      <c r="E355" s="19"/>
      <c r="F355" s="230" t="s">
        <v>46</v>
      </c>
      <c r="G355" s="332"/>
      <c r="H355" s="379"/>
      <c r="I355" s="390"/>
      <c r="J355" s="452"/>
      <c r="K355" s="34">
        <f t="shared" si="6"/>
        <v>0</v>
      </c>
    </row>
    <row r="356" spans="1:11" s="8" customFormat="1" ht="12.75" hidden="1" outlineLevel="2" x14ac:dyDescent="0.2">
      <c r="A356" s="228" t="str">
        <f>IF(SUM(J356:J357)&gt;0,10,"")</f>
        <v/>
      </c>
      <c r="B356" s="46"/>
      <c r="C356" s="229" t="s">
        <v>10</v>
      </c>
      <c r="D356" s="229" t="str">
        <f>IF($C$351="X","X","")</f>
        <v>X</v>
      </c>
      <c r="E356" s="107">
        <v>41413</v>
      </c>
      <c r="F356" s="207" t="s">
        <v>193</v>
      </c>
      <c r="G356" s="349"/>
      <c r="H356" s="397"/>
      <c r="I356" s="396" t="s">
        <v>45</v>
      </c>
      <c r="J356" s="452"/>
      <c r="K356" s="158">
        <f t="shared" si="6"/>
        <v>0</v>
      </c>
    </row>
    <row r="357" spans="1:11" s="8" customFormat="1" ht="12.75" hidden="1" outlineLevel="2" x14ac:dyDescent="0.2">
      <c r="A357" s="228" t="str">
        <f>A356</f>
        <v/>
      </c>
      <c r="B357" s="228" t="s">
        <v>24</v>
      </c>
      <c r="C357" s="228"/>
      <c r="D357" s="228"/>
      <c r="E357" s="19"/>
      <c r="F357" s="230" t="s">
        <v>46</v>
      </c>
      <c r="G357" s="332"/>
      <c r="H357" s="379"/>
      <c r="I357" s="390"/>
      <c r="J357" s="452"/>
      <c r="K357" s="34">
        <f t="shared" si="6"/>
        <v>0</v>
      </c>
    </row>
    <row r="358" spans="1:11" s="8" customFormat="1" ht="12.75" outlineLevel="2" x14ac:dyDescent="0.2">
      <c r="A358" s="228">
        <f>IF(SUM(J358:J368)&gt;0,10,"")</f>
        <v>10</v>
      </c>
      <c r="B358" s="47" t="s">
        <v>21</v>
      </c>
      <c r="C358" s="238" t="s">
        <v>10</v>
      </c>
      <c r="D358" s="238" t="str">
        <f>IF($C$317="X","X","")</f>
        <v>X</v>
      </c>
      <c r="E358" s="105">
        <v>41500</v>
      </c>
      <c r="F358" s="216" t="s">
        <v>194</v>
      </c>
      <c r="G358" s="353"/>
      <c r="H358" s="404"/>
      <c r="I358" s="396"/>
      <c r="J358" s="452"/>
      <c r="K358" s="161">
        <f t="shared" si="6"/>
        <v>0</v>
      </c>
    </row>
    <row r="359" spans="1:11" s="8" customFormat="1" ht="12.75" outlineLevel="2" x14ac:dyDescent="0.2">
      <c r="A359" s="228">
        <f>IF(SUM(J359:J368)&gt;0,10,"")</f>
        <v>10</v>
      </c>
      <c r="B359" s="196" t="s">
        <v>79</v>
      </c>
      <c r="C359" s="197" t="s">
        <v>10</v>
      </c>
      <c r="D359" s="197" t="str">
        <f>IF($C$358="X","X","")</f>
        <v>X</v>
      </c>
      <c r="E359" s="146">
        <v>41510</v>
      </c>
      <c r="F359" s="211" t="s">
        <v>195</v>
      </c>
      <c r="G359" s="352">
        <v>0</v>
      </c>
      <c r="H359" s="388"/>
      <c r="I359" s="382"/>
      <c r="J359" s="452"/>
      <c r="K359" s="154">
        <f t="shared" si="6"/>
        <v>0</v>
      </c>
    </row>
    <row r="360" spans="1:11" s="8" customFormat="1" ht="12.75" outlineLevel="2" x14ac:dyDescent="0.2">
      <c r="A360" s="228">
        <f>A358</f>
        <v>10</v>
      </c>
      <c r="B360" s="27" t="s">
        <v>23</v>
      </c>
      <c r="C360" s="27"/>
      <c r="D360" s="27"/>
      <c r="E360" s="169"/>
      <c r="F360" s="209" t="s">
        <v>196</v>
      </c>
      <c r="G360" s="350">
        <v>0</v>
      </c>
      <c r="H360" s="403"/>
      <c r="I360" s="390"/>
      <c r="J360" s="452"/>
      <c r="K360" s="159">
        <f t="shared" si="6"/>
        <v>0</v>
      </c>
    </row>
    <row r="361" spans="1:11" s="8" customFormat="1" ht="12.75" outlineLevel="2" x14ac:dyDescent="0.2">
      <c r="A361" s="27">
        <f>IF(SUM(J361:J362)&gt;0,10,"")</f>
        <v>10</v>
      </c>
      <c r="B361" s="23"/>
      <c r="C361" s="229"/>
      <c r="D361" s="229" t="str">
        <f>IF($C$358="X","X","")</f>
        <v>X</v>
      </c>
      <c r="E361" s="147">
        <v>41511</v>
      </c>
      <c r="F361" s="207" t="s">
        <v>197</v>
      </c>
      <c r="G361" s="349">
        <v>0</v>
      </c>
      <c r="H361" s="367"/>
      <c r="I361" s="396" t="s">
        <v>45</v>
      </c>
      <c r="J361" s="452">
        <v>65</v>
      </c>
      <c r="K361" s="268">
        <f t="shared" si="6"/>
        <v>0</v>
      </c>
    </row>
    <row r="362" spans="1:11" s="8" customFormat="1" ht="12.75" hidden="1" outlineLevel="2" x14ac:dyDescent="0.2">
      <c r="A362" s="228">
        <f>A361</f>
        <v>10</v>
      </c>
      <c r="B362" s="27" t="s">
        <v>24</v>
      </c>
      <c r="C362" s="27"/>
      <c r="D362" s="27"/>
      <c r="E362" s="19"/>
      <c r="F362" s="230" t="s">
        <v>46</v>
      </c>
      <c r="G362" s="332" t="s">
        <v>45</v>
      </c>
      <c r="H362" s="379"/>
      <c r="I362" s="392"/>
      <c r="J362" s="436"/>
      <c r="K362" s="266">
        <f t="shared" si="6"/>
        <v>0</v>
      </c>
    </row>
    <row r="363" spans="1:11" s="8" customFormat="1" ht="12.75" hidden="1" outlineLevel="2" x14ac:dyDescent="0.2">
      <c r="A363" s="27" t="str">
        <f>IF(SUM(J363:J364)&gt;0,10,"")</f>
        <v/>
      </c>
      <c r="B363" s="23"/>
      <c r="C363" s="229"/>
      <c r="D363" s="229" t="str">
        <f>IF($C$358="X","X","")</f>
        <v>X</v>
      </c>
      <c r="E363" s="147">
        <v>41512</v>
      </c>
      <c r="F363" s="207" t="s">
        <v>198</v>
      </c>
      <c r="G363" s="349">
        <v>0</v>
      </c>
      <c r="H363" s="367">
        <v>120</v>
      </c>
      <c r="I363" s="396" t="s">
        <v>45</v>
      </c>
      <c r="J363" s="452"/>
      <c r="K363" s="268">
        <f t="shared" si="6"/>
        <v>0</v>
      </c>
    </row>
    <row r="364" spans="1:11" s="8" customFormat="1" ht="12.75" hidden="1" outlineLevel="2" x14ac:dyDescent="0.2">
      <c r="A364" s="228" t="str">
        <f>A363</f>
        <v/>
      </c>
      <c r="B364" s="27" t="s">
        <v>24</v>
      </c>
      <c r="C364" s="27"/>
      <c r="D364" s="27"/>
      <c r="E364" s="19"/>
      <c r="F364" s="230" t="s">
        <v>46</v>
      </c>
      <c r="G364" s="332" t="s">
        <v>45</v>
      </c>
      <c r="H364" s="379"/>
      <c r="I364" s="392"/>
      <c r="J364" s="441"/>
      <c r="K364" s="266">
        <f t="shared" si="6"/>
        <v>0</v>
      </c>
    </row>
    <row r="365" spans="1:11" s="8" customFormat="1" ht="12.75" hidden="1" outlineLevel="2" x14ac:dyDescent="0.2">
      <c r="A365" s="27" t="str">
        <f>IF(SUM(J365:J366)&gt;0,10,"")</f>
        <v/>
      </c>
      <c r="B365" s="23"/>
      <c r="C365" s="229"/>
      <c r="D365" s="229" t="str">
        <f>IF($C$358="X","X","")</f>
        <v>X</v>
      </c>
      <c r="E365" s="147">
        <v>41513</v>
      </c>
      <c r="F365" s="207" t="s">
        <v>199</v>
      </c>
      <c r="G365" s="349">
        <v>0</v>
      </c>
      <c r="H365" s="367">
        <v>135</v>
      </c>
      <c r="I365" s="396" t="s">
        <v>45</v>
      </c>
      <c r="J365" s="437"/>
      <c r="K365" s="268">
        <f t="shared" si="6"/>
        <v>0</v>
      </c>
    </row>
    <row r="366" spans="1:11" s="8" customFormat="1" ht="12.75" hidden="1" outlineLevel="2" x14ac:dyDescent="0.2">
      <c r="A366" s="228" t="str">
        <f>A365</f>
        <v/>
      </c>
      <c r="B366" s="27" t="s">
        <v>24</v>
      </c>
      <c r="C366" s="27"/>
      <c r="D366" s="27"/>
      <c r="E366" s="19"/>
      <c r="F366" s="230" t="s">
        <v>46</v>
      </c>
      <c r="G366" s="332" t="s">
        <v>45</v>
      </c>
      <c r="H366" s="379"/>
      <c r="I366" s="392"/>
      <c r="J366" s="436"/>
      <c r="K366" s="266">
        <f t="shared" si="6"/>
        <v>0</v>
      </c>
    </row>
    <row r="367" spans="1:11" s="8" customFormat="1" ht="12.75" hidden="1" outlineLevel="2" x14ac:dyDescent="0.2">
      <c r="A367" s="27" t="str">
        <f>IF(SUM(J367:J368)&gt;0,10,"")</f>
        <v/>
      </c>
      <c r="B367" s="23"/>
      <c r="C367" s="229"/>
      <c r="D367" s="229" t="str">
        <f>IF($C$358="X","X","")</f>
        <v>X</v>
      </c>
      <c r="E367" s="147">
        <v>41514</v>
      </c>
      <c r="F367" s="207" t="s">
        <v>200</v>
      </c>
      <c r="G367" s="349"/>
      <c r="H367" s="367">
        <v>155</v>
      </c>
      <c r="I367" s="396" t="s">
        <v>45</v>
      </c>
      <c r="J367" s="437"/>
      <c r="K367" s="268">
        <f t="shared" si="6"/>
        <v>0</v>
      </c>
    </row>
    <row r="368" spans="1:11" s="8" customFormat="1" ht="12.75" hidden="1" outlineLevel="2" x14ac:dyDescent="0.2">
      <c r="A368" s="228" t="str">
        <f>A367</f>
        <v/>
      </c>
      <c r="B368" s="27" t="s">
        <v>24</v>
      </c>
      <c r="C368" s="27"/>
      <c r="D368" s="27"/>
      <c r="E368" s="19"/>
      <c r="F368" s="230" t="s">
        <v>46</v>
      </c>
      <c r="G368" s="332" t="s">
        <v>45</v>
      </c>
      <c r="H368" s="379"/>
      <c r="I368" s="392"/>
      <c r="J368" s="437"/>
      <c r="K368" s="266">
        <f t="shared" si="6"/>
        <v>0</v>
      </c>
    </row>
    <row r="369" spans="1:11" s="8" customFormat="1" ht="12.75" hidden="1" outlineLevel="2" x14ac:dyDescent="0.2">
      <c r="A369" s="27" t="str">
        <f>IF(SUM(J369:J370)&gt;0,10,"")</f>
        <v/>
      </c>
      <c r="B369" s="23"/>
      <c r="C369" s="229"/>
      <c r="D369" s="229" t="str">
        <f>IF($C$358="X","X","")</f>
        <v>X</v>
      </c>
      <c r="E369" s="147">
        <v>41515</v>
      </c>
      <c r="F369" s="207" t="s">
        <v>634</v>
      </c>
      <c r="G369" s="349">
        <v>0</v>
      </c>
      <c r="H369" s="367">
        <v>170</v>
      </c>
      <c r="I369" s="396" t="s">
        <v>45</v>
      </c>
      <c r="J369" s="441"/>
      <c r="K369" s="268">
        <f t="shared" si="6"/>
        <v>0</v>
      </c>
    </row>
    <row r="370" spans="1:11" s="8" customFormat="1" ht="13.5" hidden="1" outlineLevel="2" thickBot="1" x14ac:dyDescent="0.25">
      <c r="A370" s="228" t="str">
        <f>A369</f>
        <v/>
      </c>
      <c r="B370" s="27" t="s">
        <v>24</v>
      </c>
      <c r="C370" s="27"/>
      <c r="D370" s="27"/>
      <c r="E370" s="19"/>
      <c r="F370" s="230" t="s">
        <v>46</v>
      </c>
      <c r="G370" s="332" t="s">
        <v>45</v>
      </c>
      <c r="H370" s="379"/>
      <c r="I370" s="392"/>
      <c r="J370" s="464"/>
      <c r="K370" s="266">
        <f t="shared" si="6"/>
        <v>0</v>
      </c>
    </row>
    <row r="371" spans="1:11" s="8" customFormat="1" ht="12.75" hidden="1" outlineLevel="2" x14ac:dyDescent="0.2">
      <c r="A371" s="27" t="str">
        <f>IF(SUM(J371:J372)&gt;0,10,"")</f>
        <v/>
      </c>
      <c r="B371" s="23"/>
      <c r="C371" s="229"/>
      <c r="D371" s="229" t="str">
        <f>IF($C$358="X","X","")</f>
        <v>X</v>
      </c>
      <c r="E371" s="147">
        <v>41515</v>
      </c>
      <c r="F371" s="207" t="s">
        <v>633</v>
      </c>
      <c r="G371" s="349"/>
      <c r="H371" s="367">
        <v>182</v>
      </c>
      <c r="I371" s="396" t="s">
        <v>45</v>
      </c>
      <c r="J371" s="437"/>
      <c r="K371" s="268">
        <f t="shared" si="6"/>
        <v>0</v>
      </c>
    </row>
    <row r="372" spans="1:11" s="8" customFormat="1" ht="12.75" hidden="1" outlineLevel="2" x14ac:dyDescent="0.2">
      <c r="A372" s="228" t="str">
        <f>A371</f>
        <v/>
      </c>
      <c r="B372" s="27" t="s">
        <v>24</v>
      </c>
      <c r="C372" s="27"/>
      <c r="D372" s="27"/>
      <c r="E372" s="19"/>
      <c r="F372" s="230" t="s">
        <v>46</v>
      </c>
      <c r="G372" s="332" t="s">
        <v>45</v>
      </c>
      <c r="H372" s="379"/>
      <c r="I372" s="392"/>
      <c r="J372" s="437"/>
      <c r="K372" s="266">
        <f t="shared" si="6"/>
        <v>0</v>
      </c>
    </row>
    <row r="373" spans="1:11" s="8" customFormat="1" ht="12.75" outlineLevel="2" x14ac:dyDescent="0.2">
      <c r="A373" s="228">
        <f>IF(SUM(J373:J393)&gt;0,10,"")</f>
        <v>10</v>
      </c>
      <c r="B373" s="47" t="s">
        <v>21</v>
      </c>
      <c r="C373" s="238" t="s">
        <v>10</v>
      </c>
      <c r="D373" s="238" t="str">
        <f>IF($C$317="X","X","")</f>
        <v>X</v>
      </c>
      <c r="E373" s="105">
        <v>41700</v>
      </c>
      <c r="F373" s="216" t="s">
        <v>202</v>
      </c>
      <c r="G373" s="351">
        <v>0</v>
      </c>
      <c r="H373" s="402"/>
      <c r="I373" s="396"/>
      <c r="J373" s="442"/>
      <c r="K373" s="38">
        <f t="shared" si="6"/>
        <v>0</v>
      </c>
    </row>
    <row r="374" spans="1:11" s="8" customFormat="1" ht="12.75" outlineLevel="2" x14ac:dyDescent="0.2">
      <c r="A374" s="228">
        <f>A373</f>
        <v>10</v>
      </c>
      <c r="B374" s="27" t="s">
        <v>23</v>
      </c>
      <c r="C374" s="27"/>
      <c r="D374" s="27"/>
      <c r="E374" s="145"/>
      <c r="F374" s="205" t="s">
        <v>203</v>
      </c>
      <c r="G374" s="350">
        <v>0</v>
      </c>
      <c r="H374" s="403"/>
      <c r="I374" s="392"/>
      <c r="J374" s="437"/>
      <c r="K374" s="159">
        <f t="shared" si="6"/>
        <v>0</v>
      </c>
    </row>
    <row r="375" spans="1:11" s="8" customFormat="1" ht="12.75" outlineLevel="2" x14ac:dyDescent="0.2">
      <c r="A375" s="228">
        <f>IF(SUM(J375:J393)&gt;0,10,"")</f>
        <v>10</v>
      </c>
      <c r="B375" s="196" t="s">
        <v>79</v>
      </c>
      <c r="C375" s="197" t="s">
        <v>10</v>
      </c>
      <c r="D375" s="197" t="str">
        <f>IF($C$373="X","X","")</f>
        <v>X</v>
      </c>
      <c r="E375" s="146">
        <v>41710</v>
      </c>
      <c r="F375" s="211" t="s">
        <v>204</v>
      </c>
      <c r="G375" s="352">
        <v>0</v>
      </c>
      <c r="H375" s="388"/>
      <c r="I375" s="382"/>
      <c r="J375" s="438"/>
      <c r="K375" s="154">
        <f t="shared" si="6"/>
        <v>0</v>
      </c>
    </row>
    <row r="376" spans="1:11" s="8" customFormat="1" ht="12.75" hidden="1" outlineLevel="2" x14ac:dyDescent="0.2">
      <c r="A376" s="27" t="str">
        <f>IF(SUM(J376:J377)&gt;0,10,"")</f>
        <v/>
      </c>
      <c r="B376" s="23"/>
      <c r="C376" s="229"/>
      <c r="D376" s="229" t="str">
        <f>IF($C$375="X","X","")</f>
        <v>X</v>
      </c>
      <c r="E376" s="147">
        <v>41711</v>
      </c>
      <c r="F376" s="207" t="s">
        <v>615</v>
      </c>
      <c r="G376" s="349">
        <v>0</v>
      </c>
      <c r="H376" s="397"/>
      <c r="I376" s="396" t="s">
        <v>45</v>
      </c>
      <c r="J376" s="443"/>
      <c r="K376" s="158">
        <f t="shared" si="6"/>
        <v>0</v>
      </c>
    </row>
    <row r="377" spans="1:11" s="8" customFormat="1" ht="12.75" hidden="1" outlineLevel="2" x14ac:dyDescent="0.2">
      <c r="A377" s="228" t="str">
        <f>A376</f>
        <v/>
      </c>
      <c r="B377" s="27" t="s">
        <v>24</v>
      </c>
      <c r="C377" s="27"/>
      <c r="D377" s="27"/>
      <c r="E377" s="43"/>
      <c r="F377" s="230" t="s">
        <v>46</v>
      </c>
      <c r="G377" s="332" t="s">
        <v>45</v>
      </c>
      <c r="H377" s="379"/>
      <c r="I377" s="390"/>
      <c r="J377" s="437"/>
      <c r="K377" s="34">
        <f t="shared" si="6"/>
        <v>0</v>
      </c>
    </row>
    <row r="378" spans="1:11" s="8" customFormat="1" ht="12.75" outlineLevel="2" x14ac:dyDescent="0.2">
      <c r="A378" s="27">
        <f>IF(SUM(J378:J379)&gt;0,10,"")</f>
        <v>10</v>
      </c>
      <c r="B378" s="23"/>
      <c r="C378" s="229"/>
      <c r="D378" s="229" t="str">
        <f>IF($C$375="X","X","")</f>
        <v>X</v>
      </c>
      <c r="E378" s="147">
        <v>41712</v>
      </c>
      <c r="F378" s="207" t="s">
        <v>205</v>
      </c>
      <c r="G378" s="349">
        <v>0</v>
      </c>
      <c r="H378" s="397"/>
      <c r="I378" s="396" t="s">
        <v>45</v>
      </c>
      <c r="J378" s="437">
        <v>65</v>
      </c>
      <c r="K378" s="158">
        <f t="shared" si="6"/>
        <v>0</v>
      </c>
    </row>
    <row r="379" spans="1:11" s="8" customFormat="1" ht="12.75" hidden="1" outlineLevel="2" x14ac:dyDescent="0.2">
      <c r="A379" s="228">
        <f>A378</f>
        <v>10</v>
      </c>
      <c r="B379" s="27" t="s">
        <v>24</v>
      </c>
      <c r="C379" s="27"/>
      <c r="D379" s="27"/>
      <c r="E379" s="43"/>
      <c r="F379" s="230" t="s">
        <v>46</v>
      </c>
      <c r="G379" s="332" t="s">
        <v>45</v>
      </c>
      <c r="H379" s="379"/>
      <c r="I379" s="390"/>
      <c r="J379" s="446"/>
      <c r="K379" s="34">
        <f t="shared" si="6"/>
        <v>0</v>
      </c>
    </row>
    <row r="380" spans="1:11" s="8" customFormat="1" ht="12.75" hidden="1" outlineLevel="2" x14ac:dyDescent="0.2">
      <c r="A380" s="27" t="str">
        <f>IF(SUM(J380:J381)&gt;0,10,"")</f>
        <v/>
      </c>
      <c r="B380" s="23"/>
      <c r="C380" s="229"/>
      <c r="D380" s="229" t="str">
        <f>IF($C$375="X","X","")</f>
        <v>X</v>
      </c>
      <c r="E380" s="147">
        <v>41713</v>
      </c>
      <c r="F380" s="207" t="s">
        <v>206</v>
      </c>
      <c r="G380" s="349"/>
      <c r="H380" s="397">
        <v>80</v>
      </c>
      <c r="I380" s="396" t="s">
        <v>45</v>
      </c>
      <c r="J380" s="437"/>
      <c r="K380" s="158">
        <f t="shared" si="6"/>
        <v>0</v>
      </c>
    </row>
    <row r="381" spans="1:11" s="8" customFormat="1" ht="12.75" hidden="1" outlineLevel="2" x14ac:dyDescent="0.2">
      <c r="A381" s="228" t="str">
        <f>A380</f>
        <v/>
      </c>
      <c r="B381" s="27" t="s">
        <v>24</v>
      </c>
      <c r="C381" s="27"/>
      <c r="D381" s="27"/>
      <c r="E381" s="43"/>
      <c r="F381" s="230" t="s">
        <v>46</v>
      </c>
      <c r="G381" s="332" t="s">
        <v>45</v>
      </c>
      <c r="H381" s="379"/>
      <c r="I381" s="390"/>
      <c r="J381" s="437"/>
      <c r="K381" s="34">
        <f t="shared" si="6"/>
        <v>0</v>
      </c>
    </row>
    <row r="382" spans="1:11" s="8" customFormat="1" ht="12.75" hidden="1" outlineLevel="2" x14ac:dyDescent="0.2">
      <c r="A382" s="27" t="str">
        <f>IF(SUM(J382:J383)&gt;0,10,"")</f>
        <v/>
      </c>
      <c r="B382" s="23"/>
      <c r="C382" s="229"/>
      <c r="D382" s="229" t="str">
        <f>IF($C$375="X","X","")</f>
        <v>X</v>
      </c>
      <c r="E382" s="147">
        <v>41714</v>
      </c>
      <c r="F382" s="207" t="s">
        <v>207</v>
      </c>
      <c r="G382" s="349"/>
      <c r="H382" s="397">
        <v>110</v>
      </c>
      <c r="I382" s="396" t="s">
        <v>45</v>
      </c>
      <c r="J382" s="443"/>
      <c r="K382" s="158">
        <f t="shared" si="6"/>
        <v>0</v>
      </c>
    </row>
    <row r="383" spans="1:11" s="8" customFormat="1" ht="12.75" hidden="1" outlineLevel="2" x14ac:dyDescent="0.2">
      <c r="A383" s="228" t="str">
        <f>A382</f>
        <v/>
      </c>
      <c r="B383" s="27" t="s">
        <v>24</v>
      </c>
      <c r="C383" s="27"/>
      <c r="D383" s="27"/>
      <c r="E383" s="43"/>
      <c r="F383" s="230" t="s">
        <v>46</v>
      </c>
      <c r="G383" s="332" t="s">
        <v>45</v>
      </c>
      <c r="H383" s="379"/>
      <c r="I383" s="390"/>
      <c r="J383" s="448"/>
      <c r="K383" s="34">
        <f t="shared" si="6"/>
        <v>0</v>
      </c>
    </row>
    <row r="384" spans="1:11" s="8" customFormat="1" ht="12.75" hidden="1" outlineLevel="2" x14ac:dyDescent="0.2">
      <c r="A384" s="27" t="str">
        <f>IF(SUM(J384:J385)&gt;0,10,"")</f>
        <v/>
      </c>
      <c r="B384" s="23"/>
      <c r="C384" s="229"/>
      <c r="D384" s="229" t="str">
        <f>IF($C$375="X","X","")</f>
        <v>X</v>
      </c>
      <c r="E384" s="147">
        <v>41715</v>
      </c>
      <c r="F384" s="207" t="s">
        <v>208</v>
      </c>
      <c r="G384" s="349">
        <v>0</v>
      </c>
      <c r="H384" s="397">
        <v>120</v>
      </c>
      <c r="I384" s="396" t="s">
        <v>45</v>
      </c>
      <c r="J384" s="437"/>
      <c r="K384" s="158">
        <f t="shared" si="6"/>
        <v>0</v>
      </c>
    </row>
    <row r="385" spans="1:11" s="8" customFormat="1" ht="12.75" hidden="1" outlineLevel="2" x14ac:dyDescent="0.2">
      <c r="A385" s="228" t="str">
        <f>A384</f>
        <v/>
      </c>
      <c r="B385" s="27" t="s">
        <v>24</v>
      </c>
      <c r="C385" s="27"/>
      <c r="D385" s="27"/>
      <c r="E385" s="43"/>
      <c r="F385" s="230" t="s">
        <v>46</v>
      </c>
      <c r="G385" s="332" t="s">
        <v>45</v>
      </c>
      <c r="H385" s="379"/>
      <c r="I385" s="390"/>
      <c r="J385" s="437"/>
      <c r="K385" s="34">
        <f t="shared" si="6"/>
        <v>0</v>
      </c>
    </row>
    <row r="386" spans="1:11" s="8" customFormat="1" ht="12.75" hidden="1" outlineLevel="2" x14ac:dyDescent="0.2">
      <c r="A386" s="27" t="str">
        <f>IF(SUM(J386:J387)&gt;0,10,"")</f>
        <v/>
      </c>
      <c r="B386" s="23"/>
      <c r="C386" s="229"/>
      <c r="D386" s="229" t="str">
        <f>IF($C$375="X","X","")</f>
        <v>X</v>
      </c>
      <c r="E386" s="147">
        <v>41716</v>
      </c>
      <c r="F386" s="207" t="s">
        <v>209</v>
      </c>
      <c r="G386" s="349">
        <v>0</v>
      </c>
      <c r="H386" s="397">
        <v>170</v>
      </c>
      <c r="I386" s="396" t="s">
        <v>45</v>
      </c>
      <c r="J386" s="440"/>
      <c r="K386" s="158">
        <f t="shared" si="6"/>
        <v>0</v>
      </c>
    </row>
    <row r="387" spans="1:11" s="8" customFormat="1" ht="12.75" hidden="1" outlineLevel="2" x14ac:dyDescent="0.2">
      <c r="A387" s="228" t="str">
        <f>A386</f>
        <v/>
      </c>
      <c r="B387" s="27" t="s">
        <v>24</v>
      </c>
      <c r="C387" s="27"/>
      <c r="D387" s="27"/>
      <c r="E387" s="43"/>
      <c r="F387" s="230" t="s">
        <v>46</v>
      </c>
      <c r="G387" s="332" t="s">
        <v>45</v>
      </c>
      <c r="H387" s="379"/>
      <c r="I387" s="390"/>
      <c r="J387" s="441"/>
      <c r="K387" s="34">
        <f t="shared" si="6"/>
        <v>0</v>
      </c>
    </row>
    <row r="388" spans="1:11" s="8" customFormat="1" ht="12.75" hidden="1" outlineLevel="2" x14ac:dyDescent="0.2">
      <c r="A388" s="27" t="str">
        <f>IF(SUM(J388:J389)&gt;0,10,"")</f>
        <v/>
      </c>
      <c r="B388" s="23"/>
      <c r="C388" s="229"/>
      <c r="D388" s="229" t="str">
        <f>IF($C$375="X","X","")</f>
        <v>X</v>
      </c>
      <c r="E388" s="147">
        <v>41717</v>
      </c>
      <c r="F388" s="207" t="s">
        <v>210</v>
      </c>
      <c r="G388" s="349">
        <v>0</v>
      </c>
      <c r="H388" s="397">
        <v>230</v>
      </c>
      <c r="I388" s="396" t="s">
        <v>45</v>
      </c>
      <c r="J388" s="437"/>
      <c r="K388" s="158">
        <f t="shared" si="6"/>
        <v>0</v>
      </c>
    </row>
    <row r="389" spans="1:11" s="8" customFormat="1" ht="12.75" hidden="1" outlineLevel="2" x14ac:dyDescent="0.2">
      <c r="A389" s="228" t="str">
        <f>A388</f>
        <v/>
      </c>
      <c r="B389" s="27" t="s">
        <v>24</v>
      </c>
      <c r="C389" s="27"/>
      <c r="D389" s="27"/>
      <c r="E389" s="43"/>
      <c r="F389" s="230" t="s">
        <v>46</v>
      </c>
      <c r="G389" s="332" t="s">
        <v>45</v>
      </c>
      <c r="H389" s="379"/>
      <c r="I389" s="390"/>
      <c r="J389" s="437"/>
      <c r="K389" s="34">
        <f t="shared" si="6"/>
        <v>0</v>
      </c>
    </row>
    <row r="390" spans="1:11" s="8" customFormat="1" ht="12.75" hidden="1" outlineLevel="2" x14ac:dyDescent="0.2">
      <c r="A390" s="27" t="str">
        <f>IF(SUM(J390:J391)&gt;0,10,"")</f>
        <v/>
      </c>
      <c r="B390" s="23"/>
      <c r="C390" s="229"/>
      <c r="D390" s="229" t="str">
        <f>IF($C$375="X","X","")</f>
        <v>X</v>
      </c>
      <c r="E390" s="147">
        <v>41718</v>
      </c>
      <c r="F390" s="207" t="s">
        <v>211</v>
      </c>
      <c r="G390" s="349">
        <v>0</v>
      </c>
      <c r="H390" s="397">
        <v>280</v>
      </c>
      <c r="I390" s="396" t="s">
        <v>45</v>
      </c>
      <c r="J390" s="443"/>
      <c r="K390" s="158">
        <f t="shared" si="6"/>
        <v>0</v>
      </c>
    </row>
    <row r="391" spans="1:11" s="8" customFormat="1" ht="12.75" hidden="1" outlineLevel="2" x14ac:dyDescent="0.2">
      <c r="A391" s="228" t="str">
        <f>A390</f>
        <v/>
      </c>
      <c r="B391" s="27" t="s">
        <v>24</v>
      </c>
      <c r="C391" s="27"/>
      <c r="D391" s="27"/>
      <c r="E391" s="43"/>
      <c r="F391" s="230" t="s">
        <v>46</v>
      </c>
      <c r="G391" s="332" t="s">
        <v>45</v>
      </c>
      <c r="H391" s="379"/>
      <c r="I391" s="390"/>
      <c r="J391" s="441"/>
      <c r="K391" s="34">
        <f t="shared" si="6"/>
        <v>0</v>
      </c>
    </row>
    <row r="392" spans="1:11" s="8" customFormat="1" ht="12.75" hidden="1" outlineLevel="2" x14ac:dyDescent="0.2">
      <c r="A392" s="27" t="str">
        <f>IF(SUM(J392:J393)&gt;0,10,"")</f>
        <v/>
      </c>
      <c r="B392" s="23"/>
      <c r="C392" s="229"/>
      <c r="D392" s="229" t="str">
        <f>IF($C$375="X","X","")</f>
        <v>X</v>
      </c>
      <c r="E392" s="147">
        <v>41719</v>
      </c>
      <c r="F392" s="207" t="s">
        <v>212</v>
      </c>
      <c r="G392" s="349">
        <v>0</v>
      </c>
      <c r="H392" s="397">
        <v>380</v>
      </c>
      <c r="I392" s="396" t="s">
        <v>45</v>
      </c>
      <c r="J392" s="437"/>
      <c r="K392" s="158">
        <f t="shared" si="6"/>
        <v>0</v>
      </c>
    </row>
    <row r="393" spans="1:11" s="8" customFormat="1" ht="12.75" hidden="1" outlineLevel="2" x14ac:dyDescent="0.2">
      <c r="A393" s="228" t="str">
        <f>A392</f>
        <v/>
      </c>
      <c r="B393" s="27" t="s">
        <v>24</v>
      </c>
      <c r="C393" s="27"/>
      <c r="D393" s="27"/>
      <c r="E393" s="43"/>
      <c r="F393" s="210" t="s">
        <v>46</v>
      </c>
      <c r="G393" s="332" t="s">
        <v>45</v>
      </c>
      <c r="H393" s="379"/>
      <c r="I393" s="390"/>
      <c r="J393" s="437"/>
      <c r="K393" s="34">
        <f t="shared" si="6"/>
        <v>0</v>
      </c>
    </row>
    <row r="394" spans="1:11" s="8" customFormat="1" ht="12.75" hidden="1" outlineLevel="2" x14ac:dyDescent="0.2">
      <c r="A394" s="228"/>
      <c r="B394" s="27"/>
      <c r="C394" s="27"/>
      <c r="D394" s="27"/>
      <c r="E394" s="147">
        <v>41720</v>
      </c>
      <c r="F394" s="207" t="s">
        <v>552</v>
      </c>
      <c r="G394" s="349">
        <v>0</v>
      </c>
      <c r="H394" s="397">
        <v>500</v>
      </c>
      <c r="I394" s="396" t="s">
        <v>45</v>
      </c>
      <c r="J394" s="437"/>
      <c r="K394" s="158">
        <f t="shared" si="6"/>
        <v>0</v>
      </c>
    </row>
    <row r="395" spans="1:11" s="8" customFormat="1" ht="12.75" hidden="1" outlineLevel="2" x14ac:dyDescent="0.2">
      <c r="A395" s="228"/>
      <c r="B395" s="27"/>
      <c r="C395" s="27"/>
      <c r="D395" s="27"/>
      <c r="E395" s="43"/>
      <c r="F395" s="210" t="s">
        <v>46</v>
      </c>
      <c r="G395" s="332" t="s">
        <v>45</v>
      </c>
      <c r="H395" s="379"/>
      <c r="I395" s="390"/>
      <c r="J395" s="451"/>
      <c r="K395" s="34">
        <f t="shared" si="6"/>
        <v>0</v>
      </c>
    </row>
    <row r="396" spans="1:11" s="8" customFormat="1" ht="12.75" hidden="1" outlineLevel="2" x14ac:dyDescent="0.2">
      <c r="A396" s="228"/>
      <c r="B396" s="27"/>
      <c r="C396" s="27"/>
      <c r="D396" s="27"/>
      <c r="E396" s="147">
        <v>41721</v>
      </c>
      <c r="F396" s="207" t="s">
        <v>553</v>
      </c>
      <c r="G396" s="349">
        <v>0</v>
      </c>
      <c r="H396" s="397">
        <v>800</v>
      </c>
      <c r="I396" s="396" t="s">
        <v>45</v>
      </c>
      <c r="J396" s="443"/>
      <c r="K396" s="158">
        <f t="shared" si="6"/>
        <v>0</v>
      </c>
    </row>
    <row r="397" spans="1:11" s="8" customFormat="1" ht="12.75" hidden="1" outlineLevel="2" x14ac:dyDescent="0.2">
      <c r="A397" s="228"/>
      <c r="B397" s="27"/>
      <c r="C397" s="27"/>
      <c r="D397" s="27"/>
      <c r="E397" s="43"/>
      <c r="F397" s="210" t="s">
        <v>46</v>
      </c>
      <c r="G397" s="332" t="s">
        <v>45</v>
      </c>
      <c r="H397" s="379"/>
      <c r="I397" s="390"/>
      <c r="J397" s="443"/>
      <c r="K397" s="34">
        <f t="shared" si="6"/>
        <v>0</v>
      </c>
    </row>
    <row r="398" spans="1:11" s="8" customFormat="1" ht="12.75" hidden="1" outlineLevel="2" x14ac:dyDescent="0.2">
      <c r="A398" s="228" t="str">
        <f>IF(SUM(J398:J421)&gt;0,10,"")</f>
        <v/>
      </c>
      <c r="B398" s="47" t="s">
        <v>21</v>
      </c>
      <c r="C398" s="238" t="s">
        <v>10</v>
      </c>
      <c r="D398" s="238" t="str">
        <f>IF($C$317="X","X","")</f>
        <v>X</v>
      </c>
      <c r="E398" s="105">
        <v>41900</v>
      </c>
      <c r="F398" s="216" t="s">
        <v>213</v>
      </c>
      <c r="G398" s="353"/>
      <c r="H398" s="404"/>
      <c r="I398" s="396"/>
      <c r="J398" s="443"/>
      <c r="K398" s="161">
        <f t="shared" ref="K398:K462" si="7">J398*H398</f>
        <v>0</v>
      </c>
    </row>
    <row r="399" spans="1:11" s="8" customFormat="1" ht="12.75" hidden="1" customHeight="1" outlineLevel="2" x14ac:dyDescent="0.2">
      <c r="A399" s="228" t="str">
        <f>IF(SUM(J399:J421)&gt;0,10,"")</f>
        <v/>
      </c>
      <c r="B399" s="228" t="s">
        <v>79</v>
      </c>
      <c r="C399" s="197" t="s">
        <v>10</v>
      </c>
      <c r="D399" s="197" t="str">
        <f>IF($C$398="X","X","")</f>
        <v>X</v>
      </c>
      <c r="E399" s="150">
        <v>41901</v>
      </c>
      <c r="F399" s="276" t="s">
        <v>214</v>
      </c>
      <c r="G399" s="351">
        <v>0</v>
      </c>
      <c r="H399" s="402"/>
      <c r="I399" s="396"/>
      <c r="J399" s="443"/>
      <c r="K399" s="38">
        <f t="shared" si="7"/>
        <v>0</v>
      </c>
    </row>
    <row r="400" spans="1:11" s="8" customFormat="1" ht="56.25" hidden="1" outlineLevel="2" x14ac:dyDescent="0.2">
      <c r="A400" s="228" t="str">
        <f>A399</f>
        <v/>
      </c>
      <c r="B400" s="27" t="s">
        <v>23</v>
      </c>
      <c r="C400" s="27"/>
      <c r="D400" s="27"/>
      <c r="E400" s="145"/>
      <c r="F400" s="273" t="s">
        <v>616</v>
      </c>
      <c r="G400" s="350">
        <v>0</v>
      </c>
      <c r="H400" s="403"/>
      <c r="I400" s="390"/>
      <c r="J400" s="443"/>
      <c r="K400" s="159">
        <f t="shared" si="7"/>
        <v>0</v>
      </c>
    </row>
    <row r="401" spans="1:11" s="8" customFormat="1" ht="12.75" hidden="1" outlineLevel="2" x14ac:dyDescent="0.2">
      <c r="A401" s="228" t="str">
        <f>IF(SUM(J401:J421)&gt;0,10,"")</f>
        <v/>
      </c>
      <c r="B401" s="196" t="s">
        <v>79</v>
      </c>
      <c r="C401" s="197" t="s">
        <v>10</v>
      </c>
      <c r="D401" s="197" t="str">
        <f>IF($C$349="X","X","")</f>
        <v>X</v>
      </c>
      <c r="E401" s="146">
        <v>41940</v>
      </c>
      <c r="F401" s="288" t="s">
        <v>215</v>
      </c>
      <c r="G401" s="352">
        <v>0</v>
      </c>
      <c r="H401" s="388"/>
      <c r="I401" s="382"/>
      <c r="J401" s="444"/>
      <c r="K401" s="154">
        <f t="shared" si="7"/>
        <v>0</v>
      </c>
    </row>
    <row r="402" spans="1:11" s="8" customFormat="1" ht="12.75" hidden="1" outlineLevel="2" x14ac:dyDescent="0.2">
      <c r="A402" s="27" t="str">
        <f>IF(SUM(J402:J403)&gt;0,10,"")</f>
        <v/>
      </c>
      <c r="B402" s="23"/>
      <c r="C402" s="229" t="s">
        <v>10</v>
      </c>
      <c r="D402" s="229" t="str">
        <f>IF($C$358="X","X","")</f>
        <v>X</v>
      </c>
      <c r="E402" s="147">
        <v>41941</v>
      </c>
      <c r="F402" s="207" t="s">
        <v>617</v>
      </c>
      <c r="G402" s="349"/>
      <c r="H402" s="397">
        <v>105</v>
      </c>
      <c r="I402" s="396" t="s">
        <v>45</v>
      </c>
      <c r="J402" s="444"/>
      <c r="K402" s="158">
        <f t="shared" si="7"/>
        <v>0</v>
      </c>
    </row>
    <row r="403" spans="1:11" s="8" customFormat="1" ht="12.75" hidden="1" outlineLevel="2" x14ac:dyDescent="0.2">
      <c r="A403" s="228" t="str">
        <f>A402</f>
        <v/>
      </c>
      <c r="B403" s="27" t="s">
        <v>24</v>
      </c>
      <c r="C403" s="27"/>
      <c r="D403" s="27"/>
      <c r="E403" s="43"/>
      <c r="F403" s="210" t="s">
        <v>46</v>
      </c>
      <c r="G403" s="332" t="s">
        <v>45</v>
      </c>
      <c r="H403" s="379"/>
      <c r="I403" s="390"/>
      <c r="J403" s="442"/>
      <c r="K403" s="34">
        <f t="shared" si="7"/>
        <v>0</v>
      </c>
    </row>
    <row r="404" spans="1:11" s="8" customFormat="1" ht="12.75" hidden="1" outlineLevel="2" x14ac:dyDescent="0.2">
      <c r="A404" s="27" t="str">
        <f>IF(SUM(J404:J405)&gt;0,10,"")</f>
        <v/>
      </c>
      <c r="B404" s="23"/>
      <c r="C404" s="229" t="s">
        <v>10</v>
      </c>
      <c r="D404" s="229" t="str">
        <f>IF($C$358="X","X","")</f>
        <v>X</v>
      </c>
      <c r="E404" s="147">
        <v>41942</v>
      </c>
      <c r="F404" s="207" t="s">
        <v>216</v>
      </c>
      <c r="G404" s="349"/>
      <c r="H404" s="397">
        <v>135</v>
      </c>
      <c r="I404" s="396" t="s">
        <v>45</v>
      </c>
      <c r="J404" s="443"/>
      <c r="K404" s="158">
        <f t="shared" si="7"/>
        <v>0</v>
      </c>
    </row>
    <row r="405" spans="1:11" s="8" customFormat="1" ht="12.75" hidden="1" outlineLevel="2" x14ac:dyDescent="0.2">
      <c r="A405" s="228" t="str">
        <f>A404</f>
        <v/>
      </c>
      <c r="B405" s="27" t="s">
        <v>24</v>
      </c>
      <c r="C405" s="27"/>
      <c r="D405" s="27"/>
      <c r="E405" s="43"/>
      <c r="F405" s="210" t="s">
        <v>46</v>
      </c>
      <c r="G405" s="332" t="s">
        <v>45</v>
      </c>
      <c r="H405" s="379"/>
      <c r="I405" s="390"/>
      <c r="J405" s="443"/>
      <c r="K405" s="34">
        <f t="shared" si="7"/>
        <v>0</v>
      </c>
    </row>
    <row r="406" spans="1:11" s="8" customFormat="1" ht="12.75" hidden="1" outlineLevel="2" x14ac:dyDescent="0.2">
      <c r="A406" s="27" t="str">
        <f>IF(SUM(J406:J407)&gt;0,10,"")</f>
        <v/>
      </c>
      <c r="B406" s="23"/>
      <c r="C406" s="229" t="s">
        <v>10</v>
      </c>
      <c r="D406" s="229" t="str">
        <f>IF($C$358="X","X","")</f>
        <v>X</v>
      </c>
      <c r="E406" s="147">
        <v>41943</v>
      </c>
      <c r="F406" s="207" t="s">
        <v>217</v>
      </c>
      <c r="G406" s="349"/>
      <c r="H406" s="397">
        <v>170</v>
      </c>
      <c r="I406" s="396" t="s">
        <v>45</v>
      </c>
      <c r="J406" s="443"/>
      <c r="K406" s="158">
        <f t="shared" si="7"/>
        <v>0</v>
      </c>
    </row>
    <row r="407" spans="1:11" s="8" customFormat="1" ht="12.75" hidden="1" outlineLevel="2" x14ac:dyDescent="0.2">
      <c r="A407" s="228" t="str">
        <f>A406</f>
        <v/>
      </c>
      <c r="B407" s="27" t="s">
        <v>24</v>
      </c>
      <c r="C407" s="27"/>
      <c r="D407" s="27"/>
      <c r="E407" s="43"/>
      <c r="F407" s="210" t="s">
        <v>46</v>
      </c>
      <c r="G407" s="332" t="s">
        <v>45</v>
      </c>
      <c r="H407" s="379"/>
      <c r="I407" s="390"/>
      <c r="J407" s="443"/>
      <c r="K407" s="34">
        <f t="shared" si="7"/>
        <v>0</v>
      </c>
    </row>
    <row r="408" spans="1:11" s="8" customFormat="1" ht="12.75" hidden="1" outlineLevel="2" x14ac:dyDescent="0.2">
      <c r="A408" s="27" t="str">
        <f>IF(SUM(J408:J409)&gt;0,10,"")</f>
        <v/>
      </c>
      <c r="B408" s="23"/>
      <c r="C408" s="229" t="s">
        <v>10</v>
      </c>
      <c r="D408" s="229" t="str">
        <f>IF($C$358="X","X","")</f>
        <v>X</v>
      </c>
      <c r="E408" s="147">
        <v>41944</v>
      </c>
      <c r="F408" s="207" t="s">
        <v>218</v>
      </c>
      <c r="G408" s="349"/>
      <c r="H408" s="397">
        <v>195</v>
      </c>
      <c r="I408" s="396" t="s">
        <v>45</v>
      </c>
      <c r="J408" s="443"/>
      <c r="K408" s="158">
        <f t="shared" si="7"/>
        <v>0</v>
      </c>
    </row>
    <row r="409" spans="1:11" s="7" customFormat="1" ht="12.75" hidden="1" outlineLevel="2" x14ac:dyDescent="0.2">
      <c r="A409" s="228" t="str">
        <f>A408</f>
        <v/>
      </c>
      <c r="B409" s="27" t="s">
        <v>24</v>
      </c>
      <c r="C409" s="27"/>
      <c r="D409" s="27"/>
      <c r="E409" s="43"/>
      <c r="F409" s="210" t="s">
        <v>46</v>
      </c>
      <c r="G409" s="332" t="s">
        <v>45</v>
      </c>
      <c r="H409" s="379"/>
      <c r="I409" s="390"/>
      <c r="J409" s="445"/>
      <c r="K409" s="34">
        <f t="shared" si="7"/>
        <v>0</v>
      </c>
    </row>
    <row r="410" spans="1:11" s="7" customFormat="1" ht="12.75" hidden="1" outlineLevel="2" x14ac:dyDescent="0.2">
      <c r="A410" s="27" t="str">
        <f>IF(SUM(J410:J411)&gt;0,10,"")</f>
        <v/>
      </c>
      <c r="B410" s="23"/>
      <c r="C410" s="229" t="s">
        <v>10</v>
      </c>
      <c r="D410" s="229" t="str">
        <f>IF($C$358="X","X","")</f>
        <v>X</v>
      </c>
      <c r="E410" s="147">
        <v>41945</v>
      </c>
      <c r="F410" s="207" t="s">
        <v>219</v>
      </c>
      <c r="G410" s="349"/>
      <c r="H410" s="397">
        <v>240</v>
      </c>
      <c r="I410" s="396" t="s">
        <v>45</v>
      </c>
      <c r="J410" s="452"/>
      <c r="K410" s="158">
        <f t="shared" si="7"/>
        <v>0</v>
      </c>
    </row>
    <row r="411" spans="1:11" s="8" customFormat="1" ht="12.75" hidden="1" outlineLevel="2" x14ac:dyDescent="0.2">
      <c r="A411" s="228" t="str">
        <f>A410</f>
        <v/>
      </c>
      <c r="B411" s="27" t="s">
        <v>24</v>
      </c>
      <c r="C411" s="27"/>
      <c r="D411" s="27"/>
      <c r="E411" s="43"/>
      <c r="F411" s="230" t="s">
        <v>46</v>
      </c>
      <c r="G411" s="332" t="s">
        <v>45</v>
      </c>
      <c r="H411" s="379"/>
      <c r="I411" s="392"/>
      <c r="J411" s="452"/>
      <c r="K411" s="34">
        <f t="shared" si="7"/>
        <v>0</v>
      </c>
    </row>
    <row r="412" spans="1:11" s="8" customFormat="1" ht="12.75" hidden="1" outlineLevel="2" x14ac:dyDescent="0.2">
      <c r="A412" s="27" t="str">
        <f>IF(SUM(J412:J413)&gt;0,10,"")</f>
        <v/>
      </c>
      <c r="B412" s="23"/>
      <c r="C412" s="229" t="s">
        <v>10</v>
      </c>
      <c r="D412" s="229" t="str">
        <f>IF($C$358="X","X","")</f>
        <v>X</v>
      </c>
      <c r="E412" s="147">
        <v>41946</v>
      </c>
      <c r="F412" s="207" t="s">
        <v>220</v>
      </c>
      <c r="G412" s="349"/>
      <c r="H412" s="397">
        <v>290</v>
      </c>
      <c r="I412" s="396" t="s">
        <v>45</v>
      </c>
      <c r="J412" s="452"/>
      <c r="K412" s="158">
        <f t="shared" si="7"/>
        <v>0</v>
      </c>
    </row>
    <row r="413" spans="1:11" s="8" customFormat="1" ht="12.75" hidden="1" outlineLevel="2" x14ac:dyDescent="0.2">
      <c r="A413" s="228" t="str">
        <f>A412</f>
        <v/>
      </c>
      <c r="B413" s="27" t="s">
        <v>24</v>
      </c>
      <c r="C413" s="27"/>
      <c r="D413" s="27"/>
      <c r="E413" s="43"/>
      <c r="F413" s="210" t="s">
        <v>46</v>
      </c>
      <c r="G413" s="332" t="s">
        <v>45</v>
      </c>
      <c r="H413" s="379"/>
      <c r="I413" s="390"/>
      <c r="J413" s="452"/>
      <c r="K413" s="34">
        <f t="shared" si="7"/>
        <v>0</v>
      </c>
    </row>
    <row r="414" spans="1:11" s="8" customFormat="1" ht="12.75" hidden="1" outlineLevel="2" x14ac:dyDescent="0.2">
      <c r="A414" s="27" t="str">
        <f>IF(SUM(J414:J415)&gt;0,10,"")</f>
        <v/>
      </c>
      <c r="B414" s="23"/>
      <c r="C414" s="229" t="s">
        <v>10</v>
      </c>
      <c r="D414" s="229" t="str">
        <f>IF($C$358="X","X","")</f>
        <v>X</v>
      </c>
      <c r="E414" s="147">
        <v>41947</v>
      </c>
      <c r="F414" s="207" t="s">
        <v>221</v>
      </c>
      <c r="G414" s="349"/>
      <c r="H414" s="397">
        <v>320</v>
      </c>
      <c r="I414" s="396" t="s">
        <v>45</v>
      </c>
      <c r="J414" s="452"/>
      <c r="K414" s="158">
        <f t="shared" si="7"/>
        <v>0</v>
      </c>
    </row>
    <row r="415" spans="1:11" s="8" customFormat="1" ht="12.75" hidden="1" outlineLevel="2" x14ac:dyDescent="0.2">
      <c r="A415" s="228" t="str">
        <f>A414</f>
        <v/>
      </c>
      <c r="B415" s="27" t="s">
        <v>24</v>
      </c>
      <c r="C415" s="27"/>
      <c r="D415" s="27"/>
      <c r="E415" s="43"/>
      <c r="F415" s="210" t="s">
        <v>46</v>
      </c>
      <c r="G415" s="332" t="s">
        <v>45</v>
      </c>
      <c r="H415" s="379"/>
      <c r="I415" s="390"/>
      <c r="J415" s="447"/>
      <c r="K415" s="34">
        <f t="shared" si="7"/>
        <v>0</v>
      </c>
    </row>
    <row r="416" spans="1:11" s="8" customFormat="1" ht="12.75" hidden="1" outlineLevel="2" x14ac:dyDescent="0.2">
      <c r="A416" s="27" t="str">
        <f>IF(SUM(J416:J417)&gt;0,10,"")</f>
        <v/>
      </c>
      <c r="B416" s="23"/>
      <c r="C416" s="229" t="s">
        <v>10</v>
      </c>
      <c r="D416" s="229" t="str">
        <f>IF($C$358="X","X","")</f>
        <v>X</v>
      </c>
      <c r="E416" s="147">
        <v>41948</v>
      </c>
      <c r="F416" s="207" t="s">
        <v>222</v>
      </c>
      <c r="G416" s="349"/>
      <c r="H416" s="397">
        <v>440</v>
      </c>
      <c r="I416" s="396" t="s">
        <v>45</v>
      </c>
      <c r="J416" s="437"/>
      <c r="K416" s="158">
        <f t="shared" si="7"/>
        <v>0</v>
      </c>
    </row>
    <row r="417" spans="1:11" s="7" customFormat="1" ht="12.75" hidden="1" outlineLevel="2" x14ac:dyDescent="0.2">
      <c r="A417" s="228" t="str">
        <f>A416</f>
        <v/>
      </c>
      <c r="B417" s="27" t="s">
        <v>24</v>
      </c>
      <c r="C417" s="27"/>
      <c r="D417" s="27"/>
      <c r="E417" s="43"/>
      <c r="F417" s="210" t="s">
        <v>46</v>
      </c>
      <c r="G417" s="332" t="s">
        <v>45</v>
      </c>
      <c r="H417" s="379"/>
      <c r="I417" s="390"/>
      <c r="J417" s="447"/>
      <c r="K417" s="34">
        <f t="shared" si="7"/>
        <v>0</v>
      </c>
    </row>
    <row r="418" spans="1:11" s="7" customFormat="1" ht="12.75" hidden="1" outlineLevel="2" x14ac:dyDescent="0.2">
      <c r="A418" s="27" t="str">
        <f>IF(SUM(J418:J419)&gt;0,10,"")</f>
        <v/>
      </c>
      <c r="B418" s="23"/>
      <c r="C418" s="229" t="s">
        <v>10</v>
      </c>
      <c r="D418" s="229" t="str">
        <f>IF($C$358="X","X","")</f>
        <v>X</v>
      </c>
      <c r="E418" s="147">
        <v>41949</v>
      </c>
      <c r="F418" s="207" t="s">
        <v>223</v>
      </c>
      <c r="G418" s="349"/>
      <c r="H418" s="397">
        <v>600</v>
      </c>
      <c r="I418" s="396" t="s">
        <v>45</v>
      </c>
      <c r="J418" s="452"/>
      <c r="K418" s="158">
        <f t="shared" si="7"/>
        <v>0</v>
      </c>
    </row>
    <row r="419" spans="1:11" s="8" customFormat="1" ht="12.75" hidden="1" outlineLevel="2" x14ac:dyDescent="0.2">
      <c r="A419" s="228" t="str">
        <f>A418</f>
        <v/>
      </c>
      <c r="B419" s="27" t="s">
        <v>24</v>
      </c>
      <c r="C419" s="27"/>
      <c r="D419" s="27"/>
      <c r="E419" s="43"/>
      <c r="F419" s="230" t="s">
        <v>46</v>
      </c>
      <c r="G419" s="332" t="s">
        <v>45</v>
      </c>
      <c r="H419" s="379"/>
      <c r="I419" s="392"/>
      <c r="J419" s="452"/>
      <c r="K419" s="34">
        <f t="shared" si="7"/>
        <v>0</v>
      </c>
    </row>
    <row r="420" spans="1:11" s="8" customFormat="1" ht="12.75" hidden="1" outlineLevel="2" x14ac:dyDescent="0.2">
      <c r="A420" s="27" t="str">
        <f>IF(SUM(J420:J421)&gt;0,10,"")</f>
        <v/>
      </c>
      <c r="B420" s="23"/>
      <c r="C420" s="229"/>
      <c r="D420" s="229" t="str">
        <f>IF($C$358="X","X","")</f>
        <v>X</v>
      </c>
      <c r="E420" s="147">
        <v>41950</v>
      </c>
      <c r="F420" s="207" t="s">
        <v>224</v>
      </c>
      <c r="G420" s="349"/>
      <c r="H420" s="397">
        <v>650</v>
      </c>
      <c r="I420" s="396" t="s">
        <v>45</v>
      </c>
      <c r="J420" s="452"/>
      <c r="K420" s="158">
        <f t="shared" si="7"/>
        <v>0</v>
      </c>
    </row>
    <row r="421" spans="1:11" s="8" customFormat="1" ht="12.75" hidden="1" outlineLevel="2" x14ac:dyDescent="0.2">
      <c r="A421" s="228" t="str">
        <f>A420</f>
        <v/>
      </c>
      <c r="B421" s="27" t="s">
        <v>24</v>
      </c>
      <c r="C421" s="27"/>
      <c r="D421" s="27"/>
      <c r="E421" s="43"/>
      <c r="F421" s="210" t="s">
        <v>46</v>
      </c>
      <c r="G421" s="332" t="s">
        <v>45</v>
      </c>
      <c r="H421" s="379"/>
      <c r="I421" s="390"/>
      <c r="J421" s="457"/>
      <c r="K421" s="34">
        <f t="shared" si="7"/>
        <v>0</v>
      </c>
    </row>
    <row r="422" spans="1:11" s="3" customFormat="1" ht="12.75" outlineLevel="1" collapsed="1" x14ac:dyDescent="0.2">
      <c r="A422" s="228">
        <f>IF(SUM(J422:J586)&gt;0,10,"")</f>
        <v>10</v>
      </c>
      <c r="B422" s="228" t="s">
        <v>19</v>
      </c>
      <c r="C422" s="235" t="s">
        <v>10</v>
      </c>
      <c r="D422" s="235" t="str">
        <f>IF($C$316="X","X","")</f>
        <v>X</v>
      </c>
      <c r="E422" s="141">
        <v>42000</v>
      </c>
      <c r="F422" s="204" t="s">
        <v>225</v>
      </c>
      <c r="G422" s="354"/>
      <c r="H422" s="405"/>
      <c r="I422" s="378"/>
      <c r="J422" s="447"/>
      <c r="K422" s="160">
        <f t="shared" si="7"/>
        <v>0</v>
      </c>
    </row>
    <row r="423" spans="1:11" s="8" customFormat="1" ht="12.75" outlineLevel="2" x14ac:dyDescent="0.2">
      <c r="A423" s="228">
        <f>IF(SUM(J423:J468)&gt;0,10,"")</f>
        <v>10</v>
      </c>
      <c r="B423" s="47" t="s">
        <v>21</v>
      </c>
      <c r="C423" s="238" t="s">
        <v>10</v>
      </c>
      <c r="D423" s="238" t="str">
        <f>IF($C$422="X","X","")</f>
        <v>X</v>
      </c>
      <c r="E423" s="260">
        <v>42100</v>
      </c>
      <c r="F423" s="272" t="s">
        <v>226</v>
      </c>
      <c r="G423" s="350">
        <v>0</v>
      </c>
      <c r="H423" s="403"/>
      <c r="I423" s="390"/>
      <c r="J423" s="452"/>
      <c r="K423" s="159">
        <f t="shared" si="7"/>
        <v>0</v>
      </c>
    </row>
    <row r="424" spans="1:11" s="8" customFormat="1" ht="135" outlineLevel="2" x14ac:dyDescent="0.2">
      <c r="A424" s="27">
        <f>A423</f>
        <v>10</v>
      </c>
      <c r="B424" s="27" t="s">
        <v>23</v>
      </c>
      <c r="C424" s="27"/>
      <c r="D424" s="27"/>
      <c r="E424" s="144"/>
      <c r="F424" s="205" t="s">
        <v>618</v>
      </c>
      <c r="G424" s="351">
        <v>0</v>
      </c>
      <c r="H424" s="402"/>
      <c r="I424" s="392"/>
      <c r="J424" s="452"/>
      <c r="K424" s="38">
        <f t="shared" si="7"/>
        <v>0</v>
      </c>
    </row>
    <row r="425" spans="1:11" s="8" customFormat="1" ht="12.75" outlineLevel="2" x14ac:dyDescent="0.2">
      <c r="A425" s="228">
        <f>IF(SUM(J425:J441)&gt;0,10,"")</f>
        <v>10</v>
      </c>
      <c r="B425" s="231" t="s">
        <v>79</v>
      </c>
      <c r="C425" s="197" t="s">
        <v>10</v>
      </c>
      <c r="D425" s="197" t="str">
        <f>IF($C$423="X","X","")</f>
        <v>X</v>
      </c>
      <c r="E425" s="146">
        <v>42110</v>
      </c>
      <c r="F425" s="288" t="s">
        <v>686</v>
      </c>
      <c r="G425" s="333">
        <v>0</v>
      </c>
      <c r="H425" s="406"/>
      <c r="I425" s="382"/>
      <c r="J425" s="452"/>
      <c r="K425" s="162">
        <f t="shared" si="7"/>
        <v>0</v>
      </c>
    </row>
    <row r="426" spans="1:11" s="8" customFormat="1" ht="22.5" outlineLevel="2" x14ac:dyDescent="0.2">
      <c r="A426" s="27">
        <f>A425</f>
        <v>10</v>
      </c>
      <c r="B426" s="27" t="s">
        <v>23</v>
      </c>
      <c r="C426" s="27"/>
      <c r="D426" s="27"/>
      <c r="E426" s="144"/>
      <c r="F426" s="273" t="s">
        <v>228</v>
      </c>
      <c r="G426" s="351">
        <v>0</v>
      </c>
      <c r="H426" s="402"/>
      <c r="I426" s="392"/>
      <c r="J426" s="458"/>
      <c r="K426" s="38">
        <f t="shared" si="7"/>
        <v>0</v>
      </c>
    </row>
    <row r="427" spans="1:11" s="8" customFormat="1" ht="12.75" outlineLevel="2" x14ac:dyDescent="0.2">
      <c r="A427" s="27"/>
      <c r="B427" s="27"/>
      <c r="C427" s="27"/>
      <c r="D427" s="27"/>
      <c r="E427" s="147">
        <v>42111</v>
      </c>
      <c r="F427" s="273" t="s">
        <v>687</v>
      </c>
      <c r="G427" s="351"/>
      <c r="H427" s="402"/>
      <c r="I427" s="392" t="s">
        <v>34</v>
      </c>
      <c r="J427" s="449">
        <v>8</v>
      </c>
      <c r="K427" s="38">
        <f>J427*H427</f>
        <v>0</v>
      </c>
    </row>
    <row r="428" spans="1:11" s="8" customFormat="1" ht="12.75" outlineLevel="2" x14ac:dyDescent="0.2">
      <c r="A428" s="27">
        <f>IF(SUM(J428:J429)&gt;0,10,"")</f>
        <v>10</v>
      </c>
      <c r="B428" s="23"/>
      <c r="C428" s="229" t="s">
        <v>10</v>
      </c>
      <c r="D428" s="229" t="str">
        <f>IF($C$358="X","X","")</f>
        <v>X</v>
      </c>
      <c r="E428" s="147">
        <v>42112</v>
      </c>
      <c r="F428" s="274" t="s">
        <v>230</v>
      </c>
      <c r="G428" s="349"/>
      <c r="H428" s="397"/>
      <c r="I428" s="396" t="s">
        <v>34</v>
      </c>
      <c r="J428" s="452">
        <v>6</v>
      </c>
      <c r="K428" s="158">
        <f t="shared" si="7"/>
        <v>0</v>
      </c>
    </row>
    <row r="429" spans="1:11" s="8" customFormat="1" ht="12.75" hidden="1" outlineLevel="2" x14ac:dyDescent="0.2">
      <c r="A429" s="228">
        <f>A428</f>
        <v>10</v>
      </c>
      <c r="B429" s="27" t="s">
        <v>24</v>
      </c>
      <c r="C429" s="27"/>
      <c r="D429" s="27"/>
      <c r="E429" s="43"/>
      <c r="F429" s="275" t="s">
        <v>36</v>
      </c>
      <c r="G429" s="332" t="s">
        <v>34</v>
      </c>
      <c r="H429" s="379"/>
      <c r="I429" s="390"/>
      <c r="J429" s="452"/>
      <c r="K429" s="34">
        <f t="shared" si="7"/>
        <v>0</v>
      </c>
    </row>
    <row r="430" spans="1:11" s="8" customFormat="1" ht="12.75" outlineLevel="2" x14ac:dyDescent="0.2">
      <c r="A430" s="27">
        <f>IF(SUM(J430:J431)&gt;0,10,"")</f>
        <v>10</v>
      </c>
      <c r="B430" s="23"/>
      <c r="C430" s="229" t="s">
        <v>10</v>
      </c>
      <c r="D430" s="229" t="str">
        <f>IF($C$358="X","X","")</f>
        <v>X</v>
      </c>
      <c r="E430" s="147">
        <v>42113</v>
      </c>
      <c r="F430" s="274" t="s">
        <v>231</v>
      </c>
      <c r="G430" s="349"/>
      <c r="H430" s="397"/>
      <c r="I430" s="396" t="s">
        <v>34</v>
      </c>
      <c r="J430" s="459">
        <v>5</v>
      </c>
      <c r="K430" s="158">
        <f t="shared" si="7"/>
        <v>0</v>
      </c>
    </row>
    <row r="431" spans="1:11" s="8" customFormat="1" ht="12.75" hidden="1" outlineLevel="2" x14ac:dyDescent="0.2">
      <c r="A431" s="228">
        <f>A430</f>
        <v>10</v>
      </c>
      <c r="B431" s="27" t="s">
        <v>24</v>
      </c>
      <c r="C431" s="27"/>
      <c r="D431" s="27"/>
      <c r="E431" s="43"/>
      <c r="F431" s="275" t="s">
        <v>36</v>
      </c>
      <c r="G431" s="332" t="s">
        <v>34</v>
      </c>
      <c r="H431" s="379"/>
      <c r="I431" s="390"/>
      <c r="J431" s="452"/>
      <c r="K431" s="34">
        <f t="shared" si="7"/>
        <v>0</v>
      </c>
    </row>
    <row r="432" spans="1:11" s="8" customFormat="1" ht="12.75" hidden="1" outlineLevel="2" x14ac:dyDescent="0.2">
      <c r="A432" s="27" t="str">
        <f>IF(SUM(J432:J433)&gt;0,10,"")</f>
        <v/>
      </c>
      <c r="B432" s="23"/>
      <c r="C432" s="229"/>
      <c r="D432" s="229" t="str">
        <f>IF($C$425="X","X","")</f>
        <v>X</v>
      </c>
      <c r="E432" s="147">
        <v>42114</v>
      </c>
      <c r="F432" s="274" t="s">
        <v>232</v>
      </c>
      <c r="G432" s="349"/>
      <c r="H432" s="397">
        <v>2400</v>
      </c>
      <c r="I432" s="396" t="s">
        <v>34</v>
      </c>
      <c r="J432" s="452"/>
      <c r="K432" s="158">
        <f t="shared" si="7"/>
        <v>0</v>
      </c>
    </row>
    <row r="433" spans="1:11" s="8" customFormat="1" ht="12.75" hidden="1" outlineLevel="2" x14ac:dyDescent="0.2">
      <c r="A433" s="228" t="str">
        <f>A432</f>
        <v/>
      </c>
      <c r="B433" s="27" t="s">
        <v>24</v>
      </c>
      <c r="C433" s="27"/>
      <c r="D433" s="27"/>
      <c r="E433" s="43"/>
      <c r="F433" s="275" t="s">
        <v>36</v>
      </c>
      <c r="G433" s="332" t="s">
        <v>34</v>
      </c>
      <c r="H433" s="379"/>
      <c r="I433" s="390"/>
      <c r="J433" s="452"/>
      <c r="K433" s="34">
        <f t="shared" si="7"/>
        <v>0</v>
      </c>
    </row>
    <row r="434" spans="1:11" s="8" customFormat="1" ht="12.75" hidden="1" outlineLevel="2" x14ac:dyDescent="0.2">
      <c r="A434" s="27" t="str">
        <f>IF(SUM(J434:J435)&gt;0,10,"")</f>
        <v/>
      </c>
      <c r="B434" s="23"/>
      <c r="C434" s="229"/>
      <c r="D434" s="229" t="str">
        <f>IF($C$358="X","X","")</f>
        <v>X</v>
      </c>
      <c r="E434" s="147">
        <v>42115</v>
      </c>
      <c r="F434" s="274" t="s">
        <v>233</v>
      </c>
      <c r="G434" s="349"/>
      <c r="H434" s="397">
        <v>3800</v>
      </c>
      <c r="I434" s="396" t="s">
        <v>34</v>
      </c>
      <c r="J434" s="460"/>
      <c r="K434" s="158">
        <f t="shared" si="7"/>
        <v>0</v>
      </c>
    </row>
    <row r="435" spans="1:11" s="8" customFormat="1" ht="12.75" hidden="1" outlineLevel="2" x14ac:dyDescent="0.2">
      <c r="A435" s="228" t="str">
        <f>A434</f>
        <v/>
      </c>
      <c r="B435" s="27" t="s">
        <v>24</v>
      </c>
      <c r="C435" s="27"/>
      <c r="D435" s="27"/>
      <c r="E435" s="43"/>
      <c r="F435" s="275" t="s">
        <v>36</v>
      </c>
      <c r="G435" s="332" t="s">
        <v>34</v>
      </c>
      <c r="H435" s="379"/>
      <c r="I435" s="390"/>
      <c r="J435" s="452"/>
      <c r="K435" s="34">
        <f t="shared" si="7"/>
        <v>0</v>
      </c>
    </row>
    <row r="436" spans="1:11" s="8" customFormat="1" ht="12.75" hidden="1" outlineLevel="2" x14ac:dyDescent="0.2">
      <c r="A436" s="27" t="str">
        <f>IF(SUM(J436:J437)&gt;0,10,"")</f>
        <v/>
      </c>
      <c r="B436" s="23"/>
      <c r="C436" s="229"/>
      <c r="D436" s="229" t="str">
        <f>IF($C$425="X","X","")</f>
        <v>X</v>
      </c>
      <c r="E436" s="147">
        <v>42116</v>
      </c>
      <c r="F436" s="274" t="s">
        <v>234</v>
      </c>
      <c r="G436" s="349"/>
      <c r="H436" s="397">
        <v>6000</v>
      </c>
      <c r="I436" s="396" t="s">
        <v>34</v>
      </c>
      <c r="J436" s="452"/>
      <c r="K436" s="158">
        <f t="shared" si="7"/>
        <v>0</v>
      </c>
    </row>
    <row r="437" spans="1:11" s="8" customFormat="1" ht="12.75" hidden="1" outlineLevel="2" x14ac:dyDescent="0.2">
      <c r="A437" s="228" t="str">
        <f>A436</f>
        <v/>
      </c>
      <c r="B437" s="27" t="s">
        <v>24</v>
      </c>
      <c r="C437" s="27"/>
      <c r="D437" s="27"/>
      <c r="E437" s="43"/>
      <c r="F437" s="275" t="s">
        <v>36</v>
      </c>
      <c r="G437" s="332" t="s">
        <v>34</v>
      </c>
      <c r="H437" s="379"/>
      <c r="I437" s="390"/>
      <c r="J437" s="441"/>
      <c r="K437" s="34">
        <f t="shared" si="7"/>
        <v>0</v>
      </c>
    </row>
    <row r="438" spans="1:11" s="8" customFormat="1" ht="12.75" hidden="1" outlineLevel="2" x14ac:dyDescent="0.2">
      <c r="A438" s="27" t="str">
        <f>IF(SUM(J438:J439)&gt;0,10,"")</f>
        <v/>
      </c>
      <c r="B438" s="23"/>
      <c r="C438" s="229"/>
      <c r="D438" s="229" t="str">
        <f>IF($C$425="X","X","")</f>
        <v>X</v>
      </c>
      <c r="E438" s="147">
        <v>42117</v>
      </c>
      <c r="F438" s="207" t="s">
        <v>235</v>
      </c>
      <c r="G438" s="349"/>
      <c r="H438" s="397">
        <v>3100</v>
      </c>
      <c r="I438" s="396" t="s">
        <v>34</v>
      </c>
      <c r="J438" s="452"/>
      <c r="K438" s="158">
        <f t="shared" si="7"/>
        <v>0</v>
      </c>
    </row>
    <row r="439" spans="1:11" s="8" customFormat="1" ht="12.75" hidden="1" outlineLevel="2" x14ac:dyDescent="0.2">
      <c r="A439" s="228" t="str">
        <f>A438</f>
        <v/>
      </c>
      <c r="B439" s="27" t="s">
        <v>24</v>
      </c>
      <c r="C439" s="27"/>
      <c r="D439" s="27"/>
      <c r="E439" s="43"/>
      <c r="F439" s="230" t="s">
        <v>36</v>
      </c>
      <c r="G439" s="332" t="s">
        <v>34</v>
      </c>
      <c r="H439" s="379"/>
      <c r="I439" s="392"/>
      <c r="J439" s="452"/>
      <c r="K439" s="34">
        <f t="shared" si="7"/>
        <v>0</v>
      </c>
    </row>
    <row r="440" spans="1:11" s="8" customFormat="1" ht="12.75" hidden="1" outlineLevel="2" x14ac:dyDescent="0.2">
      <c r="A440" s="27" t="str">
        <f>IF(SUM(J440:J441)&gt;0,10,"")</f>
        <v/>
      </c>
      <c r="B440" s="23"/>
      <c r="C440" s="229"/>
      <c r="D440" s="229" t="str">
        <f>IF($C$425="X","X","")</f>
        <v>X</v>
      </c>
      <c r="E440" s="147">
        <v>42118</v>
      </c>
      <c r="F440" s="207" t="s">
        <v>236</v>
      </c>
      <c r="G440" s="349"/>
      <c r="H440" s="397">
        <v>4500</v>
      </c>
      <c r="I440" s="396" t="s">
        <v>34</v>
      </c>
      <c r="J440" s="452"/>
      <c r="K440" s="158">
        <f t="shared" si="7"/>
        <v>0</v>
      </c>
    </row>
    <row r="441" spans="1:11" s="8" customFormat="1" ht="12.75" hidden="1" outlineLevel="2" x14ac:dyDescent="0.2">
      <c r="A441" s="228" t="str">
        <f>A440</f>
        <v/>
      </c>
      <c r="B441" s="27" t="s">
        <v>24</v>
      </c>
      <c r="C441" s="27"/>
      <c r="D441" s="27"/>
      <c r="E441" s="43"/>
      <c r="F441" s="230" t="s">
        <v>36</v>
      </c>
      <c r="G441" s="332" t="s">
        <v>34</v>
      </c>
      <c r="H441" s="379"/>
      <c r="I441" s="392"/>
      <c r="J441" s="452"/>
      <c r="K441" s="34">
        <f t="shared" si="7"/>
        <v>0</v>
      </c>
    </row>
    <row r="442" spans="1:11" s="8" customFormat="1" ht="12.75" hidden="1" outlineLevel="2" x14ac:dyDescent="0.2">
      <c r="A442" s="228" t="str">
        <f>IF(SUM(J442:J447)&gt;0,10,"")</f>
        <v/>
      </c>
      <c r="B442" s="231" t="s">
        <v>79</v>
      </c>
      <c r="C442" s="197" t="s">
        <v>10</v>
      </c>
      <c r="D442" s="197" t="str">
        <f>IF($C$423="X","X","")</f>
        <v>X</v>
      </c>
      <c r="E442" s="146">
        <v>42120</v>
      </c>
      <c r="F442" s="288" t="s">
        <v>554</v>
      </c>
      <c r="G442" s="333">
        <v>0</v>
      </c>
      <c r="H442" s="406"/>
      <c r="I442" s="382"/>
      <c r="J442" s="452"/>
      <c r="K442" s="162">
        <f t="shared" si="7"/>
        <v>0</v>
      </c>
    </row>
    <row r="443" spans="1:11" s="8" customFormat="1" ht="22.5" hidden="1" outlineLevel="2" x14ac:dyDescent="0.2">
      <c r="A443" s="27" t="str">
        <f>A442</f>
        <v/>
      </c>
      <c r="B443" s="27" t="s">
        <v>23</v>
      </c>
      <c r="C443" s="27"/>
      <c r="D443" s="27"/>
      <c r="E443" s="144"/>
      <c r="F443" s="273" t="s">
        <v>555</v>
      </c>
      <c r="G443" s="351">
        <v>0</v>
      </c>
      <c r="H443" s="402"/>
      <c r="I443" s="392"/>
      <c r="J443" s="452"/>
      <c r="K443" s="38">
        <f t="shared" si="7"/>
        <v>0</v>
      </c>
    </row>
    <row r="444" spans="1:11" s="8" customFormat="1" ht="12.75" hidden="1" outlineLevel="2" x14ac:dyDescent="0.2">
      <c r="A444" s="27" t="str">
        <f>IF(SUM(J444:J445)&gt;0,10,"")</f>
        <v/>
      </c>
      <c r="B444" s="23"/>
      <c r="C444" s="229" t="s">
        <v>10</v>
      </c>
      <c r="D444" s="229" t="str">
        <f>IF($C$358="X","X","")</f>
        <v>X</v>
      </c>
      <c r="E444" s="147">
        <v>42122</v>
      </c>
      <c r="F444" s="274" t="s">
        <v>230</v>
      </c>
      <c r="G444" s="349"/>
      <c r="H444" s="397">
        <v>1590</v>
      </c>
      <c r="I444" s="396" t="s">
        <v>34</v>
      </c>
      <c r="J444" s="452"/>
      <c r="K444" s="158">
        <f t="shared" si="7"/>
        <v>0</v>
      </c>
    </row>
    <row r="445" spans="1:11" s="8" customFormat="1" ht="12.75" hidden="1" outlineLevel="2" x14ac:dyDescent="0.2">
      <c r="A445" s="228" t="str">
        <f>A444</f>
        <v/>
      </c>
      <c r="B445" s="27" t="s">
        <v>24</v>
      </c>
      <c r="C445" s="27"/>
      <c r="D445" s="27"/>
      <c r="E445" s="43"/>
      <c r="F445" s="275" t="s">
        <v>36</v>
      </c>
      <c r="G445" s="332" t="s">
        <v>34</v>
      </c>
      <c r="H445" s="379"/>
      <c r="I445" s="390"/>
      <c r="J445" s="452"/>
      <c r="K445" s="34">
        <f t="shared" si="7"/>
        <v>0</v>
      </c>
    </row>
    <row r="446" spans="1:11" s="8" customFormat="1" ht="12.75" hidden="1" outlineLevel="2" x14ac:dyDescent="0.2">
      <c r="A446" s="27" t="str">
        <f>IF(SUM(J446:J447)&gt;0,10,"")</f>
        <v/>
      </c>
      <c r="B446" s="23"/>
      <c r="C446" s="229" t="s">
        <v>10</v>
      </c>
      <c r="D446" s="229" t="str">
        <f>IF($C$358="X","X","")</f>
        <v>X</v>
      </c>
      <c r="E446" s="147">
        <v>42123</v>
      </c>
      <c r="F446" s="274" t="s">
        <v>231</v>
      </c>
      <c r="G446" s="349"/>
      <c r="H446" s="397">
        <v>1950</v>
      </c>
      <c r="I446" s="396" t="s">
        <v>34</v>
      </c>
      <c r="J446" s="452"/>
      <c r="K446" s="158">
        <f t="shared" si="7"/>
        <v>0</v>
      </c>
    </row>
    <row r="447" spans="1:11" s="8" customFormat="1" ht="12.75" hidden="1" outlineLevel="2" x14ac:dyDescent="0.2">
      <c r="A447" s="228" t="str">
        <f>A446</f>
        <v/>
      </c>
      <c r="B447" s="27" t="s">
        <v>24</v>
      </c>
      <c r="C447" s="27"/>
      <c r="D447" s="27"/>
      <c r="E447" s="43"/>
      <c r="F447" s="275" t="s">
        <v>36</v>
      </c>
      <c r="G447" s="332" t="s">
        <v>34</v>
      </c>
      <c r="H447" s="379"/>
      <c r="I447" s="390"/>
      <c r="J447" s="452"/>
      <c r="K447" s="34">
        <f t="shared" si="7"/>
        <v>0</v>
      </c>
    </row>
    <row r="448" spans="1:11" s="8" customFormat="1" ht="12.75" hidden="1" outlineLevel="2" x14ac:dyDescent="0.2">
      <c r="A448" s="228" t="str">
        <f>IF(SUM(J448:J461)&gt;0,10,"")</f>
        <v/>
      </c>
      <c r="B448" s="231" t="s">
        <v>79</v>
      </c>
      <c r="C448" s="197" t="s">
        <v>10</v>
      </c>
      <c r="D448" s="197" t="str">
        <f>IF($C$423="X","X","")</f>
        <v>X</v>
      </c>
      <c r="E448" s="146">
        <v>42140</v>
      </c>
      <c r="F448" s="288" t="s">
        <v>556</v>
      </c>
      <c r="G448" s="332">
        <v>0</v>
      </c>
      <c r="H448" s="407"/>
      <c r="I448" s="382"/>
      <c r="J448" s="452"/>
      <c r="K448" s="175">
        <f t="shared" si="7"/>
        <v>0</v>
      </c>
    </row>
    <row r="449" spans="1:11" s="8" customFormat="1" ht="168.75" hidden="1" customHeight="1" outlineLevel="2" x14ac:dyDescent="0.2">
      <c r="A449" s="228"/>
      <c r="B449" s="27" t="s">
        <v>23</v>
      </c>
      <c r="C449" s="197"/>
      <c r="D449" s="197"/>
      <c r="E449" s="148"/>
      <c r="F449" s="320" t="s">
        <v>563</v>
      </c>
      <c r="G449" s="330"/>
      <c r="H449" s="408"/>
      <c r="I449" s="368"/>
      <c r="J449" s="461"/>
      <c r="K449" s="164">
        <f t="shared" si="7"/>
        <v>0</v>
      </c>
    </row>
    <row r="450" spans="1:11" s="8" customFormat="1" ht="12.75" hidden="1" outlineLevel="2" x14ac:dyDescent="0.2">
      <c r="A450" s="27" t="str">
        <f>IF(SUM(J450:J451)&gt;0,10,"")</f>
        <v/>
      </c>
      <c r="B450" s="23"/>
      <c r="C450" s="229"/>
      <c r="D450" s="229" t="str">
        <f>IF($C$448="X","X","")</f>
        <v>X</v>
      </c>
      <c r="E450" s="147">
        <v>42141</v>
      </c>
      <c r="F450" s="274" t="s">
        <v>557</v>
      </c>
      <c r="G450" s="349"/>
      <c r="H450" s="397">
        <v>8500</v>
      </c>
      <c r="I450" s="396" t="s">
        <v>34</v>
      </c>
      <c r="J450" s="452"/>
      <c r="K450" s="158">
        <f t="shared" si="7"/>
        <v>0</v>
      </c>
    </row>
    <row r="451" spans="1:11" s="8" customFormat="1" ht="12.75" hidden="1" outlineLevel="2" x14ac:dyDescent="0.2">
      <c r="A451" s="228" t="str">
        <f>A450</f>
        <v/>
      </c>
      <c r="B451" s="27" t="s">
        <v>24</v>
      </c>
      <c r="C451" s="27"/>
      <c r="D451" s="27"/>
      <c r="E451" s="43"/>
      <c r="F451" s="275" t="s">
        <v>36</v>
      </c>
      <c r="G451" s="332" t="s">
        <v>34</v>
      </c>
      <c r="H451" s="379"/>
      <c r="I451" s="390"/>
      <c r="J451" s="449"/>
      <c r="K451" s="34">
        <f t="shared" si="7"/>
        <v>0</v>
      </c>
    </row>
    <row r="452" spans="1:11" s="8" customFormat="1" ht="12.75" hidden="1" outlineLevel="2" x14ac:dyDescent="0.2">
      <c r="A452" s="27" t="str">
        <f>IF(SUM(J452:J453)&gt;0,10,"")</f>
        <v/>
      </c>
      <c r="B452" s="23"/>
      <c r="C452" s="229" t="s">
        <v>10</v>
      </c>
      <c r="D452" s="229" t="str">
        <f>IF($C$358="X","X","")</f>
        <v>X</v>
      </c>
      <c r="E452" s="147">
        <v>42142</v>
      </c>
      <c r="F452" s="274" t="s">
        <v>558</v>
      </c>
      <c r="G452" s="349"/>
      <c r="H452" s="397">
        <v>12000</v>
      </c>
      <c r="I452" s="396" t="s">
        <v>34</v>
      </c>
      <c r="J452" s="449"/>
      <c r="K452" s="158">
        <f t="shared" si="7"/>
        <v>0</v>
      </c>
    </row>
    <row r="453" spans="1:11" s="8" customFormat="1" ht="12.75" hidden="1" outlineLevel="2" x14ac:dyDescent="0.2">
      <c r="A453" s="228" t="str">
        <f>A452</f>
        <v/>
      </c>
      <c r="B453" s="27" t="s">
        <v>24</v>
      </c>
      <c r="C453" s="27"/>
      <c r="D453" s="27"/>
      <c r="E453" s="19"/>
      <c r="F453" s="258" t="s">
        <v>36</v>
      </c>
      <c r="G453" s="332" t="s">
        <v>34</v>
      </c>
      <c r="H453" s="379"/>
      <c r="I453" s="392"/>
      <c r="J453" s="449"/>
      <c r="K453" s="34">
        <f t="shared" si="7"/>
        <v>0</v>
      </c>
    </row>
    <row r="454" spans="1:11" s="8" customFormat="1" ht="12.75" hidden="1" outlineLevel="2" x14ac:dyDescent="0.2">
      <c r="A454" s="27" t="str">
        <f>IF(SUM(J454:J455)&gt;0,10,"")</f>
        <v/>
      </c>
      <c r="B454" s="23"/>
      <c r="C454" s="229"/>
      <c r="D454" s="229" t="str">
        <f>IF($C$448="X","X","")</f>
        <v>X</v>
      </c>
      <c r="E454" s="147">
        <v>42143</v>
      </c>
      <c r="F454" s="274" t="s">
        <v>559</v>
      </c>
      <c r="G454" s="349"/>
      <c r="H454" s="397">
        <v>10000</v>
      </c>
      <c r="I454" s="396" t="s">
        <v>34</v>
      </c>
      <c r="J454" s="452"/>
      <c r="K454" s="158">
        <f t="shared" si="7"/>
        <v>0</v>
      </c>
    </row>
    <row r="455" spans="1:11" s="8" customFormat="1" ht="12.75" hidden="1" outlineLevel="2" x14ac:dyDescent="0.2">
      <c r="A455" s="228" t="str">
        <f>A454</f>
        <v/>
      </c>
      <c r="B455" s="27" t="s">
        <v>24</v>
      </c>
      <c r="C455" s="27"/>
      <c r="D455" s="27"/>
      <c r="E455" s="43"/>
      <c r="F455" s="275" t="s">
        <v>36</v>
      </c>
      <c r="G455" s="332" t="s">
        <v>34</v>
      </c>
      <c r="H455" s="379"/>
      <c r="I455" s="390"/>
      <c r="J455" s="452"/>
      <c r="K455" s="34">
        <f t="shared" si="7"/>
        <v>0</v>
      </c>
    </row>
    <row r="456" spans="1:11" s="8" customFormat="1" ht="12.75" hidden="1" outlineLevel="2" x14ac:dyDescent="0.2">
      <c r="A456" s="27" t="str">
        <f>IF(SUM(J456:J457)&gt;0,10,"")</f>
        <v/>
      </c>
      <c r="B456" s="23"/>
      <c r="C456" s="229" t="s">
        <v>10</v>
      </c>
      <c r="D456" s="229" t="str">
        <f>IF($C$358="X","X","")</f>
        <v>X</v>
      </c>
      <c r="E456" s="147">
        <v>42144</v>
      </c>
      <c r="F456" s="274" t="s">
        <v>560</v>
      </c>
      <c r="G456" s="349"/>
      <c r="H456" s="397">
        <v>15000</v>
      </c>
      <c r="I456" s="396" t="s">
        <v>34</v>
      </c>
      <c r="J456" s="436"/>
      <c r="K456" s="158">
        <f t="shared" si="7"/>
        <v>0</v>
      </c>
    </row>
    <row r="457" spans="1:11" s="8" customFormat="1" ht="12.75" hidden="1" outlineLevel="2" x14ac:dyDescent="0.2">
      <c r="A457" s="228" t="str">
        <f>A456</f>
        <v/>
      </c>
      <c r="B457" s="27" t="s">
        <v>24</v>
      </c>
      <c r="C457" s="27"/>
      <c r="D457" s="27"/>
      <c r="E457" s="19"/>
      <c r="F457" s="258" t="s">
        <v>36</v>
      </c>
      <c r="G457" s="332" t="s">
        <v>34</v>
      </c>
      <c r="H457" s="379"/>
      <c r="I457" s="392"/>
      <c r="J457" s="452"/>
      <c r="K457" s="34">
        <f t="shared" si="7"/>
        <v>0</v>
      </c>
    </row>
    <row r="458" spans="1:11" s="8" customFormat="1" ht="12.75" hidden="1" outlineLevel="2" x14ac:dyDescent="0.2">
      <c r="A458" s="27" t="str">
        <f>IF(SUM(J458:J459)&gt;0,10,"")</f>
        <v/>
      </c>
      <c r="B458" s="23"/>
      <c r="C458" s="229"/>
      <c r="D458" s="229" t="str">
        <f>IF($C$448="X","X","")</f>
        <v>X</v>
      </c>
      <c r="E458" s="147">
        <v>42145</v>
      </c>
      <c r="F458" s="274" t="s">
        <v>561</v>
      </c>
      <c r="G458" s="349"/>
      <c r="H458" s="397">
        <v>13000</v>
      </c>
      <c r="I458" s="396" t="s">
        <v>34</v>
      </c>
      <c r="J458" s="449"/>
      <c r="K458" s="158">
        <f t="shared" si="7"/>
        <v>0</v>
      </c>
    </row>
    <row r="459" spans="1:11" s="8" customFormat="1" ht="12.75" hidden="1" outlineLevel="2" x14ac:dyDescent="0.2">
      <c r="A459" s="228" t="str">
        <f>A458</f>
        <v/>
      </c>
      <c r="B459" s="27" t="s">
        <v>24</v>
      </c>
      <c r="C459" s="27"/>
      <c r="D459" s="27"/>
      <c r="E459" s="43"/>
      <c r="F459" s="275" t="s">
        <v>36</v>
      </c>
      <c r="G459" s="332" t="s">
        <v>34</v>
      </c>
      <c r="H459" s="379"/>
      <c r="I459" s="390"/>
      <c r="J459" s="452"/>
      <c r="K459" s="34">
        <f t="shared" si="7"/>
        <v>0</v>
      </c>
    </row>
    <row r="460" spans="1:11" s="8" customFormat="1" ht="12.75" hidden="1" outlineLevel="2" x14ac:dyDescent="0.2">
      <c r="A460" s="27" t="str">
        <f>IF(SUM(J460:J461)&gt;0,10,"")</f>
        <v/>
      </c>
      <c r="B460" s="23"/>
      <c r="C460" s="229" t="s">
        <v>10</v>
      </c>
      <c r="D460" s="229" t="str">
        <f>IF($C$358="X","X","")</f>
        <v>X</v>
      </c>
      <c r="E460" s="147">
        <v>42146</v>
      </c>
      <c r="F460" s="274" t="s">
        <v>562</v>
      </c>
      <c r="G460" s="349"/>
      <c r="H460" s="397">
        <v>20000</v>
      </c>
      <c r="I460" s="396" t="s">
        <v>34</v>
      </c>
      <c r="J460" s="452"/>
      <c r="K460" s="158">
        <f t="shared" si="7"/>
        <v>0</v>
      </c>
    </row>
    <row r="461" spans="1:11" s="8" customFormat="1" ht="12.75" hidden="1" outlineLevel="2" x14ac:dyDescent="0.2">
      <c r="A461" s="228" t="str">
        <f>A460</f>
        <v/>
      </c>
      <c r="B461" s="27" t="s">
        <v>24</v>
      </c>
      <c r="C461" s="27"/>
      <c r="D461" s="27"/>
      <c r="E461" s="19"/>
      <c r="F461" s="258" t="s">
        <v>36</v>
      </c>
      <c r="G461" s="332" t="s">
        <v>34</v>
      </c>
      <c r="H461" s="379"/>
      <c r="I461" s="392"/>
      <c r="J461" s="452"/>
      <c r="K461" s="34">
        <f t="shared" si="7"/>
        <v>0</v>
      </c>
    </row>
    <row r="462" spans="1:11" s="8" customFormat="1" ht="12.75" hidden="1" outlineLevel="2" x14ac:dyDescent="0.2">
      <c r="A462" s="228" t="str">
        <f>IF(SUM(J462:J468)&gt;0,10,"")</f>
        <v/>
      </c>
      <c r="B462" s="231" t="s">
        <v>79</v>
      </c>
      <c r="C462" s="197"/>
      <c r="D462" s="197" t="str">
        <f>IF($C$423="X","X","")</f>
        <v>X</v>
      </c>
      <c r="E462" s="146">
        <v>42150</v>
      </c>
      <c r="F462" s="211" t="s">
        <v>237</v>
      </c>
      <c r="G462" s="332">
        <v>0</v>
      </c>
      <c r="H462" s="407"/>
      <c r="I462" s="382"/>
      <c r="J462" s="452"/>
      <c r="K462" s="175">
        <f t="shared" si="7"/>
        <v>0</v>
      </c>
    </row>
    <row r="463" spans="1:11" s="8" customFormat="1" ht="12.75" hidden="1" outlineLevel="2" x14ac:dyDescent="0.2">
      <c r="A463" s="27" t="str">
        <f>IF(SUM(J463:J464)&gt;0,10,"")</f>
        <v/>
      </c>
      <c r="B463" s="23"/>
      <c r="C463" s="229"/>
      <c r="D463" s="229" t="str">
        <f>IF($C$462="X","X","")</f>
        <v/>
      </c>
      <c r="E463" s="147">
        <v>42151</v>
      </c>
      <c r="F463" s="207" t="s">
        <v>229</v>
      </c>
      <c r="G463" s="349">
        <v>0</v>
      </c>
      <c r="H463" s="397">
        <v>1300</v>
      </c>
      <c r="I463" s="396" t="s">
        <v>34</v>
      </c>
      <c r="J463" s="452"/>
      <c r="K463" s="158">
        <f t="shared" ref="K463:K526" si="8">J463*H463</f>
        <v>0</v>
      </c>
    </row>
    <row r="464" spans="1:11" s="8" customFormat="1" ht="12.75" hidden="1" outlineLevel="2" x14ac:dyDescent="0.2">
      <c r="A464" s="228" t="str">
        <f>A463</f>
        <v/>
      </c>
      <c r="B464" s="27" t="s">
        <v>24</v>
      </c>
      <c r="C464" s="27"/>
      <c r="D464" s="27"/>
      <c r="E464" s="43"/>
      <c r="F464" s="210" t="s">
        <v>36</v>
      </c>
      <c r="G464" s="332" t="s">
        <v>34</v>
      </c>
      <c r="H464" s="379"/>
      <c r="I464" s="390"/>
      <c r="J464" s="452"/>
      <c r="K464" s="34">
        <f t="shared" si="8"/>
        <v>0</v>
      </c>
    </row>
    <row r="465" spans="1:11" s="8" customFormat="1" ht="12.75" hidden="1" outlineLevel="2" x14ac:dyDescent="0.2">
      <c r="A465" s="27" t="str">
        <f>IF(SUM(J465:J466)&gt;0,10,"")</f>
        <v/>
      </c>
      <c r="B465" s="23"/>
      <c r="C465" s="229"/>
      <c r="D465" s="229" t="str">
        <f>IF($C$462="X","X","")</f>
        <v/>
      </c>
      <c r="E465" s="147">
        <v>42152</v>
      </c>
      <c r="F465" s="207" t="s">
        <v>230</v>
      </c>
      <c r="G465" s="349">
        <v>0</v>
      </c>
      <c r="H465" s="397">
        <v>1850</v>
      </c>
      <c r="I465" s="396" t="s">
        <v>34</v>
      </c>
      <c r="J465" s="436"/>
      <c r="K465" s="158">
        <f t="shared" si="8"/>
        <v>0</v>
      </c>
    </row>
    <row r="466" spans="1:11" s="8" customFormat="1" ht="12.75" hidden="1" outlineLevel="2" x14ac:dyDescent="0.2">
      <c r="A466" s="228" t="str">
        <f>A465</f>
        <v/>
      </c>
      <c r="B466" s="27" t="s">
        <v>24</v>
      </c>
      <c r="C466" s="27"/>
      <c r="D466" s="27"/>
      <c r="E466" s="43"/>
      <c r="F466" s="210" t="s">
        <v>36</v>
      </c>
      <c r="G466" s="332" t="s">
        <v>34</v>
      </c>
      <c r="H466" s="379"/>
      <c r="I466" s="390"/>
      <c r="J466" s="452"/>
      <c r="K466" s="34">
        <f t="shared" si="8"/>
        <v>0</v>
      </c>
    </row>
    <row r="467" spans="1:11" s="8" customFormat="1" ht="12.75" hidden="1" outlineLevel="2" x14ac:dyDescent="0.2">
      <c r="A467" s="27" t="str">
        <f>IF(SUM(J467:J468)&gt;0,10,"")</f>
        <v/>
      </c>
      <c r="B467" s="23"/>
      <c r="C467" s="229"/>
      <c r="D467" s="229" t="str">
        <f>IF($C$462="X","X","")</f>
        <v/>
      </c>
      <c r="E467" s="147">
        <v>42153</v>
      </c>
      <c r="F467" s="207" t="s">
        <v>231</v>
      </c>
      <c r="G467" s="349">
        <v>0</v>
      </c>
      <c r="H467" s="397">
        <v>2300</v>
      </c>
      <c r="I467" s="396" t="s">
        <v>34</v>
      </c>
      <c r="J467" s="452"/>
      <c r="K467" s="158">
        <f t="shared" si="8"/>
        <v>0</v>
      </c>
    </row>
    <row r="468" spans="1:11" s="8" customFormat="1" ht="12.75" hidden="1" outlineLevel="2" x14ac:dyDescent="0.2">
      <c r="A468" s="228" t="str">
        <f>A467</f>
        <v/>
      </c>
      <c r="B468" s="27" t="s">
        <v>24</v>
      </c>
      <c r="C468" s="27"/>
      <c r="D468" s="27"/>
      <c r="E468" s="19"/>
      <c r="F468" s="230" t="s">
        <v>36</v>
      </c>
      <c r="G468" s="332" t="s">
        <v>34</v>
      </c>
      <c r="H468" s="379"/>
      <c r="I468" s="392"/>
      <c r="J468" s="452"/>
      <c r="K468" s="34">
        <f t="shared" si="8"/>
        <v>0</v>
      </c>
    </row>
    <row r="469" spans="1:11" s="8" customFormat="1" ht="12.75" hidden="1" outlineLevel="2" x14ac:dyDescent="0.2">
      <c r="A469" s="228" t="str">
        <f>IF(SUM(J469:J496)&gt;0,10,"")</f>
        <v/>
      </c>
      <c r="B469" s="47" t="s">
        <v>21</v>
      </c>
      <c r="C469" s="238" t="s">
        <v>10</v>
      </c>
      <c r="D469" s="238" t="str">
        <f>IF($C$422="X","X","")</f>
        <v>X</v>
      </c>
      <c r="E469" s="105">
        <v>42200</v>
      </c>
      <c r="F469" s="216" t="s">
        <v>238</v>
      </c>
      <c r="G469" s="351"/>
      <c r="H469" s="402"/>
      <c r="I469" s="396"/>
      <c r="J469" s="452"/>
      <c r="K469" s="38">
        <f t="shared" si="8"/>
        <v>0</v>
      </c>
    </row>
    <row r="470" spans="1:11" s="8" customFormat="1" ht="22.5" hidden="1" outlineLevel="2" x14ac:dyDescent="0.2">
      <c r="A470" s="228" t="str">
        <f>A469</f>
        <v/>
      </c>
      <c r="B470" s="27" t="s">
        <v>23</v>
      </c>
      <c r="C470" s="27"/>
      <c r="D470" s="27"/>
      <c r="E470" s="144"/>
      <c r="F470" s="206" t="s">
        <v>619</v>
      </c>
      <c r="G470" s="344">
        <v>0</v>
      </c>
      <c r="H470" s="394"/>
      <c r="I470" s="392"/>
      <c r="J470" s="452"/>
      <c r="K470" s="166">
        <f t="shared" si="8"/>
        <v>0</v>
      </c>
    </row>
    <row r="471" spans="1:11" s="8" customFormat="1" ht="12.75" hidden="1" outlineLevel="2" x14ac:dyDescent="0.2">
      <c r="A471" s="228" t="str">
        <f>IF(SUM(J471:J481)&gt;0,10,"")</f>
        <v/>
      </c>
      <c r="B471" s="231" t="s">
        <v>79</v>
      </c>
      <c r="C471" s="197" t="s">
        <v>10</v>
      </c>
      <c r="D471" s="197" t="str">
        <f>IF($C$469="X","X","")</f>
        <v>X</v>
      </c>
      <c r="E471" s="146">
        <v>42210</v>
      </c>
      <c r="F471" s="211" t="s">
        <v>227</v>
      </c>
      <c r="G471" s="332">
        <v>0</v>
      </c>
      <c r="H471" s="407"/>
      <c r="I471" s="382"/>
      <c r="J471" s="452"/>
      <c r="K471" s="175">
        <f t="shared" si="8"/>
        <v>0</v>
      </c>
    </row>
    <row r="472" spans="1:11" s="8" customFormat="1" ht="12.75" hidden="1" outlineLevel="2" x14ac:dyDescent="0.2">
      <c r="A472" s="27" t="str">
        <f>IF(SUM(J472:J473)&gt;0,10,"")</f>
        <v/>
      </c>
      <c r="B472" s="23"/>
      <c r="C472" s="229"/>
      <c r="D472" s="229" t="str">
        <f>IF($C$471="X","X","")</f>
        <v>X</v>
      </c>
      <c r="E472" s="147">
        <v>42211</v>
      </c>
      <c r="F472" s="207" t="s">
        <v>229</v>
      </c>
      <c r="G472" s="349">
        <v>0</v>
      </c>
      <c r="H472" s="397">
        <v>21</v>
      </c>
      <c r="I472" s="396" t="s">
        <v>239</v>
      </c>
      <c r="J472" s="452"/>
      <c r="K472" s="158">
        <f t="shared" si="8"/>
        <v>0</v>
      </c>
    </row>
    <row r="473" spans="1:11" s="8" customFormat="1" ht="12.75" hidden="1" outlineLevel="2" x14ac:dyDescent="0.2">
      <c r="A473" s="228" t="str">
        <f>A472</f>
        <v/>
      </c>
      <c r="B473" s="27" t="s">
        <v>24</v>
      </c>
      <c r="C473" s="27"/>
      <c r="D473" s="27"/>
      <c r="E473" s="43"/>
      <c r="F473" s="210" t="s">
        <v>240</v>
      </c>
      <c r="G473" s="332" t="s">
        <v>239</v>
      </c>
      <c r="H473" s="379"/>
      <c r="I473" s="390"/>
      <c r="J473" s="452"/>
      <c r="K473" s="34">
        <f t="shared" si="8"/>
        <v>0</v>
      </c>
    </row>
    <row r="474" spans="1:11" s="8" customFormat="1" ht="12.75" hidden="1" outlineLevel="2" x14ac:dyDescent="0.2">
      <c r="A474" s="27" t="str">
        <f>IF(SUM(J474:J475)&gt;0,10,"")</f>
        <v/>
      </c>
      <c r="B474" s="23"/>
      <c r="C474" s="229"/>
      <c r="D474" s="229" t="str">
        <f>IF($C$358="X","X","")</f>
        <v>X</v>
      </c>
      <c r="E474" s="147">
        <v>42212</v>
      </c>
      <c r="F474" s="207" t="s">
        <v>230</v>
      </c>
      <c r="G474" s="349">
        <v>0</v>
      </c>
      <c r="H474" s="397">
        <v>24</v>
      </c>
      <c r="I474" s="396" t="s">
        <v>239</v>
      </c>
      <c r="J474" s="452"/>
      <c r="K474" s="158">
        <f t="shared" si="8"/>
        <v>0</v>
      </c>
    </row>
    <row r="475" spans="1:11" s="8" customFormat="1" ht="12.75" hidden="1" outlineLevel="2" x14ac:dyDescent="0.2">
      <c r="A475" s="228" t="str">
        <f>A474</f>
        <v/>
      </c>
      <c r="B475" s="27" t="s">
        <v>24</v>
      </c>
      <c r="C475" s="27"/>
      <c r="D475" s="27"/>
      <c r="E475" s="43"/>
      <c r="F475" s="210" t="s">
        <v>240</v>
      </c>
      <c r="G475" s="332" t="s">
        <v>239</v>
      </c>
      <c r="H475" s="379"/>
      <c r="I475" s="390"/>
      <c r="J475" s="452"/>
      <c r="K475" s="34">
        <f t="shared" si="8"/>
        <v>0</v>
      </c>
    </row>
    <row r="476" spans="1:11" s="8" customFormat="1" ht="12.75" hidden="1" outlineLevel="2" x14ac:dyDescent="0.2">
      <c r="A476" s="27" t="str">
        <f>IF(SUM(J476:J477)&gt;0,10,"")</f>
        <v/>
      </c>
      <c r="B476" s="23"/>
      <c r="C476" s="229" t="s">
        <v>10</v>
      </c>
      <c r="D476" s="229" t="str">
        <f>IF($C$358="X","X","")</f>
        <v>X</v>
      </c>
      <c r="E476" s="147">
        <v>42213</v>
      </c>
      <c r="F476" s="207" t="s">
        <v>231</v>
      </c>
      <c r="G476" s="349">
        <v>0</v>
      </c>
      <c r="H476" s="397">
        <v>32</v>
      </c>
      <c r="I476" s="396" t="s">
        <v>239</v>
      </c>
      <c r="J476" s="436"/>
      <c r="K476" s="158">
        <f t="shared" si="8"/>
        <v>0</v>
      </c>
    </row>
    <row r="477" spans="1:11" s="8" customFormat="1" ht="12.75" hidden="1" outlineLevel="2" x14ac:dyDescent="0.2">
      <c r="A477" s="228" t="str">
        <f>A476</f>
        <v/>
      </c>
      <c r="B477" s="27" t="s">
        <v>24</v>
      </c>
      <c r="C477" s="27"/>
      <c r="D477" s="27"/>
      <c r="E477" s="43"/>
      <c r="F477" s="210" t="s">
        <v>240</v>
      </c>
      <c r="G477" s="332" t="s">
        <v>239</v>
      </c>
      <c r="H477" s="379"/>
      <c r="I477" s="390"/>
      <c r="J477" s="452"/>
      <c r="K477" s="34">
        <f t="shared" si="8"/>
        <v>0</v>
      </c>
    </row>
    <row r="478" spans="1:11" s="8" customFormat="1" ht="12.75" hidden="1" outlineLevel="2" x14ac:dyDescent="0.2">
      <c r="A478" s="27" t="str">
        <f>IF(SUM(J478:J479)&gt;0,10,"")</f>
        <v/>
      </c>
      <c r="B478" s="23"/>
      <c r="C478" s="229"/>
      <c r="D478" s="229" t="str">
        <f>IF($C$471="X","X","")</f>
        <v>X</v>
      </c>
      <c r="E478" s="147">
        <v>42214</v>
      </c>
      <c r="F478" s="207" t="s">
        <v>232</v>
      </c>
      <c r="G478" s="349">
        <v>0</v>
      </c>
      <c r="H478" s="397">
        <v>56</v>
      </c>
      <c r="I478" s="396" t="s">
        <v>239</v>
      </c>
      <c r="J478" s="441"/>
      <c r="K478" s="158">
        <f t="shared" si="8"/>
        <v>0</v>
      </c>
    </row>
    <row r="479" spans="1:11" s="8" customFormat="1" ht="12.75" hidden="1" outlineLevel="2" x14ac:dyDescent="0.2">
      <c r="A479" s="228" t="str">
        <f>A478</f>
        <v/>
      </c>
      <c r="B479" s="27" t="s">
        <v>24</v>
      </c>
      <c r="C479" s="27"/>
      <c r="D479" s="27"/>
      <c r="E479" s="43"/>
      <c r="F479" s="210" t="s">
        <v>240</v>
      </c>
      <c r="G479" s="332" t="s">
        <v>239</v>
      </c>
      <c r="H479" s="379"/>
      <c r="I479" s="390"/>
      <c r="J479" s="449"/>
      <c r="K479" s="34">
        <f t="shared" si="8"/>
        <v>0</v>
      </c>
    </row>
    <row r="480" spans="1:11" s="8" customFormat="1" ht="12.75" hidden="1" outlineLevel="2" x14ac:dyDescent="0.2">
      <c r="A480" s="27" t="str">
        <f>IF(SUM(J480:J481)&gt;0,10,"")</f>
        <v/>
      </c>
      <c r="B480" s="23"/>
      <c r="C480" s="229"/>
      <c r="D480" s="229" t="str">
        <f>IF($C$358="X","X","")</f>
        <v>X</v>
      </c>
      <c r="E480" s="147">
        <v>42215</v>
      </c>
      <c r="F480" s="207" t="s">
        <v>233</v>
      </c>
      <c r="G480" s="349">
        <v>0</v>
      </c>
      <c r="H480" s="397">
        <v>79</v>
      </c>
      <c r="I480" s="396" t="s">
        <v>239</v>
      </c>
      <c r="J480" s="452"/>
      <c r="K480" s="158">
        <f t="shared" si="8"/>
        <v>0</v>
      </c>
    </row>
    <row r="481" spans="1:11" s="8" customFormat="1" ht="12.75" hidden="1" outlineLevel="2" x14ac:dyDescent="0.2">
      <c r="A481" s="228" t="str">
        <f>A480</f>
        <v/>
      </c>
      <c r="B481" s="27" t="s">
        <v>24</v>
      </c>
      <c r="C481" s="27"/>
      <c r="D481" s="27"/>
      <c r="E481" s="43"/>
      <c r="F481" s="210" t="s">
        <v>240</v>
      </c>
      <c r="G481" s="332" t="s">
        <v>239</v>
      </c>
      <c r="H481" s="379"/>
      <c r="I481" s="390"/>
      <c r="J481" s="449"/>
      <c r="K481" s="34">
        <f t="shared" si="8"/>
        <v>0</v>
      </c>
    </row>
    <row r="482" spans="1:11" s="8" customFormat="1" ht="12.75" hidden="1" outlineLevel="2" x14ac:dyDescent="0.2">
      <c r="A482" s="228" t="str">
        <f>IF(SUM(J482:J488)&gt;0,10,"")</f>
        <v/>
      </c>
      <c r="B482" s="231" t="s">
        <v>79</v>
      </c>
      <c r="C482" s="197"/>
      <c r="D482" s="197" t="str">
        <f>IF($C$469="X","X","")</f>
        <v>X</v>
      </c>
      <c r="E482" s="146">
        <v>42230</v>
      </c>
      <c r="F482" s="211" t="s">
        <v>237</v>
      </c>
      <c r="G482" s="332">
        <v>0</v>
      </c>
      <c r="H482" s="407"/>
      <c r="I482" s="382"/>
      <c r="J482" s="452"/>
      <c r="K482" s="175">
        <f t="shared" si="8"/>
        <v>0</v>
      </c>
    </row>
    <row r="483" spans="1:11" s="8" customFormat="1" ht="12.75" hidden="1" outlineLevel="2" x14ac:dyDescent="0.2">
      <c r="A483" s="27" t="str">
        <f>IF(SUM(J483:J484)&gt;0,10,"")</f>
        <v/>
      </c>
      <c r="B483" s="23"/>
      <c r="C483" s="229"/>
      <c r="D483" s="229" t="str">
        <f>IF($C$482="X","X","")</f>
        <v/>
      </c>
      <c r="E483" s="147">
        <v>42231</v>
      </c>
      <c r="F483" s="207" t="s">
        <v>229</v>
      </c>
      <c r="G483" s="349">
        <v>0</v>
      </c>
      <c r="H483" s="397">
        <v>40</v>
      </c>
      <c r="I483" s="396" t="s">
        <v>239</v>
      </c>
      <c r="J483" s="452"/>
      <c r="K483" s="158">
        <f t="shared" si="8"/>
        <v>0</v>
      </c>
    </row>
    <row r="484" spans="1:11" s="8" customFormat="1" ht="12.75" hidden="1" outlineLevel="2" x14ac:dyDescent="0.2">
      <c r="A484" s="228" t="str">
        <f>A483</f>
        <v/>
      </c>
      <c r="B484" s="27" t="s">
        <v>24</v>
      </c>
      <c r="C484" s="27"/>
      <c r="D484" s="27"/>
      <c r="E484" s="43"/>
      <c r="F484" s="210" t="s">
        <v>240</v>
      </c>
      <c r="G484" s="332" t="s">
        <v>239</v>
      </c>
      <c r="H484" s="379"/>
      <c r="I484" s="390"/>
      <c r="J484" s="436"/>
      <c r="K484" s="34">
        <f t="shared" si="8"/>
        <v>0</v>
      </c>
    </row>
    <row r="485" spans="1:11" s="8" customFormat="1" ht="12.75" hidden="1" outlineLevel="2" x14ac:dyDescent="0.2">
      <c r="A485" s="27" t="str">
        <f>IF(SUM(J485:J486)&gt;0,10,"")</f>
        <v/>
      </c>
      <c r="B485" s="23"/>
      <c r="C485" s="229"/>
      <c r="D485" s="229" t="str">
        <f>IF($C$482="X","X","")</f>
        <v/>
      </c>
      <c r="E485" s="147">
        <v>42232</v>
      </c>
      <c r="F485" s="207" t="s">
        <v>230</v>
      </c>
      <c r="G485" s="349">
        <v>0</v>
      </c>
      <c r="H485" s="397">
        <v>44</v>
      </c>
      <c r="I485" s="396" t="s">
        <v>239</v>
      </c>
      <c r="J485" s="452"/>
      <c r="K485" s="158">
        <f t="shared" si="8"/>
        <v>0</v>
      </c>
    </row>
    <row r="486" spans="1:11" s="8" customFormat="1" ht="12.75" hidden="1" outlineLevel="2" x14ac:dyDescent="0.2">
      <c r="A486" s="228" t="str">
        <f>A485</f>
        <v/>
      </c>
      <c r="B486" s="27" t="s">
        <v>24</v>
      </c>
      <c r="C486" s="27"/>
      <c r="D486" s="27"/>
      <c r="E486" s="43"/>
      <c r="F486" s="210" t="s">
        <v>240</v>
      </c>
      <c r="G486" s="332" t="s">
        <v>239</v>
      </c>
      <c r="H486" s="379"/>
      <c r="I486" s="390"/>
      <c r="J486" s="449"/>
      <c r="K486" s="34">
        <f t="shared" si="8"/>
        <v>0</v>
      </c>
    </row>
    <row r="487" spans="1:11" s="8" customFormat="1" ht="12.75" hidden="1" outlineLevel="2" x14ac:dyDescent="0.2">
      <c r="A487" s="27" t="str">
        <f>IF(SUM(J487:J488)&gt;0,10,"")</f>
        <v/>
      </c>
      <c r="B487" s="23"/>
      <c r="C487" s="229"/>
      <c r="D487" s="229" t="str">
        <f>IF($C$482="X","X","")</f>
        <v/>
      </c>
      <c r="E487" s="147">
        <v>42233</v>
      </c>
      <c r="F487" s="207" t="s">
        <v>231</v>
      </c>
      <c r="G487" s="349">
        <v>0</v>
      </c>
      <c r="H487" s="397">
        <v>50</v>
      </c>
      <c r="I487" s="396" t="s">
        <v>239</v>
      </c>
      <c r="J487" s="452"/>
      <c r="K487" s="158">
        <f t="shared" si="8"/>
        <v>0</v>
      </c>
    </row>
    <row r="488" spans="1:11" s="8" customFormat="1" ht="12.75" hidden="1" outlineLevel="2" x14ac:dyDescent="0.2">
      <c r="A488" s="228" t="str">
        <f>A487</f>
        <v/>
      </c>
      <c r="B488" s="27" t="s">
        <v>24</v>
      </c>
      <c r="C488" s="27"/>
      <c r="D488" s="27"/>
      <c r="E488" s="19"/>
      <c r="F488" s="230" t="s">
        <v>240</v>
      </c>
      <c r="G488" s="332" t="s">
        <v>239</v>
      </c>
      <c r="H488" s="379"/>
      <c r="I488" s="392"/>
      <c r="J488" s="452"/>
      <c r="K488" s="34">
        <f t="shared" si="8"/>
        <v>0</v>
      </c>
    </row>
    <row r="489" spans="1:11" s="8" customFormat="1" ht="12.75" hidden="1" outlineLevel="2" x14ac:dyDescent="0.2">
      <c r="A489" s="228" t="str">
        <f>IF(SUM(J489:J496)&gt;0,10,"")</f>
        <v/>
      </c>
      <c r="B489" s="47" t="s">
        <v>21</v>
      </c>
      <c r="C489" s="238" t="s">
        <v>10</v>
      </c>
      <c r="D489" s="238" t="str">
        <f>IF($C$422="X","X","")</f>
        <v>X</v>
      </c>
      <c r="E489" s="105">
        <v>42250</v>
      </c>
      <c r="F489" s="216" t="s">
        <v>620</v>
      </c>
      <c r="G489" s="349"/>
      <c r="H489" s="397"/>
      <c r="I489" s="382"/>
      <c r="J489" s="452"/>
      <c r="K489" s="158">
        <f t="shared" si="8"/>
        <v>0</v>
      </c>
    </row>
    <row r="490" spans="1:11" s="8" customFormat="1" ht="90" hidden="1" outlineLevel="2" x14ac:dyDescent="0.2">
      <c r="A490" s="228"/>
      <c r="B490" s="27" t="s">
        <v>23</v>
      </c>
      <c r="C490" s="197"/>
      <c r="D490" s="197"/>
      <c r="E490" s="291"/>
      <c r="F490" s="274" t="s">
        <v>631</v>
      </c>
      <c r="G490" s="351"/>
      <c r="H490" s="402"/>
      <c r="I490" s="368"/>
      <c r="J490" s="452"/>
      <c r="K490" s="38">
        <f t="shared" si="8"/>
        <v>0</v>
      </c>
    </row>
    <row r="491" spans="1:11" s="8" customFormat="1" ht="12.75" hidden="1" outlineLevel="2" x14ac:dyDescent="0.2">
      <c r="A491" s="27" t="str">
        <f>IF(SUM(J491:J492)&gt;0,10,"")</f>
        <v/>
      </c>
      <c r="B491" s="23"/>
      <c r="C491" s="229"/>
      <c r="D491" s="229" t="str">
        <f>IF($C$482="X","X","")</f>
        <v/>
      </c>
      <c r="E491" s="296" t="s">
        <v>463</v>
      </c>
      <c r="F491" s="274" t="s">
        <v>462</v>
      </c>
      <c r="G491" s="349"/>
      <c r="H491" s="466">
        <v>10000</v>
      </c>
      <c r="I491" s="368" t="s">
        <v>34</v>
      </c>
      <c r="J491" s="452"/>
      <c r="K491" s="158">
        <f t="shared" si="8"/>
        <v>0</v>
      </c>
    </row>
    <row r="492" spans="1:11" s="8" customFormat="1" ht="12.75" hidden="1" outlineLevel="2" x14ac:dyDescent="0.2">
      <c r="A492" s="228" t="str">
        <f>A491</f>
        <v/>
      </c>
      <c r="B492" s="27" t="s">
        <v>24</v>
      </c>
      <c r="C492" s="27"/>
      <c r="D492" s="27"/>
      <c r="E492" s="296"/>
      <c r="F492" s="230" t="s">
        <v>36</v>
      </c>
      <c r="G492" s="351" t="s">
        <v>34</v>
      </c>
      <c r="H492" s="420"/>
      <c r="I492" s="368"/>
      <c r="J492" s="452"/>
      <c r="K492" s="38">
        <f t="shared" si="8"/>
        <v>0</v>
      </c>
    </row>
    <row r="493" spans="1:11" s="8" customFormat="1" ht="12.75" hidden="1" outlineLevel="2" x14ac:dyDescent="0.2">
      <c r="A493" s="27" t="str">
        <f>IF(SUM(J493:J494)&gt;0,10,"")</f>
        <v/>
      </c>
      <c r="B493" s="23"/>
      <c r="C493" s="229"/>
      <c r="D493" s="229" t="str">
        <f>IF($C$482="X","X","")</f>
        <v/>
      </c>
      <c r="E493" s="296" t="s">
        <v>464</v>
      </c>
      <c r="F493" s="274" t="s">
        <v>521</v>
      </c>
      <c r="G493" s="332"/>
      <c r="H493" s="413">
        <v>15000</v>
      </c>
      <c r="I493" s="368" t="s">
        <v>34</v>
      </c>
      <c r="J493" s="452"/>
      <c r="K493" s="34">
        <f t="shared" si="8"/>
        <v>0</v>
      </c>
    </row>
    <row r="494" spans="1:11" s="8" customFormat="1" ht="12.75" hidden="1" outlineLevel="2" x14ac:dyDescent="0.2">
      <c r="A494" s="228" t="str">
        <f>A493</f>
        <v/>
      </c>
      <c r="B494" s="27" t="s">
        <v>24</v>
      </c>
      <c r="C494" s="27"/>
      <c r="D494" s="27"/>
      <c r="E494" s="296"/>
      <c r="F494" s="230" t="s">
        <v>36</v>
      </c>
      <c r="G494" s="332" t="s">
        <v>34</v>
      </c>
      <c r="H494" s="421"/>
      <c r="I494" s="368"/>
      <c r="J494" s="436"/>
      <c r="K494" s="34">
        <f t="shared" si="8"/>
        <v>0</v>
      </c>
    </row>
    <row r="495" spans="1:11" s="8" customFormat="1" ht="12.75" hidden="1" outlineLevel="2" x14ac:dyDescent="0.2">
      <c r="A495" s="27" t="str">
        <f>IF(SUM(J495:J496)&gt;0,10,"")</f>
        <v/>
      </c>
      <c r="B495" s="23"/>
      <c r="C495" s="229"/>
      <c r="D495" s="229" t="str">
        <f>IF($C$482="X","X","")</f>
        <v/>
      </c>
      <c r="E495" s="296" t="s">
        <v>520</v>
      </c>
      <c r="F495" s="274" t="s">
        <v>522</v>
      </c>
      <c r="G495" s="332"/>
      <c r="H495" s="413">
        <v>25000</v>
      </c>
      <c r="I495" s="368" t="s">
        <v>34</v>
      </c>
      <c r="J495" s="437"/>
      <c r="K495" s="34">
        <f t="shared" si="8"/>
        <v>0</v>
      </c>
    </row>
    <row r="496" spans="1:11" s="8" customFormat="1" ht="12.75" hidden="1" outlineLevel="2" x14ac:dyDescent="0.2">
      <c r="A496" s="228" t="str">
        <f>A495</f>
        <v/>
      </c>
      <c r="B496" s="27" t="s">
        <v>24</v>
      </c>
      <c r="C496" s="27"/>
      <c r="D496" s="27"/>
      <c r="E496" s="296"/>
      <c r="F496" s="230" t="s">
        <v>36</v>
      </c>
      <c r="G496" s="330" t="s">
        <v>34</v>
      </c>
      <c r="H496" s="369"/>
      <c r="I496" s="368"/>
      <c r="J496" s="442"/>
      <c r="K496" s="35">
        <f t="shared" si="8"/>
        <v>0</v>
      </c>
    </row>
    <row r="497" spans="1:11" s="8" customFormat="1" ht="12.75" outlineLevel="2" x14ac:dyDescent="0.2">
      <c r="A497" s="228">
        <f>IF(SUM(J498:J551)&gt;0,10,"")</f>
        <v>10</v>
      </c>
      <c r="B497" s="47" t="s">
        <v>21</v>
      </c>
      <c r="C497" s="238" t="s">
        <v>10</v>
      </c>
      <c r="D497" s="238" t="str">
        <f>IF($C$422="X","X","")</f>
        <v>X</v>
      </c>
      <c r="E497" s="105">
        <v>42400</v>
      </c>
      <c r="F497" s="216" t="s">
        <v>241</v>
      </c>
      <c r="G497" s="353">
        <v>0</v>
      </c>
      <c r="H497" s="404"/>
      <c r="I497" s="396"/>
      <c r="J497" s="443"/>
      <c r="K497" s="161">
        <f t="shared" si="8"/>
        <v>0</v>
      </c>
    </row>
    <row r="498" spans="1:11" s="8" customFormat="1" ht="12.75" outlineLevel="2" x14ac:dyDescent="0.2">
      <c r="A498" s="228">
        <f>IF(SUM(J499:J519)&gt;0,10,"")</f>
        <v>10</v>
      </c>
      <c r="B498" s="231" t="s">
        <v>79</v>
      </c>
      <c r="C498" s="197" t="s">
        <v>10</v>
      </c>
      <c r="D498" s="197" t="str">
        <f>IF($C$497="X","X","")</f>
        <v>X</v>
      </c>
      <c r="E498" s="148">
        <v>42410</v>
      </c>
      <c r="F498" s="208" t="s">
        <v>242</v>
      </c>
      <c r="G498" s="330">
        <v>0</v>
      </c>
      <c r="H498" s="408"/>
      <c r="I498" s="368"/>
      <c r="J498" s="438"/>
      <c r="K498" s="164">
        <f t="shared" si="8"/>
        <v>0</v>
      </c>
    </row>
    <row r="499" spans="1:11" s="8" customFormat="1" ht="33.75" outlineLevel="2" x14ac:dyDescent="0.2">
      <c r="A499" s="228">
        <f>A498</f>
        <v>10</v>
      </c>
      <c r="B499" s="23" t="s">
        <v>23</v>
      </c>
      <c r="C499" s="23"/>
      <c r="D499" s="23"/>
      <c r="E499" s="44"/>
      <c r="F499" s="205" t="s">
        <v>243</v>
      </c>
      <c r="G499" s="351">
        <v>0</v>
      </c>
      <c r="H499" s="402"/>
      <c r="I499" s="390"/>
      <c r="J499" s="437"/>
      <c r="K499" s="38">
        <f t="shared" si="8"/>
        <v>0</v>
      </c>
    </row>
    <row r="500" spans="1:11" s="8" customFormat="1" ht="12.75" hidden="1" outlineLevel="2" x14ac:dyDescent="0.2">
      <c r="A500" s="27" t="str">
        <f>IF(SUM(J500:J501)&gt;0,10,"")</f>
        <v/>
      </c>
      <c r="B500" s="23"/>
      <c r="C500" s="229"/>
      <c r="D500" s="229" t="str">
        <f>IF($C$498="X","X","")</f>
        <v>X</v>
      </c>
      <c r="E500" s="147">
        <v>42411</v>
      </c>
      <c r="F500" s="207" t="s">
        <v>244</v>
      </c>
      <c r="G500" s="349"/>
      <c r="H500" s="397">
        <v>355</v>
      </c>
      <c r="I500" s="396" t="s">
        <v>34</v>
      </c>
      <c r="J500" s="443"/>
      <c r="K500" s="158">
        <f t="shared" si="8"/>
        <v>0</v>
      </c>
    </row>
    <row r="501" spans="1:11" s="8" customFormat="1" ht="12.75" hidden="1" outlineLevel="2" x14ac:dyDescent="0.2">
      <c r="A501" s="228" t="str">
        <f>A500</f>
        <v/>
      </c>
      <c r="B501" s="27" t="s">
        <v>24</v>
      </c>
      <c r="C501" s="27"/>
      <c r="D501" s="27"/>
      <c r="E501" s="43"/>
      <c r="F501" s="210" t="s">
        <v>36</v>
      </c>
      <c r="G501" s="332" t="s">
        <v>34</v>
      </c>
      <c r="H501" s="379"/>
      <c r="I501" s="390"/>
      <c r="J501" s="448"/>
      <c r="K501" s="34">
        <f t="shared" si="8"/>
        <v>0</v>
      </c>
    </row>
    <row r="502" spans="1:11" s="8" customFormat="1" ht="12.75" hidden="1" outlineLevel="2" x14ac:dyDescent="0.2">
      <c r="A502" s="27" t="str">
        <f>IF(SUM(J502:J503)&gt;0,10,"")</f>
        <v/>
      </c>
      <c r="B502" s="23"/>
      <c r="C502" s="229"/>
      <c r="D502" s="229" t="str">
        <f>IF($C$498="X","X","")</f>
        <v>X</v>
      </c>
      <c r="E502" s="147">
        <v>42412</v>
      </c>
      <c r="F502" s="207" t="s">
        <v>245</v>
      </c>
      <c r="G502" s="349"/>
      <c r="H502" s="397">
        <v>280</v>
      </c>
      <c r="I502" s="396" t="s">
        <v>34</v>
      </c>
      <c r="J502" s="448"/>
      <c r="K502" s="158">
        <f t="shared" si="8"/>
        <v>0</v>
      </c>
    </row>
    <row r="503" spans="1:11" s="8" customFormat="1" ht="12.75" hidden="1" outlineLevel="2" x14ac:dyDescent="0.2">
      <c r="A503" s="228" t="str">
        <f>A502</f>
        <v/>
      </c>
      <c r="B503" s="27" t="s">
        <v>24</v>
      </c>
      <c r="C503" s="27"/>
      <c r="D503" s="27"/>
      <c r="E503" s="43"/>
      <c r="F503" s="210" t="s">
        <v>36</v>
      </c>
      <c r="G503" s="332" t="s">
        <v>34</v>
      </c>
      <c r="H503" s="379"/>
      <c r="I503" s="390"/>
      <c r="J503" s="437"/>
      <c r="K503" s="34">
        <f t="shared" si="8"/>
        <v>0</v>
      </c>
    </row>
    <row r="504" spans="1:11" s="8" customFormat="1" ht="12.75" hidden="1" outlineLevel="2" x14ac:dyDescent="0.2">
      <c r="A504" s="27" t="str">
        <f>IF(SUM(J504:J505)&gt;0,10,"")</f>
        <v/>
      </c>
      <c r="B504" s="23"/>
      <c r="C504" s="229" t="s">
        <v>10</v>
      </c>
      <c r="D504" s="229" t="str">
        <f>IF($C$358="X","X","")</f>
        <v>X</v>
      </c>
      <c r="E504" s="147">
        <v>42413</v>
      </c>
      <c r="F504" s="207" t="s">
        <v>246</v>
      </c>
      <c r="G504" s="349"/>
      <c r="H504" s="397">
        <v>300</v>
      </c>
      <c r="I504" s="396" t="s">
        <v>34</v>
      </c>
      <c r="J504" s="436"/>
      <c r="K504" s="158">
        <f t="shared" si="8"/>
        <v>0</v>
      </c>
    </row>
    <row r="505" spans="1:11" s="8" customFormat="1" ht="12.75" hidden="1" outlineLevel="2" x14ac:dyDescent="0.2">
      <c r="A505" s="228" t="str">
        <f>A504</f>
        <v/>
      </c>
      <c r="B505" s="27" t="s">
        <v>24</v>
      </c>
      <c r="C505" s="27"/>
      <c r="D505" s="27"/>
      <c r="E505" s="43"/>
      <c r="F505" s="210" t="s">
        <v>36</v>
      </c>
      <c r="G505" s="332" t="s">
        <v>34</v>
      </c>
      <c r="H505" s="379"/>
      <c r="I505" s="390"/>
      <c r="J505" s="446"/>
      <c r="K505" s="34">
        <f t="shared" si="8"/>
        <v>0</v>
      </c>
    </row>
    <row r="506" spans="1:11" s="8" customFormat="1" ht="12.75" hidden="1" outlineLevel="2" x14ac:dyDescent="0.2">
      <c r="A506" s="27" t="str">
        <f>IF(SUM(J506:J507)&gt;0,10,"")</f>
        <v/>
      </c>
      <c r="B506" s="23"/>
      <c r="C506" s="229"/>
      <c r="D506" s="229" t="str">
        <f>IF($C$498="X","X","")</f>
        <v>X</v>
      </c>
      <c r="E506" s="147">
        <v>42414</v>
      </c>
      <c r="F506" s="207" t="s">
        <v>247</v>
      </c>
      <c r="G506" s="349"/>
      <c r="H506" s="397">
        <v>330</v>
      </c>
      <c r="I506" s="396" t="s">
        <v>34</v>
      </c>
      <c r="J506" s="441"/>
      <c r="K506" s="158">
        <f t="shared" si="8"/>
        <v>0</v>
      </c>
    </row>
    <row r="507" spans="1:11" s="8" customFormat="1" ht="12.75" hidden="1" outlineLevel="2" x14ac:dyDescent="0.2">
      <c r="A507" s="228" t="str">
        <f>A506</f>
        <v/>
      </c>
      <c r="B507" s="27" t="s">
        <v>24</v>
      </c>
      <c r="C507" s="27"/>
      <c r="D507" s="27"/>
      <c r="E507" s="43"/>
      <c r="F507" s="230" t="s">
        <v>36</v>
      </c>
      <c r="G507" s="332" t="s">
        <v>34</v>
      </c>
      <c r="H507" s="369"/>
      <c r="I507" s="390"/>
      <c r="J507" s="437"/>
      <c r="K507" s="35">
        <f t="shared" si="8"/>
        <v>0</v>
      </c>
    </row>
    <row r="508" spans="1:11" s="8" customFormat="1" ht="12.75" hidden="1" outlineLevel="2" x14ac:dyDescent="0.2">
      <c r="A508" s="27" t="str">
        <f>IF(SUM(J508:J509)&gt;0,10,"")</f>
        <v/>
      </c>
      <c r="B508" s="23"/>
      <c r="C508" s="229"/>
      <c r="D508" s="229" t="str">
        <f>IF($C$498="X","X","")</f>
        <v>X</v>
      </c>
      <c r="E508" s="147">
        <v>42415</v>
      </c>
      <c r="F508" s="207" t="s">
        <v>248</v>
      </c>
      <c r="G508" s="349"/>
      <c r="H508" s="397">
        <v>270</v>
      </c>
      <c r="I508" s="396" t="s">
        <v>34</v>
      </c>
      <c r="J508" s="437"/>
      <c r="K508" s="158">
        <f t="shared" si="8"/>
        <v>0</v>
      </c>
    </row>
    <row r="509" spans="1:11" s="8" customFormat="1" ht="12.75" hidden="1" outlineLevel="2" x14ac:dyDescent="0.2">
      <c r="A509" s="228" t="str">
        <f>A508</f>
        <v/>
      </c>
      <c r="B509" s="27" t="s">
        <v>24</v>
      </c>
      <c r="C509" s="27"/>
      <c r="D509" s="27"/>
      <c r="E509" s="43"/>
      <c r="F509" s="230" t="s">
        <v>36</v>
      </c>
      <c r="G509" s="332" t="s">
        <v>34</v>
      </c>
      <c r="H509" s="369"/>
      <c r="I509" s="390"/>
      <c r="J509" s="443"/>
      <c r="K509" s="35">
        <f t="shared" si="8"/>
        <v>0</v>
      </c>
    </row>
    <row r="510" spans="1:11" s="8" customFormat="1" ht="12.75" hidden="1" outlineLevel="2" x14ac:dyDescent="0.2">
      <c r="A510" s="27" t="str">
        <f>IF(SUM(J510:J511)&gt;0,10,"")</f>
        <v/>
      </c>
      <c r="B510" s="23"/>
      <c r="C510" s="229"/>
      <c r="D510" s="229" t="str">
        <f>IF($C$498="X","X","")</f>
        <v>X</v>
      </c>
      <c r="E510" s="147">
        <v>42416</v>
      </c>
      <c r="F510" s="207" t="s">
        <v>249</v>
      </c>
      <c r="G510" s="349"/>
      <c r="H510" s="397">
        <v>300</v>
      </c>
      <c r="I510" s="396" t="s">
        <v>34</v>
      </c>
      <c r="J510" s="452"/>
      <c r="K510" s="158">
        <f t="shared" si="8"/>
        <v>0</v>
      </c>
    </row>
    <row r="511" spans="1:11" s="8" customFormat="1" ht="12.75" hidden="1" outlineLevel="2" x14ac:dyDescent="0.2">
      <c r="A511" s="228" t="str">
        <f>A510</f>
        <v/>
      </c>
      <c r="B511" s="27" t="s">
        <v>24</v>
      </c>
      <c r="C511" s="27"/>
      <c r="D511" s="27"/>
      <c r="E511" s="43"/>
      <c r="F511" s="210" t="s">
        <v>36</v>
      </c>
      <c r="G511" s="332" t="s">
        <v>34</v>
      </c>
      <c r="H511" s="379"/>
      <c r="I511" s="390"/>
      <c r="J511" s="443"/>
      <c r="K511" s="34">
        <f t="shared" si="8"/>
        <v>0</v>
      </c>
    </row>
    <row r="512" spans="1:11" s="8" customFormat="1" ht="12.75" hidden="1" outlineLevel="2" x14ac:dyDescent="0.2">
      <c r="A512" s="27" t="str">
        <f>IF(SUM(J512:J513)&gt;0,10,"")</f>
        <v/>
      </c>
      <c r="B512" s="23"/>
      <c r="C512" s="229"/>
      <c r="D512" s="229" t="str">
        <f>IF($C$498="X","X","")</f>
        <v>X</v>
      </c>
      <c r="E512" s="147">
        <v>42417</v>
      </c>
      <c r="F512" s="207" t="s">
        <v>250</v>
      </c>
      <c r="G512" s="349"/>
      <c r="H512" s="397">
        <v>360</v>
      </c>
      <c r="I512" s="396" t="s">
        <v>34</v>
      </c>
      <c r="J512" s="443"/>
      <c r="K512" s="158">
        <f t="shared" si="8"/>
        <v>0</v>
      </c>
    </row>
    <row r="513" spans="1:11" s="8" customFormat="1" ht="12.75" hidden="1" outlineLevel="2" x14ac:dyDescent="0.2">
      <c r="A513" s="228" t="str">
        <f>A512</f>
        <v/>
      </c>
      <c r="B513" s="27" t="s">
        <v>24</v>
      </c>
      <c r="C513" s="27"/>
      <c r="D513" s="27"/>
      <c r="E513" s="43"/>
      <c r="F513" s="210" t="s">
        <v>36</v>
      </c>
      <c r="G513" s="332" t="s">
        <v>34</v>
      </c>
      <c r="H513" s="379"/>
      <c r="I513" s="390"/>
      <c r="J513" s="443"/>
      <c r="K513" s="34">
        <f t="shared" si="8"/>
        <v>0</v>
      </c>
    </row>
    <row r="514" spans="1:11" s="8" customFormat="1" ht="12.75" hidden="1" outlineLevel="2" x14ac:dyDescent="0.2">
      <c r="A514" s="27" t="str">
        <f>IF(SUM(J514:J515)&gt;0,10,"")</f>
        <v/>
      </c>
      <c r="B514" s="23"/>
      <c r="C514" s="229"/>
      <c r="D514" s="229" t="str">
        <f>IF($C$358="X","X","")</f>
        <v>X</v>
      </c>
      <c r="E514" s="147">
        <v>42418</v>
      </c>
      <c r="F514" s="207" t="s">
        <v>251</v>
      </c>
      <c r="G514" s="349"/>
      <c r="H514" s="397">
        <v>630</v>
      </c>
      <c r="I514" s="396" t="s">
        <v>34</v>
      </c>
      <c r="J514" s="443"/>
      <c r="K514" s="158">
        <f t="shared" si="8"/>
        <v>0</v>
      </c>
    </row>
    <row r="515" spans="1:11" s="8" customFormat="1" ht="12.75" hidden="1" outlineLevel="2" x14ac:dyDescent="0.2">
      <c r="A515" s="228" t="str">
        <f>A514</f>
        <v/>
      </c>
      <c r="B515" s="27" t="s">
        <v>24</v>
      </c>
      <c r="C515" s="27"/>
      <c r="D515" s="27"/>
      <c r="E515" s="43"/>
      <c r="F515" s="210" t="s">
        <v>36</v>
      </c>
      <c r="G515" s="332" t="s">
        <v>34</v>
      </c>
      <c r="H515" s="379"/>
      <c r="I515" s="390"/>
      <c r="J515" s="443"/>
      <c r="K515" s="34">
        <f t="shared" si="8"/>
        <v>0</v>
      </c>
    </row>
    <row r="516" spans="1:11" s="8" customFormat="1" ht="12.75" outlineLevel="2" x14ac:dyDescent="0.2">
      <c r="A516" s="27">
        <f>IF(SUM(J516:J517)&gt;0,10,"")</f>
        <v>10</v>
      </c>
      <c r="B516" s="23"/>
      <c r="C516" s="229"/>
      <c r="D516" s="229" t="str">
        <f>IF($C$498="X","X","")</f>
        <v>X</v>
      </c>
      <c r="E516" s="147">
        <v>42419</v>
      </c>
      <c r="F516" s="207" t="s">
        <v>252</v>
      </c>
      <c r="G516" s="349"/>
      <c r="H516" s="409"/>
      <c r="I516" s="396" t="s">
        <v>34</v>
      </c>
      <c r="J516" s="443">
        <v>2</v>
      </c>
      <c r="K516" s="176">
        <f t="shared" si="8"/>
        <v>0</v>
      </c>
    </row>
    <row r="517" spans="1:11" s="8" customFormat="1" ht="12.75" hidden="1" outlineLevel="2" x14ac:dyDescent="0.2">
      <c r="A517" s="228">
        <f>A516</f>
        <v>10</v>
      </c>
      <c r="B517" s="27" t="s">
        <v>24</v>
      </c>
      <c r="C517" s="27"/>
      <c r="D517" s="27"/>
      <c r="E517" s="43"/>
      <c r="F517" s="210" t="s">
        <v>36</v>
      </c>
      <c r="G517" s="332" t="s">
        <v>34</v>
      </c>
      <c r="H517" s="379"/>
      <c r="I517" s="390"/>
      <c r="J517" s="444"/>
      <c r="K517" s="34">
        <f t="shared" si="8"/>
        <v>0</v>
      </c>
    </row>
    <row r="518" spans="1:11" s="8" customFormat="1" ht="12.75" hidden="1" outlineLevel="2" x14ac:dyDescent="0.2">
      <c r="A518" s="27" t="str">
        <f>IF(SUM(J518:J519)&gt;0,10,"")</f>
        <v/>
      </c>
      <c r="B518" s="23"/>
      <c r="C518" s="229"/>
      <c r="D518" s="229" t="str">
        <f>IF($C$498="X","X","")</f>
        <v>X</v>
      </c>
      <c r="E518" s="147">
        <v>42420</v>
      </c>
      <c r="F518" s="207" t="s">
        <v>253</v>
      </c>
      <c r="G518" s="349"/>
      <c r="H518" s="397"/>
      <c r="I518" s="396" t="s">
        <v>34</v>
      </c>
      <c r="J518" s="443"/>
      <c r="K518" s="158">
        <f t="shared" si="8"/>
        <v>0</v>
      </c>
    </row>
    <row r="519" spans="1:11" s="8" customFormat="1" ht="12.75" hidden="1" outlineLevel="2" x14ac:dyDescent="0.2">
      <c r="A519" s="228" t="str">
        <f>A518</f>
        <v/>
      </c>
      <c r="B519" s="27" t="s">
        <v>24</v>
      </c>
      <c r="C519" s="27"/>
      <c r="D519" s="27"/>
      <c r="E519" s="43"/>
      <c r="F519" s="210" t="s">
        <v>36</v>
      </c>
      <c r="G519" s="332" t="s">
        <v>34</v>
      </c>
      <c r="H519" s="379"/>
      <c r="I519" s="390"/>
      <c r="J519" s="454"/>
      <c r="K519" s="34">
        <f t="shared" si="8"/>
        <v>0</v>
      </c>
    </row>
    <row r="520" spans="1:11" s="8" customFormat="1" ht="12.75" hidden="1" outlineLevel="2" x14ac:dyDescent="0.2">
      <c r="A520" s="228" t="str">
        <f>IF(SUM(J520:J533)&gt;0,10,"")</f>
        <v/>
      </c>
      <c r="B520" s="47" t="s">
        <v>79</v>
      </c>
      <c r="C520" s="197" t="s">
        <v>10</v>
      </c>
      <c r="D520" s="197" t="str">
        <f>IF($C$497="X","X","")</f>
        <v>X</v>
      </c>
      <c r="E520" s="150">
        <v>42420</v>
      </c>
      <c r="F520" s="208" t="s">
        <v>254</v>
      </c>
      <c r="G520" s="349"/>
      <c r="H520" s="395"/>
      <c r="I520" s="396"/>
      <c r="J520" s="452"/>
      <c r="K520" s="165">
        <f t="shared" si="8"/>
        <v>0</v>
      </c>
    </row>
    <row r="521" spans="1:11" s="8" customFormat="1" ht="67.5" hidden="1" outlineLevel="2" x14ac:dyDescent="0.2">
      <c r="A521" s="228" t="str">
        <f>A520</f>
        <v/>
      </c>
      <c r="B521" s="27" t="s">
        <v>23</v>
      </c>
      <c r="C521" s="27"/>
      <c r="D521" s="27"/>
      <c r="E521" s="144"/>
      <c r="F521" s="205" t="s">
        <v>255</v>
      </c>
      <c r="G521" s="351">
        <v>0</v>
      </c>
      <c r="H521" s="401"/>
      <c r="I521" s="390"/>
      <c r="J521" s="449"/>
      <c r="K521" s="157">
        <f t="shared" si="8"/>
        <v>0</v>
      </c>
    </row>
    <row r="522" spans="1:11" s="8" customFormat="1" ht="12.75" hidden="1" outlineLevel="2" x14ac:dyDescent="0.2">
      <c r="A522" s="27" t="str">
        <f>IF(SUM(J522:J523)&gt;0,10,"")</f>
        <v/>
      </c>
      <c r="B522" s="23"/>
      <c r="C522" s="229" t="s">
        <v>10</v>
      </c>
      <c r="D522" s="229" t="str">
        <f>IF($C$358="X","X","")</f>
        <v>X</v>
      </c>
      <c r="E522" s="147">
        <v>42421</v>
      </c>
      <c r="F522" s="207" t="s">
        <v>256</v>
      </c>
      <c r="G522" s="349"/>
      <c r="H522" s="397"/>
      <c r="I522" s="396" t="s">
        <v>34</v>
      </c>
      <c r="J522" s="447"/>
      <c r="K522" s="158">
        <f t="shared" si="8"/>
        <v>0</v>
      </c>
    </row>
    <row r="523" spans="1:11" s="8" customFormat="1" ht="12.75" hidden="1" outlineLevel="2" x14ac:dyDescent="0.2">
      <c r="A523" s="228" t="str">
        <f>A522</f>
        <v/>
      </c>
      <c r="B523" s="27" t="s">
        <v>24</v>
      </c>
      <c r="C523" s="27"/>
      <c r="D523" s="27"/>
      <c r="E523" s="43"/>
      <c r="F523" s="210" t="s">
        <v>36</v>
      </c>
      <c r="G523" s="332" t="s">
        <v>34</v>
      </c>
      <c r="H523" s="379"/>
      <c r="I523" s="390"/>
      <c r="J523" s="437"/>
      <c r="K523" s="34">
        <f t="shared" si="8"/>
        <v>0</v>
      </c>
    </row>
    <row r="524" spans="1:11" s="8" customFormat="1" ht="12.75" hidden="1" outlineLevel="2" x14ac:dyDescent="0.2">
      <c r="A524" s="27" t="str">
        <f>IF(SUM(J524:J525)&gt;0,10,"")</f>
        <v/>
      </c>
      <c r="B524" s="23"/>
      <c r="C524" s="229"/>
      <c r="D524" s="229" t="str">
        <f>IF($C$520="X","X","")</f>
        <v>X</v>
      </c>
      <c r="E524" s="147">
        <v>42422</v>
      </c>
      <c r="F524" s="207" t="s">
        <v>257</v>
      </c>
      <c r="G524" s="349"/>
      <c r="H524" s="397">
        <v>790</v>
      </c>
      <c r="I524" s="396" t="s">
        <v>34</v>
      </c>
      <c r="J524" s="452"/>
      <c r="K524" s="158">
        <f t="shared" si="8"/>
        <v>0</v>
      </c>
    </row>
    <row r="525" spans="1:11" s="8" customFormat="1" ht="12.75" hidden="1" outlineLevel="2" x14ac:dyDescent="0.2">
      <c r="A525" s="228" t="str">
        <f>A524</f>
        <v/>
      </c>
      <c r="B525" s="27" t="s">
        <v>24</v>
      </c>
      <c r="C525" s="27"/>
      <c r="D525" s="27"/>
      <c r="E525" s="43"/>
      <c r="F525" s="210" t="s">
        <v>36</v>
      </c>
      <c r="G525" s="332" t="s">
        <v>34</v>
      </c>
      <c r="H525" s="379"/>
      <c r="I525" s="390"/>
      <c r="J525" s="452"/>
      <c r="K525" s="34">
        <f t="shared" si="8"/>
        <v>0</v>
      </c>
    </row>
    <row r="526" spans="1:11" s="8" customFormat="1" ht="12.75" hidden="1" outlineLevel="2" x14ac:dyDescent="0.2">
      <c r="A526" s="27" t="str">
        <f>IF(SUM(J526:J527)&gt;0,10,"")</f>
        <v/>
      </c>
      <c r="B526" s="23"/>
      <c r="C526" s="229"/>
      <c r="D526" s="229" t="str">
        <f>IF($C$520="X","X","")</f>
        <v>X</v>
      </c>
      <c r="E526" s="147">
        <v>42423</v>
      </c>
      <c r="F526" s="207" t="s">
        <v>258</v>
      </c>
      <c r="G526" s="349"/>
      <c r="H526" s="397">
        <v>1300</v>
      </c>
      <c r="I526" s="396" t="s">
        <v>34</v>
      </c>
      <c r="J526" s="452"/>
      <c r="K526" s="158">
        <f t="shared" si="8"/>
        <v>0</v>
      </c>
    </row>
    <row r="527" spans="1:11" s="8" customFormat="1" ht="12.75" hidden="1" outlineLevel="2" x14ac:dyDescent="0.2">
      <c r="A527" s="228" t="str">
        <f>A526</f>
        <v/>
      </c>
      <c r="B527" s="27" t="s">
        <v>24</v>
      </c>
      <c r="C527" s="27"/>
      <c r="D527" s="27"/>
      <c r="E527" s="43"/>
      <c r="F527" s="210" t="s">
        <v>36</v>
      </c>
      <c r="G527" s="332" t="s">
        <v>34</v>
      </c>
      <c r="H527" s="379"/>
      <c r="I527" s="390"/>
      <c r="J527" s="452"/>
      <c r="K527" s="34">
        <f t="shared" ref="K527:K590" si="9">J527*H527</f>
        <v>0</v>
      </c>
    </row>
    <row r="528" spans="1:11" s="8" customFormat="1" ht="12.75" hidden="1" outlineLevel="2" x14ac:dyDescent="0.2">
      <c r="A528" s="27" t="str">
        <f>IF(SUM(J528:J529)&gt;0,10,"")</f>
        <v/>
      </c>
      <c r="B528" s="23"/>
      <c r="C528" s="229"/>
      <c r="D528" s="229" t="str">
        <f>IF($C$520="X","X","")</f>
        <v>X</v>
      </c>
      <c r="E528" s="147">
        <v>42424</v>
      </c>
      <c r="F528" s="207" t="s">
        <v>259</v>
      </c>
      <c r="G528" s="349"/>
      <c r="H528" s="397">
        <v>700</v>
      </c>
      <c r="I528" s="396" t="s">
        <v>34</v>
      </c>
      <c r="J528" s="452"/>
      <c r="K528" s="158">
        <f t="shared" si="9"/>
        <v>0</v>
      </c>
    </row>
    <row r="529" spans="1:11" s="8" customFormat="1" ht="12.75" hidden="1" outlineLevel="2" x14ac:dyDescent="0.2">
      <c r="A529" s="228" t="str">
        <f>A528</f>
        <v/>
      </c>
      <c r="B529" s="27" t="s">
        <v>24</v>
      </c>
      <c r="C529" s="27"/>
      <c r="D529" s="27"/>
      <c r="E529" s="43"/>
      <c r="F529" s="210" t="s">
        <v>36</v>
      </c>
      <c r="G529" s="332" t="s">
        <v>34</v>
      </c>
      <c r="H529" s="379"/>
      <c r="I529" s="390"/>
      <c r="J529" s="457"/>
      <c r="K529" s="34">
        <f t="shared" si="9"/>
        <v>0</v>
      </c>
    </row>
    <row r="530" spans="1:11" s="8" customFormat="1" ht="12.75" hidden="1" outlineLevel="2" x14ac:dyDescent="0.2">
      <c r="A530" s="27" t="str">
        <f>IF(SUM(J530:J531)&gt;0,10,"")</f>
        <v/>
      </c>
      <c r="B530" s="23"/>
      <c r="C530" s="229"/>
      <c r="D530" s="229" t="str">
        <f>IF($C$520="X","X","")</f>
        <v>X</v>
      </c>
      <c r="E530" s="147">
        <v>42425</v>
      </c>
      <c r="F530" s="207" t="s">
        <v>260</v>
      </c>
      <c r="G530" s="349"/>
      <c r="H530" s="397">
        <v>790</v>
      </c>
      <c r="I530" s="396" t="s">
        <v>34</v>
      </c>
      <c r="J530" s="452"/>
      <c r="K530" s="158">
        <f t="shared" si="9"/>
        <v>0</v>
      </c>
    </row>
    <row r="531" spans="1:11" s="8" customFormat="1" ht="12.75" hidden="1" outlineLevel="2" x14ac:dyDescent="0.2">
      <c r="A531" s="228" t="str">
        <f>A530</f>
        <v/>
      </c>
      <c r="B531" s="27" t="s">
        <v>24</v>
      </c>
      <c r="C531" s="27"/>
      <c r="D531" s="27"/>
      <c r="E531" s="43"/>
      <c r="F531" s="210" t="s">
        <v>36</v>
      </c>
      <c r="G531" s="332" t="s">
        <v>34</v>
      </c>
      <c r="H531" s="379"/>
      <c r="I531" s="390"/>
      <c r="J531" s="452"/>
      <c r="K531" s="34">
        <f t="shared" si="9"/>
        <v>0</v>
      </c>
    </row>
    <row r="532" spans="1:11" s="8" customFormat="1" ht="12.75" hidden="1" outlineLevel="2" x14ac:dyDescent="0.2">
      <c r="A532" s="27" t="str">
        <f>IF(SUM(J532:J533)&gt;0,10,"")</f>
        <v/>
      </c>
      <c r="B532" s="23"/>
      <c r="C532" s="229"/>
      <c r="D532" s="229" t="str">
        <f>IF($C$520="X","X","")</f>
        <v>X</v>
      </c>
      <c r="E532" s="147">
        <v>42426</v>
      </c>
      <c r="F532" s="207" t="s">
        <v>261</v>
      </c>
      <c r="G532" s="349"/>
      <c r="H532" s="397">
        <v>1410</v>
      </c>
      <c r="I532" s="396" t="s">
        <v>34</v>
      </c>
      <c r="J532" s="458"/>
      <c r="K532" s="158">
        <f t="shared" si="9"/>
        <v>0</v>
      </c>
    </row>
    <row r="533" spans="1:11" s="8" customFormat="1" ht="12.75" hidden="1" outlineLevel="2" x14ac:dyDescent="0.2">
      <c r="A533" s="228" t="str">
        <f>A532</f>
        <v/>
      </c>
      <c r="B533" s="27" t="s">
        <v>24</v>
      </c>
      <c r="C533" s="27"/>
      <c r="D533" s="27"/>
      <c r="E533" s="43"/>
      <c r="F533" s="210" t="s">
        <v>36</v>
      </c>
      <c r="G533" s="332" t="s">
        <v>34</v>
      </c>
      <c r="H533" s="379"/>
      <c r="I533" s="390"/>
      <c r="J533" s="456"/>
      <c r="K533" s="34">
        <f t="shared" si="9"/>
        <v>0</v>
      </c>
    </row>
    <row r="534" spans="1:11" s="8" customFormat="1" ht="12.75" hidden="1" outlineLevel="2" x14ac:dyDescent="0.2">
      <c r="A534" s="228" t="str">
        <f>IF(SUM(J534:J551)&gt;0,10,"")</f>
        <v/>
      </c>
      <c r="B534" s="47" t="s">
        <v>79</v>
      </c>
      <c r="C534" s="197"/>
      <c r="D534" s="197" t="str">
        <f>IF($C$497="X","X","")</f>
        <v>X</v>
      </c>
      <c r="E534" s="150">
        <v>42430</v>
      </c>
      <c r="F534" s="276" t="s">
        <v>262</v>
      </c>
      <c r="G534" s="351"/>
      <c r="H534" s="401"/>
      <c r="I534" s="396"/>
      <c r="J534" s="452"/>
      <c r="K534" s="157">
        <f t="shared" si="9"/>
        <v>0</v>
      </c>
    </row>
    <row r="535" spans="1:11" s="8" customFormat="1" ht="33.75" hidden="1" outlineLevel="2" x14ac:dyDescent="0.2">
      <c r="A535" s="228" t="str">
        <f>A534</f>
        <v/>
      </c>
      <c r="B535" s="27" t="s">
        <v>23</v>
      </c>
      <c r="C535" s="27"/>
      <c r="D535" s="27"/>
      <c r="E535" s="149"/>
      <c r="F535" s="209" t="s">
        <v>263</v>
      </c>
      <c r="G535" s="350">
        <v>0</v>
      </c>
      <c r="H535" s="394"/>
      <c r="I535" s="390"/>
      <c r="J535" s="460"/>
      <c r="K535" s="166">
        <f t="shared" si="9"/>
        <v>0</v>
      </c>
    </row>
    <row r="536" spans="1:11" s="8" customFormat="1" ht="12.75" hidden="1" outlineLevel="2" x14ac:dyDescent="0.2">
      <c r="A536" s="27" t="str">
        <f>IF(SUM(J536:J537)&gt;0,10,"")</f>
        <v/>
      </c>
      <c r="B536" s="23"/>
      <c r="C536" s="229"/>
      <c r="D536" s="229" t="str">
        <f>IF($C$534="X","X","")</f>
        <v/>
      </c>
      <c r="E536" s="147">
        <v>42431</v>
      </c>
      <c r="F536" s="207" t="s">
        <v>264</v>
      </c>
      <c r="G536" s="349"/>
      <c r="H536" s="397">
        <v>210</v>
      </c>
      <c r="I536" s="396" t="s">
        <v>45</v>
      </c>
      <c r="J536" s="452"/>
      <c r="K536" s="158">
        <f t="shared" si="9"/>
        <v>0</v>
      </c>
    </row>
    <row r="537" spans="1:11" s="8" customFormat="1" ht="12.75" hidden="1" outlineLevel="2" x14ac:dyDescent="0.2">
      <c r="A537" s="228" t="str">
        <f>A536</f>
        <v/>
      </c>
      <c r="B537" s="27" t="s">
        <v>24</v>
      </c>
      <c r="C537" s="27"/>
      <c r="D537" s="27"/>
      <c r="E537" s="43"/>
      <c r="F537" s="210" t="s">
        <v>46</v>
      </c>
      <c r="G537" s="332" t="s">
        <v>45</v>
      </c>
      <c r="H537" s="379"/>
      <c r="I537" s="390"/>
      <c r="J537" s="452"/>
      <c r="K537" s="34">
        <f t="shared" si="9"/>
        <v>0</v>
      </c>
    </row>
    <row r="538" spans="1:11" s="8" customFormat="1" ht="12.75" hidden="1" outlineLevel="2" x14ac:dyDescent="0.2">
      <c r="A538" s="27" t="str">
        <f>IF(SUM(J538:J539)&gt;0,10,"")</f>
        <v/>
      </c>
      <c r="B538" s="23"/>
      <c r="C538" s="229"/>
      <c r="D538" s="229" t="str">
        <f>IF($C$534="X","X","")</f>
        <v/>
      </c>
      <c r="E538" s="147">
        <v>42432</v>
      </c>
      <c r="F538" s="207" t="s">
        <v>265</v>
      </c>
      <c r="G538" s="349"/>
      <c r="H538" s="397">
        <v>250</v>
      </c>
      <c r="I538" s="396" t="s">
        <v>45</v>
      </c>
      <c r="J538" s="452"/>
      <c r="K538" s="158">
        <f t="shared" si="9"/>
        <v>0</v>
      </c>
    </row>
    <row r="539" spans="1:11" s="8" customFormat="1" ht="12.75" hidden="1" outlineLevel="2" x14ac:dyDescent="0.2">
      <c r="A539" s="228" t="str">
        <f>A538</f>
        <v/>
      </c>
      <c r="B539" s="27" t="s">
        <v>24</v>
      </c>
      <c r="C539" s="27"/>
      <c r="D539" s="27"/>
      <c r="E539" s="43"/>
      <c r="F539" s="210" t="s">
        <v>46</v>
      </c>
      <c r="G539" s="332" t="s">
        <v>45</v>
      </c>
      <c r="H539" s="379"/>
      <c r="I539" s="390"/>
      <c r="J539" s="452"/>
      <c r="K539" s="34">
        <f t="shared" si="9"/>
        <v>0</v>
      </c>
    </row>
    <row r="540" spans="1:11" s="8" customFormat="1" ht="12.75" hidden="1" outlineLevel="2" x14ac:dyDescent="0.2">
      <c r="A540" s="27" t="str">
        <f>IF(SUM(J540:J541)&gt;0,10,"")</f>
        <v/>
      </c>
      <c r="B540" s="23"/>
      <c r="C540" s="229"/>
      <c r="D540" s="229" t="str">
        <f>IF($C$534="X","X","")</f>
        <v/>
      </c>
      <c r="E540" s="147">
        <v>42433</v>
      </c>
      <c r="F540" s="207" t="s">
        <v>266</v>
      </c>
      <c r="G540" s="349"/>
      <c r="H540" s="397">
        <v>435</v>
      </c>
      <c r="I540" s="396" t="s">
        <v>45</v>
      </c>
      <c r="J540" s="452"/>
      <c r="K540" s="158">
        <f t="shared" si="9"/>
        <v>0</v>
      </c>
    </row>
    <row r="541" spans="1:11" s="8" customFormat="1" ht="12.75" hidden="1" outlineLevel="2" x14ac:dyDescent="0.2">
      <c r="A541" s="228" t="str">
        <f>A540</f>
        <v/>
      </c>
      <c r="B541" s="27" t="s">
        <v>24</v>
      </c>
      <c r="C541" s="27"/>
      <c r="D541" s="27"/>
      <c r="E541" s="43"/>
      <c r="F541" s="210" t="s">
        <v>46</v>
      </c>
      <c r="G541" s="332" t="s">
        <v>45</v>
      </c>
      <c r="H541" s="379"/>
      <c r="I541" s="390"/>
      <c r="J541" s="452"/>
      <c r="K541" s="34">
        <f t="shared" si="9"/>
        <v>0</v>
      </c>
    </row>
    <row r="542" spans="1:11" s="8" customFormat="1" ht="12.75" hidden="1" outlineLevel="2" x14ac:dyDescent="0.2">
      <c r="A542" s="27" t="str">
        <f>IF(SUM(J542:J543)&gt;0,10,"")</f>
        <v/>
      </c>
      <c r="B542" s="23"/>
      <c r="C542" s="229"/>
      <c r="D542" s="229" t="str">
        <f>IF($C$534="X","X","")</f>
        <v/>
      </c>
      <c r="E542" s="147">
        <v>42434</v>
      </c>
      <c r="F542" s="207" t="s">
        <v>267</v>
      </c>
      <c r="G542" s="349"/>
      <c r="H542" s="397">
        <v>470</v>
      </c>
      <c r="I542" s="396" t="s">
        <v>45</v>
      </c>
      <c r="J542" s="452"/>
      <c r="K542" s="158">
        <f t="shared" si="9"/>
        <v>0</v>
      </c>
    </row>
    <row r="543" spans="1:11" s="8" customFormat="1" ht="12.75" hidden="1" outlineLevel="2" x14ac:dyDescent="0.2">
      <c r="A543" s="228" t="str">
        <f>A542</f>
        <v/>
      </c>
      <c r="B543" s="27" t="s">
        <v>24</v>
      </c>
      <c r="C543" s="27"/>
      <c r="D543" s="27"/>
      <c r="E543" s="43"/>
      <c r="F543" s="210" t="s">
        <v>46</v>
      </c>
      <c r="G543" s="332" t="s">
        <v>45</v>
      </c>
      <c r="H543" s="379"/>
      <c r="I543" s="390"/>
      <c r="J543" s="452"/>
      <c r="K543" s="34">
        <f t="shared" si="9"/>
        <v>0</v>
      </c>
    </row>
    <row r="544" spans="1:11" s="8" customFormat="1" ht="12.75" hidden="1" outlineLevel="2" x14ac:dyDescent="0.2">
      <c r="A544" s="27" t="str">
        <f>IF(SUM(J544:J545)&gt;0,10,"")</f>
        <v/>
      </c>
      <c r="B544" s="23"/>
      <c r="C544" s="229"/>
      <c r="D544" s="229" t="str">
        <f>IF($C$534="X","X","")</f>
        <v/>
      </c>
      <c r="E544" s="147">
        <v>42435</v>
      </c>
      <c r="F544" s="207" t="s">
        <v>268</v>
      </c>
      <c r="G544" s="349"/>
      <c r="H544" s="397">
        <v>370</v>
      </c>
      <c r="I544" s="396" t="s">
        <v>45</v>
      </c>
      <c r="J544" s="451"/>
      <c r="K544" s="158">
        <f t="shared" si="9"/>
        <v>0</v>
      </c>
    </row>
    <row r="545" spans="1:11" s="8" customFormat="1" ht="12.75" hidden="1" outlineLevel="2" x14ac:dyDescent="0.2">
      <c r="A545" s="228" t="str">
        <f>A544</f>
        <v/>
      </c>
      <c r="B545" s="27" t="s">
        <v>24</v>
      </c>
      <c r="C545" s="27"/>
      <c r="D545" s="27"/>
      <c r="E545" s="43"/>
      <c r="F545" s="210" t="s">
        <v>46</v>
      </c>
      <c r="G545" s="332" t="s">
        <v>45</v>
      </c>
      <c r="H545" s="379"/>
      <c r="I545" s="390"/>
      <c r="J545" s="452"/>
      <c r="K545" s="34">
        <f t="shared" si="9"/>
        <v>0</v>
      </c>
    </row>
    <row r="546" spans="1:11" s="8" customFormat="1" ht="12.75" hidden="1" outlineLevel="2" x14ac:dyDescent="0.2">
      <c r="A546" s="27" t="str">
        <f>IF(SUM(J546:J547)&gt;0,10,"")</f>
        <v/>
      </c>
      <c r="B546" s="23"/>
      <c r="C546" s="229"/>
      <c r="D546" s="229" t="str">
        <f>IF($C$534="X","X","")</f>
        <v/>
      </c>
      <c r="E546" s="147">
        <v>42436</v>
      </c>
      <c r="F546" s="207" t="s">
        <v>269</v>
      </c>
      <c r="G546" s="349"/>
      <c r="H546" s="397">
        <v>470</v>
      </c>
      <c r="I546" s="396" t="s">
        <v>45</v>
      </c>
      <c r="J546" s="457"/>
      <c r="K546" s="158">
        <f t="shared" si="9"/>
        <v>0</v>
      </c>
    </row>
    <row r="547" spans="1:11" s="8" customFormat="1" ht="12.75" hidden="1" outlineLevel="2" x14ac:dyDescent="0.2">
      <c r="A547" s="228" t="str">
        <f>A546</f>
        <v/>
      </c>
      <c r="B547" s="27" t="s">
        <v>24</v>
      </c>
      <c r="C547" s="27"/>
      <c r="D547" s="27"/>
      <c r="E547" s="43"/>
      <c r="F547" s="210" t="s">
        <v>46</v>
      </c>
      <c r="G547" s="332" t="s">
        <v>45</v>
      </c>
      <c r="H547" s="379"/>
      <c r="I547" s="390"/>
      <c r="J547" s="452"/>
      <c r="K547" s="34">
        <f t="shared" si="9"/>
        <v>0</v>
      </c>
    </row>
    <row r="548" spans="1:11" s="8" customFormat="1" ht="12.75" hidden="1" outlineLevel="2" x14ac:dyDescent="0.2">
      <c r="A548" s="27" t="str">
        <f>IF(SUM(J548:J549)&gt;0,10,"")</f>
        <v/>
      </c>
      <c r="B548" s="23"/>
      <c r="C548" s="229"/>
      <c r="D548" s="229" t="str">
        <f>IF($C$534="X","X","")</f>
        <v/>
      </c>
      <c r="E548" s="147">
        <v>42437</v>
      </c>
      <c r="F548" s="207" t="s">
        <v>270</v>
      </c>
      <c r="G548" s="349"/>
      <c r="H548" s="397">
        <v>670</v>
      </c>
      <c r="I548" s="396" t="s">
        <v>45</v>
      </c>
      <c r="J548" s="457"/>
      <c r="K548" s="158">
        <f t="shared" si="9"/>
        <v>0</v>
      </c>
    </row>
    <row r="549" spans="1:11" s="8" customFormat="1" ht="12.75" hidden="1" outlineLevel="2" x14ac:dyDescent="0.2">
      <c r="A549" s="228" t="str">
        <f>A548</f>
        <v/>
      </c>
      <c r="B549" s="27" t="s">
        <v>24</v>
      </c>
      <c r="C549" s="27"/>
      <c r="D549" s="27"/>
      <c r="E549" s="43"/>
      <c r="F549" s="210" t="s">
        <v>46</v>
      </c>
      <c r="G549" s="332" t="s">
        <v>45</v>
      </c>
      <c r="H549" s="379"/>
      <c r="I549" s="390"/>
      <c r="J549" s="452"/>
      <c r="K549" s="34">
        <f t="shared" si="9"/>
        <v>0</v>
      </c>
    </row>
    <row r="550" spans="1:11" s="8" customFormat="1" ht="12.75" hidden="1" outlineLevel="2" x14ac:dyDescent="0.2">
      <c r="A550" s="27" t="str">
        <f>IF(SUM(J550:J551)&gt;0,10,"")</f>
        <v/>
      </c>
      <c r="B550" s="23"/>
      <c r="C550" s="229"/>
      <c r="D550" s="229" t="str">
        <f>IF($C$534="X","X","")</f>
        <v/>
      </c>
      <c r="E550" s="147">
        <v>42438</v>
      </c>
      <c r="F550" s="207" t="s">
        <v>271</v>
      </c>
      <c r="G550" s="349"/>
      <c r="H550" s="397">
        <v>920</v>
      </c>
      <c r="I550" s="396" t="s">
        <v>45</v>
      </c>
      <c r="J550" s="449"/>
      <c r="K550" s="158">
        <f t="shared" si="9"/>
        <v>0</v>
      </c>
    </row>
    <row r="551" spans="1:11" s="8" customFormat="1" ht="12.75" hidden="1" outlineLevel="2" x14ac:dyDescent="0.2">
      <c r="A551" s="228" t="str">
        <f>A550</f>
        <v/>
      </c>
      <c r="B551" s="27" t="s">
        <v>24</v>
      </c>
      <c r="C551" s="27"/>
      <c r="D551" s="27"/>
      <c r="E551" s="19"/>
      <c r="F551" s="230" t="s">
        <v>46</v>
      </c>
      <c r="G551" s="332" t="s">
        <v>45</v>
      </c>
      <c r="H551" s="369"/>
      <c r="I551" s="392"/>
      <c r="J551" s="449"/>
      <c r="K551" s="35">
        <f t="shared" si="9"/>
        <v>0</v>
      </c>
    </row>
    <row r="552" spans="1:11" s="8" customFormat="1" ht="12.75" outlineLevel="2" x14ac:dyDescent="0.2">
      <c r="A552" s="228">
        <f>IF(SUM(J552:J573)&gt;0,10,"")</f>
        <v>10</v>
      </c>
      <c r="B552" s="47" t="s">
        <v>21</v>
      </c>
      <c r="C552" s="238" t="s">
        <v>10</v>
      </c>
      <c r="D552" s="238" t="str">
        <f>IF($C$422="X","X","")</f>
        <v>X</v>
      </c>
      <c r="E552" s="105">
        <v>42500</v>
      </c>
      <c r="F552" s="216" t="s">
        <v>272</v>
      </c>
      <c r="G552" s="353">
        <v>0</v>
      </c>
      <c r="H552" s="404"/>
      <c r="I552" s="396"/>
      <c r="J552" s="456"/>
      <c r="K552" s="161">
        <f t="shared" si="9"/>
        <v>0</v>
      </c>
    </row>
    <row r="553" spans="1:11" s="8" customFormat="1" ht="12.75" outlineLevel="2" x14ac:dyDescent="0.2">
      <c r="A553" s="228">
        <f>IF(SUM(J552:J562)&gt;0,10,"")</f>
        <v>10</v>
      </c>
      <c r="B553" s="231" t="s">
        <v>79</v>
      </c>
      <c r="C553" s="197"/>
      <c r="D553" s="197" t="str">
        <f>IF($C$552="X","X","")</f>
        <v>X</v>
      </c>
      <c r="E553" s="148">
        <v>42510</v>
      </c>
      <c r="F553" s="208" t="s">
        <v>273</v>
      </c>
      <c r="G553" s="330">
        <v>0</v>
      </c>
      <c r="H553" s="408"/>
      <c r="I553" s="368"/>
      <c r="J553" s="461"/>
      <c r="K553" s="164">
        <f t="shared" si="9"/>
        <v>0</v>
      </c>
    </row>
    <row r="554" spans="1:11" s="8" customFormat="1" ht="45" outlineLevel="2" x14ac:dyDescent="0.2">
      <c r="A554" s="228">
        <f>A553</f>
        <v>10</v>
      </c>
      <c r="B554" s="24" t="s">
        <v>23</v>
      </c>
      <c r="C554" s="24"/>
      <c r="D554" s="24"/>
      <c r="E554" s="149"/>
      <c r="F554" s="212" t="s">
        <v>621</v>
      </c>
      <c r="G554" s="344">
        <v>0</v>
      </c>
      <c r="H554" s="394"/>
      <c r="I554" s="390"/>
      <c r="J554" s="449"/>
      <c r="K554" s="166">
        <f t="shared" si="9"/>
        <v>0</v>
      </c>
    </row>
    <row r="555" spans="1:11" s="8" customFormat="1" ht="12.75" outlineLevel="2" x14ac:dyDescent="0.2">
      <c r="A555" s="27">
        <f>IF(SUM(J555:J556)&gt;0,10,"")</f>
        <v>10</v>
      </c>
      <c r="B555" s="23"/>
      <c r="C555" s="229"/>
      <c r="D555" s="229" t="str">
        <f>IF($C$553="X","X","")</f>
        <v/>
      </c>
      <c r="E555" s="147">
        <v>42511</v>
      </c>
      <c r="F555" s="207" t="s">
        <v>274</v>
      </c>
      <c r="G555" s="349"/>
      <c r="H555" s="397"/>
      <c r="I555" s="396" t="s">
        <v>34</v>
      </c>
      <c r="J555" s="461">
        <v>2</v>
      </c>
      <c r="K555" s="158">
        <f t="shared" si="9"/>
        <v>0</v>
      </c>
    </row>
    <row r="556" spans="1:11" s="8" customFormat="1" ht="12.75" hidden="1" outlineLevel="2" x14ac:dyDescent="0.2">
      <c r="A556" s="228">
        <f>A555</f>
        <v>10</v>
      </c>
      <c r="B556" s="27" t="s">
        <v>24</v>
      </c>
      <c r="C556" s="27"/>
      <c r="D556" s="27"/>
      <c r="E556" s="43"/>
      <c r="F556" s="210" t="s">
        <v>36</v>
      </c>
      <c r="G556" s="332" t="s">
        <v>34</v>
      </c>
      <c r="H556" s="379"/>
      <c r="I556" s="390"/>
      <c r="J556" s="452"/>
      <c r="K556" s="34">
        <f t="shared" si="9"/>
        <v>0</v>
      </c>
    </row>
    <row r="557" spans="1:11" s="8" customFormat="1" ht="12.75" hidden="1" outlineLevel="2" x14ac:dyDescent="0.2">
      <c r="A557" s="27" t="str">
        <f>IF(SUM(J557:J558)&gt;0,10,"")</f>
        <v/>
      </c>
      <c r="B557" s="23"/>
      <c r="C557" s="229"/>
      <c r="D557" s="229" t="str">
        <f>IF($C$553="X","X","")</f>
        <v/>
      </c>
      <c r="E557" s="147">
        <v>42512</v>
      </c>
      <c r="F557" s="207" t="s">
        <v>275</v>
      </c>
      <c r="G557" s="349"/>
      <c r="H557" s="397"/>
      <c r="I557" s="396" t="s">
        <v>34</v>
      </c>
      <c r="J557" s="452"/>
      <c r="K557" s="158">
        <f t="shared" si="9"/>
        <v>0</v>
      </c>
    </row>
    <row r="558" spans="1:11" s="8" customFormat="1" ht="12.75" hidden="1" outlineLevel="2" x14ac:dyDescent="0.2">
      <c r="A558" s="228" t="str">
        <f>A557</f>
        <v/>
      </c>
      <c r="B558" s="27" t="s">
        <v>24</v>
      </c>
      <c r="C558" s="27"/>
      <c r="D558" s="27"/>
      <c r="E558" s="19"/>
      <c r="F558" s="230" t="s">
        <v>36</v>
      </c>
      <c r="G558" s="332" t="s">
        <v>34</v>
      </c>
      <c r="H558" s="369"/>
      <c r="I558" s="390"/>
      <c r="J558" s="452"/>
      <c r="K558" s="35">
        <f t="shared" si="9"/>
        <v>0</v>
      </c>
    </row>
    <row r="559" spans="1:11" s="8" customFormat="1" ht="13.5" hidden="1" outlineLevel="2" thickBot="1" x14ac:dyDescent="0.25">
      <c r="A559" s="27" t="str">
        <f>IF(SUM(J559:J560)&gt;0,10,"")</f>
        <v/>
      </c>
      <c r="B559" s="23"/>
      <c r="C559" s="229"/>
      <c r="D559" s="229" t="str">
        <f>IF($C$553="X","X","")</f>
        <v/>
      </c>
      <c r="E559" s="147">
        <v>42513</v>
      </c>
      <c r="F559" s="207" t="s">
        <v>276</v>
      </c>
      <c r="G559" s="349"/>
      <c r="H559" s="397"/>
      <c r="I559" s="396" t="s">
        <v>34</v>
      </c>
      <c r="J559" s="452"/>
      <c r="K559" s="158">
        <f t="shared" si="9"/>
        <v>0</v>
      </c>
    </row>
    <row r="560" spans="1:11" s="8" customFormat="1" ht="13.5" hidden="1" outlineLevel="2" thickBot="1" x14ac:dyDescent="0.25">
      <c r="A560" s="228" t="str">
        <f>A559</f>
        <v/>
      </c>
      <c r="B560" s="27" t="s">
        <v>24</v>
      </c>
      <c r="C560" s="27"/>
      <c r="D560" s="27"/>
      <c r="E560" s="19"/>
      <c r="F560" s="230" t="s">
        <v>36</v>
      </c>
      <c r="G560" s="332" t="s">
        <v>34</v>
      </c>
      <c r="H560" s="369"/>
      <c r="I560" s="390"/>
      <c r="J560" s="438"/>
      <c r="K560" s="35">
        <f t="shared" si="9"/>
        <v>0</v>
      </c>
    </row>
    <row r="561" spans="1:11" s="8" customFormat="1" ht="12.75" hidden="1" outlineLevel="2" x14ac:dyDescent="0.2">
      <c r="A561" s="27" t="str">
        <f>IF(SUM(J561:J562)&gt;0,10,"")</f>
        <v/>
      </c>
      <c r="B561" s="23"/>
      <c r="C561" s="229"/>
      <c r="D561" s="229" t="str">
        <f>IF($C$553="X","X","")</f>
        <v/>
      </c>
      <c r="E561" s="147">
        <v>42514</v>
      </c>
      <c r="F561" s="207" t="s">
        <v>277</v>
      </c>
      <c r="G561" s="349"/>
      <c r="H561" s="397"/>
      <c r="I561" s="396" t="s">
        <v>34</v>
      </c>
      <c r="J561" s="445"/>
      <c r="K561" s="158">
        <f t="shared" si="9"/>
        <v>0</v>
      </c>
    </row>
    <row r="562" spans="1:11" s="8" customFormat="1" ht="12.75" hidden="1" outlineLevel="2" x14ac:dyDescent="0.2">
      <c r="A562" s="228" t="str">
        <f>A561</f>
        <v/>
      </c>
      <c r="B562" s="27" t="s">
        <v>24</v>
      </c>
      <c r="C562" s="27"/>
      <c r="D562" s="27"/>
      <c r="E562" s="19"/>
      <c r="F562" s="230" t="s">
        <v>36</v>
      </c>
      <c r="G562" s="332" t="s">
        <v>34</v>
      </c>
      <c r="H562" s="369"/>
      <c r="I562" s="392"/>
      <c r="J562" s="449"/>
      <c r="K562" s="35">
        <f t="shared" si="9"/>
        <v>0</v>
      </c>
    </row>
    <row r="563" spans="1:11" s="8" customFormat="1" ht="12.75" outlineLevel="2" x14ac:dyDescent="0.2">
      <c r="A563" s="228">
        <f>IF(SUM(J563:J565)&gt;0,10,"")</f>
        <v>10</v>
      </c>
      <c r="B563" s="231" t="s">
        <v>79</v>
      </c>
      <c r="C563" s="197"/>
      <c r="D563" s="197" t="str">
        <f>IF($C$552="X","X","")</f>
        <v>X</v>
      </c>
      <c r="E563" s="148">
        <v>42520</v>
      </c>
      <c r="F563" s="208" t="s">
        <v>278</v>
      </c>
      <c r="G563" s="326">
        <v>0</v>
      </c>
      <c r="H563" s="410"/>
      <c r="I563" s="368" t="s">
        <v>34</v>
      </c>
      <c r="J563" s="452">
        <v>2</v>
      </c>
      <c r="K563" s="163">
        <f t="shared" si="9"/>
        <v>0</v>
      </c>
    </row>
    <row r="564" spans="1:11" s="8" customFormat="1" ht="45" outlineLevel="2" x14ac:dyDescent="0.2">
      <c r="A564" s="228">
        <f>A563</f>
        <v>10</v>
      </c>
      <c r="B564" s="24" t="s">
        <v>23</v>
      </c>
      <c r="C564" s="24"/>
      <c r="D564" s="24"/>
      <c r="E564" s="144"/>
      <c r="F564" s="206" t="s">
        <v>525</v>
      </c>
      <c r="G564" s="341"/>
      <c r="H564" s="411"/>
      <c r="I564" s="392"/>
      <c r="J564" s="452"/>
      <c r="K564" s="174">
        <f t="shared" si="9"/>
        <v>0</v>
      </c>
    </row>
    <row r="565" spans="1:11" s="8" customFormat="1" ht="12.75" hidden="1" outlineLevel="2" x14ac:dyDescent="0.2">
      <c r="A565" s="228">
        <f>A564</f>
        <v>10</v>
      </c>
      <c r="B565" s="27" t="s">
        <v>24</v>
      </c>
      <c r="C565" s="27"/>
      <c r="D565" s="27"/>
      <c r="E565" s="19"/>
      <c r="F565" s="230" t="s">
        <v>36</v>
      </c>
      <c r="G565" s="332" t="s">
        <v>34</v>
      </c>
      <c r="H565" s="379"/>
      <c r="I565" s="392"/>
      <c r="J565" s="449"/>
      <c r="K565" s="34">
        <f t="shared" si="9"/>
        <v>0</v>
      </c>
    </row>
    <row r="566" spans="1:11" s="8" customFormat="1" ht="12.75" hidden="1" outlineLevel="2" x14ac:dyDescent="0.2">
      <c r="A566" s="228" t="str">
        <f>IF(SUM(J566:J573)&gt;0,10,"")</f>
        <v/>
      </c>
      <c r="B566" s="231" t="s">
        <v>79</v>
      </c>
      <c r="C566" s="197" t="s">
        <v>10</v>
      </c>
      <c r="D566" s="197" t="str">
        <f>IF($C$552="X","X","")</f>
        <v>X</v>
      </c>
      <c r="E566" s="148">
        <v>42540</v>
      </c>
      <c r="F566" s="208" t="s">
        <v>279</v>
      </c>
      <c r="G566" s="330">
        <v>0</v>
      </c>
      <c r="H566" s="408"/>
      <c r="I566" s="368"/>
      <c r="J566" s="452"/>
      <c r="K566" s="164">
        <f t="shared" si="9"/>
        <v>0</v>
      </c>
    </row>
    <row r="567" spans="1:11" s="8" customFormat="1" ht="33.75" hidden="1" outlineLevel="2" x14ac:dyDescent="0.2">
      <c r="A567" s="228" t="str">
        <f>A566</f>
        <v/>
      </c>
      <c r="B567" s="24" t="s">
        <v>23</v>
      </c>
      <c r="C567" s="24"/>
      <c r="D567" s="24"/>
      <c r="E567" s="149"/>
      <c r="F567" s="212" t="s">
        <v>280</v>
      </c>
      <c r="G567" s="344">
        <v>0</v>
      </c>
      <c r="H567" s="394"/>
      <c r="I567" s="390"/>
      <c r="J567" s="452"/>
      <c r="K567" s="166">
        <f t="shared" si="9"/>
        <v>0</v>
      </c>
    </row>
    <row r="568" spans="1:11" s="8" customFormat="1" ht="12.75" hidden="1" outlineLevel="2" x14ac:dyDescent="0.2">
      <c r="A568" s="27" t="str">
        <f>IF(SUM(J568:J569)&gt;0,10,"")</f>
        <v/>
      </c>
      <c r="B568" s="23"/>
      <c r="C568" s="229" t="s">
        <v>10</v>
      </c>
      <c r="D568" s="229" t="str">
        <f>IF($C$358="X","X","")</f>
        <v>X</v>
      </c>
      <c r="E568" s="147">
        <v>42541</v>
      </c>
      <c r="F568" s="207" t="s">
        <v>281</v>
      </c>
      <c r="G568" s="349"/>
      <c r="H568" s="397">
        <v>300</v>
      </c>
      <c r="I568" s="396" t="s">
        <v>34</v>
      </c>
      <c r="J568" s="452"/>
      <c r="K568" s="158">
        <f t="shared" si="9"/>
        <v>0</v>
      </c>
    </row>
    <row r="569" spans="1:11" s="8" customFormat="1" ht="12.75" hidden="1" outlineLevel="2" x14ac:dyDescent="0.2">
      <c r="A569" s="228" t="str">
        <f>A568</f>
        <v/>
      </c>
      <c r="B569" s="27" t="s">
        <v>24</v>
      </c>
      <c r="C569" s="27"/>
      <c r="D569" s="27"/>
      <c r="E569" s="43"/>
      <c r="F569" s="210" t="s">
        <v>36</v>
      </c>
      <c r="G569" s="330" t="s">
        <v>34</v>
      </c>
      <c r="H569" s="379"/>
      <c r="I569" s="390"/>
      <c r="J569" s="452"/>
      <c r="K569" s="34">
        <f t="shared" si="9"/>
        <v>0</v>
      </c>
    </row>
    <row r="570" spans="1:11" s="8" customFormat="1" ht="12.75" hidden="1" outlineLevel="2" x14ac:dyDescent="0.2">
      <c r="A570" s="27" t="str">
        <f>IF(SUM(J570:J571)&gt;0,10,"")</f>
        <v/>
      </c>
      <c r="B570" s="23"/>
      <c r="C570" s="229"/>
      <c r="D570" s="229" t="str">
        <f>IF($C$358="X","X","")</f>
        <v>X</v>
      </c>
      <c r="E570" s="147">
        <v>42542</v>
      </c>
      <c r="F570" s="207" t="s">
        <v>282</v>
      </c>
      <c r="G570" s="349"/>
      <c r="H570" s="397">
        <v>500</v>
      </c>
      <c r="I570" s="396" t="s">
        <v>34</v>
      </c>
      <c r="J570" s="452"/>
      <c r="K570" s="158">
        <f t="shared" si="9"/>
        <v>0</v>
      </c>
    </row>
    <row r="571" spans="1:11" s="8" customFormat="1" ht="12.75" hidden="1" outlineLevel="2" x14ac:dyDescent="0.2">
      <c r="A571" s="228" t="str">
        <f>A570</f>
        <v/>
      </c>
      <c r="B571" s="27" t="s">
        <v>24</v>
      </c>
      <c r="C571" s="27"/>
      <c r="D571" s="27"/>
      <c r="E571" s="43"/>
      <c r="F571" s="210" t="s">
        <v>36</v>
      </c>
      <c r="G571" s="330" t="s">
        <v>34</v>
      </c>
      <c r="H571" s="379"/>
      <c r="I571" s="390"/>
      <c r="J571" s="452"/>
      <c r="K571" s="34">
        <f t="shared" si="9"/>
        <v>0</v>
      </c>
    </row>
    <row r="572" spans="1:11" s="8" customFormat="1" ht="12.75" hidden="1" outlineLevel="2" x14ac:dyDescent="0.2">
      <c r="A572" s="27" t="str">
        <f>IF(SUM(J572:J573)&gt;0,10,"")</f>
        <v/>
      </c>
      <c r="B572" s="23"/>
      <c r="C572" s="229"/>
      <c r="D572" s="229" t="str">
        <f>IF($C$566="X","X","")</f>
        <v>X</v>
      </c>
      <c r="E572" s="147">
        <v>42543</v>
      </c>
      <c r="F572" s="207" t="s">
        <v>283</v>
      </c>
      <c r="G572" s="349">
        <v>0</v>
      </c>
      <c r="H572" s="397">
        <v>880</v>
      </c>
      <c r="I572" s="396" t="s">
        <v>34</v>
      </c>
      <c r="J572" s="452"/>
      <c r="K572" s="158">
        <f t="shared" si="9"/>
        <v>0</v>
      </c>
    </row>
    <row r="573" spans="1:11" s="8" customFormat="1" ht="12.75" hidden="1" outlineLevel="2" x14ac:dyDescent="0.2">
      <c r="A573" s="228" t="str">
        <f>A572</f>
        <v/>
      </c>
      <c r="B573" s="27" t="s">
        <v>24</v>
      </c>
      <c r="C573" s="27"/>
      <c r="D573" s="27"/>
      <c r="E573" s="19"/>
      <c r="F573" s="230" t="s">
        <v>36</v>
      </c>
      <c r="G573" s="332" t="s">
        <v>34</v>
      </c>
      <c r="H573" s="379"/>
      <c r="I573" s="392"/>
      <c r="J573" s="452"/>
      <c r="K573" s="34">
        <f t="shared" si="9"/>
        <v>0</v>
      </c>
    </row>
    <row r="574" spans="1:11" s="8" customFormat="1" ht="12.75" hidden="1" outlineLevel="2" x14ac:dyDescent="0.2">
      <c r="A574" s="228" t="str">
        <f>IF(SUM(J571:J578)&gt;0,10,"")</f>
        <v/>
      </c>
      <c r="B574" s="47" t="s">
        <v>21</v>
      </c>
      <c r="C574" s="238"/>
      <c r="D574" s="238" t="str">
        <f>IF($C$422="X","X","")</f>
        <v>X</v>
      </c>
      <c r="E574" s="105">
        <v>42600</v>
      </c>
      <c r="F574" s="271" t="s">
        <v>284</v>
      </c>
      <c r="G574" s="353">
        <v>0</v>
      </c>
      <c r="H574" s="404"/>
      <c r="I574" s="396"/>
      <c r="J574" s="452"/>
      <c r="K574" s="161">
        <f t="shared" si="9"/>
        <v>0</v>
      </c>
    </row>
    <row r="575" spans="1:11" s="8" customFormat="1" ht="12.75" hidden="1" outlineLevel="2" x14ac:dyDescent="0.2">
      <c r="A575" s="27" t="str">
        <f>IF(SUM(J575:J577)&gt;0,10,"")</f>
        <v/>
      </c>
      <c r="B575" s="23"/>
      <c r="C575" s="229"/>
      <c r="D575" s="197" t="str">
        <f>IF($C$574="X","X","")</f>
        <v/>
      </c>
      <c r="E575" s="147">
        <v>42610</v>
      </c>
      <c r="F575" s="274" t="s">
        <v>285</v>
      </c>
      <c r="G575" s="349">
        <v>0</v>
      </c>
      <c r="H575" s="397">
        <v>420</v>
      </c>
      <c r="I575" s="396" t="s">
        <v>34</v>
      </c>
      <c r="J575" s="452"/>
      <c r="K575" s="158">
        <f t="shared" si="9"/>
        <v>0</v>
      </c>
    </row>
    <row r="576" spans="1:11" s="8" customFormat="1" ht="45" hidden="1" outlineLevel="2" x14ac:dyDescent="0.2">
      <c r="A576" s="228" t="str">
        <f>A575</f>
        <v/>
      </c>
      <c r="B576" s="23" t="s">
        <v>23</v>
      </c>
      <c r="C576" s="23"/>
      <c r="D576" s="23"/>
      <c r="E576" s="44"/>
      <c r="F576" s="273" t="s">
        <v>286</v>
      </c>
      <c r="G576" s="351"/>
      <c r="H576" s="391"/>
      <c r="I576" s="392"/>
      <c r="J576" s="457"/>
      <c r="K576" s="170">
        <f t="shared" si="9"/>
        <v>0</v>
      </c>
    </row>
    <row r="577" spans="1:11" s="8" customFormat="1" ht="12.75" hidden="1" outlineLevel="2" x14ac:dyDescent="0.2">
      <c r="A577" s="228" t="str">
        <f>A576</f>
        <v/>
      </c>
      <c r="B577" s="27" t="s">
        <v>24</v>
      </c>
      <c r="C577" s="27"/>
      <c r="D577" s="27"/>
      <c r="E577" s="43"/>
      <c r="F577" s="275" t="s">
        <v>36</v>
      </c>
      <c r="G577" s="332" t="s">
        <v>34</v>
      </c>
      <c r="H577" s="379"/>
      <c r="I577" s="390"/>
      <c r="J577" s="452"/>
      <c r="K577" s="34">
        <f t="shared" si="9"/>
        <v>0</v>
      </c>
    </row>
    <row r="578" spans="1:11" s="8" customFormat="1" ht="12.75" hidden="1" outlineLevel="2" x14ac:dyDescent="0.2">
      <c r="A578" s="228" t="str">
        <f>IF(SUM(J578:J586)&gt;0,10,"")</f>
        <v/>
      </c>
      <c r="B578" s="231" t="s">
        <v>79</v>
      </c>
      <c r="C578" s="197"/>
      <c r="D578" s="197" t="str">
        <f>IF($C$574="X","X","")</f>
        <v/>
      </c>
      <c r="E578" s="148">
        <v>42620</v>
      </c>
      <c r="F578" s="276" t="s">
        <v>287</v>
      </c>
      <c r="G578" s="330">
        <v>0</v>
      </c>
      <c r="H578" s="408"/>
      <c r="I578" s="368"/>
      <c r="J578" s="452"/>
      <c r="K578" s="164">
        <f t="shared" si="9"/>
        <v>0</v>
      </c>
    </row>
    <row r="579" spans="1:11" s="8" customFormat="1" ht="12.75" hidden="1" outlineLevel="1" x14ac:dyDescent="0.2">
      <c r="A579" s="27" t="str">
        <f>IF(SUM(J571:J572)&gt;0,10,"")</f>
        <v/>
      </c>
      <c r="B579" s="23"/>
      <c r="C579" s="229"/>
      <c r="D579" s="229" t="str">
        <f>IF($C$578="X","X","")</f>
        <v/>
      </c>
      <c r="E579" s="147">
        <v>42621</v>
      </c>
      <c r="F579" s="274" t="s">
        <v>288</v>
      </c>
      <c r="G579" s="349">
        <v>0</v>
      </c>
      <c r="H579" s="397">
        <v>450</v>
      </c>
      <c r="I579" s="396" t="s">
        <v>34</v>
      </c>
      <c r="J579" s="452"/>
      <c r="K579" s="158">
        <f t="shared" si="9"/>
        <v>0</v>
      </c>
    </row>
    <row r="580" spans="1:11" s="8" customFormat="1" ht="12.75" hidden="1" outlineLevel="3" x14ac:dyDescent="0.2">
      <c r="A580" s="228" t="str">
        <f>A579</f>
        <v/>
      </c>
      <c r="B580" s="27" t="s">
        <v>24</v>
      </c>
      <c r="C580" s="27"/>
      <c r="D580" s="229"/>
      <c r="E580" s="43"/>
      <c r="F580" s="275" t="s">
        <v>36</v>
      </c>
      <c r="G580" s="330" t="s">
        <v>34</v>
      </c>
      <c r="H580" s="379"/>
      <c r="I580" s="390"/>
      <c r="J580" s="452"/>
      <c r="K580" s="34">
        <f t="shared" si="9"/>
        <v>0</v>
      </c>
    </row>
    <row r="581" spans="1:11" s="8" customFormat="1" ht="15.75" hidden="1" customHeight="1" outlineLevel="3" x14ac:dyDescent="0.2">
      <c r="A581" s="27" t="str">
        <f>IF(SUM(J574:J574)&gt;0,10,"")</f>
        <v/>
      </c>
      <c r="B581" s="23"/>
      <c r="C581" s="229"/>
      <c r="D581" s="229" t="str">
        <f>IF($C$578="X","X","")</f>
        <v/>
      </c>
      <c r="E581" s="147">
        <v>42622</v>
      </c>
      <c r="F581" s="274" t="s">
        <v>289</v>
      </c>
      <c r="G581" s="349">
        <v>0</v>
      </c>
      <c r="H581" s="397">
        <v>620</v>
      </c>
      <c r="I581" s="396" t="s">
        <v>34</v>
      </c>
      <c r="J581" s="449"/>
      <c r="K581" s="158">
        <f t="shared" si="9"/>
        <v>0</v>
      </c>
    </row>
    <row r="582" spans="1:11" s="8" customFormat="1" ht="12.75" hidden="1" outlineLevel="3" x14ac:dyDescent="0.2">
      <c r="A582" s="228" t="str">
        <f>A581</f>
        <v/>
      </c>
      <c r="B582" s="27" t="s">
        <v>24</v>
      </c>
      <c r="C582" s="27"/>
      <c r="D582" s="229"/>
      <c r="E582" s="43"/>
      <c r="F582" s="275" t="s">
        <v>36</v>
      </c>
      <c r="G582" s="330" t="s">
        <v>34</v>
      </c>
      <c r="H582" s="379"/>
      <c r="I582" s="390"/>
      <c r="J582" s="452"/>
      <c r="K582" s="34">
        <f t="shared" si="9"/>
        <v>0</v>
      </c>
    </row>
    <row r="583" spans="1:11" s="8" customFormat="1" ht="12.75" hidden="1" outlineLevel="3" x14ac:dyDescent="0.2">
      <c r="A583" s="27" t="str">
        <f>IF(SUM(J575:J576)&gt;0,10,"")</f>
        <v/>
      </c>
      <c r="B583" s="23"/>
      <c r="C583" s="229"/>
      <c r="D583" s="229" t="str">
        <f>IF($C$578="X","X","")</f>
        <v/>
      </c>
      <c r="E583" s="147">
        <v>42623</v>
      </c>
      <c r="F583" s="274" t="s">
        <v>290</v>
      </c>
      <c r="G583" s="349">
        <v>0</v>
      </c>
      <c r="H583" s="397">
        <v>660</v>
      </c>
      <c r="I583" s="396" t="s">
        <v>34</v>
      </c>
      <c r="J583" s="449"/>
      <c r="K583" s="158">
        <f t="shared" si="9"/>
        <v>0</v>
      </c>
    </row>
    <row r="584" spans="1:11" s="8" customFormat="1" ht="12.75" hidden="1" outlineLevel="3" x14ac:dyDescent="0.2">
      <c r="A584" s="228" t="str">
        <f>A583</f>
        <v/>
      </c>
      <c r="B584" s="27" t="s">
        <v>24</v>
      </c>
      <c r="C584" s="27"/>
      <c r="D584" s="27"/>
      <c r="E584" s="43"/>
      <c r="F584" s="258" t="s">
        <v>36</v>
      </c>
      <c r="G584" s="330" t="s">
        <v>34</v>
      </c>
      <c r="H584" s="379"/>
      <c r="I584" s="392"/>
      <c r="J584" s="452"/>
      <c r="K584" s="34">
        <f t="shared" si="9"/>
        <v>0</v>
      </c>
    </row>
    <row r="585" spans="1:11" s="8" customFormat="1" ht="12.75" hidden="1" outlineLevel="3" x14ac:dyDescent="0.2">
      <c r="A585" s="27" t="str">
        <f>IF(SUM(J577:J578)&gt;0,10,"")</f>
        <v/>
      </c>
      <c r="B585" s="23"/>
      <c r="C585" s="229"/>
      <c r="D585" s="229" t="str">
        <f>IF($C$578="X","X","")</f>
        <v/>
      </c>
      <c r="E585" s="147">
        <v>42624</v>
      </c>
      <c r="F585" s="274" t="s">
        <v>291</v>
      </c>
      <c r="G585" s="349">
        <v>0</v>
      </c>
      <c r="H585" s="397">
        <v>730</v>
      </c>
      <c r="I585" s="396" t="s">
        <v>34</v>
      </c>
      <c r="J585" s="452"/>
      <c r="K585" s="158">
        <f t="shared" si="9"/>
        <v>0</v>
      </c>
    </row>
    <row r="586" spans="1:11" s="8" customFormat="1" ht="12.75" hidden="1" outlineLevel="3" x14ac:dyDescent="0.2">
      <c r="A586" s="228" t="str">
        <f>A585</f>
        <v/>
      </c>
      <c r="B586" s="27" t="s">
        <v>24</v>
      </c>
      <c r="C586" s="27"/>
      <c r="D586" s="27"/>
      <c r="E586" s="43"/>
      <c r="F586" s="258" t="s">
        <v>36</v>
      </c>
      <c r="G586" s="330" t="s">
        <v>34</v>
      </c>
      <c r="H586" s="379"/>
      <c r="I586" s="392"/>
      <c r="J586" s="452"/>
      <c r="K586" s="34">
        <f t="shared" si="9"/>
        <v>0</v>
      </c>
    </row>
    <row r="587" spans="1:11" s="8" customFormat="1" ht="12.75" hidden="1" outlineLevel="3" x14ac:dyDescent="0.2">
      <c r="A587" s="228" t="str">
        <f>IF(SUM(J587:J606)&gt;0,10,"")</f>
        <v/>
      </c>
      <c r="B587" s="228" t="s">
        <v>19</v>
      </c>
      <c r="C587" s="235" t="s">
        <v>10</v>
      </c>
      <c r="D587" s="235" t="str">
        <f>IF($C$316="X","X","")</f>
        <v>X</v>
      </c>
      <c r="E587" s="279">
        <v>43000</v>
      </c>
      <c r="F587" s="280" t="s">
        <v>488</v>
      </c>
      <c r="G587" s="355"/>
      <c r="H587" s="412"/>
      <c r="I587" s="378"/>
      <c r="J587" s="452"/>
      <c r="K587" s="281">
        <f t="shared" si="9"/>
        <v>0</v>
      </c>
    </row>
    <row r="588" spans="1:11" s="8" customFormat="1" ht="12.75" hidden="1" outlineLevel="3" x14ac:dyDescent="0.2">
      <c r="A588" s="228" t="str">
        <f>IF(SUM(J588:J606)&gt;0,10,"")</f>
        <v/>
      </c>
      <c r="B588" s="228" t="s">
        <v>21</v>
      </c>
      <c r="C588" s="238" t="s">
        <v>10</v>
      </c>
      <c r="D588" s="238" t="str">
        <f>IF($C$587="X","X","")</f>
        <v>X</v>
      </c>
      <c r="E588" s="282">
        <v>43100</v>
      </c>
      <c r="F588" s="283" t="s">
        <v>461</v>
      </c>
      <c r="G588" s="337">
        <v>0</v>
      </c>
      <c r="H588" s="413"/>
      <c r="I588" s="372"/>
      <c r="J588" s="452"/>
      <c r="K588" s="284">
        <f t="shared" si="9"/>
        <v>0</v>
      </c>
    </row>
    <row r="589" spans="1:11" s="8" customFormat="1" ht="230.25" hidden="1" customHeight="1" outlineLevel="3" x14ac:dyDescent="0.2">
      <c r="A589" s="228"/>
      <c r="B589" s="23" t="s">
        <v>23</v>
      </c>
      <c r="C589" s="238"/>
      <c r="D589" s="238"/>
      <c r="E589" s="282"/>
      <c r="F589" s="273" t="s">
        <v>622</v>
      </c>
      <c r="G589" s="356"/>
      <c r="H589" s="373"/>
      <c r="I589" s="372"/>
      <c r="J589" s="449"/>
      <c r="K589" s="285">
        <f t="shared" si="9"/>
        <v>0</v>
      </c>
    </row>
    <row r="590" spans="1:11" s="8" customFormat="1" ht="12.75" hidden="1" outlineLevel="3" x14ac:dyDescent="0.2">
      <c r="A590" s="27" t="str">
        <f>IF(SUM(J590:J591)&gt;0,10,"")</f>
        <v/>
      </c>
      <c r="B590" s="23"/>
      <c r="C590" s="229"/>
      <c r="D590" s="229" t="str">
        <f>IF($C$578="X","X","")</f>
        <v/>
      </c>
      <c r="E590" s="278">
        <v>43110</v>
      </c>
      <c r="F590" s="274" t="s">
        <v>458</v>
      </c>
      <c r="G590" s="357"/>
      <c r="H590" s="414">
        <v>2500</v>
      </c>
      <c r="I590" s="396" t="s">
        <v>34</v>
      </c>
      <c r="J590" s="452"/>
      <c r="K590" s="286">
        <f t="shared" si="9"/>
        <v>0</v>
      </c>
    </row>
    <row r="591" spans="1:11" s="8" customFormat="1" ht="12.75" hidden="1" outlineLevel="3" x14ac:dyDescent="0.2">
      <c r="A591" s="228" t="str">
        <f>A590</f>
        <v/>
      </c>
      <c r="B591" s="27" t="s">
        <v>24</v>
      </c>
      <c r="C591" s="27"/>
      <c r="D591" s="229"/>
      <c r="E591" s="278"/>
      <c r="F591" s="275" t="s">
        <v>36</v>
      </c>
      <c r="G591" s="357" t="s">
        <v>34</v>
      </c>
      <c r="H591" s="414"/>
      <c r="I591" s="392"/>
      <c r="J591" s="452"/>
      <c r="K591" s="286">
        <f t="shared" ref="K591:K654" si="10">J591*H591</f>
        <v>0</v>
      </c>
    </row>
    <row r="592" spans="1:11" s="8" customFormat="1" ht="12.75" hidden="1" outlineLevel="3" x14ac:dyDescent="0.2">
      <c r="A592" s="27" t="str">
        <f>IF(SUM(J592:J593)&gt;0,10,"")</f>
        <v/>
      </c>
      <c r="B592" s="23"/>
      <c r="C592" s="229"/>
      <c r="D592" s="229" t="str">
        <f>IF($C$578="X","X","")</f>
        <v/>
      </c>
      <c r="E592" s="278">
        <v>43120</v>
      </c>
      <c r="F592" s="274" t="s">
        <v>465</v>
      </c>
      <c r="G592" s="357"/>
      <c r="H592" s="414">
        <v>330</v>
      </c>
      <c r="I592" s="392" t="s">
        <v>45</v>
      </c>
      <c r="J592" s="452"/>
      <c r="K592" s="286">
        <f t="shared" si="10"/>
        <v>0</v>
      </c>
    </row>
    <row r="593" spans="1:11" s="8" customFormat="1" ht="12.75" hidden="1" outlineLevel="3" x14ac:dyDescent="0.2">
      <c r="A593" s="228" t="str">
        <f>A592</f>
        <v/>
      </c>
      <c r="B593" s="27" t="s">
        <v>24</v>
      </c>
      <c r="C593" s="27"/>
      <c r="D593" s="229"/>
      <c r="E593" s="278"/>
      <c r="F593" s="275" t="s">
        <v>46</v>
      </c>
      <c r="G593" s="356" t="s">
        <v>45</v>
      </c>
      <c r="H593" s="414"/>
      <c r="I593" s="392"/>
      <c r="J593" s="452"/>
      <c r="K593" s="286">
        <f t="shared" si="10"/>
        <v>0</v>
      </c>
    </row>
    <row r="594" spans="1:11" s="8" customFormat="1" ht="23.25" hidden="1" outlineLevel="3" thickBot="1" x14ac:dyDescent="0.25">
      <c r="A594" s="27" t="str">
        <f>IF(SUM(J594:J595)&gt;0,10,"")</f>
        <v/>
      </c>
      <c r="B594" s="23"/>
      <c r="C594" s="229"/>
      <c r="D594" s="229" t="str">
        <f>IF($C$578="X","X","")</f>
        <v/>
      </c>
      <c r="E594" s="278">
        <v>43130</v>
      </c>
      <c r="F594" s="274" t="s">
        <v>570</v>
      </c>
      <c r="G594" s="357"/>
      <c r="H594" s="414">
        <v>2100</v>
      </c>
      <c r="I594" s="392" t="s">
        <v>34</v>
      </c>
      <c r="J594" s="436"/>
      <c r="K594" s="286">
        <f t="shared" si="10"/>
        <v>0</v>
      </c>
    </row>
    <row r="595" spans="1:11" s="8" customFormat="1" ht="13.5" hidden="1" outlineLevel="3" thickBot="1" x14ac:dyDescent="0.25">
      <c r="A595" s="228" t="str">
        <f>A594</f>
        <v/>
      </c>
      <c r="B595" s="27" t="s">
        <v>24</v>
      </c>
      <c r="C595" s="27"/>
      <c r="D595" s="27"/>
      <c r="E595" s="278"/>
      <c r="F595" s="275" t="s">
        <v>36</v>
      </c>
      <c r="G595" s="357" t="s">
        <v>34</v>
      </c>
      <c r="H595" s="414"/>
      <c r="I595" s="392"/>
      <c r="J595" s="452"/>
      <c r="K595" s="286">
        <f t="shared" si="10"/>
        <v>0</v>
      </c>
    </row>
    <row r="596" spans="1:11" s="8" customFormat="1" ht="12.75" hidden="1" outlineLevel="3" x14ac:dyDescent="0.2">
      <c r="A596" s="27" t="str">
        <f>IF(SUM(J596:J597)&gt;0,10,"")</f>
        <v/>
      </c>
      <c r="B596" s="23"/>
      <c r="C596" s="229"/>
      <c r="D596" s="229" t="str">
        <f>IF($C$578="X","X","")</f>
        <v/>
      </c>
      <c r="E596" s="278">
        <v>43140</v>
      </c>
      <c r="F596" s="274" t="s">
        <v>466</v>
      </c>
      <c r="G596" s="357"/>
      <c r="H596" s="414">
        <v>310</v>
      </c>
      <c r="I596" s="392" t="s">
        <v>45</v>
      </c>
      <c r="J596" s="445"/>
      <c r="K596" s="286">
        <f t="shared" si="10"/>
        <v>0</v>
      </c>
    </row>
    <row r="597" spans="1:11" s="8" customFormat="1" ht="18.75" hidden="1" customHeight="1" outlineLevel="3" x14ac:dyDescent="0.2">
      <c r="A597" s="228" t="str">
        <f>A596</f>
        <v/>
      </c>
      <c r="B597" s="27" t="s">
        <v>24</v>
      </c>
      <c r="C597" s="27"/>
      <c r="D597" s="27"/>
      <c r="E597" s="278"/>
      <c r="F597" s="275" t="s">
        <v>46</v>
      </c>
      <c r="G597" s="356" t="s">
        <v>45</v>
      </c>
      <c r="H597" s="414"/>
      <c r="I597" s="392"/>
      <c r="J597" s="437"/>
      <c r="K597" s="286">
        <f t="shared" si="10"/>
        <v>0</v>
      </c>
    </row>
    <row r="598" spans="1:11" s="8" customFormat="1" ht="18" hidden="1" customHeight="1" outlineLevel="3" x14ac:dyDescent="0.2">
      <c r="A598" s="27" t="str">
        <f>IF(SUM(J598:J600)&gt;0,10,"")</f>
        <v/>
      </c>
      <c r="B598" s="23"/>
      <c r="C598" s="229"/>
      <c r="D598" s="229" t="str">
        <f>IF($C$578="X","X","")</f>
        <v/>
      </c>
      <c r="E598" s="278">
        <v>43150</v>
      </c>
      <c r="F598" s="274" t="s">
        <v>459</v>
      </c>
      <c r="G598" s="357"/>
      <c r="H598" s="414">
        <v>960</v>
      </c>
      <c r="I598" s="392" t="s">
        <v>34</v>
      </c>
      <c r="J598" s="437"/>
      <c r="K598" s="286">
        <f t="shared" si="10"/>
        <v>0</v>
      </c>
    </row>
    <row r="599" spans="1:11" s="8" customFormat="1" ht="37.5" hidden="1" customHeight="1" outlineLevel="3" x14ac:dyDescent="0.2">
      <c r="A599" s="228" t="str">
        <f>A598</f>
        <v/>
      </c>
      <c r="B599" s="27" t="s">
        <v>23</v>
      </c>
      <c r="C599" s="27"/>
      <c r="D599" s="27"/>
      <c r="E599" s="278"/>
      <c r="F599" s="273" t="s">
        <v>494</v>
      </c>
      <c r="G599" s="357"/>
      <c r="H599" s="414"/>
      <c r="I599" s="392"/>
      <c r="J599" s="437"/>
      <c r="K599" s="286">
        <f t="shared" si="10"/>
        <v>0</v>
      </c>
    </row>
    <row r="600" spans="1:11" s="8" customFormat="1" ht="12.75" hidden="1" outlineLevel="3" x14ac:dyDescent="0.2">
      <c r="A600" s="228"/>
      <c r="B600" s="47" t="s">
        <v>457</v>
      </c>
      <c r="C600" s="197"/>
      <c r="D600" s="197"/>
      <c r="E600" s="278"/>
      <c r="F600" s="275" t="s">
        <v>36</v>
      </c>
      <c r="G600" s="357" t="s">
        <v>34</v>
      </c>
      <c r="H600" s="414"/>
      <c r="I600" s="392"/>
      <c r="J600" s="437"/>
      <c r="K600" s="286">
        <f t="shared" si="10"/>
        <v>0</v>
      </c>
    </row>
    <row r="601" spans="1:11" s="8" customFormat="1" ht="12.75" hidden="1" outlineLevel="3" x14ac:dyDescent="0.2">
      <c r="A601" s="27" t="str">
        <f>IF(SUM(J601:J603)&gt;0,10,"")</f>
        <v/>
      </c>
      <c r="B601" s="23"/>
      <c r="C601" s="229"/>
      <c r="D601" s="229" t="str">
        <f>IF($C$578="X","X","")</f>
        <v/>
      </c>
      <c r="E601" s="278">
        <v>43160</v>
      </c>
      <c r="F601" s="274" t="s">
        <v>460</v>
      </c>
      <c r="G601" s="357"/>
      <c r="H601" s="414">
        <v>620</v>
      </c>
      <c r="I601" s="392" t="s">
        <v>34</v>
      </c>
      <c r="J601" s="437"/>
      <c r="K601" s="286">
        <f t="shared" si="10"/>
        <v>0</v>
      </c>
    </row>
    <row r="602" spans="1:11" s="7" customFormat="1" ht="33.75" hidden="1" outlineLevel="3" x14ac:dyDescent="0.2">
      <c r="A602" s="228" t="str">
        <f>A601</f>
        <v/>
      </c>
      <c r="B602" s="27" t="s">
        <v>23</v>
      </c>
      <c r="C602" s="27"/>
      <c r="D602" s="27"/>
      <c r="E602" s="278"/>
      <c r="F602" s="273" t="s">
        <v>467</v>
      </c>
      <c r="G602" s="357"/>
      <c r="H602" s="414"/>
      <c r="I602" s="392"/>
      <c r="J602" s="437"/>
      <c r="K602" s="286">
        <f t="shared" si="10"/>
        <v>0</v>
      </c>
    </row>
    <row r="603" spans="1:11" s="8" customFormat="1" ht="12.75" hidden="1" outlineLevel="3" x14ac:dyDescent="0.2">
      <c r="A603" s="228"/>
      <c r="B603" s="47" t="s">
        <v>457</v>
      </c>
      <c r="C603" s="197"/>
      <c r="D603" s="197"/>
      <c r="E603" s="278"/>
      <c r="F603" s="275" t="s">
        <v>36</v>
      </c>
      <c r="G603" s="357" t="s">
        <v>34</v>
      </c>
      <c r="H603" s="414"/>
      <c r="I603" s="392"/>
      <c r="J603" s="437"/>
      <c r="K603" s="286">
        <f t="shared" si="10"/>
        <v>0</v>
      </c>
    </row>
    <row r="604" spans="1:11" s="8" customFormat="1" ht="12.75" hidden="1" outlineLevel="3" x14ac:dyDescent="0.2">
      <c r="A604" s="27" t="str">
        <f>IF(SUM(J604:J606)&gt;0,10,"")</f>
        <v/>
      </c>
      <c r="B604" s="47"/>
      <c r="C604" s="197"/>
      <c r="D604" s="197"/>
      <c r="E604" s="278">
        <v>43170</v>
      </c>
      <c r="F604" s="274" t="s">
        <v>564</v>
      </c>
      <c r="G604" s="357"/>
      <c r="H604" s="414">
        <v>92000</v>
      </c>
      <c r="I604" s="392" t="s">
        <v>8</v>
      </c>
      <c r="J604" s="437"/>
      <c r="K604" s="286">
        <f t="shared" si="10"/>
        <v>0</v>
      </c>
    </row>
    <row r="605" spans="1:11" s="8" customFormat="1" ht="409.5" hidden="1" customHeight="1" outlineLevel="3" x14ac:dyDescent="0.2">
      <c r="A605" s="228"/>
      <c r="B605" s="47" t="s">
        <v>23</v>
      </c>
      <c r="C605" s="197"/>
      <c r="D605" s="197"/>
      <c r="E605" s="278"/>
      <c r="F605" s="273" t="s">
        <v>565</v>
      </c>
      <c r="G605" s="357"/>
      <c r="H605" s="414"/>
      <c r="I605" s="392"/>
      <c r="J605" s="437"/>
      <c r="K605" s="286">
        <f t="shared" si="10"/>
        <v>0</v>
      </c>
    </row>
    <row r="606" spans="1:11" s="8" customFormat="1" ht="12.75" hidden="1" outlineLevel="3" x14ac:dyDescent="0.2">
      <c r="A606" s="228"/>
      <c r="B606" s="47" t="s">
        <v>457</v>
      </c>
      <c r="C606" s="197"/>
      <c r="D606" s="197"/>
      <c r="E606" s="278"/>
      <c r="F606" s="275" t="s">
        <v>25</v>
      </c>
      <c r="G606" s="357" t="s">
        <v>8</v>
      </c>
      <c r="H606" s="414"/>
      <c r="I606" s="392"/>
      <c r="J606" s="437"/>
      <c r="K606" s="286">
        <f t="shared" si="10"/>
        <v>0</v>
      </c>
    </row>
    <row r="607" spans="1:11" s="8" customFormat="1" ht="12.75" hidden="1" outlineLevel="2" x14ac:dyDescent="0.2">
      <c r="A607" s="228" t="str">
        <f>IF(SUM(J607:J628)&gt;0,10,"")</f>
        <v/>
      </c>
      <c r="B607" s="228" t="s">
        <v>19</v>
      </c>
      <c r="C607" s="235"/>
      <c r="D607" s="235" t="str">
        <f>IF($C$316="X","X","")</f>
        <v>X</v>
      </c>
      <c r="E607" s="143">
        <v>45000</v>
      </c>
      <c r="F607" s="204" t="s">
        <v>293</v>
      </c>
      <c r="G607" s="348"/>
      <c r="H607" s="399"/>
      <c r="I607" s="400"/>
      <c r="J607" s="442"/>
      <c r="K607" s="156">
        <f t="shared" si="10"/>
        <v>0</v>
      </c>
    </row>
    <row r="608" spans="1:11" s="8" customFormat="1" ht="12.75" hidden="1" outlineLevel="2" x14ac:dyDescent="0.2">
      <c r="A608" s="228" t="str">
        <f>IF(SUM(J607:J621)&gt;0,10,"")</f>
        <v/>
      </c>
      <c r="B608" s="47" t="s">
        <v>21</v>
      </c>
      <c r="C608" s="238"/>
      <c r="D608" s="238" t="str">
        <f>IF($C$607="X","X","")</f>
        <v/>
      </c>
      <c r="E608" s="45">
        <v>45100</v>
      </c>
      <c r="F608" s="225" t="s">
        <v>293</v>
      </c>
      <c r="G608" s="351">
        <v>0</v>
      </c>
      <c r="H608" s="402"/>
      <c r="I608" s="392"/>
      <c r="J608" s="437"/>
      <c r="K608" s="38">
        <f t="shared" si="10"/>
        <v>0</v>
      </c>
    </row>
    <row r="609" spans="1:11" s="8" customFormat="1" ht="56.25" hidden="1" outlineLevel="2" x14ac:dyDescent="0.2">
      <c r="A609" s="228" t="str">
        <f>A608</f>
        <v/>
      </c>
      <c r="B609" s="47" t="s">
        <v>23</v>
      </c>
      <c r="C609" s="47"/>
      <c r="D609" s="47"/>
      <c r="E609" s="145"/>
      <c r="F609" s="205" t="s">
        <v>571</v>
      </c>
      <c r="G609" s="350">
        <v>0</v>
      </c>
      <c r="H609" s="403"/>
      <c r="I609" s="392"/>
      <c r="J609" s="438"/>
      <c r="K609" s="159">
        <f t="shared" si="10"/>
        <v>0</v>
      </c>
    </row>
    <row r="610" spans="1:11" s="8" customFormat="1" ht="12.75" hidden="1" outlineLevel="2" x14ac:dyDescent="0.2">
      <c r="A610" s="228" t="str">
        <f>IF(SUM(J607:J611)&gt;0,10,"")</f>
        <v/>
      </c>
      <c r="B610" s="47" t="s">
        <v>79</v>
      </c>
      <c r="C610" s="197"/>
      <c r="D610" s="197" t="str">
        <f>IF($C$608="X","X","")</f>
        <v/>
      </c>
      <c r="E610" s="150">
        <v>45110</v>
      </c>
      <c r="F610" s="208" t="s">
        <v>201</v>
      </c>
      <c r="G610" s="351"/>
      <c r="H610" s="402"/>
      <c r="I610" s="396"/>
      <c r="J610" s="446"/>
      <c r="K610" s="38">
        <f t="shared" si="10"/>
        <v>0</v>
      </c>
    </row>
    <row r="611" spans="1:11" s="8" customFormat="1" ht="22.5" hidden="1" outlineLevel="2" x14ac:dyDescent="0.2">
      <c r="A611" s="228" t="str">
        <f>A610</f>
        <v/>
      </c>
      <c r="B611" s="228" t="s">
        <v>23</v>
      </c>
      <c r="C611" s="228"/>
      <c r="D611" s="228"/>
      <c r="E611" s="169"/>
      <c r="F611" s="209" t="s">
        <v>647</v>
      </c>
      <c r="G611" s="350">
        <v>0</v>
      </c>
      <c r="H611" s="394"/>
      <c r="I611" s="390"/>
      <c r="J611" s="444"/>
      <c r="K611" s="166">
        <f t="shared" si="10"/>
        <v>0</v>
      </c>
    </row>
    <row r="612" spans="1:11" s="8" customFormat="1" ht="12.75" hidden="1" outlineLevel="2" x14ac:dyDescent="0.2">
      <c r="A612" s="27" t="str">
        <f>IF(SUM(J612:J613)&gt;0,10,"")</f>
        <v/>
      </c>
      <c r="B612" s="46"/>
      <c r="C612" s="229"/>
      <c r="D612" s="229" t="str">
        <f>IF($C$610="X","X","")</f>
        <v/>
      </c>
      <c r="E612" s="147">
        <v>45116</v>
      </c>
      <c r="F612" s="207" t="s">
        <v>294</v>
      </c>
      <c r="G612" s="349">
        <v>0</v>
      </c>
      <c r="H612" s="397">
        <v>70</v>
      </c>
      <c r="I612" s="396" t="s">
        <v>45</v>
      </c>
      <c r="J612" s="443"/>
      <c r="K612" s="158">
        <f t="shared" si="10"/>
        <v>0</v>
      </c>
    </row>
    <row r="613" spans="1:11" s="8" customFormat="1" ht="12.75" hidden="1" outlineLevel="2" x14ac:dyDescent="0.2">
      <c r="A613" s="228" t="str">
        <f>A612</f>
        <v/>
      </c>
      <c r="B613" s="228" t="s">
        <v>24</v>
      </c>
      <c r="C613" s="228"/>
      <c r="D613" s="228"/>
      <c r="E613" s="43"/>
      <c r="F613" s="210" t="s">
        <v>46</v>
      </c>
      <c r="G613" s="332" t="s">
        <v>45</v>
      </c>
      <c r="H613" s="379"/>
      <c r="I613" s="390"/>
      <c r="J613" s="443"/>
      <c r="K613" s="34">
        <f t="shared" si="10"/>
        <v>0</v>
      </c>
    </row>
    <row r="614" spans="1:11" s="8" customFormat="1" ht="12.75" hidden="1" outlineLevel="2" x14ac:dyDescent="0.2">
      <c r="A614" s="27" t="str">
        <f>IF(SUM(J614:J615)&gt;0,10,"")</f>
        <v/>
      </c>
      <c r="B614" s="46"/>
      <c r="C614" s="229"/>
      <c r="D614" s="229" t="str">
        <f>IF($C$610="X","X","")</f>
        <v/>
      </c>
      <c r="E614" s="147">
        <v>45117</v>
      </c>
      <c r="F614" s="207" t="s">
        <v>295</v>
      </c>
      <c r="G614" s="349">
        <v>0</v>
      </c>
      <c r="H614" s="397">
        <v>82</v>
      </c>
      <c r="I614" s="396" t="s">
        <v>45</v>
      </c>
      <c r="J614" s="437"/>
      <c r="K614" s="158">
        <f t="shared" si="10"/>
        <v>0</v>
      </c>
    </row>
    <row r="615" spans="1:11" s="8" customFormat="1" ht="12.75" hidden="1" outlineLevel="2" x14ac:dyDescent="0.2">
      <c r="A615" s="228" t="str">
        <f>A614</f>
        <v/>
      </c>
      <c r="B615" s="228" t="s">
        <v>24</v>
      </c>
      <c r="C615" s="228"/>
      <c r="D615" s="228"/>
      <c r="E615" s="43"/>
      <c r="F615" s="210" t="s">
        <v>46</v>
      </c>
      <c r="G615" s="332" t="s">
        <v>45</v>
      </c>
      <c r="H615" s="379"/>
      <c r="I615" s="390"/>
      <c r="J615" s="440"/>
      <c r="K615" s="34">
        <f t="shared" si="10"/>
        <v>0</v>
      </c>
    </row>
    <row r="616" spans="1:11" s="8" customFormat="1" ht="12.75" hidden="1" outlineLevel="2" x14ac:dyDescent="0.2">
      <c r="A616" s="27" t="str">
        <f>IF(SUM(J616:J617)&gt;0,10,"")</f>
        <v/>
      </c>
      <c r="B616" s="46"/>
      <c r="C616" s="229"/>
      <c r="D616" s="229" t="str">
        <f>IF($C$610="X","X","")</f>
        <v/>
      </c>
      <c r="E616" s="147">
        <v>45118</v>
      </c>
      <c r="F616" s="207" t="s">
        <v>296</v>
      </c>
      <c r="G616" s="349">
        <v>0</v>
      </c>
      <c r="H616" s="397">
        <v>93</v>
      </c>
      <c r="I616" s="396" t="s">
        <v>45</v>
      </c>
      <c r="J616" s="441"/>
      <c r="K616" s="158">
        <f t="shared" si="10"/>
        <v>0</v>
      </c>
    </row>
    <row r="617" spans="1:11" s="8" customFormat="1" ht="12.75" hidden="1" outlineLevel="2" x14ac:dyDescent="0.2">
      <c r="A617" s="228" t="str">
        <f>A616</f>
        <v/>
      </c>
      <c r="B617" s="228" t="s">
        <v>24</v>
      </c>
      <c r="C617" s="228"/>
      <c r="D617" s="228"/>
      <c r="E617" s="43"/>
      <c r="F617" s="210" t="s">
        <v>46</v>
      </c>
      <c r="G617" s="332" t="s">
        <v>45</v>
      </c>
      <c r="H617" s="379"/>
      <c r="I617" s="390"/>
      <c r="J617" s="437"/>
      <c r="K617" s="34">
        <f t="shared" si="10"/>
        <v>0</v>
      </c>
    </row>
    <row r="618" spans="1:11" s="8" customFormat="1" ht="12.75" hidden="1" outlineLevel="2" x14ac:dyDescent="0.2">
      <c r="A618" s="27" t="str">
        <f>IF(SUM(J618:J619)&gt;0,10,"")</f>
        <v/>
      </c>
      <c r="B618" s="46"/>
      <c r="C618" s="229"/>
      <c r="D618" s="229" t="str">
        <f>IF($C$610="X","X","")</f>
        <v/>
      </c>
      <c r="E618" s="147">
        <v>45119</v>
      </c>
      <c r="F618" s="207" t="s">
        <v>297</v>
      </c>
      <c r="G618" s="349">
        <v>0</v>
      </c>
      <c r="H618" s="397">
        <v>110</v>
      </c>
      <c r="I618" s="396" t="s">
        <v>45</v>
      </c>
      <c r="J618" s="437"/>
      <c r="K618" s="158">
        <f t="shared" si="10"/>
        <v>0</v>
      </c>
    </row>
    <row r="619" spans="1:11" s="8" customFormat="1" ht="12.75" hidden="1" outlineLevel="2" x14ac:dyDescent="0.2">
      <c r="A619" s="228" t="str">
        <f>A618</f>
        <v/>
      </c>
      <c r="B619" s="228" t="s">
        <v>24</v>
      </c>
      <c r="C619" s="228"/>
      <c r="D619" s="228"/>
      <c r="E619" s="19"/>
      <c r="F619" s="230" t="s">
        <v>46</v>
      </c>
      <c r="G619" s="332" t="s">
        <v>45</v>
      </c>
      <c r="H619" s="379"/>
      <c r="I619" s="392"/>
      <c r="J619" s="443"/>
      <c r="K619" s="34">
        <f t="shared" si="10"/>
        <v>0</v>
      </c>
    </row>
    <row r="620" spans="1:11" s="8" customFormat="1" ht="12.75" hidden="1" outlineLevel="2" x14ac:dyDescent="0.2">
      <c r="A620" s="27" t="str">
        <f>IF(SUM(J620:J621)&gt;0,10,"")</f>
        <v/>
      </c>
      <c r="B620" s="46"/>
      <c r="C620" s="229"/>
      <c r="D620" s="229" t="str">
        <f>IF($C$610="X","X","")</f>
        <v/>
      </c>
      <c r="E620" s="147">
        <v>45120</v>
      </c>
      <c r="F620" s="207" t="s">
        <v>298</v>
      </c>
      <c r="G620" s="349">
        <v>0</v>
      </c>
      <c r="H620" s="397">
        <v>160</v>
      </c>
      <c r="I620" s="396" t="s">
        <v>45</v>
      </c>
      <c r="J620" s="441"/>
      <c r="K620" s="158">
        <f t="shared" si="10"/>
        <v>0</v>
      </c>
    </row>
    <row r="621" spans="1:11" s="8" customFormat="1" ht="12.75" hidden="1" outlineLevel="2" x14ac:dyDescent="0.2">
      <c r="A621" s="228" t="str">
        <f>A620</f>
        <v/>
      </c>
      <c r="B621" s="228" t="s">
        <v>24</v>
      </c>
      <c r="C621" s="228"/>
      <c r="D621" s="228"/>
      <c r="E621" s="43"/>
      <c r="F621" s="210" t="s">
        <v>46</v>
      </c>
      <c r="G621" s="332" t="s">
        <v>45</v>
      </c>
      <c r="H621" s="379"/>
      <c r="I621" s="390"/>
      <c r="J621" s="437"/>
      <c r="K621" s="34">
        <f t="shared" si="10"/>
        <v>0</v>
      </c>
    </row>
    <row r="622" spans="1:11" s="8" customFormat="1" ht="12.75" hidden="1" outlineLevel="2" x14ac:dyDescent="0.2">
      <c r="A622" s="228" t="str">
        <f>IF(SUM(J622:J628)&gt;0,10,"")</f>
        <v/>
      </c>
      <c r="B622" s="47" t="s">
        <v>21</v>
      </c>
      <c r="C622" s="238"/>
      <c r="D622" s="238" t="str">
        <f>IF($C$607="X","X","")</f>
        <v/>
      </c>
      <c r="E622" s="105">
        <v>45200</v>
      </c>
      <c r="F622" s="216" t="s">
        <v>272</v>
      </c>
      <c r="G622" s="350">
        <v>0</v>
      </c>
      <c r="H622" s="403"/>
      <c r="I622" s="396"/>
      <c r="J622" s="437"/>
      <c r="K622" s="159">
        <f t="shared" si="10"/>
        <v>0</v>
      </c>
    </row>
    <row r="623" spans="1:11" s="8" customFormat="1" ht="12.75" hidden="1" outlineLevel="2" x14ac:dyDescent="0.2">
      <c r="A623" s="228" t="str">
        <f>IF(SUM(J623:J625)&gt;0,10,"")</f>
        <v/>
      </c>
      <c r="B623" s="231" t="s">
        <v>79</v>
      </c>
      <c r="C623" s="197"/>
      <c r="D623" s="197" t="str">
        <f>IF($C$622="X","X","")</f>
        <v/>
      </c>
      <c r="E623" s="148">
        <v>45210</v>
      </c>
      <c r="F623" s="276" t="s">
        <v>273</v>
      </c>
      <c r="G623" s="330">
        <v>0</v>
      </c>
      <c r="H623" s="408"/>
      <c r="I623" s="368" t="s">
        <v>34</v>
      </c>
      <c r="J623" s="437"/>
      <c r="K623" s="164">
        <f t="shared" si="10"/>
        <v>0</v>
      </c>
    </row>
    <row r="624" spans="1:11" s="8" customFormat="1" ht="33.75" hidden="1" customHeight="1" outlineLevel="2" x14ac:dyDescent="0.2">
      <c r="A624" s="228" t="str">
        <f>A623</f>
        <v/>
      </c>
      <c r="B624" s="47" t="s">
        <v>23</v>
      </c>
      <c r="C624" s="47"/>
      <c r="D624" s="47"/>
      <c r="E624" s="144"/>
      <c r="F624" s="206" t="s">
        <v>299</v>
      </c>
      <c r="G624" s="351"/>
      <c r="H624" s="391"/>
      <c r="I624" s="392"/>
      <c r="J624" s="451"/>
      <c r="K624" s="170">
        <f t="shared" si="10"/>
        <v>0</v>
      </c>
    </row>
    <row r="625" spans="1:11" s="8" customFormat="1" ht="12.75" hidden="1" outlineLevel="2" x14ac:dyDescent="0.2">
      <c r="A625" s="228" t="str">
        <f>A624</f>
        <v/>
      </c>
      <c r="B625" s="228" t="s">
        <v>24</v>
      </c>
      <c r="C625" s="228"/>
      <c r="D625" s="228"/>
      <c r="E625" s="19"/>
      <c r="F625" s="230" t="s">
        <v>36</v>
      </c>
      <c r="G625" s="332" t="s">
        <v>34</v>
      </c>
      <c r="H625" s="379"/>
      <c r="I625" s="392"/>
      <c r="J625" s="443"/>
      <c r="K625" s="34">
        <f t="shared" si="10"/>
        <v>0</v>
      </c>
    </row>
    <row r="626" spans="1:11" s="8" customFormat="1" ht="12.75" hidden="1" outlineLevel="2" x14ac:dyDescent="0.2">
      <c r="A626" s="228" t="str">
        <f>IF(SUM(J626:J628)&gt;0,10,"")</f>
        <v/>
      </c>
      <c r="B626" s="231" t="s">
        <v>79</v>
      </c>
      <c r="C626" s="197"/>
      <c r="D626" s="197" t="str">
        <f>IF($C$622="X","X","")</f>
        <v/>
      </c>
      <c r="E626" s="148">
        <v>45220</v>
      </c>
      <c r="F626" s="208" t="s">
        <v>300</v>
      </c>
      <c r="G626" s="330">
        <v>0</v>
      </c>
      <c r="H626" s="408">
        <v>900</v>
      </c>
      <c r="I626" s="368" t="s">
        <v>34</v>
      </c>
      <c r="J626" s="443"/>
      <c r="K626" s="164">
        <f t="shared" si="10"/>
        <v>0</v>
      </c>
    </row>
    <row r="627" spans="1:11" s="8" customFormat="1" ht="56.25" hidden="1" outlineLevel="2" x14ac:dyDescent="0.2">
      <c r="A627" s="228" t="str">
        <f>A626</f>
        <v/>
      </c>
      <c r="B627" s="47" t="s">
        <v>23</v>
      </c>
      <c r="C627" s="47"/>
      <c r="D627" s="47"/>
      <c r="E627" s="144"/>
      <c r="F627" s="206" t="s">
        <v>526</v>
      </c>
      <c r="G627" s="341"/>
      <c r="H627" s="411"/>
      <c r="I627" s="392"/>
      <c r="J627" s="443"/>
      <c r="K627" s="174">
        <f t="shared" si="10"/>
        <v>0</v>
      </c>
    </row>
    <row r="628" spans="1:11" s="8" customFormat="1" ht="12.75" hidden="1" outlineLevel="2" x14ac:dyDescent="0.2">
      <c r="A628" s="228" t="str">
        <f>A627</f>
        <v/>
      </c>
      <c r="B628" s="228" t="s">
        <v>24</v>
      </c>
      <c r="C628" s="228"/>
      <c r="D628" s="228"/>
      <c r="E628" s="19"/>
      <c r="F628" s="230" t="s">
        <v>36</v>
      </c>
      <c r="G628" s="332" t="s">
        <v>34</v>
      </c>
      <c r="H628" s="379"/>
      <c r="I628" s="392"/>
      <c r="J628" s="447"/>
      <c r="K628" s="34">
        <f t="shared" si="10"/>
        <v>0</v>
      </c>
    </row>
    <row r="629" spans="1:11" s="8" customFormat="1" ht="12.75" hidden="1" outlineLevel="2" x14ac:dyDescent="0.2">
      <c r="A629" s="228" t="str">
        <f>IF(SUM(J629:J638)&gt;0,10,"")</f>
        <v/>
      </c>
      <c r="B629" s="228" t="s">
        <v>19</v>
      </c>
      <c r="C629" s="235"/>
      <c r="D629" s="235" t="str">
        <f>IF($C$316="X","X","")</f>
        <v>X</v>
      </c>
      <c r="E629" s="141">
        <v>46000</v>
      </c>
      <c r="F629" s="232" t="s">
        <v>301</v>
      </c>
      <c r="G629" s="348"/>
      <c r="H629" s="365"/>
      <c r="I629" s="378"/>
      <c r="J629" s="443"/>
      <c r="K629" s="139">
        <f t="shared" si="10"/>
        <v>0</v>
      </c>
    </row>
    <row r="630" spans="1:11" s="8" customFormat="1" ht="12.75" hidden="1" outlineLevel="2" x14ac:dyDescent="0.2">
      <c r="A630" s="228" t="str">
        <f>IF(SUM(J629:J634)&gt;0,10,"")</f>
        <v/>
      </c>
      <c r="B630" s="47" t="s">
        <v>21</v>
      </c>
      <c r="C630" s="238"/>
      <c r="D630" s="238" t="str">
        <f>IF($C$629="X","X","")</f>
        <v/>
      </c>
      <c r="E630" s="105">
        <v>46100</v>
      </c>
      <c r="F630" s="216" t="s">
        <v>302</v>
      </c>
      <c r="G630" s="351">
        <v>0</v>
      </c>
      <c r="H630" s="402"/>
      <c r="I630" s="396"/>
      <c r="J630" s="443"/>
      <c r="K630" s="38">
        <f t="shared" si="10"/>
        <v>0</v>
      </c>
    </row>
    <row r="631" spans="1:11" s="8" customFormat="1" ht="12.75" hidden="1" outlineLevel="2" x14ac:dyDescent="0.2">
      <c r="A631" s="228" t="str">
        <f>IF(SUM(J631:J634)&gt;0,10,"")</f>
        <v/>
      </c>
      <c r="B631" s="231" t="s">
        <v>79</v>
      </c>
      <c r="C631" s="197"/>
      <c r="D631" s="197" t="str">
        <f>IF($C$630="X","X","")</f>
        <v/>
      </c>
      <c r="E631" s="148">
        <v>46110</v>
      </c>
      <c r="F631" s="276" t="s">
        <v>523</v>
      </c>
      <c r="G631" s="330">
        <v>0</v>
      </c>
      <c r="H631" s="408"/>
      <c r="I631" s="368"/>
      <c r="J631" s="443"/>
      <c r="K631" s="164">
        <f t="shared" si="10"/>
        <v>0</v>
      </c>
    </row>
    <row r="632" spans="1:11" s="8" customFormat="1" ht="78.75" hidden="1" outlineLevel="2" x14ac:dyDescent="0.2">
      <c r="A632" s="228" t="str">
        <f>A631</f>
        <v/>
      </c>
      <c r="B632" s="47" t="s">
        <v>23</v>
      </c>
      <c r="C632" s="47" t="s">
        <v>10</v>
      </c>
      <c r="D632" s="47"/>
      <c r="E632" s="144"/>
      <c r="F632" s="277" t="s">
        <v>648</v>
      </c>
      <c r="G632" s="341"/>
      <c r="H632" s="411"/>
      <c r="I632" s="392"/>
      <c r="J632" s="443"/>
      <c r="K632" s="174">
        <f t="shared" si="10"/>
        <v>0</v>
      </c>
    </row>
    <row r="633" spans="1:11" s="8" customFormat="1" ht="12.75" hidden="1" outlineLevel="2" x14ac:dyDescent="0.2">
      <c r="A633" s="228" t="str">
        <f>IF(SUM(J633:J634)&gt;0,10,"")</f>
        <v/>
      </c>
      <c r="B633" s="46"/>
      <c r="C633" s="229"/>
      <c r="D633" s="229" t="str">
        <f>IF($C$631="X","X","")</f>
        <v/>
      </c>
      <c r="E633" s="147">
        <v>46111</v>
      </c>
      <c r="F633" s="274" t="s">
        <v>524</v>
      </c>
      <c r="G633" s="349">
        <v>0</v>
      </c>
      <c r="H633" s="466">
        <v>800000</v>
      </c>
      <c r="I633" s="396" t="s">
        <v>8</v>
      </c>
      <c r="J633" s="443"/>
      <c r="K633" s="158">
        <f t="shared" si="10"/>
        <v>0</v>
      </c>
    </row>
    <row r="634" spans="1:11" ht="12" hidden="1" outlineLevel="2" x14ac:dyDescent="0.2">
      <c r="A634" s="228" t="str">
        <f>A633</f>
        <v/>
      </c>
      <c r="B634" s="228" t="s">
        <v>24</v>
      </c>
      <c r="C634" s="228" t="s">
        <v>10</v>
      </c>
      <c r="D634" s="228"/>
      <c r="E634" s="43"/>
      <c r="F634" s="275" t="s">
        <v>25</v>
      </c>
      <c r="G634" s="332" t="s">
        <v>8</v>
      </c>
      <c r="H634" s="379"/>
      <c r="I634" s="390"/>
      <c r="J634" s="443"/>
      <c r="K634" s="34">
        <f t="shared" si="10"/>
        <v>0</v>
      </c>
    </row>
    <row r="635" spans="1:11" s="8" customFormat="1" ht="12.75" hidden="1" outlineLevel="2" x14ac:dyDescent="0.2">
      <c r="A635" s="228" t="str">
        <f>IF(SUM(J635:J638)&gt;0,10,"")</f>
        <v/>
      </c>
      <c r="B635" s="47" t="s">
        <v>79</v>
      </c>
      <c r="C635" s="197"/>
      <c r="D635" s="197" t="str">
        <f>IF($C$630="X","X","")</f>
        <v/>
      </c>
      <c r="E635" s="150">
        <v>46200</v>
      </c>
      <c r="F635" s="276" t="s">
        <v>303</v>
      </c>
      <c r="G635" s="351"/>
      <c r="H635" s="402"/>
      <c r="I635" s="396"/>
      <c r="J635" s="443"/>
      <c r="K635" s="38">
        <f t="shared" si="10"/>
        <v>0</v>
      </c>
    </row>
    <row r="636" spans="1:11" s="8" customFormat="1" ht="12.75" hidden="1" outlineLevel="2" x14ac:dyDescent="0.2">
      <c r="A636" s="228" t="str">
        <f>IF(SUM(J630:J632)&gt;0,10,"")</f>
        <v/>
      </c>
      <c r="B636" s="46"/>
      <c r="C636" s="229"/>
      <c r="D636" s="229" t="str">
        <f>IF($C$635="X","X","")</f>
        <v/>
      </c>
      <c r="E636" s="147">
        <v>46201</v>
      </c>
      <c r="F636" s="274" t="s">
        <v>304</v>
      </c>
      <c r="G636" s="349">
        <v>0</v>
      </c>
      <c r="H636" s="397">
        <v>250</v>
      </c>
      <c r="I636" s="396" t="s">
        <v>67</v>
      </c>
      <c r="J636" s="443"/>
      <c r="K636" s="158">
        <f t="shared" si="10"/>
        <v>0</v>
      </c>
    </row>
    <row r="637" spans="1:11" s="8" customFormat="1" ht="45" hidden="1" outlineLevel="2" x14ac:dyDescent="0.2">
      <c r="A637" s="228" t="str">
        <f>A636</f>
        <v/>
      </c>
      <c r="B637" s="46" t="s">
        <v>23</v>
      </c>
      <c r="C637" s="46"/>
      <c r="D637" s="46"/>
      <c r="E637" s="44"/>
      <c r="F637" s="273" t="s">
        <v>305</v>
      </c>
      <c r="G637" s="351"/>
      <c r="H637" s="391"/>
      <c r="I637" s="392"/>
      <c r="J637" s="443"/>
      <c r="K637" s="170">
        <f t="shared" si="10"/>
        <v>0</v>
      </c>
    </row>
    <row r="638" spans="1:11" s="8" customFormat="1" ht="12.75" hidden="1" outlineLevel="2" x14ac:dyDescent="0.2">
      <c r="A638" s="228" t="str">
        <f>A637</f>
        <v/>
      </c>
      <c r="B638" s="228" t="s">
        <v>24</v>
      </c>
      <c r="C638" s="228"/>
      <c r="D638" s="228"/>
      <c r="E638" s="43"/>
      <c r="F638" s="275" t="s">
        <v>68</v>
      </c>
      <c r="G638" s="332" t="s">
        <v>67</v>
      </c>
      <c r="H638" s="379"/>
      <c r="I638" s="390"/>
      <c r="J638" s="445"/>
      <c r="K638" s="34">
        <f t="shared" si="10"/>
        <v>0</v>
      </c>
    </row>
    <row r="639" spans="1:11" s="8" customFormat="1" ht="12.75" hidden="1" outlineLevel="2" x14ac:dyDescent="0.2">
      <c r="A639" s="228" t="str">
        <f>IF(SUM(J639:J680)&gt;0,10,"")</f>
        <v/>
      </c>
      <c r="B639" s="228" t="s">
        <v>19</v>
      </c>
      <c r="C639" s="235"/>
      <c r="D639" s="235" t="str">
        <f>IF($C$316="X","X","")</f>
        <v>X</v>
      </c>
      <c r="E639" s="279" t="s">
        <v>495</v>
      </c>
      <c r="F639" s="289" t="s">
        <v>496</v>
      </c>
      <c r="G639" s="348"/>
      <c r="H639" s="365"/>
      <c r="I639" s="378"/>
      <c r="J639" s="452"/>
      <c r="K639" s="139">
        <f t="shared" si="10"/>
        <v>0</v>
      </c>
    </row>
    <row r="640" spans="1:11" s="8" customFormat="1" ht="12.75" hidden="1" outlineLevel="2" x14ac:dyDescent="0.2">
      <c r="A640" s="228" t="str">
        <f>IF(SUM(J639:J680)&gt;0,10,"")</f>
        <v/>
      </c>
      <c r="B640" s="47" t="s">
        <v>21</v>
      </c>
      <c r="C640" s="238"/>
      <c r="D640" s="238" t="str">
        <f>IF($C$639="X","X","")</f>
        <v/>
      </c>
      <c r="E640" s="290">
        <v>47100</v>
      </c>
      <c r="F640" s="271" t="s">
        <v>497</v>
      </c>
      <c r="G640" s="351">
        <v>0</v>
      </c>
      <c r="H640" s="402"/>
      <c r="I640" s="396"/>
      <c r="J640" s="452"/>
      <c r="K640" s="38">
        <f t="shared" si="10"/>
        <v>0</v>
      </c>
    </row>
    <row r="641" spans="1:11" s="8" customFormat="1" ht="12.75" hidden="1" outlineLevel="2" x14ac:dyDescent="0.2">
      <c r="A641" s="228" t="str">
        <f>IF(SUM(J641:J670)&gt;0,10,"")</f>
        <v/>
      </c>
      <c r="B641" s="231" t="s">
        <v>79</v>
      </c>
      <c r="C641" s="197"/>
      <c r="D641" s="197" t="str">
        <f>IF($C$640="X","X","")</f>
        <v/>
      </c>
      <c r="E641" s="291">
        <v>47110</v>
      </c>
      <c r="F641" s="276" t="s">
        <v>516</v>
      </c>
      <c r="G641" s="330">
        <v>0</v>
      </c>
      <c r="H641" s="408"/>
      <c r="I641" s="368"/>
      <c r="J641" s="452"/>
      <c r="K641" s="164">
        <f t="shared" si="10"/>
        <v>0</v>
      </c>
    </row>
    <row r="642" spans="1:11" s="8" customFormat="1" ht="78.75" hidden="1" outlineLevel="2" x14ac:dyDescent="0.2">
      <c r="A642" s="228"/>
      <c r="B642" s="47" t="s">
        <v>23</v>
      </c>
      <c r="C642" s="47"/>
      <c r="D642" s="47"/>
      <c r="E642" s="292"/>
      <c r="F642" s="277" t="s">
        <v>517</v>
      </c>
      <c r="G642" s="341"/>
      <c r="H642" s="411"/>
      <c r="I642" s="392"/>
      <c r="J642" s="452"/>
      <c r="K642" s="174">
        <f t="shared" si="10"/>
        <v>0</v>
      </c>
    </row>
    <row r="643" spans="1:11" s="8" customFormat="1" ht="12.75" hidden="1" outlineLevel="2" x14ac:dyDescent="0.2">
      <c r="A643" s="27" t="str">
        <f>IF(SUM(J643:J644)&gt;0,10,"")</f>
        <v/>
      </c>
      <c r="B643" s="46"/>
      <c r="C643" s="229"/>
      <c r="D643" s="229" t="str">
        <f>IF($C$641="X","X","")</f>
        <v/>
      </c>
      <c r="E643" s="278">
        <v>47111</v>
      </c>
      <c r="F643" s="274" t="s">
        <v>498</v>
      </c>
      <c r="G643" s="349">
        <v>0</v>
      </c>
      <c r="H643" s="397">
        <v>10</v>
      </c>
      <c r="I643" s="396" t="s">
        <v>45</v>
      </c>
      <c r="J643" s="452"/>
      <c r="K643" s="158">
        <f t="shared" si="10"/>
        <v>0</v>
      </c>
    </row>
    <row r="644" spans="1:11" s="8" customFormat="1" ht="12.75" hidden="1" outlineLevel="2" x14ac:dyDescent="0.2">
      <c r="A644" s="228" t="str">
        <f>A643</f>
        <v/>
      </c>
      <c r="B644" s="228" t="s">
        <v>24</v>
      </c>
      <c r="C644" s="228"/>
      <c r="D644" s="228"/>
      <c r="E644" s="293"/>
      <c r="F644" s="275" t="s">
        <v>500</v>
      </c>
      <c r="G644" s="332" t="s">
        <v>45</v>
      </c>
      <c r="H644" s="379"/>
      <c r="I644" s="390"/>
      <c r="J644" s="447"/>
      <c r="K644" s="34">
        <f t="shared" si="10"/>
        <v>0</v>
      </c>
    </row>
    <row r="645" spans="1:11" s="8" customFormat="1" ht="12.75" hidden="1" outlineLevel="2" x14ac:dyDescent="0.2">
      <c r="A645" s="27" t="str">
        <f>IF(SUM(J645:J646)&gt;0,10,"")</f>
        <v/>
      </c>
      <c r="B645" s="46"/>
      <c r="C645" s="229"/>
      <c r="D645" s="229" t="str">
        <f>IF($C$641="X","X","")</f>
        <v/>
      </c>
      <c r="E645" s="278">
        <v>47112</v>
      </c>
      <c r="F645" s="274" t="s">
        <v>499</v>
      </c>
      <c r="G645" s="349"/>
      <c r="H645" s="397">
        <v>12</v>
      </c>
      <c r="I645" s="396" t="s">
        <v>45</v>
      </c>
      <c r="J645" s="437"/>
      <c r="K645" s="158">
        <f t="shared" si="10"/>
        <v>0</v>
      </c>
    </row>
    <row r="646" spans="1:11" s="8" customFormat="1" ht="12.75" hidden="1" outlineLevel="2" x14ac:dyDescent="0.2">
      <c r="A646" s="228" t="str">
        <f>A645</f>
        <v/>
      </c>
      <c r="B646" s="228" t="s">
        <v>24</v>
      </c>
      <c r="C646" s="228"/>
      <c r="D646" s="228"/>
      <c r="E646" s="293"/>
      <c r="F646" s="275" t="s">
        <v>500</v>
      </c>
      <c r="G646" s="332" t="s">
        <v>45</v>
      </c>
      <c r="H646" s="379"/>
      <c r="I646" s="390"/>
      <c r="J646" s="447"/>
      <c r="K646" s="34">
        <f t="shared" si="10"/>
        <v>0</v>
      </c>
    </row>
    <row r="647" spans="1:11" s="8" customFormat="1" ht="12.75" hidden="1" outlineLevel="2" x14ac:dyDescent="0.2">
      <c r="A647" s="27" t="str">
        <f>IF(SUM(J647:J648)&gt;0,10,"")</f>
        <v/>
      </c>
      <c r="B647" s="46"/>
      <c r="C647" s="229"/>
      <c r="D647" s="229" t="str">
        <f>IF($C$641="X","X","")</f>
        <v/>
      </c>
      <c r="E647" s="278">
        <v>47113</v>
      </c>
      <c r="F647" s="274" t="s">
        <v>501</v>
      </c>
      <c r="G647" s="349"/>
      <c r="H647" s="397">
        <v>22</v>
      </c>
      <c r="I647" s="396" t="s">
        <v>45</v>
      </c>
      <c r="J647" s="452"/>
      <c r="K647" s="158">
        <f t="shared" si="10"/>
        <v>0</v>
      </c>
    </row>
    <row r="648" spans="1:11" s="8" customFormat="1" ht="12.75" hidden="1" outlineLevel="2" x14ac:dyDescent="0.2">
      <c r="A648" s="228" t="str">
        <f>A647</f>
        <v/>
      </c>
      <c r="B648" s="228" t="s">
        <v>24</v>
      </c>
      <c r="C648" s="228"/>
      <c r="D648" s="228"/>
      <c r="E648" s="293"/>
      <c r="F648" s="275" t="s">
        <v>500</v>
      </c>
      <c r="G648" s="332" t="s">
        <v>45</v>
      </c>
      <c r="H648" s="379"/>
      <c r="I648" s="390"/>
      <c r="J648" s="452"/>
      <c r="K648" s="34">
        <f t="shared" si="10"/>
        <v>0</v>
      </c>
    </row>
    <row r="649" spans="1:11" s="8" customFormat="1" ht="12.75" hidden="1" outlineLevel="2" x14ac:dyDescent="0.2">
      <c r="A649" s="27" t="str">
        <f>IF(SUM(J649:J650)&gt;0,10,"")</f>
        <v/>
      </c>
      <c r="B649" s="46"/>
      <c r="C649" s="229"/>
      <c r="D649" s="229" t="str">
        <f>IF($C$641="X","X","")</f>
        <v/>
      </c>
      <c r="E649" s="278">
        <v>47114</v>
      </c>
      <c r="F649" s="274" t="s">
        <v>502</v>
      </c>
      <c r="G649" s="349"/>
      <c r="H649" s="397">
        <v>4200</v>
      </c>
      <c r="I649" s="396" t="s">
        <v>8</v>
      </c>
      <c r="J649" s="452"/>
      <c r="K649" s="158">
        <f t="shared" si="10"/>
        <v>0</v>
      </c>
    </row>
    <row r="650" spans="1:11" s="8" customFormat="1" ht="12.75" hidden="1" outlineLevel="2" x14ac:dyDescent="0.2">
      <c r="A650" s="228" t="str">
        <f>A649</f>
        <v/>
      </c>
      <c r="B650" s="228" t="s">
        <v>24</v>
      </c>
      <c r="C650" s="228"/>
      <c r="D650" s="228"/>
      <c r="E650" s="293"/>
      <c r="F650" s="275" t="s">
        <v>25</v>
      </c>
      <c r="G650" s="332" t="s">
        <v>8</v>
      </c>
      <c r="H650" s="379"/>
      <c r="I650" s="390"/>
      <c r="J650" s="449"/>
      <c r="K650" s="34">
        <f t="shared" si="10"/>
        <v>0</v>
      </c>
    </row>
    <row r="651" spans="1:11" s="8" customFormat="1" ht="12.75" hidden="1" outlineLevel="2" x14ac:dyDescent="0.2">
      <c r="A651" s="27" t="str">
        <f>IF(SUM(J651:J652)&gt;0,10,"")</f>
        <v/>
      </c>
      <c r="B651" s="46"/>
      <c r="C651" s="229"/>
      <c r="D651" s="229" t="str">
        <f>IF($C$641="X","X","")</f>
        <v/>
      </c>
      <c r="E651" s="278">
        <v>47116</v>
      </c>
      <c r="F651" s="274" t="s">
        <v>503</v>
      </c>
      <c r="G651" s="349"/>
      <c r="H651" s="397">
        <v>55</v>
      </c>
      <c r="I651" s="396" t="s">
        <v>45</v>
      </c>
      <c r="J651" s="452"/>
      <c r="K651" s="158">
        <f t="shared" si="10"/>
        <v>0</v>
      </c>
    </row>
    <row r="652" spans="1:11" s="8" customFormat="1" ht="12.75" hidden="1" outlineLevel="2" x14ac:dyDescent="0.2">
      <c r="A652" s="228" t="str">
        <f>A651</f>
        <v/>
      </c>
      <c r="B652" s="228" t="s">
        <v>24</v>
      </c>
      <c r="C652" s="228"/>
      <c r="D652" s="228"/>
      <c r="E652" s="293"/>
      <c r="F652" s="275" t="s">
        <v>500</v>
      </c>
      <c r="G652" s="332" t="s">
        <v>45</v>
      </c>
      <c r="H652" s="379"/>
      <c r="I652" s="390"/>
      <c r="J652" s="452"/>
      <c r="K652" s="34">
        <f t="shared" si="10"/>
        <v>0</v>
      </c>
    </row>
    <row r="653" spans="1:11" s="8" customFormat="1" ht="12.75" hidden="1" outlineLevel="2" x14ac:dyDescent="0.2">
      <c r="A653" s="27" t="str">
        <f>IF(SUM(J653:J654)&gt;0,10,"")</f>
        <v/>
      </c>
      <c r="B653" s="46"/>
      <c r="C653" s="229"/>
      <c r="D653" s="229" t="str">
        <f>IF($C$641="X","X","")</f>
        <v/>
      </c>
      <c r="E653" s="278">
        <v>47117</v>
      </c>
      <c r="F653" s="274" t="s">
        <v>504</v>
      </c>
      <c r="G653" s="349"/>
      <c r="H653" s="397">
        <v>70</v>
      </c>
      <c r="I653" s="396" t="s">
        <v>45</v>
      </c>
      <c r="J653" s="452"/>
      <c r="K653" s="158">
        <f t="shared" si="10"/>
        <v>0</v>
      </c>
    </row>
    <row r="654" spans="1:11" s="8" customFormat="1" ht="12.75" hidden="1" outlineLevel="2" x14ac:dyDescent="0.2">
      <c r="A654" s="228" t="str">
        <f>A653</f>
        <v/>
      </c>
      <c r="B654" s="228" t="s">
        <v>24</v>
      </c>
      <c r="C654" s="228"/>
      <c r="D654" s="228"/>
      <c r="E654" s="293"/>
      <c r="F654" s="275" t="s">
        <v>500</v>
      </c>
      <c r="G654" s="332" t="s">
        <v>45</v>
      </c>
      <c r="H654" s="379"/>
      <c r="I654" s="390"/>
      <c r="J654" s="458"/>
      <c r="K654" s="34">
        <f t="shared" si="10"/>
        <v>0</v>
      </c>
    </row>
    <row r="655" spans="1:11" s="8" customFormat="1" ht="12.75" hidden="1" outlineLevel="2" x14ac:dyDescent="0.2">
      <c r="A655" s="27" t="str">
        <f>IF(SUM(J655:J656)&gt;0,10,"")</f>
        <v/>
      </c>
      <c r="B655" s="46"/>
      <c r="C655" s="229"/>
      <c r="D655" s="229" t="str">
        <f>IF($C$641="X","X","")</f>
        <v/>
      </c>
      <c r="E655" s="278">
        <v>47118</v>
      </c>
      <c r="F655" s="274" t="s">
        <v>505</v>
      </c>
      <c r="G655" s="349"/>
      <c r="H655" s="397">
        <v>130</v>
      </c>
      <c r="I655" s="396" t="s">
        <v>45</v>
      </c>
      <c r="J655" s="459"/>
      <c r="K655" s="158">
        <f t="shared" ref="K655:K716" si="11">J655*H655</f>
        <v>0</v>
      </c>
    </row>
    <row r="656" spans="1:11" s="8" customFormat="1" ht="12.75" hidden="1" outlineLevel="2" x14ac:dyDescent="0.2">
      <c r="A656" s="228" t="str">
        <f>A655</f>
        <v/>
      </c>
      <c r="B656" s="228" t="s">
        <v>24</v>
      </c>
      <c r="C656" s="228"/>
      <c r="D656" s="228"/>
      <c r="E656" s="293"/>
      <c r="F656" s="275" t="s">
        <v>500</v>
      </c>
      <c r="G656" s="332" t="s">
        <v>45</v>
      </c>
      <c r="H656" s="379"/>
      <c r="I656" s="390"/>
      <c r="J656" s="452"/>
      <c r="K656" s="34">
        <f t="shared" si="11"/>
        <v>0</v>
      </c>
    </row>
    <row r="657" spans="1:11" s="8" customFormat="1" ht="12.75" hidden="1" outlineLevel="2" x14ac:dyDescent="0.2">
      <c r="A657" s="27" t="str">
        <f>IF(SUM(J657:J658)&gt;0,10,"")</f>
        <v/>
      </c>
      <c r="B657" s="46"/>
      <c r="C657" s="229"/>
      <c r="D657" s="229" t="str">
        <f>IF($C$641="X","X","")</f>
        <v/>
      </c>
      <c r="E657" s="278">
        <v>47119</v>
      </c>
      <c r="F657" s="274" t="s">
        <v>506</v>
      </c>
      <c r="G657" s="349"/>
      <c r="H657" s="397">
        <v>160</v>
      </c>
      <c r="I657" s="396" t="s">
        <v>45</v>
      </c>
      <c r="J657" s="459"/>
      <c r="K657" s="158">
        <f t="shared" si="11"/>
        <v>0</v>
      </c>
    </row>
    <row r="658" spans="1:11" s="8" customFormat="1" ht="12.75" hidden="1" outlineLevel="2" x14ac:dyDescent="0.2">
      <c r="A658" s="228" t="str">
        <f>A657</f>
        <v/>
      </c>
      <c r="B658" s="228" t="s">
        <v>24</v>
      </c>
      <c r="C658" s="228"/>
      <c r="D658" s="228"/>
      <c r="E658" s="293"/>
      <c r="F658" s="275" t="s">
        <v>500</v>
      </c>
      <c r="G658" s="332" t="s">
        <v>45</v>
      </c>
      <c r="H658" s="379"/>
      <c r="I658" s="390"/>
      <c r="J658" s="452"/>
      <c r="K658" s="34">
        <f t="shared" si="11"/>
        <v>0</v>
      </c>
    </row>
    <row r="659" spans="1:11" s="8" customFormat="1" ht="12.75" hidden="1" outlineLevel="2" x14ac:dyDescent="0.2">
      <c r="A659" s="27" t="str">
        <f>IF(SUM(J659:J660)&gt;0,10,"")</f>
        <v/>
      </c>
      <c r="B659" s="46"/>
      <c r="C659" s="229"/>
      <c r="D659" s="229" t="str">
        <f>IF($C$641="X","X","")</f>
        <v/>
      </c>
      <c r="E659" s="278">
        <v>47120</v>
      </c>
      <c r="F659" s="274" t="s">
        <v>507</v>
      </c>
      <c r="G659" s="349"/>
      <c r="H659" s="397">
        <v>270</v>
      </c>
      <c r="I659" s="396" t="s">
        <v>45</v>
      </c>
      <c r="J659" s="452"/>
      <c r="K659" s="158">
        <f t="shared" si="11"/>
        <v>0</v>
      </c>
    </row>
    <row r="660" spans="1:11" s="8" customFormat="1" ht="12.75" hidden="1" outlineLevel="2" x14ac:dyDescent="0.2">
      <c r="A660" s="228" t="str">
        <f>A659</f>
        <v/>
      </c>
      <c r="B660" s="228" t="s">
        <v>24</v>
      </c>
      <c r="C660" s="228"/>
      <c r="D660" s="228"/>
      <c r="E660" s="293"/>
      <c r="F660" s="275" t="s">
        <v>500</v>
      </c>
      <c r="G660" s="332" t="s">
        <v>45</v>
      </c>
      <c r="H660" s="379"/>
      <c r="I660" s="390"/>
      <c r="J660" s="460"/>
      <c r="K660" s="34">
        <f t="shared" si="11"/>
        <v>0</v>
      </c>
    </row>
    <row r="661" spans="1:11" s="8" customFormat="1" ht="12.75" hidden="1" outlineLevel="2" x14ac:dyDescent="0.2">
      <c r="A661" s="27" t="str">
        <f>IF(SUM(J661:J662)&gt;0,10,"")</f>
        <v/>
      </c>
      <c r="B661" s="46"/>
      <c r="C661" s="229"/>
      <c r="D661" s="229" t="str">
        <f>IF($C$641="X","X","")</f>
        <v/>
      </c>
      <c r="E661" s="278">
        <v>47121</v>
      </c>
      <c r="F661" s="274" t="s">
        <v>508</v>
      </c>
      <c r="G661" s="349"/>
      <c r="H661" s="397">
        <v>305</v>
      </c>
      <c r="I661" s="396" t="s">
        <v>45</v>
      </c>
      <c r="J661" s="452"/>
      <c r="K661" s="158">
        <f t="shared" si="11"/>
        <v>0</v>
      </c>
    </row>
    <row r="662" spans="1:11" s="8" customFormat="1" ht="12.75" hidden="1" outlineLevel="2" x14ac:dyDescent="0.2">
      <c r="A662" s="228" t="str">
        <f>A661</f>
        <v/>
      </c>
      <c r="B662" s="228" t="s">
        <v>24</v>
      </c>
      <c r="C662" s="228"/>
      <c r="D662" s="228"/>
      <c r="E662" s="293"/>
      <c r="F662" s="275" t="s">
        <v>500</v>
      </c>
      <c r="G662" s="332" t="s">
        <v>45</v>
      </c>
      <c r="H662" s="379"/>
      <c r="I662" s="390"/>
      <c r="J662" s="452"/>
      <c r="K662" s="34">
        <f t="shared" si="11"/>
        <v>0</v>
      </c>
    </row>
    <row r="663" spans="1:11" s="8" customFormat="1" ht="12.75" hidden="1" outlineLevel="2" x14ac:dyDescent="0.2">
      <c r="A663" s="27" t="str">
        <f>IF(SUM(J663:J664)&gt;0,10,"")</f>
        <v/>
      </c>
      <c r="B663" s="46"/>
      <c r="C663" s="229"/>
      <c r="D663" s="229" t="str">
        <f>IF($C$641="X","X","")</f>
        <v/>
      </c>
      <c r="E663" s="278">
        <v>47122</v>
      </c>
      <c r="F663" s="274" t="s">
        <v>509</v>
      </c>
      <c r="G663" s="349"/>
      <c r="H663" s="397">
        <v>430</v>
      </c>
      <c r="I663" s="396" t="s">
        <v>45</v>
      </c>
      <c r="J663" s="460"/>
      <c r="K663" s="158">
        <f t="shared" si="11"/>
        <v>0</v>
      </c>
    </row>
    <row r="664" spans="1:11" s="8" customFormat="1" ht="12.75" hidden="1" outlineLevel="2" x14ac:dyDescent="0.2">
      <c r="A664" s="228" t="str">
        <f>A663</f>
        <v/>
      </c>
      <c r="B664" s="228" t="s">
        <v>24</v>
      </c>
      <c r="C664" s="228"/>
      <c r="D664" s="228"/>
      <c r="E664" s="293"/>
      <c r="F664" s="275" t="s">
        <v>500</v>
      </c>
      <c r="G664" s="332" t="s">
        <v>45</v>
      </c>
      <c r="H664" s="379"/>
      <c r="I664" s="390"/>
      <c r="J664" s="452"/>
      <c r="K664" s="34">
        <f t="shared" si="11"/>
        <v>0</v>
      </c>
    </row>
    <row r="665" spans="1:11" s="8" customFormat="1" ht="12.75" hidden="1" outlineLevel="2" x14ac:dyDescent="0.2">
      <c r="A665" s="27" t="str">
        <f>IF(SUM(J665:J666)&gt;0,10,"")</f>
        <v/>
      </c>
      <c r="B665" s="46"/>
      <c r="C665" s="229"/>
      <c r="D665" s="229" t="str">
        <f>IF($C$641="X","X","")</f>
        <v/>
      </c>
      <c r="E665" s="278">
        <v>47123</v>
      </c>
      <c r="F665" s="274" t="s">
        <v>510</v>
      </c>
      <c r="G665" s="349"/>
      <c r="H665" s="397">
        <v>500</v>
      </c>
      <c r="I665" s="396" t="s">
        <v>45</v>
      </c>
      <c r="J665" s="457"/>
      <c r="K665" s="158">
        <f t="shared" si="11"/>
        <v>0</v>
      </c>
    </row>
    <row r="666" spans="1:11" s="8" customFormat="1" ht="12.75" hidden="1" outlineLevel="2" x14ac:dyDescent="0.2">
      <c r="A666" s="228" t="str">
        <f>A665</f>
        <v/>
      </c>
      <c r="B666" s="228" t="s">
        <v>24</v>
      </c>
      <c r="C666" s="228"/>
      <c r="D666" s="228"/>
      <c r="E666" s="293"/>
      <c r="F666" s="275" t="s">
        <v>500</v>
      </c>
      <c r="G666" s="332" t="s">
        <v>45</v>
      </c>
      <c r="H666" s="379"/>
      <c r="I666" s="390"/>
      <c r="J666" s="452"/>
      <c r="K666" s="34">
        <f t="shared" si="11"/>
        <v>0</v>
      </c>
    </row>
    <row r="667" spans="1:11" s="8" customFormat="1" ht="12.75" hidden="1" outlineLevel="2" x14ac:dyDescent="0.2">
      <c r="A667" s="27" t="str">
        <f>IF(SUM(J667:J668)&gt;0,10,"")</f>
        <v/>
      </c>
      <c r="B667" s="46"/>
      <c r="C667" s="229"/>
      <c r="D667" s="229" t="str">
        <f>IF($C$641="X","X","")</f>
        <v/>
      </c>
      <c r="E667" s="278">
        <v>47126</v>
      </c>
      <c r="F667" s="274" t="s">
        <v>511</v>
      </c>
      <c r="G667" s="349"/>
      <c r="H667" s="397">
        <v>771</v>
      </c>
      <c r="I667" s="396" t="s">
        <v>34</v>
      </c>
      <c r="J667" s="452"/>
      <c r="K667" s="158">
        <f t="shared" si="11"/>
        <v>0</v>
      </c>
    </row>
    <row r="668" spans="1:11" s="8" customFormat="1" ht="12.75" hidden="1" outlineLevel="2" x14ac:dyDescent="0.2">
      <c r="A668" s="228" t="str">
        <f>A667</f>
        <v/>
      </c>
      <c r="B668" s="228" t="s">
        <v>24</v>
      </c>
      <c r="C668" s="228"/>
      <c r="D668" s="228"/>
      <c r="E668" s="293"/>
      <c r="F668" s="275" t="s">
        <v>36</v>
      </c>
      <c r="G668" s="332" t="s">
        <v>34</v>
      </c>
      <c r="H668" s="379"/>
      <c r="I668" s="390"/>
      <c r="J668" s="452"/>
      <c r="K668" s="34">
        <f t="shared" si="11"/>
        <v>0</v>
      </c>
    </row>
    <row r="669" spans="1:11" s="8" customFormat="1" ht="12.75" hidden="1" outlineLevel="2" x14ac:dyDescent="0.2">
      <c r="A669" s="27" t="str">
        <f>IF(SUM(J669:J670)&gt;0,10,"")</f>
        <v/>
      </c>
      <c r="B669" s="46"/>
      <c r="C669" s="229"/>
      <c r="D669" s="229" t="str">
        <f>IF($C$641="X","X","")</f>
        <v/>
      </c>
      <c r="E669" s="278">
        <v>47127</v>
      </c>
      <c r="F669" s="274" t="s">
        <v>623</v>
      </c>
      <c r="G669" s="349"/>
      <c r="H669" s="397">
        <v>370</v>
      </c>
      <c r="I669" s="396" t="s">
        <v>34</v>
      </c>
      <c r="J669" s="452"/>
      <c r="K669" s="158">
        <f t="shared" si="11"/>
        <v>0</v>
      </c>
    </row>
    <row r="670" spans="1:11" s="8" customFormat="1" ht="12.75" hidden="1" outlineLevel="2" x14ac:dyDescent="0.2">
      <c r="A670" s="228" t="str">
        <f>A669</f>
        <v/>
      </c>
      <c r="B670" s="228" t="s">
        <v>24</v>
      </c>
      <c r="C670" s="228"/>
      <c r="D670" s="228"/>
      <c r="E670" s="293"/>
      <c r="F670" s="275" t="s">
        <v>36</v>
      </c>
      <c r="G670" s="332" t="s">
        <v>34</v>
      </c>
      <c r="H670" s="379"/>
      <c r="I670" s="390"/>
      <c r="J670" s="452"/>
      <c r="K670" s="34">
        <f t="shared" si="11"/>
        <v>0</v>
      </c>
    </row>
    <row r="671" spans="1:11" s="8" customFormat="1" ht="12.75" hidden="1" outlineLevel="2" x14ac:dyDescent="0.2">
      <c r="A671" s="228"/>
      <c r="B671" s="231" t="s">
        <v>79</v>
      </c>
      <c r="C671" s="197"/>
      <c r="D671" s="197" t="str">
        <f>IF($C$630="X","X","")</f>
        <v/>
      </c>
      <c r="E671" s="291">
        <v>47130</v>
      </c>
      <c r="F671" s="276" t="s">
        <v>518</v>
      </c>
      <c r="G671" s="330"/>
      <c r="H671" s="369"/>
      <c r="I671" s="392"/>
      <c r="J671" s="452"/>
      <c r="K671" s="35">
        <f t="shared" si="11"/>
        <v>0</v>
      </c>
    </row>
    <row r="672" spans="1:11" s="8" customFormat="1" ht="123.75" hidden="1" outlineLevel="2" x14ac:dyDescent="0.2">
      <c r="A672" s="228"/>
      <c r="B672" s="47" t="s">
        <v>23</v>
      </c>
      <c r="C672" s="47"/>
      <c r="D672" s="47"/>
      <c r="E672" s="292"/>
      <c r="F672" s="277" t="s">
        <v>519</v>
      </c>
      <c r="G672" s="330"/>
      <c r="H672" s="369"/>
      <c r="I672" s="392"/>
      <c r="J672" s="452"/>
      <c r="K672" s="35">
        <f t="shared" si="11"/>
        <v>0</v>
      </c>
    </row>
    <row r="673" spans="1:11" s="8" customFormat="1" ht="12.75" hidden="1" outlineLevel="2" x14ac:dyDescent="0.2">
      <c r="A673" s="27" t="str">
        <f>IF(SUM(J673:J674)&gt;0,10,"")</f>
        <v/>
      </c>
      <c r="B673" s="46"/>
      <c r="C673" s="229"/>
      <c r="D673" s="229" t="str">
        <f>IF($C$671="X","X","")</f>
        <v/>
      </c>
      <c r="E673" s="278">
        <v>47131</v>
      </c>
      <c r="F673" s="274" t="s">
        <v>512</v>
      </c>
      <c r="G673" s="349"/>
      <c r="H673" s="397">
        <v>350</v>
      </c>
      <c r="I673" s="396" t="s">
        <v>8</v>
      </c>
      <c r="J673" s="457"/>
      <c r="K673" s="158">
        <f t="shared" si="11"/>
        <v>0</v>
      </c>
    </row>
    <row r="674" spans="1:11" s="8" customFormat="1" ht="12.75" hidden="1" outlineLevel="2" x14ac:dyDescent="0.2">
      <c r="A674" s="228" t="str">
        <f>A673</f>
        <v/>
      </c>
      <c r="B674" s="228" t="s">
        <v>24</v>
      </c>
      <c r="C674" s="228"/>
      <c r="D674" s="228"/>
      <c r="E674" s="293"/>
      <c r="F674" s="275" t="s">
        <v>25</v>
      </c>
      <c r="G674" s="332" t="s">
        <v>8</v>
      </c>
      <c r="H674" s="379"/>
      <c r="I674" s="390"/>
      <c r="J674" s="452"/>
      <c r="K674" s="34">
        <f t="shared" si="11"/>
        <v>0</v>
      </c>
    </row>
    <row r="675" spans="1:11" s="8" customFormat="1" ht="12.75" hidden="1" outlineLevel="2" x14ac:dyDescent="0.2">
      <c r="A675" s="27" t="str">
        <f>IF(SUM(J675:J676)&gt;0,10,"")</f>
        <v/>
      </c>
      <c r="B675" s="46"/>
      <c r="C675" s="229"/>
      <c r="D675" s="229" t="str">
        <f>IF($C$671="X","X","")</f>
        <v/>
      </c>
      <c r="E675" s="278">
        <v>47135</v>
      </c>
      <c r="F675" s="274" t="s">
        <v>513</v>
      </c>
      <c r="G675" s="349"/>
      <c r="H675" s="397">
        <v>335</v>
      </c>
      <c r="I675" s="396" t="s">
        <v>34</v>
      </c>
      <c r="J675" s="461"/>
      <c r="K675" s="158">
        <f t="shared" si="11"/>
        <v>0</v>
      </c>
    </row>
    <row r="676" spans="1:11" s="8" customFormat="1" ht="12.75" hidden="1" outlineLevel="2" x14ac:dyDescent="0.2">
      <c r="A676" s="228" t="str">
        <f>A675</f>
        <v/>
      </c>
      <c r="B676" s="228" t="s">
        <v>24</v>
      </c>
      <c r="C676" s="228"/>
      <c r="D676" s="228"/>
      <c r="E676" s="293"/>
      <c r="F676" s="275" t="s">
        <v>36</v>
      </c>
      <c r="G676" s="332" t="s">
        <v>34</v>
      </c>
      <c r="H676" s="379"/>
      <c r="I676" s="390"/>
      <c r="J676" s="457"/>
      <c r="K676" s="34">
        <f t="shared" si="11"/>
        <v>0</v>
      </c>
    </row>
    <row r="677" spans="1:11" s="3" customFormat="1" ht="12.75" hidden="1" outlineLevel="1" collapsed="1" x14ac:dyDescent="0.2">
      <c r="A677" s="27" t="str">
        <f>IF(SUM(J677:J678)&gt;0,10,"")</f>
        <v/>
      </c>
      <c r="B677" s="46"/>
      <c r="C677" s="229"/>
      <c r="D677" s="229" t="str">
        <f>IF($C$671="X","X","")</f>
        <v/>
      </c>
      <c r="E677" s="278">
        <v>47136</v>
      </c>
      <c r="F677" s="274" t="s">
        <v>514</v>
      </c>
      <c r="G677" s="349"/>
      <c r="H677" s="397">
        <v>400</v>
      </c>
      <c r="I677" s="396" t="s">
        <v>34</v>
      </c>
      <c r="J677" s="452"/>
      <c r="K677" s="158">
        <f t="shared" si="11"/>
        <v>0</v>
      </c>
    </row>
    <row r="678" spans="1:11" s="3" customFormat="1" ht="12" hidden="1" x14ac:dyDescent="0.2">
      <c r="A678" s="228" t="str">
        <f>A677</f>
        <v/>
      </c>
      <c r="B678" s="228" t="s">
        <v>24</v>
      </c>
      <c r="C678" s="228"/>
      <c r="D678" s="228"/>
      <c r="E678" s="293"/>
      <c r="F678" s="275" t="s">
        <v>36</v>
      </c>
      <c r="G678" s="332" t="s">
        <v>34</v>
      </c>
      <c r="H678" s="379"/>
      <c r="I678" s="390"/>
      <c r="J678" s="452"/>
      <c r="K678" s="34">
        <f t="shared" si="11"/>
        <v>0</v>
      </c>
    </row>
    <row r="679" spans="1:11" s="3" customFormat="1" ht="12.75" hidden="1" outlineLevel="1" x14ac:dyDescent="0.2">
      <c r="A679" s="27" t="str">
        <f>IF(SUM(J679:J680)&gt;0,10,"")</f>
        <v/>
      </c>
      <c r="B679" s="46"/>
      <c r="C679" s="229"/>
      <c r="D679" s="229" t="str">
        <f>IF($C$671="X","X","")</f>
        <v/>
      </c>
      <c r="E679" s="278">
        <v>47137</v>
      </c>
      <c r="F679" s="274" t="s">
        <v>515</v>
      </c>
      <c r="G679" s="349"/>
      <c r="H679" s="397">
        <v>510</v>
      </c>
      <c r="I679" s="396" t="s">
        <v>34</v>
      </c>
      <c r="J679" s="441"/>
      <c r="K679" s="158">
        <f t="shared" si="11"/>
        <v>0</v>
      </c>
    </row>
    <row r="680" spans="1:11" s="8" customFormat="1" ht="12.75" hidden="1" outlineLevel="2" x14ac:dyDescent="0.2">
      <c r="A680" s="228" t="str">
        <f>A679</f>
        <v/>
      </c>
      <c r="B680" s="228" t="s">
        <v>24</v>
      </c>
      <c r="C680" s="228"/>
      <c r="D680" s="228"/>
      <c r="E680" s="293"/>
      <c r="F680" s="275" t="s">
        <v>36</v>
      </c>
      <c r="G680" s="332" t="s">
        <v>34</v>
      </c>
      <c r="H680" s="379"/>
      <c r="I680" s="390"/>
      <c r="J680" s="449"/>
      <c r="K680" s="34">
        <f t="shared" si="11"/>
        <v>0</v>
      </c>
    </row>
    <row r="681" spans="1:11" s="8" customFormat="1" ht="13.5" outlineLevel="2" thickBot="1" x14ac:dyDescent="0.25">
      <c r="A681" s="27">
        <f>A316</f>
        <v>10</v>
      </c>
      <c r="B681" s="27" t="s">
        <v>64</v>
      </c>
      <c r="C681" s="27"/>
      <c r="D681" s="27"/>
      <c r="E681" s="245"/>
      <c r="F681" s="226" t="s">
        <v>306</v>
      </c>
      <c r="G681" s="331"/>
      <c r="H681" s="377"/>
      <c r="I681" s="386"/>
      <c r="J681" s="377"/>
      <c r="K681" s="377">
        <f>SUM(K317:K680)</f>
        <v>0</v>
      </c>
    </row>
    <row r="682" spans="1:11" s="8" customFormat="1" ht="12.75" outlineLevel="2" x14ac:dyDescent="0.2">
      <c r="A682" s="228">
        <f>IF(SUM(J682:J912)&gt;0,10,"")</f>
        <v>10</v>
      </c>
      <c r="B682" s="196" t="s">
        <v>17</v>
      </c>
      <c r="C682" s="234" t="s">
        <v>10</v>
      </c>
      <c r="D682" s="234" t="str">
        <f>C682</f>
        <v>X</v>
      </c>
      <c r="E682" s="140">
        <v>50000</v>
      </c>
      <c r="F682" s="213" t="s">
        <v>307</v>
      </c>
      <c r="G682" s="324"/>
      <c r="H682" s="363"/>
      <c r="I682" s="364"/>
      <c r="J682" s="364"/>
      <c r="K682" s="364">
        <f t="shared" si="11"/>
        <v>0</v>
      </c>
    </row>
    <row r="683" spans="1:11" s="8" customFormat="1" ht="12.75" outlineLevel="2" x14ac:dyDescent="0.2">
      <c r="A683" s="228">
        <f>IF(SUM(J683:J759)&gt;0,10,"")</f>
        <v>10</v>
      </c>
      <c r="B683" s="228" t="s">
        <v>19</v>
      </c>
      <c r="C683" s="235" t="s">
        <v>10</v>
      </c>
      <c r="D683" s="235" t="str">
        <f>IF($C$682="X","X","")</f>
        <v>X</v>
      </c>
      <c r="E683" s="141">
        <v>51000</v>
      </c>
      <c r="F683" s="204" t="s">
        <v>308</v>
      </c>
      <c r="G683" s="340">
        <v>0</v>
      </c>
      <c r="H683" s="365"/>
      <c r="I683" s="378"/>
      <c r="J683" s="449"/>
      <c r="K683" s="139">
        <f t="shared" si="11"/>
        <v>0</v>
      </c>
    </row>
    <row r="684" spans="1:11" s="8" customFormat="1" ht="12.75" outlineLevel="2" x14ac:dyDescent="0.2">
      <c r="A684" s="228">
        <f>IF(SUM(J683:J759)&gt;0,10,"")</f>
        <v>10</v>
      </c>
      <c r="B684" s="47" t="s">
        <v>21</v>
      </c>
      <c r="C684" s="238" t="s">
        <v>10</v>
      </c>
      <c r="D684" s="238" t="str">
        <f>IF($C$683="X","X","")</f>
        <v>X</v>
      </c>
      <c r="E684" s="105">
        <v>51100</v>
      </c>
      <c r="F684" s="216" t="s">
        <v>309</v>
      </c>
      <c r="G684" s="349">
        <v>0</v>
      </c>
      <c r="H684" s="397"/>
      <c r="I684" s="396"/>
      <c r="J684" s="452"/>
      <c r="K684" s="158">
        <f t="shared" si="11"/>
        <v>0</v>
      </c>
    </row>
    <row r="685" spans="1:11" s="8" customFormat="1" ht="110.25" outlineLevel="2" x14ac:dyDescent="0.2">
      <c r="A685" s="228">
        <f>A684</f>
        <v>10</v>
      </c>
      <c r="B685" s="47" t="s">
        <v>23</v>
      </c>
      <c r="C685" s="47"/>
      <c r="D685" s="47"/>
      <c r="E685" s="145"/>
      <c r="F685" s="205" t="s">
        <v>664</v>
      </c>
      <c r="G685" s="350">
        <v>0</v>
      </c>
      <c r="H685" s="403"/>
      <c r="I685" s="392"/>
      <c r="J685" s="452"/>
      <c r="K685" s="159">
        <f t="shared" si="11"/>
        <v>0</v>
      </c>
    </row>
    <row r="686" spans="1:11" s="8" customFormat="1" ht="12.75" outlineLevel="2" x14ac:dyDescent="0.2">
      <c r="A686" s="228">
        <f>IF(SUM(J681:J690)&gt;0,10,"")</f>
        <v>10</v>
      </c>
      <c r="B686" s="47" t="s">
        <v>79</v>
      </c>
      <c r="C686" s="197" t="s">
        <v>10</v>
      </c>
      <c r="D686" s="197" t="str">
        <f>IF($C$684="X","X","")</f>
        <v>X</v>
      </c>
      <c r="E686" s="150">
        <v>51120</v>
      </c>
      <c r="F686" s="208" t="s">
        <v>310</v>
      </c>
      <c r="G686" s="349"/>
      <c r="H686" s="397"/>
      <c r="I686" s="396"/>
      <c r="J686" s="436"/>
      <c r="K686" s="158">
        <f t="shared" si="11"/>
        <v>0</v>
      </c>
    </row>
    <row r="687" spans="1:11" s="8" customFormat="1" ht="12.75" hidden="1" outlineLevel="2" x14ac:dyDescent="0.2">
      <c r="A687" s="27" t="str">
        <f>IF(SUM(J687:J688)&gt;0,10,"")</f>
        <v/>
      </c>
      <c r="B687" s="46"/>
      <c r="C687" s="229"/>
      <c r="D687" s="229" t="str">
        <f>IF($C$686="X","X","")</f>
        <v>X</v>
      </c>
      <c r="E687" s="147">
        <v>51121</v>
      </c>
      <c r="F687" s="207" t="s">
        <v>649</v>
      </c>
      <c r="G687" s="349"/>
      <c r="H687" s="397"/>
      <c r="I687" s="396" t="s">
        <v>45</v>
      </c>
      <c r="J687" s="452"/>
      <c r="K687" s="158">
        <f t="shared" si="11"/>
        <v>0</v>
      </c>
    </row>
    <row r="688" spans="1:11" s="8" customFormat="1" ht="12.75" hidden="1" outlineLevel="2" x14ac:dyDescent="0.2">
      <c r="A688" s="228" t="str">
        <f>A687</f>
        <v/>
      </c>
      <c r="B688" s="228" t="s">
        <v>24</v>
      </c>
      <c r="C688" s="228"/>
      <c r="D688" s="228"/>
      <c r="E688" s="43"/>
      <c r="F688" s="210" t="s">
        <v>46</v>
      </c>
      <c r="G688" s="332" t="s">
        <v>45</v>
      </c>
      <c r="H688" s="379"/>
      <c r="I688" s="390"/>
      <c r="J688" s="449"/>
      <c r="K688" s="34">
        <f t="shared" si="11"/>
        <v>0</v>
      </c>
    </row>
    <row r="689" spans="1:11" s="8" customFormat="1" ht="12.75" outlineLevel="2" x14ac:dyDescent="0.2">
      <c r="A689" s="27">
        <f>IF(SUM(J689:J690)&gt;0,10,"")</f>
        <v>10</v>
      </c>
      <c r="B689" s="46"/>
      <c r="C689" s="229"/>
      <c r="D689" s="229" t="str">
        <f>IF($C$686="X","X","")</f>
        <v>X</v>
      </c>
      <c r="E689" s="147">
        <v>51122</v>
      </c>
      <c r="F689" s="207" t="s">
        <v>670</v>
      </c>
      <c r="G689" s="349"/>
      <c r="H689" s="397"/>
      <c r="I689" s="396" t="s">
        <v>45</v>
      </c>
      <c r="J689" s="452">
        <v>140</v>
      </c>
      <c r="K689" s="158">
        <f t="shared" si="11"/>
        <v>0</v>
      </c>
    </row>
    <row r="690" spans="1:11" s="8" customFormat="1" ht="12.75" hidden="1" outlineLevel="2" x14ac:dyDescent="0.2">
      <c r="A690" s="228">
        <f>A689</f>
        <v>10</v>
      </c>
      <c r="B690" s="228" t="s">
        <v>24</v>
      </c>
      <c r="C690" s="228"/>
      <c r="D690" s="228"/>
      <c r="E690" s="43"/>
      <c r="F690" s="210" t="s">
        <v>46</v>
      </c>
      <c r="G690" s="332" t="s">
        <v>45</v>
      </c>
      <c r="H690" s="379"/>
      <c r="I690" s="390"/>
      <c r="J690" s="452"/>
      <c r="K690" s="34">
        <f t="shared" si="11"/>
        <v>0</v>
      </c>
    </row>
    <row r="691" spans="1:11" s="8" customFormat="1" ht="12.75" hidden="1" outlineLevel="2" x14ac:dyDescent="0.2">
      <c r="A691" s="228" t="str">
        <f>IF(SUM(J691:J705)&gt;0,10,"")</f>
        <v/>
      </c>
      <c r="B691" s="47" t="s">
        <v>79</v>
      </c>
      <c r="C691" s="197" t="s">
        <v>10</v>
      </c>
      <c r="D691" s="197" t="str">
        <f>IF($C$684="X","X","")</f>
        <v>X</v>
      </c>
      <c r="E691" s="150">
        <v>51135</v>
      </c>
      <c r="F691" s="208" t="s">
        <v>311</v>
      </c>
      <c r="G691" s="351"/>
      <c r="H691" s="402"/>
      <c r="I691" s="396"/>
      <c r="J691" s="452"/>
      <c r="K691" s="38">
        <f t="shared" si="11"/>
        <v>0</v>
      </c>
    </row>
    <row r="692" spans="1:11" s="8" customFormat="1" ht="12.75" hidden="1" outlineLevel="2" x14ac:dyDescent="0.2">
      <c r="A692" s="27" t="str">
        <f>IF(SUM(J692:J693)&gt;0,10,"")</f>
        <v/>
      </c>
      <c r="B692" s="46"/>
      <c r="C692" s="229" t="s">
        <v>10</v>
      </c>
      <c r="D692" s="229" t="str">
        <f>IF($C$691="X","X","")</f>
        <v>X</v>
      </c>
      <c r="E692" s="147">
        <v>51136</v>
      </c>
      <c r="F692" s="207" t="s">
        <v>663</v>
      </c>
      <c r="G692" s="349"/>
      <c r="H692" s="397">
        <v>70</v>
      </c>
      <c r="I692" s="396" t="s">
        <v>45</v>
      </c>
      <c r="J692" s="438"/>
      <c r="K692" s="158">
        <f t="shared" ref="K692:K693" si="12">J692*H692</f>
        <v>0</v>
      </c>
    </row>
    <row r="693" spans="1:11" s="8" customFormat="1" ht="12.75" hidden="1" outlineLevel="2" x14ac:dyDescent="0.2">
      <c r="A693" s="228" t="str">
        <f>A692</f>
        <v/>
      </c>
      <c r="B693" s="228" t="s">
        <v>24</v>
      </c>
      <c r="C693" s="228"/>
      <c r="D693" s="228"/>
      <c r="E693" s="43"/>
      <c r="F693" s="210" t="s">
        <v>46</v>
      </c>
      <c r="G693" s="332" t="s">
        <v>45</v>
      </c>
      <c r="H693" s="379"/>
      <c r="I693" s="390"/>
      <c r="J693" s="452"/>
      <c r="K693" s="34">
        <f t="shared" si="12"/>
        <v>0</v>
      </c>
    </row>
    <row r="694" spans="1:11" s="8" customFormat="1" ht="12.75" hidden="1" outlineLevel="2" x14ac:dyDescent="0.2">
      <c r="A694" s="27" t="str">
        <f>IF(SUM(J694:J695)&gt;0,10,"")</f>
        <v/>
      </c>
      <c r="B694" s="46"/>
      <c r="C694" s="229" t="s">
        <v>10</v>
      </c>
      <c r="D694" s="229" t="str">
        <f>IF($C$691="X","X","")</f>
        <v>X</v>
      </c>
      <c r="E694" s="147">
        <v>51137</v>
      </c>
      <c r="F694" s="207" t="s">
        <v>312</v>
      </c>
      <c r="G694" s="349"/>
      <c r="H694" s="397">
        <v>80</v>
      </c>
      <c r="I694" s="396" t="s">
        <v>45</v>
      </c>
      <c r="J694" s="436"/>
      <c r="K694" s="158">
        <f t="shared" si="11"/>
        <v>0</v>
      </c>
    </row>
    <row r="695" spans="1:11" s="8" customFormat="1" ht="12.75" hidden="1" outlineLevel="2" x14ac:dyDescent="0.2">
      <c r="A695" s="228" t="str">
        <f>A694</f>
        <v/>
      </c>
      <c r="B695" s="228" t="s">
        <v>24</v>
      </c>
      <c r="C695" s="228"/>
      <c r="D695" s="228"/>
      <c r="E695" s="43"/>
      <c r="F695" s="210" t="s">
        <v>46</v>
      </c>
      <c r="G695" s="332" t="s">
        <v>45</v>
      </c>
      <c r="H695" s="379"/>
      <c r="I695" s="390"/>
      <c r="J695" s="452"/>
      <c r="K695" s="34">
        <f t="shared" si="11"/>
        <v>0</v>
      </c>
    </row>
    <row r="696" spans="1:11" s="8" customFormat="1" ht="12.75" hidden="1" outlineLevel="2" x14ac:dyDescent="0.2">
      <c r="A696" s="27" t="str">
        <f>IF(SUM(J696:J697)&gt;0,10,"")</f>
        <v/>
      </c>
      <c r="B696" s="46"/>
      <c r="C696" s="229"/>
      <c r="D696" s="229" t="str">
        <f>IF($C$691="X","X","")</f>
        <v>X</v>
      </c>
      <c r="E696" s="147">
        <v>51138</v>
      </c>
      <c r="F696" s="207" t="s">
        <v>292</v>
      </c>
      <c r="G696" s="349"/>
      <c r="H696" s="397">
        <v>95</v>
      </c>
      <c r="I696" s="396" t="s">
        <v>45</v>
      </c>
      <c r="J696" s="449"/>
      <c r="K696" s="158">
        <f t="shared" si="11"/>
        <v>0</v>
      </c>
    </row>
    <row r="697" spans="1:11" s="8" customFormat="1" ht="12.75" hidden="1" outlineLevel="2" x14ac:dyDescent="0.2">
      <c r="A697" s="228" t="str">
        <f>A696</f>
        <v/>
      </c>
      <c r="B697" s="228" t="s">
        <v>24</v>
      </c>
      <c r="C697" s="228"/>
      <c r="D697" s="228"/>
      <c r="E697" s="43"/>
      <c r="F697" s="210" t="s">
        <v>46</v>
      </c>
      <c r="G697" s="332" t="s">
        <v>45</v>
      </c>
      <c r="H697" s="379"/>
      <c r="I697" s="390"/>
      <c r="J697" s="452"/>
      <c r="K697" s="34">
        <f t="shared" si="11"/>
        <v>0</v>
      </c>
    </row>
    <row r="698" spans="1:11" s="8" customFormat="1" ht="12.75" hidden="1" outlineLevel="2" x14ac:dyDescent="0.2">
      <c r="A698" s="27" t="str">
        <f>IF(SUM(J698:J699)&gt;0,10,"")</f>
        <v/>
      </c>
      <c r="B698" s="46"/>
      <c r="C698" s="229" t="s">
        <v>10</v>
      </c>
      <c r="D698" s="229" t="str">
        <f>IF($C$691="X","X","")</f>
        <v>X</v>
      </c>
      <c r="E698" s="147">
        <v>51139</v>
      </c>
      <c r="F698" s="207" t="s">
        <v>313</v>
      </c>
      <c r="G698" s="349"/>
      <c r="H698" s="397">
        <v>105</v>
      </c>
      <c r="I698" s="396" t="s">
        <v>45</v>
      </c>
      <c r="J698" s="452"/>
      <c r="K698" s="158">
        <f t="shared" si="11"/>
        <v>0</v>
      </c>
    </row>
    <row r="699" spans="1:11" s="8" customFormat="1" ht="12.75" hidden="1" outlineLevel="2" x14ac:dyDescent="0.2">
      <c r="A699" s="228" t="str">
        <f>A698</f>
        <v/>
      </c>
      <c r="B699" s="228" t="s">
        <v>24</v>
      </c>
      <c r="C699" s="228"/>
      <c r="D699" s="228"/>
      <c r="E699" s="43"/>
      <c r="F699" s="210" t="s">
        <v>46</v>
      </c>
      <c r="G699" s="332" t="s">
        <v>45</v>
      </c>
      <c r="H699" s="379"/>
      <c r="I699" s="390"/>
      <c r="J699" s="452"/>
      <c r="K699" s="34">
        <f t="shared" si="11"/>
        <v>0</v>
      </c>
    </row>
    <row r="700" spans="1:11" s="8" customFormat="1" ht="12.75" hidden="1" outlineLevel="2" x14ac:dyDescent="0.2">
      <c r="A700" s="27" t="str">
        <f>IF(SUM(J700:J701)&gt;0,10,"")</f>
        <v/>
      </c>
      <c r="B700" s="46"/>
      <c r="C700" s="229"/>
      <c r="D700" s="229" t="str">
        <f>IF($C$691="X","X","")</f>
        <v>X</v>
      </c>
      <c r="E700" s="147">
        <v>51140</v>
      </c>
      <c r="F700" s="207" t="s">
        <v>174</v>
      </c>
      <c r="G700" s="349"/>
      <c r="H700" s="397">
        <v>125</v>
      </c>
      <c r="I700" s="396" t="s">
        <v>45</v>
      </c>
      <c r="J700" s="452"/>
      <c r="K700" s="158">
        <f t="shared" si="11"/>
        <v>0</v>
      </c>
    </row>
    <row r="701" spans="1:11" s="8" customFormat="1" ht="12.75" hidden="1" outlineLevel="2" x14ac:dyDescent="0.2">
      <c r="A701" s="228" t="str">
        <f>A700</f>
        <v/>
      </c>
      <c r="B701" s="228" t="s">
        <v>24</v>
      </c>
      <c r="C701" s="228"/>
      <c r="D701" s="228"/>
      <c r="E701" s="43"/>
      <c r="F701" s="210" t="s">
        <v>46</v>
      </c>
      <c r="G701" s="332" t="s">
        <v>45</v>
      </c>
      <c r="H701" s="379"/>
      <c r="I701" s="390"/>
      <c r="J701" s="452"/>
      <c r="K701" s="34">
        <f t="shared" si="11"/>
        <v>0</v>
      </c>
    </row>
    <row r="702" spans="1:11" s="8" customFormat="1" ht="12.75" hidden="1" outlineLevel="2" x14ac:dyDescent="0.2">
      <c r="A702" s="27" t="str">
        <f>IF(SUM(J702:J703)&gt;0,10,"")</f>
        <v/>
      </c>
      <c r="B702" s="46"/>
      <c r="C702" s="229"/>
      <c r="D702" s="229" t="str">
        <f>IF($C$691="X","X","")</f>
        <v>X</v>
      </c>
      <c r="E702" s="147">
        <v>51141</v>
      </c>
      <c r="F702" s="207" t="s">
        <v>175</v>
      </c>
      <c r="G702" s="349"/>
      <c r="H702" s="397">
        <v>150</v>
      </c>
      <c r="I702" s="396" t="s">
        <v>45</v>
      </c>
      <c r="J702" s="452"/>
      <c r="K702" s="158">
        <f t="shared" si="11"/>
        <v>0</v>
      </c>
    </row>
    <row r="703" spans="1:11" s="8" customFormat="1" ht="12.75" hidden="1" outlineLevel="2" x14ac:dyDescent="0.2">
      <c r="A703" s="228" t="str">
        <f>A702</f>
        <v/>
      </c>
      <c r="B703" s="228" t="s">
        <v>24</v>
      </c>
      <c r="C703" s="228"/>
      <c r="D703" s="228"/>
      <c r="E703" s="43"/>
      <c r="F703" s="210" t="s">
        <v>46</v>
      </c>
      <c r="G703" s="332" t="s">
        <v>45</v>
      </c>
      <c r="H703" s="379"/>
      <c r="I703" s="390"/>
      <c r="J703" s="452"/>
      <c r="K703" s="34">
        <f t="shared" si="11"/>
        <v>0</v>
      </c>
    </row>
    <row r="704" spans="1:11" s="8" customFormat="1" ht="12.75" hidden="1" outlineLevel="2" x14ac:dyDescent="0.2">
      <c r="A704" s="27" t="str">
        <f>IF(SUM(J704:J705)&gt;0,10,"")</f>
        <v/>
      </c>
      <c r="B704" s="46"/>
      <c r="C704" s="229"/>
      <c r="D704" s="229" t="str">
        <f>IF($C$691="X","X","")</f>
        <v>X</v>
      </c>
      <c r="E704" s="147">
        <v>51142</v>
      </c>
      <c r="F704" s="207" t="s">
        <v>176</v>
      </c>
      <c r="G704" s="349"/>
      <c r="H704" s="397">
        <v>185</v>
      </c>
      <c r="I704" s="396" t="s">
        <v>45</v>
      </c>
      <c r="J704" s="452"/>
      <c r="K704" s="158">
        <f t="shared" si="11"/>
        <v>0</v>
      </c>
    </row>
    <row r="705" spans="1:11" s="8" customFormat="1" ht="12.75" hidden="1" outlineLevel="2" x14ac:dyDescent="0.2">
      <c r="A705" s="228" t="str">
        <f>A704</f>
        <v/>
      </c>
      <c r="B705" s="228" t="s">
        <v>24</v>
      </c>
      <c r="C705" s="228"/>
      <c r="D705" s="228"/>
      <c r="E705" s="43"/>
      <c r="F705" s="210" t="s">
        <v>46</v>
      </c>
      <c r="G705" s="332" t="s">
        <v>45</v>
      </c>
      <c r="H705" s="379"/>
      <c r="I705" s="390"/>
      <c r="J705" s="452"/>
      <c r="K705" s="34">
        <f t="shared" si="11"/>
        <v>0</v>
      </c>
    </row>
    <row r="706" spans="1:11" s="8" customFormat="1" ht="12.75" hidden="1" outlineLevel="2" x14ac:dyDescent="0.2">
      <c r="A706" s="27" t="str">
        <f>IF(SUM(J706:J707)&gt;0,10,"")</f>
        <v/>
      </c>
      <c r="B706" s="46"/>
      <c r="C706" s="229"/>
      <c r="D706" s="229" t="str">
        <f>IF($C$691="X","X","")</f>
        <v>X</v>
      </c>
      <c r="E706" s="147">
        <v>51143</v>
      </c>
      <c r="F706" s="207" t="s">
        <v>177</v>
      </c>
      <c r="G706" s="349"/>
      <c r="H706" s="397">
        <v>235</v>
      </c>
      <c r="I706" s="396" t="s">
        <v>45</v>
      </c>
      <c r="J706" s="452"/>
      <c r="K706" s="158">
        <f t="shared" si="11"/>
        <v>0</v>
      </c>
    </row>
    <row r="707" spans="1:11" s="8" customFormat="1" ht="12.75" hidden="1" outlineLevel="2" x14ac:dyDescent="0.2">
      <c r="A707" s="228" t="str">
        <f>A706</f>
        <v/>
      </c>
      <c r="B707" s="228" t="s">
        <v>24</v>
      </c>
      <c r="C707" s="228"/>
      <c r="D707" s="228"/>
      <c r="E707" s="43"/>
      <c r="F707" s="210" t="s">
        <v>46</v>
      </c>
      <c r="G707" s="332" t="s">
        <v>45</v>
      </c>
      <c r="H707" s="379"/>
      <c r="I707" s="390"/>
      <c r="J707" s="452"/>
      <c r="K707" s="34">
        <f t="shared" si="11"/>
        <v>0</v>
      </c>
    </row>
    <row r="708" spans="1:11" s="8" customFormat="1" ht="12.75" hidden="1" outlineLevel="2" x14ac:dyDescent="0.2">
      <c r="A708" s="27" t="str">
        <f>IF(SUM(J708:J709)&gt;0,10,"")</f>
        <v/>
      </c>
      <c r="B708" s="46"/>
      <c r="C708" s="229"/>
      <c r="D708" s="229" t="str">
        <f>IF($C$691="X","X","")</f>
        <v>X</v>
      </c>
      <c r="E708" s="147">
        <v>51144</v>
      </c>
      <c r="F708" s="207" t="s">
        <v>178</v>
      </c>
      <c r="G708" s="349"/>
      <c r="H708" s="397">
        <v>275</v>
      </c>
      <c r="I708" s="396" t="s">
        <v>45</v>
      </c>
      <c r="J708" s="452"/>
      <c r="K708" s="158">
        <f t="shared" si="11"/>
        <v>0</v>
      </c>
    </row>
    <row r="709" spans="1:11" s="8" customFormat="1" ht="12.75" hidden="1" outlineLevel="2" x14ac:dyDescent="0.2">
      <c r="A709" s="228" t="str">
        <f>A708</f>
        <v/>
      </c>
      <c r="B709" s="228" t="s">
        <v>24</v>
      </c>
      <c r="C709" s="228"/>
      <c r="D709" s="228"/>
      <c r="E709" s="43"/>
      <c r="F709" s="230" t="s">
        <v>46</v>
      </c>
      <c r="G709" s="332" t="s">
        <v>45</v>
      </c>
      <c r="H709" s="369"/>
      <c r="I709" s="392"/>
      <c r="J709" s="449"/>
      <c r="K709" s="35">
        <f t="shared" si="11"/>
        <v>0</v>
      </c>
    </row>
    <row r="710" spans="1:11" s="8" customFormat="1" ht="12.75" hidden="1" outlineLevel="2" x14ac:dyDescent="0.2">
      <c r="A710" s="27" t="str">
        <f>IF(SUM(J710:J711)&gt;0,10,"")</f>
        <v/>
      </c>
      <c r="B710" s="46"/>
      <c r="C710" s="229"/>
      <c r="D710" s="229" t="str">
        <f>IF($C$691="X","X","")</f>
        <v>X</v>
      </c>
      <c r="E710" s="147">
        <v>51145</v>
      </c>
      <c r="F710" s="207" t="s">
        <v>180</v>
      </c>
      <c r="G710" s="349"/>
      <c r="H710" s="397">
        <v>355</v>
      </c>
      <c r="I710" s="396" t="s">
        <v>45</v>
      </c>
      <c r="J710" s="452"/>
      <c r="K710" s="158">
        <f t="shared" si="11"/>
        <v>0</v>
      </c>
    </row>
    <row r="711" spans="1:11" s="8" customFormat="1" ht="12.75" hidden="1" outlineLevel="2" x14ac:dyDescent="0.2">
      <c r="A711" s="228" t="str">
        <f>A710</f>
        <v/>
      </c>
      <c r="B711" s="228" t="s">
        <v>24</v>
      </c>
      <c r="C711" s="228"/>
      <c r="D711" s="228"/>
      <c r="F711" s="210" t="s">
        <v>46</v>
      </c>
      <c r="G711" s="332" t="s">
        <v>45</v>
      </c>
      <c r="H711" s="379"/>
      <c r="I711" s="390"/>
      <c r="J711" s="452"/>
      <c r="K711" s="34">
        <f t="shared" si="11"/>
        <v>0</v>
      </c>
    </row>
    <row r="712" spans="1:11" s="8" customFormat="1" ht="12.75" hidden="1" outlineLevel="2" x14ac:dyDescent="0.2">
      <c r="A712" s="27" t="str">
        <f>IF(SUM(J712:J713)&gt;0,10,"")</f>
        <v/>
      </c>
      <c r="B712" s="46"/>
      <c r="C712" s="229"/>
      <c r="D712" s="229" t="str">
        <f>IF($C$691="X","X","")</f>
        <v>X</v>
      </c>
      <c r="E712" s="147">
        <v>51146</v>
      </c>
      <c r="F712" s="207" t="s">
        <v>181</v>
      </c>
      <c r="G712" s="349"/>
      <c r="H712" s="397">
        <v>465</v>
      </c>
      <c r="I712" s="396" t="s">
        <v>45</v>
      </c>
      <c r="J712" s="452"/>
      <c r="K712" s="158">
        <f t="shared" si="11"/>
        <v>0</v>
      </c>
    </row>
    <row r="713" spans="1:11" s="8" customFormat="1" ht="12.75" hidden="1" outlineLevel="2" x14ac:dyDescent="0.2">
      <c r="A713" s="228" t="str">
        <f>A712</f>
        <v/>
      </c>
      <c r="B713" s="228" t="s">
        <v>24</v>
      </c>
      <c r="C713" s="228"/>
      <c r="D713" s="228"/>
      <c r="E713" s="43"/>
      <c r="F713" s="210" t="s">
        <v>46</v>
      </c>
      <c r="G713" s="332" t="s">
        <v>45</v>
      </c>
      <c r="H713" s="379"/>
      <c r="I713" s="390"/>
      <c r="J713" s="452"/>
      <c r="K713" s="34">
        <f t="shared" si="11"/>
        <v>0</v>
      </c>
    </row>
    <row r="714" spans="1:11" s="8" customFormat="1" ht="12.75" hidden="1" outlineLevel="2" x14ac:dyDescent="0.2">
      <c r="A714" s="228" t="str">
        <f>IF(SUM(J714:J736)&gt;0,10,"")</f>
        <v/>
      </c>
      <c r="B714" s="47" t="s">
        <v>79</v>
      </c>
      <c r="C714" s="197" t="s">
        <v>10</v>
      </c>
      <c r="D714" s="197" t="str">
        <f>IF($C$684="X","X","")</f>
        <v>X</v>
      </c>
      <c r="E714" s="150">
        <v>51165</v>
      </c>
      <c r="F714" s="208" t="s">
        <v>624</v>
      </c>
      <c r="G714" s="351">
        <v>0</v>
      </c>
      <c r="H714" s="402"/>
      <c r="I714" s="396"/>
      <c r="J714" s="449"/>
      <c r="K714" s="38">
        <f t="shared" si="11"/>
        <v>0</v>
      </c>
    </row>
    <row r="715" spans="1:11" s="8" customFormat="1" ht="12.75" hidden="1" outlineLevel="2" x14ac:dyDescent="0.2">
      <c r="A715" s="27" t="str">
        <f>IF(SUM(J715:J716)&gt;0,10,"")</f>
        <v/>
      </c>
      <c r="B715" s="46"/>
      <c r="C715" s="229" t="s">
        <v>10</v>
      </c>
      <c r="D715" s="229" t="str">
        <f>IF($C$714="X","X","")</f>
        <v>X</v>
      </c>
      <c r="E715" s="147">
        <v>51166</v>
      </c>
      <c r="F715" s="274" t="s">
        <v>650</v>
      </c>
      <c r="G715" s="349"/>
      <c r="H715" s="397">
        <v>80</v>
      </c>
      <c r="I715" s="396" t="s">
        <v>45</v>
      </c>
      <c r="J715" s="452"/>
      <c r="K715" s="158">
        <f t="shared" si="11"/>
        <v>0</v>
      </c>
    </row>
    <row r="716" spans="1:11" s="8" customFormat="1" ht="12.75" hidden="1" outlineLevel="2" x14ac:dyDescent="0.2">
      <c r="A716" s="228" t="str">
        <f>A715</f>
        <v/>
      </c>
      <c r="B716" s="228" t="s">
        <v>24</v>
      </c>
      <c r="C716" s="228"/>
      <c r="D716" s="228"/>
      <c r="E716" s="43"/>
      <c r="F716" s="275" t="s">
        <v>46</v>
      </c>
      <c r="G716" s="332" t="s">
        <v>45</v>
      </c>
      <c r="H716" s="379"/>
      <c r="I716" s="390"/>
      <c r="J716" s="449"/>
      <c r="K716" s="34">
        <f t="shared" si="11"/>
        <v>0</v>
      </c>
    </row>
    <row r="717" spans="1:11" s="8" customFormat="1" ht="12.75" hidden="1" outlineLevel="2" x14ac:dyDescent="0.2">
      <c r="A717" s="27" t="str">
        <f>IF(SUM(J717:J718)&gt;0,10,"")</f>
        <v/>
      </c>
      <c r="B717" s="46"/>
      <c r="C717" s="229" t="s">
        <v>10</v>
      </c>
      <c r="D717" s="229" t="str">
        <f>IF($C$714="X","X","")</f>
        <v>X</v>
      </c>
      <c r="E717" s="147">
        <v>51167</v>
      </c>
      <c r="F717" s="274" t="s">
        <v>651</v>
      </c>
      <c r="G717" s="349"/>
      <c r="H717" s="397">
        <v>103</v>
      </c>
      <c r="I717" s="396" t="s">
        <v>45</v>
      </c>
      <c r="J717" s="452"/>
      <c r="K717" s="158">
        <f t="shared" ref="K717:K780" si="13">J717*H717</f>
        <v>0</v>
      </c>
    </row>
    <row r="718" spans="1:11" s="8" customFormat="1" ht="12.75" hidden="1" outlineLevel="2" x14ac:dyDescent="0.2">
      <c r="A718" s="228" t="str">
        <f>A717</f>
        <v/>
      </c>
      <c r="B718" s="228" t="s">
        <v>24</v>
      </c>
      <c r="C718" s="228"/>
      <c r="D718" s="228"/>
      <c r="E718" s="43"/>
      <c r="F718" s="275" t="s">
        <v>46</v>
      </c>
      <c r="G718" s="332" t="s">
        <v>45</v>
      </c>
      <c r="H718" s="379"/>
      <c r="I718" s="390"/>
      <c r="J718" s="452"/>
      <c r="K718" s="34">
        <f t="shared" si="13"/>
        <v>0</v>
      </c>
    </row>
    <row r="719" spans="1:11" s="8" customFormat="1" ht="12.75" hidden="1" outlineLevel="2" x14ac:dyDescent="0.2">
      <c r="A719" s="27" t="str">
        <f>IF(SUM(J719:J720)&gt;0,10,"")</f>
        <v/>
      </c>
      <c r="B719" s="46"/>
      <c r="C719" s="229"/>
      <c r="D719" s="229" t="str">
        <f>IF($C$714="X","X","")</f>
        <v>X</v>
      </c>
      <c r="E719" s="147">
        <v>51168</v>
      </c>
      <c r="F719" s="274" t="s">
        <v>652</v>
      </c>
      <c r="G719" s="349"/>
      <c r="H719" s="397">
        <v>120</v>
      </c>
      <c r="I719" s="396" t="s">
        <v>45</v>
      </c>
      <c r="J719" s="452"/>
      <c r="K719" s="158">
        <f t="shared" si="13"/>
        <v>0</v>
      </c>
    </row>
    <row r="720" spans="1:11" s="8" customFormat="1" ht="12.75" hidden="1" outlineLevel="2" x14ac:dyDescent="0.2">
      <c r="A720" s="228" t="str">
        <f>A719</f>
        <v/>
      </c>
      <c r="B720" s="228" t="s">
        <v>24</v>
      </c>
      <c r="C720" s="228"/>
      <c r="D720" s="228"/>
      <c r="E720" s="43"/>
      <c r="F720" s="275" t="s">
        <v>46</v>
      </c>
      <c r="G720" s="332" t="s">
        <v>45</v>
      </c>
      <c r="H720" s="379"/>
      <c r="I720" s="390"/>
      <c r="J720" s="452"/>
      <c r="K720" s="34">
        <f t="shared" si="13"/>
        <v>0</v>
      </c>
    </row>
    <row r="721" spans="1:11" s="8" customFormat="1" ht="12.75" hidden="1" outlineLevel="2" x14ac:dyDescent="0.2">
      <c r="A721" s="27" t="str">
        <f>IF(SUM(J721:J722)&gt;0,10,"")</f>
        <v/>
      </c>
      <c r="B721" s="46"/>
      <c r="C721" s="229" t="s">
        <v>10</v>
      </c>
      <c r="D721" s="229" t="str">
        <f>IF($C$714="X","X","")</f>
        <v>X</v>
      </c>
      <c r="E721" s="147">
        <v>51169</v>
      </c>
      <c r="F721" s="274" t="s">
        <v>653</v>
      </c>
      <c r="G721" s="349"/>
      <c r="H721" s="397">
        <v>145</v>
      </c>
      <c r="I721" s="396" t="s">
        <v>45</v>
      </c>
      <c r="J721" s="452"/>
      <c r="K721" s="158">
        <f t="shared" si="13"/>
        <v>0</v>
      </c>
    </row>
    <row r="722" spans="1:11" s="8" customFormat="1" ht="12.75" hidden="1" outlineLevel="2" x14ac:dyDescent="0.2">
      <c r="A722" s="228" t="str">
        <f>A721</f>
        <v/>
      </c>
      <c r="B722" s="228" t="s">
        <v>24</v>
      </c>
      <c r="C722" s="228"/>
      <c r="D722" s="228"/>
      <c r="E722" s="43"/>
      <c r="F722" s="275" t="s">
        <v>46</v>
      </c>
      <c r="G722" s="332" t="s">
        <v>45</v>
      </c>
      <c r="H722" s="379"/>
      <c r="I722" s="390"/>
      <c r="J722" s="452"/>
      <c r="K722" s="34">
        <f t="shared" si="13"/>
        <v>0</v>
      </c>
    </row>
    <row r="723" spans="1:11" s="8" customFormat="1" ht="12.75" hidden="1" outlineLevel="2" x14ac:dyDescent="0.2">
      <c r="A723" s="27" t="str">
        <f>IF(SUM(J723:J724)&gt;0,10,"")</f>
        <v/>
      </c>
      <c r="B723" s="46"/>
      <c r="C723" s="229"/>
      <c r="D723" s="229" t="str">
        <f>IF($C$714="X","X","")</f>
        <v>X</v>
      </c>
      <c r="E723" s="147">
        <v>51170</v>
      </c>
      <c r="F723" s="274" t="s">
        <v>654</v>
      </c>
      <c r="G723" s="349"/>
      <c r="H723" s="397">
        <v>170</v>
      </c>
      <c r="I723" s="396" t="s">
        <v>45</v>
      </c>
      <c r="J723" s="436"/>
      <c r="K723" s="158">
        <f t="shared" si="13"/>
        <v>0</v>
      </c>
    </row>
    <row r="724" spans="1:11" s="8" customFormat="1" ht="12.75" hidden="1" outlineLevel="2" x14ac:dyDescent="0.2">
      <c r="A724" s="228" t="str">
        <f>A723</f>
        <v/>
      </c>
      <c r="B724" s="228" t="s">
        <v>24</v>
      </c>
      <c r="C724" s="228"/>
      <c r="D724" s="228"/>
      <c r="E724" s="43"/>
      <c r="F724" s="275" t="s">
        <v>46</v>
      </c>
      <c r="G724" s="332" t="s">
        <v>45</v>
      </c>
      <c r="H724" s="379"/>
      <c r="I724" s="390"/>
      <c r="J724" s="452"/>
      <c r="K724" s="34">
        <f t="shared" si="13"/>
        <v>0</v>
      </c>
    </row>
    <row r="725" spans="1:11" s="8" customFormat="1" ht="12.75" hidden="1" outlineLevel="2" x14ac:dyDescent="0.2">
      <c r="A725" s="27" t="str">
        <f>IF(SUM(J725:J726)&gt;0,10,"")</f>
        <v/>
      </c>
      <c r="B725" s="46"/>
      <c r="C725" s="229" t="s">
        <v>10</v>
      </c>
      <c r="D725" s="229" t="str">
        <f>IF($C$714="X","X","")</f>
        <v>X</v>
      </c>
      <c r="E725" s="147">
        <v>51171</v>
      </c>
      <c r="F725" s="274" t="s">
        <v>655</v>
      </c>
      <c r="G725" s="349"/>
      <c r="H725" s="397">
        <v>205</v>
      </c>
      <c r="I725" s="396" t="s">
        <v>45</v>
      </c>
      <c r="J725" s="452"/>
      <c r="K725" s="158">
        <f t="shared" si="13"/>
        <v>0</v>
      </c>
    </row>
    <row r="726" spans="1:11" s="8" customFormat="1" ht="12.75" hidden="1" outlineLevel="2" x14ac:dyDescent="0.2">
      <c r="A726" s="228" t="str">
        <f>A725</f>
        <v/>
      </c>
      <c r="B726" s="228" t="s">
        <v>24</v>
      </c>
      <c r="C726" s="228"/>
      <c r="D726" s="228"/>
      <c r="E726" s="43"/>
      <c r="F726" s="275" t="s">
        <v>46</v>
      </c>
      <c r="G726" s="332" t="s">
        <v>45</v>
      </c>
      <c r="H726" s="379"/>
      <c r="I726" s="390"/>
      <c r="J726" s="452"/>
      <c r="K726" s="34">
        <f t="shared" si="13"/>
        <v>0</v>
      </c>
    </row>
    <row r="727" spans="1:11" s="8" customFormat="1" ht="12.75" hidden="1" outlineLevel="2" x14ac:dyDescent="0.2">
      <c r="A727" s="27" t="str">
        <f>IF(SUM(J727:J728)&gt;0,10,"")</f>
        <v/>
      </c>
      <c r="B727" s="46"/>
      <c r="C727" s="229" t="s">
        <v>10</v>
      </c>
      <c r="D727" s="229" t="str">
        <f>IF($C$714="X","X","")</f>
        <v>X</v>
      </c>
      <c r="E727" s="147">
        <v>51172</v>
      </c>
      <c r="F727" s="274" t="s">
        <v>656</v>
      </c>
      <c r="G727" s="349"/>
      <c r="H727" s="397">
        <v>235</v>
      </c>
      <c r="I727" s="396" t="s">
        <v>45</v>
      </c>
      <c r="J727" s="452"/>
      <c r="K727" s="158">
        <f t="shared" si="13"/>
        <v>0</v>
      </c>
    </row>
    <row r="728" spans="1:11" s="8" customFormat="1" ht="12.75" hidden="1" outlineLevel="2" x14ac:dyDescent="0.2">
      <c r="A728" s="228" t="str">
        <f>A727</f>
        <v/>
      </c>
      <c r="B728" s="228" t="s">
        <v>24</v>
      </c>
      <c r="C728" s="228"/>
      <c r="D728" s="228"/>
      <c r="E728" s="43"/>
      <c r="F728" s="275" t="s">
        <v>46</v>
      </c>
      <c r="G728" s="332" t="s">
        <v>45</v>
      </c>
      <c r="H728" s="379"/>
      <c r="I728" s="390"/>
      <c r="J728" s="463"/>
      <c r="K728" s="34">
        <f t="shared" si="13"/>
        <v>0</v>
      </c>
    </row>
    <row r="729" spans="1:11" s="8" customFormat="1" ht="12.75" hidden="1" outlineLevel="2" x14ac:dyDescent="0.2">
      <c r="A729" s="27" t="str">
        <f>IF(SUM(J729:J730)&gt;0,10,"")</f>
        <v/>
      </c>
      <c r="B729" s="46"/>
      <c r="C729" s="229"/>
      <c r="D729" s="229" t="str">
        <f>IF($C$714="X","X","")</f>
        <v>X</v>
      </c>
      <c r="E729" s="147">
        <v>51173</v>
      </c>
      <c r="F729" s="274" t="s">
        <v>657</v>
      </c>
      <c r="G729" s="349"/>
      <c r="H729" s="397">
        <v>300</v>
      </c>
      <c r="I729" s="396" t="s">
        <v>45</v>
      </c>
      <c r="J729" s="437"/>
      <c r="K729" s="158">
        <f t="shared" si="13"/>
        <v>0</v>
      </c>
    </row>
    <row r="730" spans="1:11" s="8" customFormat="1" ht="12.75" hidden="1" outlineLevel="2" x14ac:dyDescent="0.2">
      <c r="A730" s="228" t="str">
        <f>A729</f>
        <v/>
      </c>
      <c r="B730" s="228" t="s">
        <v>24</v>
      </c>
      <c r="C730" s="228"/>
      <c r="D730" s="228"/>
      <c r="E730" s="43"/>
      <c r="F730" s="275" t="s">
        <v>46</v>
      </c>
      <c r="G730" s="332" t="s">
        <v>45</v>
      </c>
      <c r="H730" s="379"/>
      <c r="I730" s="390"/>
      <c r="J730" s="437"/>
      <c r="K730" s="34">
        <f t="shared" si="13"/>
        <v>0</v>
      </c>
    </row>
    <row r="731" spans="1:11" s="8" customFormat="1" ht="12.75" hidden="1" outlineLevel="2" x14ac:dyDescent="0.2">
      <c r="A731" s="27" t="str">
        <f>IF(SUM(J731:J732)&gt;0,10,"")</f>
        <v/>
      </c>
      <c r="B731" s="46"/>
      <c r="C731" s="229" t="s">
        <v>10</v>
      </c>
      <c r="D731" s="229" t="str">
        <f>IF($C$714="X","X","")</f>
        <v>X</v>
      </c>
      <c r="E731" s="147">
        <v>51174</v>
      </c>
      <c r="F731" s="274" t="s">
        <v>658</v>
      </c>
      <c r="G731" s="349"/>
      <c r="H731" s="397">
        <v>365</v>
      </c>
      <c r="I731" s="396" t="s">
        <v>45</v>
      </c>
      <c r="J731" s="437"/>
      <c r="K731" s="158">
        <f t="shared" si="13"/>
        <v>0</v>
      </c>
    </row>
    <row r="732" spans="1:11" s="8" customFormat="1" ht="12.75" hidden="1" outlineLevel="2" x14ac:dyDescent="0.2">
      <c r="A732" s="228" t="str">
        <f>A731</f>
        <v/>
      </c>
      <c r="B732" s="228" t="s">
        <v>24</v>
      </c>
      <c r="C732" s="228"/>
      <c r="D732" s="228"/>
      <c r="E732" s="43"/>
      <c r="F732" s="258" t="s">
        <v>46</v>
      </c>
      <c r="G732" s="332" t="s">
        <v>45</v>
      </c>
      <c r="H732" s="369"/>
      <c r="I732" s="392"/>
      <c r="J732" s="437"/>
      <c r="K732" s="35">
        <f t="shared" si="13"/>
        <v>0</v>
      </c>
    </row>
    <row r="733" spans="1:11" s="8" customFormat="1" ht="12.75" hidden="1" outlineLevel="2" x14ac:dyDescent="0.2">
      <c r="A733" s="27" t="str">
        <f>IF(SUM(J733:J734)&gt;0,10,"")</f>
        <v/>
      </c>
      <c r="B733" s="46"/>
      <c r="C733" s="229" t="s">
        <v>10</v>
      </c>
      <c r="D733" s="229" t="str">
        <f>IF($C$714="X","X","")</f>
        <v>X</v>
      </c>
      <c r="E733" s="147">
        <v>51175</v>
      </c>
      <c r="F733" s="274" t="s">
        <v>659</v>
      </c>
      <c r="G733" s="349"/>
      <c r="H733" s="397">
        <v>460</v>
      </c>
      <c r="I733" s="396" t="s">
        <v>45</v>
      </c>
      <c r="J733" s="440"/>
      <c r="K733" s="158">
        <f t="shared" si="13"/>
        <v>0</v>
      </c>
    </row>
    <row r="734" spans="1:11" s="8" customFormat="1" ht="12.75" hidden="1" outlineLevel="2" x14ac:dyDescent="0.2">
      <c r="A734" s="228" t="str">
        <f>A733</f>
        <v/>
      </c>
      <c r="B734" s="228" t="s">
        <v>24</v>
      </c>
      <c r="C734" s="228"/>
      <c r="D734" s="228"/>
      <c r="F734" s="275" t="s">
        <v>46</v>
      </c>
      <c r="G734" s="332" t="s">
        <v>45</v>
      </c>
      <c r="H734" s="379"/>
      <c r="I734" s="390"/>
      <c r="J734" s="442"/>
      <c r="K734" s="34">
        <f t="shared" si="13"/>
        <v>0</v>
      </c>
    </row>
    <row r="735" spans="1:11" s="8" customFormat="1" ht="12.75" hidden="1" outlineLevel="2" x14ac:dyDescent="0.2">
      <c r="A735" s="27" t="str">
        <f>IF(SUM(J735:J736)&gt;0,10,"")</f>
        <v/>
      </c>
      <c r="B735" s="46"/>
      <c r="C735" s="229"/>
      <c r="D735" s="229" t="str">
        <f>IF($C$714="X","X","")</f>
        <v>X</v>
      </c>
      <c r="E735" s="317" t="s">
        <v>625</v>
      </c>
      <c r="F735" s="274" t="s">
        <v>315</v>
      </c>
      <c r="G735" s="349"/>
      <c r="H735" s="397">
        <v>615</v>
      </c>
      <c r="I735" s="396" t="s">
        <v>45</v>
      </c>
      <c r="J735" s="438"/>
      <c r="K735" s="158">
        <f t="shared" si="13"/>
        <v>0</v>
      </c>
    </row>
    <row r="736" spans="1:11" s="8" customFormat="1" ht="12.75" hidden="1" outlineLevel="2" x14ac:dyDescent="0.2">
      <c r="A736" s="228" t="str">
        <f>A735</f>
        <v/>
      </c>
      <c r="B736" s="228" t="s">
        <v>24</v>
      </c>
      <c r="C736" s="228"/>
      <c r="D736" s="228"/>
      <c r="F736" s="275" t="s">
        <v>46</v>
      </c>
      <c r="G736" s="332" t="s">
        <v>45</v>
      </c>
      <c r="H736" s="379"/>
      <c r="I736" s="390"/>
      <c r="J736" s="443"/>
      <c r="K736" s="34">
        <f t="shared" si="13"/>
        <v>0</v>
      </c>
    </row>
    <row r="737" spans="1:11" s="8" customFormat="1" ht="13.5" hidden="1" outlineLevel="2" thickBot="1" x14ac:dyDescent="0.25">
      <c r="A737" s="228" t="str">
        <f>IF(SUM(J737:J759)&gt;0,10,"")</f>
        <v/>
      </c>
      <c r="B737" s="47" t="s">
        <v>79</v>
      </c>
      <c r="C737" s="197" t="s">
        <v>10</v>
      </c>
      <c r="D737" s="197" t="str">
        <f>IF($C$684="X","X","")</f>
        <v>X</v>
      </c>
      <c r="E737" s="422">
        <v>51180</v>
      </c>
      <c r="F737" s="423" t="s">
        <v>626</v>
      </c>
      <c r="G737" s="351">
        <v>0</v>
      </c>
      <c r="H737" s="402"/>
      <c r="I737" s="396"/>
      <c r="J737" s="438"/>
      <c r="K737" s="38">
        <f t="shared" si="13"/>
        <v>0</v>
      </c>
    </row>
    <row r="738" spans="1:11" s="8" customFormat="1" ht="12.75" hidden="1" outlineLevel="2" x14ac:dyDescent="0.2">
      <c r="A738" s="27" t="str">
        <f>IF(SUM(J738:J739)&gt;0,10,"")</f>
        <v/>
      </c>
      <c r="B738" s="46"/>
      <c r="C738" s="229"/>
      <c r="D738" s="229" t="str">
        <f>IF($C$737="X","X","")</f>
        <v>X</v>
      </c>
      <c r="E738" s="424">
        <v>51181</v>
      </c>
      <c r="F738" s="425" t="s">
        <v>650</v>
      </c>
      <c r="G738" s="349"/>
      <c r="H738" s="397"/>
      <c r="I738" s="396" t="s">
        <v>45</v>
      </c>
      <c r="J738" s="445"/>
      <c r="K738" s="158">
        <f t="shared" si="13"/>
        <v>0</v>
      </c>
    </row>
    <row r="739" spans="1:11" s="8" customFormat="1" ht="12.75" hidden="1" outlineLevel="2" x14ac:dyDescent="0.2">
      <c r="A739" s="228" t="str">
        <f>A738</f>
        <v/>
      </c>
      <c r="B739" s="228" t="s">
        <v>24</v>
      </c>
      <c r="C739" s="228"/>
      <c r="D739" s="228"/>
      <c r="E739" s="426"/>
      <c r="F739" s="427" t="s">
        <v>46</v>
      </c>
      <c r="G739" s="332" t="s">
        <v>45</v>
      </c>
      <c r="H739" s="379"/>
      <c r="I739" s="390"/>
      <c r="J739" s="442"/>
      <c r="K739" s="34">
        <f t="shared" si="13"/>
        <v>0</v>
      </c>
    </row>
    <row r="740" spans="1:11" s="8" customFormat="1" ht="12.75" hidden="1" outlineLevel="2" x14ac:dyDescent="0.2">
      <c r="A740" s="27" t="str">
        <f>IF(SUM(J740:J741)&gt;0,10,"")</f>
        <v/>
      </c>
      <c r="B740" s="46"/>
      <c r="C740" s="229"/>
      <c r="D740" s="229" t="str">
        <f>IF($C$737="X","X","")</f>
        <v>X</v>
      </c>
      <c r="E740" s="424">
        <v>51182</v>
      </c>
      <c r="F740" s="425" t="s">
        <v>661</v>
      </c>
      <c r="G740" s="349"/>
      <c r="H740" s="397"/>
      <c r="I740" s="396" t="s">
        <v>45</v>
      </c>
      <c r="J740" s="443"/>
      <c r="K740" s="158">
        <f t="shared" si="13"/>
        <v>0</v>
      </c>
    </row>
    <row r="741" spans="1:11" s="8" customFormat="1" ht="12.75" hidden="1" outlineLevel="2" x14ac:dyDescent="0.2">
      <c r="A741" s="228" t="str">
        <f>A740</f>
        <v/>
      </c>
      <c r="B741" s="228" t="s">
        <v>24</v>
      </c>
      <c r="C741" s="228"/>
      <c r="D741" s="228"/>
      <c r="E741" s="426"/>
      <c r="F741" s="427" t="s">
        <v>46</v>
      </c>
      <c r="G741" s="332" t="s">
        <v>45</v>
      </c>
      <c r="H741" s="379"/>
      <c r="I741" s="390"/>
      <c r="J741" s="443"/>
      <c r="K741" s="34">
        <f t="shared" si="13"/>
        <v>0</v>
      </c>
    </row>
    <row r="742" spans="1:11" s="8" customFormat="1" ht="13.5" hidden="1" outlineLevel="2" thickBot="1" x14ac:dyDescent="0.25">
      <c r="A742" s="27" t="str">
        <f>IF(SUM(J742:J743)&gt;0,10,"")</f>
        <v/>
      </c>
      <c r="B742" s="46"/>
      <c r="C742" s="229"/>
      <c r="D742" s="229" t="str">
        <f>IF($C$737="X","X","")</f>
        <v>X</v>
      </c>
      <c r="E742" s="424">
        <v>51183</v>
      </c>
      <c r="F742" s="425" t="s">
        <v>652</v>
      </c>
      <c r="G742" s="349"/>
      <c r="H742" s="397"/>
      <c r="I742" s="396" t="s">
        <v>45</v>
      </c>
      <c r="J742" s="448"/>
      <c r="K742" s="158">
        <f t="shared" si="13"/>
        <v>0</v>
      </c>
    </row>
    <row r="743" spans="1:11" s="8" customFormat="1" ht="13.5" hidden="1" outlineLevel="2" thickBot="1" x14ac:dyDescent="0.25">
      <c r="A743" s="228" t="str">
        <f>A742</f>
        <v/>
      </c>
      <c r="B743" s="228" t="s">
        <v>24</v>
      </c>
      <c r="C743" s="228"/>
      <c r="D743" s="228"/>
      <c r="E743" s="426"/>
      <c r="F743" s="427" t="s">
        <v>46</v>
      </c>
      <c r="G743" s="332" t="s">
        <v>45</v>
      </c>
      <c r="H743" s="379"/>
      <c r="I743" s="390"/>
      <c r="J743" s="437"/>
      <c r="K743" s="34">
        <f t="shared" si="13"/>
        <v>0</v>
      </c>
    </row>
    <row r="744" spans="1:11" s="8" customFormat="1" ht="12.75" hidden="1" outlineLevel="2" x14ac:dyDescent="0.2">
      <c r="A744" s="27" t="str">
        <f>IF(SUM(J744:J745)&gt;0,10,"")</f>
        <v/>
      </c>
      <c r="B744" s="46"/>
      <c r="C744" s="229" t="s">
        <v>10</v>
      </c>
      <c r="D744" s="229" t="str">
        <f>IF($C$737="X","X","")</f>
        <v>X</v>
      </c>
      <c r="E744" s="424">
        <v>51184</v>
      </c>
      <c r="F744" s="425" t="s">
        <v>653</v>
      </c>
      <c r="G744" s="349"/>
      <c r="H744" s="397"/>
      <c r="I744" s="396" t="s">
        <v>45</v>
      </c>
      <c r="J744" s="445"/>
      <c r="K744" s="158">
        <f t="shared" si="13"/>
        <v>0</v>
      </c>
    </row>
    <row r="745" spans="1:11" s="8" customFormat="1" ht="12.75" hidden="1" outlineLevel="2" x14ac:dyDescent="0.2">
      <c r="A745" s="228" t="str">
        <f>A744</f>
        <v/>
      </c>
      <c r="B745" s="228" t="s">
        <v>24</v>
      </c>
      <c r="C745" s="228"/>
      <c r="D745" s="228"/>
      <c r="E745" s="426"/>
      <c r="F745" s="427" t="s">
        <v>46</v>
      </c>
      <c r="G745" s="332" t="s">
        <v>45</v>
      </c>
      <c r="H745" s="379"/>
      <c r="I745" s="390"/>
      <c r="J745" s="436"/>
      <c r="K745" s="34">
        <f t="shared" si="13"/>
        <v>0</v>
      </c>
    </row>
    <row r="746" spans="1:11" s="8" customFormat="1" ht="12.75" hidden="1" outlineLevel="2" x14ac:dyDescent="0.2">
      <c r="A746" s="27" t="str">
        <f>IF(SUM(J746:J747)&gt;0,10,"")</f>
        <v/>
      </c>
      <c r="B746" s="46"/>
      <c r="C746" s="229"/>
      <c r="D746" s="229" t="str">
        <f>IF($C$737="X","X","")</f>
        <v>X</v>
      </c>
      <c r="E746" s="424">
        <v>51185</v>
      </c>
      <c r="F746" s="425" t="s">
        <v>654</v>
      </c>
      <c r="G746" s="349"/>
      <c r="H746" s="397"/>
      <c r="I746" s="396" t="s">
        <v>45</v>
      </c>
      <c r="J746" s="446"/>
      <c r="K746" s="158">
        <f t="shared" si="13"/>
        <v>0</v>
      </c>
    </row>
    <row r="747" spans="1:11" s="8" customFormat="1" ht="12.75" hidden="1" outlineLevel="2" x14ac:dyDescent="0.2">
      <c r="A747" s="228" t="str">
        <f>A746</f>
        <v/>
      </c>
      <c r="B747" s="228" t="s">
        <v>24</v>
      </c>
      <c r="C747" s="228"/>
      <c r="D747" s="228"/>
      <c r="E747" s="426"/>
      <c r="F747" s="427" t="s">
        <v>46</v>
      </c>
      <c r="G747" s="332" t="s">
        <v>45</v>
      </c>
      <c r="H747" s="379"/>
      <c r="I747" s="390"/>
      <c r="J747" s="448"/>
      <c r="K747" s="34">
        <f t="shared" si="13"/>
        <v>0</v>
      </c>
    </row>
    <row r="748" spans="1:11" s="8" customFormat="1" ht="12.75" hidden="1" outlineLevel="2" x14ac:dyDescent="0.2">
      <c r="A748" s="27" t="str">
        <f>IF(SUM(J748:J749)&gt;0,10,"")</f>
        <v/>
      </c>
      <c r="B748" s="46"/>
      <c r="C748" s="229" t="s">
        <v>10</v>
      </c>
      <c r="D748" s="229" t="str">
        <f>IF($C$737="X","X","")</f>
        <v>X</v>
      </c>
      <c r="E748" s="424">
        <v>51186</v>
      </c>
      <c r="F748" s="425" t="s">
        <v>655</v>
      </c>
      <c r="G748" s="349"/>
      <c r="H748" s="397"/>
      <c r="I748" s="396" t="s">
        <v>45</v>
      </c>
      <c r="J748" s="437"/>
      <c r="K748" s="158">
        <f t="shared" si="13"/>
        <v>0</v>
      </c>
    </row>
    <row r="749" spans="1:11" s="8" customFormat="1" ht="12.75" hidden="1" outlineLevel="2" x14ac:dyDescent="0.2">
      <c r="A749" s="228" t="str">
        <f>A748</f>
        <v/>
      </c>
      <c r="B749" s="228" t="s">
        <v>24</v>
      </c>
      <c r="C749" s="228"/>
      <c r="D749" s="228"/>
      <c r="E749" s="426"/>
      <c r="F749" s="427" t="s">
        <v>46</v>
      </c>
      <c r="G749" s="332" t="s">
        <v>45</v>
      </c>
      <c r="H749" s="379"/>
      <c r="I749" s="390"/>
      <c r="J749" s="437"/>
      <c r="K749" s="34">
        <f t="shared" si="13"/>
        <v>0</v>
      </c>
    </row>
    <row r="750" spans="1:11" s="8" customFormat="1" ht="12.75" hidden="1" outlineLevel="2" x14ac:dyDescent="0.2">
      <c r="A750" s="27" t="str">
        <f>IF(SUM(J750:J751)&gt;0,10,"")</f>
        <v/>
      </c>
      <c r="B750" s="46"/>
      <c r="C750" s="229" t="s">
        <v>10</v>
      </c>
      <c r="D750" s="229" t="str">
        <f>IF($C$737="X","X","")</f>
        <v>X</v>
      </c>
      <c r="E750" s="424">
        <v>51187</v>
      </c>
      <c r="F750" s="425" t="s">
        <v>656</v>
      </c>
      <c r="G750" s="349"/>
      <c r="H750" s="397"/>
      <c r="I750" s="396" t="s">
        <v>45</v>
      </c>
      <c r="J750" s="437"/>
      <c r="K750" s="158">
        <f t="shared" si="13"/>
        <v>0</v>
      </c>
    </row>
    <row r="751" spans="1:11" s="8" customFormat="1" ht="12.75" hidden="1" outlineLevel="2" x14ac:dyDescent="0.2">
      <c r="A751" s="228" t="str">
        <f>A750</f>
        <v/>
      </c>
      <c r="B751" s="228" t="s">
        <v>24</v>
      </c>
      <c r="C751" s="228"/>
      <c r="D751" s="228"/>
      <c r="E751" s="426"/>
      <c r="F751" s="427" t="s">
        <v>46</v>
      </c>
      <c r="G751" s="332" t="s">
        <v>45</v>
      </c>
      <c r="H751" s="379"/>
      <c r="I751" s="390"/>
      <c r="J751" s="442"/>
      <c r="K751" s="34">
        <f t="shared" si="13"/>
        <v>0</v>
      </c>
    </row>
    <row r="752" spans="1:11" s="8" customFormat="1" ht="12.75" hidden="1" outlineLevel="2" x14ac:dyDescent="0.2">
      <c r="A752" s="27" t="str">
        <f>IF(SUM(J752:J753)&gt;0,10,"")</f>
        <v/>
      </c>
      <c r="B752" s="46"/>
      <c r="C752" s="229"/>
      <c r="D752" s="229" t="str">
        <f>IF($C$737="X","X","")</f>
        <v>X</v>
      </c>
      <c r="E752" s="424">
        <v>51188</v>
      </c>
      <c r="F752" s="425" t="s">
        <v>314</v>
      </c>
      <c r="G752" s="349"/>
      <c r="H752" s="397"/>
      <c r="I752" s="396" t="s">
        <v>45</v>
      </c>
      <c r="J752" s="443"/>
      <c r="K752" s="158">
        <f t="shared" si="13"/>
        <v>0</v>
      </c>
    </row>
    <row r="753" spans="1:11" s="8" customFormat="1" ht="12.75" hidden="1" outlineLevel="2" x14ac:dyDescent="0.2">
      <c r="A753" s="228" t="str">
        <f>A752</f>
        <v/>
      </c>
      <c r="B753" s="228" t="s">
        <v>24</v>
      </c>
      <c r="C753" s="228"/>
      <c r="D753" s="228"/>
      <c r="E753" s="426"/>
      <c r="F753" s="427" t="s">
        <v>46</v>
      </c>
      <c r="G753" s="332" t="s">
        <v>45</v>
      </c>
      <c r="H753" s="379"/>
      <c r="I753" s="390"/>
      <c r="J753" s="443"/>
      <c r="K753" s="34">
        <f t="shared" si="13"/>
        <v>0</v>
      </c>
    </row>
    <row r="754" spans="1:11" s="8" customFormat="1" ht="12.75" hidden="1" outlineLevel="2" x14ac:dyDescent="0.2">
      <c r="A754" s="27" t="str">
        <f>IF(SUM(J754:J755)&gt;0,10,"")</f>
        <v/>
      </c>
      <c r="B754" s="46"/>
      <c r="C754" s="229" t="s">
        <v>10</v>
      </c>
      <c r="D754" s="229" t="str">
        <f>IF($C$737="X","X","")</f>
        <v>X</v>
      </c>
      <c r="E754" s="424">
        <v>51189</v>
      </c>
      <c r="F754" s="425" t="s">
        <v>658</v>
      </c>
      <c r="G754" s="349"/>
      <c r="H754" s="397"/>
      <c r="I754" s="396" t="s">
        <v>45</v>
      </c>
      <c r="J754" s="443"/>
      <c r="K754" s="158">
        <f t="shared" si="13"/>
        <v>0</v>
      </c>
    </row>
    <row r="755" spans="1:11" s="8" customFormat="1" ht="12.75" hidden="1" outlineLevel="2" x14ac:dyDescent="0.2">
      <c r="A755" s="228" t="str">
        <f>A754</f>
        <v/>
      </c>
      <c r="B755" s="228" t="s">
        <v>24</v>
      </c>
      <c r="C755" s="228"/>
      <c r="D755" s="228"/>
      <c r="E755" s="426"/>
      <c r="F755" s="428" t="s">
        <v>46</v>
      </c>
      <c r="G755" s="332" t="s">
        <v>45</v>
      </c>
      <c r="H755" s="369"/>
      <c r="I755" s="392"/>
      <c r="J755" s="447"/>
      <c r="K755" s="35">
        <f t="shared" si="13"/>
        <v>0</v>
      </c>
    </row>
    <row r="756" spans="1:11" s="8" customFormat="1" ht="12.75" hidden="1" outlineLevel="2" x14ac:dyDescent="0.2">
      <c r="A756" s="27" t="str">
        <f>IF(SUM(J756:J757)&gt;0,10,"")</f>
        <v/>
      </c>
      <c r="B756" s="46"/>
      <c r="C756" s="229" t="s">
        <v>10</v>
      </c>
      <c r="D756" s="229" t="str">
        <f>IF($C$737="X","X","")</f>
        <v>X</v>
      </c>
      <c r="E756" s="424">
        <v>51190</v>
      </c>
      <c r="F756" s="425" t="s">
        <v>659</v>
      </c>
      <c r="G756" s="349"/>
      <c r="H756" s="397"/>
      <c r="I756" s="396" t="s">
        <v>45</v>
      </c>
      <c r="J756" s="443"/>
      <c r="K756" s="158">
        <f t="shared" si="13"/>
        <v>0</v>
      </c>
    </row>
    <row r="757" spans="1:11" s="8" customFormat="1" ht="12.75" hidden="1" outlineLevel="2" x14ac:dyDescent="0.2">
      <c r="A757" s="228" t="str">
        <f>A756</f>
        <v/>
      </c>
      <c r="B757" s="228" t="s">
        <v>24</v>
      </c>
      <c r="C757" s="228"/>
      <c r="D757" s="228"/>
      <c r="E757" s="429"/>
      <c r="F757" s="427" t="s">
        <v>46</v>
      </c>
      <c r="G757" s="332" t="s">
        <v>45</v>
      </c>
      <c r="H757" s="379"/>
      <c r="I757" s="390"/>
      <c r="J757" s="443"/>
      <c r="K757" s="34">
        <f t="shared" si="13"/>
        <v>0</v>
      </c>
    </row>
    <row r="758" spans="1:11" s="8" customFormat="1" ht="12.75" hidden="1" outlineLevel="2" x14ac:dyDescent="0.2">
      <c r="A758" s="27" t="str">
        <f>IF(SUM(J758:J759)&gt;0,10,"")</f>
        <v/>
      </c>
      <c r="B758" s="46"/>
      <c r="C758" s="229"/>
      <c r="D758" s="229" t="str">
        <f>IF($C$737="X","X","")</f>
        <v>X</v>
      </c>
      <c r="E758" s="424">
        <v>51191</v>
      </c>
      <c r="F758" s="425" t="s">
        <v>660</v>
      </c>
      <c r="G758" s="349"/>
      <c r="H758" s="397"/>
      <c r="I758" s="396" t="s">
        <v>45</v>
      </c>
      <c r="J758" s="444"/>
      <c r="K758" s="158">
        <f t="shared" si="13"/>
        <v>0</v>
      </c>
    </row>
    <row r="759" spans="1:11" s="8" customFormat="1" ht="12.75" hidden="1" outlineLevel="2" x14ac:dyDescent="0.2">
      <c r="A759" s="228" t="str">
        <f>A758</f>
        <v/>
      </c>
      <c r="B759" s="228" t="s">
        <v>24</v>
      </c>
      <c r="C759" s="228"/>
      <c r="D759" s="228"/>
      <c r="E759" s="426"/>
      <c r="F759" s="427" t="s">
        <v>46</v>
      </c>
      <c r="G759" s="332" t="s">
        <v>45</v>
      </c>
      <c r="H759" s="379"/>
      <c r="I759" s="390"/>
      <c r="J759" s="443"/>
      <c r="K759" s="34">
        <f t="shared" si="13"/>
        <v>0</v>
      </c>
    </row>
    <row r="760" spans="1:11" s="8" customFormat="1" ht="12.75" outlineLevel="2" x14ac:dyDescent="0.2">
      <c r="A760" s="228">
        <f>IF(SUM(J760:J825)&gt;0,10,"")</f>
        <v>10</v>
      </c>
      <c r="B760" s="228" t="s">
        <v>19</v>
      </c>
      <c r="C760" s="235" t="s">
        <v>10</v>
      </c>
      <c r="D760" s="235" t="str">
        <f>IF($C$682="X","X","")</f>
        <v>X</v>
      </c>
      <c r="E760" s="141">
        <v>52000</v>
      </c>
      <c r="F760" s="204" t="s">
        <v>316</v>
      </c>
      <c r="G760" s="340"/>
      <c r="H760" s="365"/>
      <c r="I760" s="378"/>
      <c r="J760" s="444"/>
      <c r="K760" s="139">
        <f t="shared" si="13"/>
        <v>0</v>
      </c>
    </row>
    <row r="761" spans="1:11" s="8" customFormat="1" ht="12.75" outlineLevel="2" x14ac:dyDescent="0.2">
      <c r="A761" s="228">
        <f>IF(SUM(J761:J781)&gt;0,10,"")</f>
        <v>10</v>
      </c>
      <c r="B761" s="47" t="s">
        <v>21</v>
      </c>
      <c r="C761" s="238" t="s">
        <v>10</v>
      </c>
      <c r="D761" s="238" t="str">
        <f>IF($C$760="X","X","")</f>
        <v>X</v>
      </c>
      <c r="E761" s="105">
        <v>52100</v>
      </c>
      <c r="F761" s="216" t="s">
        <v>317</v>
      </c>
      <c r="G761" s="349">
        <v>0</v>
      </c>
      <c r="H761" s="397"/>
      <c r="I761" s="396"/>
      <c r="J761" s="443"/>
      <c r="K761" s="158">
        <f t="shared" si="13"/>
        <v>0</v>
      </c>
    </row>
    <row r="762" spans="1:11" s="8" customFormat="1" ht="90.75" outlineLevel="2" thickBot="1" x14ac:dyDescent="0.25">
      <c r="A762" s="228">
        <f>A761</f>
        <v>10</v>
      </c>
      <c r="B762" s="47" t="s">
        <v>23</v>
      </c>
      <c r="C762" s="47"/>
      <c r="D762" s="47"/>
      <c r="E762" s="145"/>
      <c r="F762" s="205" t="s">
        <v>627</v>
      </c>
      <c r="G762" s="350">
        <v>0</v>
      </c>
      <c r="H762" s="403"/>
      <c r="I762" s="392"/>
      <c r="J762" s="443"/>
      <c r="K762" s="159">
        <f t="shared" si="13"/>
        <v>0</v>
      </c>
    </row>
    <row r="763" spans="1:11" s="8" customFormat="1" ht="22.5" outlineLevel="2" x14ac:dyDescent="0.2">
      <c r="A763" s="228">
        <f>IF(SUM(J763:J781)&gt;0,10,"")</f>
        <v>10</v>
      </c>
      <c r="B763" s="46" t="s">
        <v>79</v>
      </c>
      <c r="C763" s="197" t="s">
        <v>10</v>
      </c>
      <c r="D763" s="197" t="str">
        <f>IF($C$761="X","X","")</f>
        <v>X</v>
      </c>
      <c r="E763" s="150">
        <v>52110</v>
      </c>
      <c r="F763" s="288" t="s">
        <v>318</v>
      </c>
      <c r="G763" s="349"/>
      <c r="H763" s="397"/>
      <c r="I763" s="396"/>
      <c r="J763" s="445"/>
      <c r="K763" s="158">
        <f t="shared" si="13"/>
        <v>0</v>
      </c>
    </row>
    <row r="764" spans="1:11" s="8" customFormat="1" ht="12.75" hidden="1" outlineLevel="2" x14ac:dyDescent="0.2">
      <c r="A764" s="27" t="str">
        <f>IF(SUM(J764:J765)&gt;0,10,"")</f>
        <v/>
      </c>
      <c r="B764" s="46"/>
      <c r="C764" s="229"/>
      <c r="D764" s="229" t="str">
        <f>IF($C$763="X","X","")</f>
        <v>X</v>
      </c>
      <c r="E764" s="147">
        <v>52111</v>
      </c>
      <c r="F764" s="207" t="s">
        <v>319</v>
      </c>
      <c r="G764" s="349"/>
      <c r="H764" s="397"/>
      <c r="I764" s="396" t="s">
        <v>34</v>
      </c>
      <c r="J764" s="452"/>
      <c r="K764" s="158">
        <f t="shared" si="13"/>
        <v>0</v>
      </c>
    </row>
    <row r="765" spans="1:11" s="8" customFormat="1" ht="12.75" hidden="1" outlineLevel="2" x14ac:dyDescent="0.2">
      <c r="A765" s="228" t="str">
        <f>A764</f>
        <v/>
      </c>
      <c r="B765" s="228" t="s">
        <v>24</v>
      </c>
      <c r="C765" s="228"/>
      <c r="D765" s="228"/>
      <c r="E765" s="43"/>
      <c r="F765" s="210" t="s">
        <v>36</v>
      </c>
      <c r="G765" s="332" t="s">
        <v>34</v>
      </c>
      <c r="H765" s="379"/>
      <c r="I765" s="390"/>
      <c r="J765" s="452"/>
      <c r="K765" s="34">
        <f t="shared" si="13"/>
        <v>0</v>
      </c>
    </row>
    <row r="766" spans="1:11" s="8" customFormat="1" ht="12.75" hidden="1" outlineLevel="2" x14ac:dyDescent="0.2">
      <c r="A766" s="27" t="str">
        <f>IF(SUM(J766:J767)&gt;0,10,"")</f>
        <v/>
      </c>
      <c r="B766" s="46"/>
      <c r="C766" s="229"/>
      <c r="D766" s="229" t="str">
        <f>IF($C$763="X","X","")</f>
        <v>X</v>
      </c>
      <c r="E766" s="147">
        <v>52112</v>
      </c>
      <c r="F766" s="207" t="s">
        <v>320</v>
      </c>
      <c r="G766" s="349"/>
      <c r="H766" s="397"/>
      <c r="I766" s="396" t="s">
        <v>34</v>
      </c>
      <c r="J766" s="449"/>
      <c r="K766" s="158">
        <f t="shared" si="13"/>
        <v>0</v>
      </c>
    </row>
    <row r="767" spans="1:11" s="8" customFormat="1" ht="12.75" hidden="1" outlineLevel="2" x14ac:dyDescent="0.2">
      <c r="A767" s="228" t="str">
        <f>A766</f>
        <v/>
      </c>
      <c r="B767" s="228" t="s">
        <v>24</v>
      </c>
      <c r="C767" s="228"/>
      <c r="D767" s="228"/>
      <c r="E767" s="43"/>
      <c r="F767" s="210" t="s">
        <v>36</v>
      </c>
      <c r="G767" s="332" t="s">
        <v>34</v>
      </c>
      <c r="H767" s="379"/>
      <c r="I767" s="390"/>
      <c r="J767" s="452"/>
      <c r="K767" s="34">
        <f t="shared" si="13"/>
        <v>0</v>
      </c>
    </row>
    <row r="768" spans="1:11" s="8" customFormat="1" ht="12.75" outlineLevel="2" x14ac:dyDescent="0.2">
      <c r="A768" s="27">
        <f>IF(SUM(J768:J769)&gt;0,10,"")</f>
        <v>10</v>
      </c>
      <c r="B768" s="46"/>
      <c r="C768" s="229"/>
      <c r="D768" s="229" t="str">
        <f>IF($C$763="X","X","")</f>
        <v>X</v>
      </c>
      <c r="E768" s="147">
        <v>52113</v>
      </c>
      <c r="F768" s="207" t="s">
        <v>321</v>
      </c>
      <c r="G768" s="349"/>
      <c r="H768" s="397"/>
      <c r="I768" s="396" t="s">
        <v>34</v>
      </c>
      <c r="J768" s="437">
        <v>4</v>
      </c>
      <c r="K768" s="158">
        <f t="shared" si="13"/>
        <v>0</v>
      </c>
    </row>
    <row r="769" spans="1:11" s="8" customFormat="1" ht="12.75" hidden="1" outlineLevel="2" x14ac:dyDescent="0.2">
      <c r="A769" s="228">
        <f>A768</f>
        <v>10</v>
      </c>
      <c r="B769" s="228" t="s">
        <v>24</v>
      </c>
      <c r="C769" s="228"/>
      <c r="D769" s="228"/>
      <c r="E769" s="43"/>
      <c r="F769" s="210" t="s">
        <v>36</v>
      </c>
      <c r="G769" s="332" t="s">
        <v>34</v>
      </c>
      <c r="H769" s="379"/>
      <c r="I769" s="390"/>
      <c r="J769" s="447"/>
      <c r="K769" s="34">
        <f t="shared" si="13"/>
        <v>0</v>
      </c>
    </row>
    <row r="770" spans="1:11" s="8" customFormat="1" ht="12.75" hidden="1" outlineLevel="2" x14ac:dyDescent="0.2">
      <c r="A770" s="27" t="str">
        <f>IF(SUM(J770:J771)&gt;0,10,"")</f>
        <v/>
      </c>
      <c r="B770" s="46"/>
      <c r="C770" s="229" t="s">
        <v>10</v>
      </c>
      <c r="D770" s="229" t="str">
        <f>IF($C$763="X","X","")</f>
        <v>X</v>
      </c>
      <c r="E770" s="147">
        <v>52114</v>
      </c>
      <c r="F770" s="207" t="s">
        <v>322</v>
      </c>
      <c r="G770" s="349"/>
      <c r="H770" s="397">
        <v>580</v>
      </c>
      <c r="I770" s="396" t="s">
        <v>34</v>
      </c>
      <c r="J770" s="452"/>
      <c r="K770" s="158">
        <f t="shared" si="13"/>
        <v>0</v>
      </c>
    </row>
    <row r="771" spans="1:11" s="8" customFormat="1" ht="12.75" hidden="1" outlineLevel="2" x14ac:dyDescent="0.2">
      <c r="A771" s="228" t="str">
        <f>A770</f>
        <v/>
      </c>
      <c r="B771" s="228" t="s">
        <v>24</v>
      </c>
      <c r="C771" s="228"/>
      <c r="D771" s="228"/>
      <c r="E771" s="43"/>
      <c r="F771" s="230" t="s">
        <v>36</v>
      </c>
      <c r="G771" s="332" t="s">
        <v>34</v>
      </c>
      <c r="H771" s="369"/>
      <c r="I771" s="390"/>
      <c r="J771" s="452"/>
      <c r="K771" s="35">
        <f t="shared" si="13"/>
        <v>0</v>
      </c>
    </row>
    <row r="772" spans="1:11" s="8" customFormat="1" ht="12.75" hidden="1" outlineLevel="2" x14ac:dyDescent="0.2">
      <c r="A772" s="27" t="str">
        <f>IF(SUM(J772:J773)&gt;0,10,"")</f>
        <v/>
      </c>
      <c r="B772" s="46"/>
      <c r="C772" s="229"/>
      <c r="D772" s="229" t="str">
        <f>IF($C$763="X","X","")</f>
        <v>X</v>
      </c>
      <c r="E772" s="147">
        <v>52115</v>
      </c>
      <c r="F772" s="207" t="s">
        <v>323</v>
      </c>
      <c r="G772" s="349"/>
      <c r="H772" s="397">
        <v>650</v>
      </c>
      <c r="I772" s="396" t="s">
        <v>34</v>
      </c>
      <c r="J772" s="452"/>
      <c r="K772" s="158">
        <f t="shared" si="13"/>
        <v>0</v>
      </c>
    </row>
    <row r="773" spans="1:11" s="8" customFormat="1" ht="12.75" hidden="1" outlineLevel="2" x14ac:dyDescent="0.2">
      <c r="A773" s="228" t="str">
        <f>A772</f>
        <v/>
      </c>
      <c r="B773" s="228" t="s">
        <v>24</v>
      </c>
      <c r="C773" s="228"/>
      <c r="D773" s="228"/>
      <c r="E773" s="43"/>
      <c r="F773" s="210" t="s">
        <v>36</v>
      </c>
      <c r="G773" s="332" t="s">
        <v>34</v>
      </c>
      <c r="H773" s="379"/>
      <c r="I773" s="390"/>
      <c r="J773" s="452"/>
      <c r="K773" s="34">
        <f t="shared" si="13"/>
        <v>0</v>
      </c>
    </row>
    <row r="774" spans="1:11" s="8" customFormat="1" ht="12.75" hidden="1" outlineLevel="2" x14ac:dyDescent="0.2">
      <c r="A774" s="27" t="str">
        <f>IF(SUM(J774:J775)&gt;0,10,"")</f>
        <v/>
      </c>
      <c r="B774" s="46"/>
      <c r="C774" s="229" t="s">
        <v>10</v>
      </c>
      <c r="D774" s="229" t="str">
        <f>IF($C$763="X","X","")</f>
        <v>X</v>
      </c>
      <c r="E774" s="147">
        <v>52116</v>
      </c>
      <c r="F774" s="207" t="s">
        <v>324</v>
      </c>
      <c r="G774" s="349"/>
      <c r="H774" s="397">
        <v>955</v>
      </c>
      <c r="I774" s="396" t="s">
        <v>34</v>
      </c>
      <c r="J774" s="452"/>
      <c r="K774" s="158">
        <f t="shared" si="13"/>
        <v>0</v>
      </c>
    </row>
    <row r="775" spans="1:11" s="8" customFormat="1" ht="12.75" hidden="1" outlineLevel="2" x14ac:dyDescent="0.2">
      <c r="A775" s="228" t="str">
        <f>A774</f>
        <v/>
      </c>
      <c r="B775" s="228" t="s">
        <v>24</v>
      </c>
      <c r="C775" s="228"/>
      <c r="D775" s="228"/>
      <c r="E775" s="43"/>
      <c r="F775" s="210" t="s">
        <v>36</v>
      </c>
      <c r="G775" s="332" t="s">
        <v>34</v>
      </c>
      <c r="H775" s="379"/>
      <c r="I775" s="390"/>
      <c r="J775" s="452"/>
      <c r="K775" s="34">
        <f t="shared" si="13"/>
        <v>0</v>
      </c>
    </row>
    <row r="776" spans="1:11" s="8" customFormat="1" ht="12.75" hidden="1" outlineLevel="2" x14ac:dyDescent="0.2">
      <c r="A776" s="27" t="str">
        <f>IF(SUM(J776:J777)&gt;0,10,"")</f>
        <v/>
      </c>
      <c r="B776" s="46"/>
      <c r="C776" s="229"/>
      <c r="D776" s="229" t="str">
        <f>IF($C$763="X","X","")</f>
        <v>X</v>
      </c>
      <c r="E776" s="147">
        <v>52117</v>
      </c>
      <c r="F776" s="207" t="s">
        <v>325</v>
      </c>
      <c r="G776" s="349"/>
      <c r="H776" s="397">
        <v>1300</v>
      </c>
      <c r="I776" s="396" t="s">
        <v>34</v>
      </c>
      <c r="J776" s="452"/>
      <c r="K776" s="158">
        <f t="shared" si="13"/>
        <v>0</v>
      </c>
    </row>
    <row r="777" spans="1:11" s="8" customFormat="1" ht="12.75" hidden="1" outlineLevel="2" x14ac:dyDescent="0.2">
      <c r="A777" s="228" t="str">
        <f>A776</f>
        <v/>
      </c>
      <c r="B777" s="228" t="s">
        <v>24</v>
      </c>
      <c r="C777" s="228"/>
      <c r="D777" s="228"/>
      <c r="E777" s="43"/>
      <c r="F777" s="230" t="s">
        <v>36</v>
      </c>
      <c r="G777" s="332" t="s">
        <v>34</v>
      </c>
      <c r="H777" s="369"/>
      <c r="I777" s="392"/>
      <c r="J777" s="458"/>
      <c r="K777" s="35">
        <f t="shared" si="13"/>
        <v>0</v>
      </c>
    </row>
    <row r="778" spans="1:11" s="8" customFormat="1" ht="12.75" hidden="1" outlineLevel="2" x14ac:dyDescent="0.2">
      <c r="A778" s="27" t="str">
        <f>IF(SUM(J778:J779)&gt;0,10,"")</f>
        <v/>
      </c>
      <c r="B778" s="46"/>
      <c r="C778" s="229" t="s">
        <v>10</v>
      </c>
      <c r="D778" s="229" t="str">
        <f>IF($C$763="X","X","")</f>
        <v>X</v>
      </c>
      <c r="E778" s="147">
        <v>52118</v>
      </c>
      <c r="F778" s="207" t="s">
        <v>326</v>
      </c>
      <c r="G778" s="349"/>
      <c r="H778" s="397">
        <v>1500</v>
      </c>
      <c r="I778" s="396" t="s">
        <v>34</v>
      </c>
      <c r="J778" s="452"/>
      <c r="K778" s="158">
        <f t="shared" si="13"/>
        <v>0</v>
      </c>
    </row>
    <row r="779" spans="1:11" s="8" customFormat="1" ht="12.75" hidden="1" outlineLevel="2" x14ac:dyDescent="0.2">
      <c r="A779" s="228" t="str">
        <f>A778</f>
        <v/>
      </c>
      <c r="B779" s="228" t="s">
        <v>24</v>
      </c>
      <c r="C779" s="228"/>
      <c r="D779" s="228"/>
      <c r="E779" s="43"/>
      <c r="F779" s="210" t="s">
        <v>36</v>
      </c>
      <c r="G779" s="332" t="s">
        <v>34</v>
      </c>
      <c r="H779" s="379"/>
      <c r="I779" s="390"/>
      <c r="J779" s="452"/>
      <c r="K779" s="34">
        <f t="shared" si="13"/>
        <v>0</v>
      </c>
    </row>
    <row r="780" spans="1:11" s="8" customFormat="1" ht="12.75" hidden="1" outlineLevel="2" x14ac:dyDescent="0.2">
      <c r="A780" s="27" t="str">
        <f>IF(SUM(J780:J781)&gt;0,10,"")</f>
        <v/>
      </c>
      <c r="B780" s="46"/>
      <c r="C780" s="229" t="s">
        <v>10</v>
      </c>
      <c r="D780" s="229" t="str">
        <f>IF($C$763="X","X","")</f>
        <v>X</v>
      </c>
      <c r="E780" s="147">
        <v>52119</v>
      </c>
      <c r="F780" s="207" t="s">
        <v>327</v>
      </c>
      <c r="G780" s="349"/>
      <c r="H780" s="397">
        <v>3500</v>
      </c>
      <c r="I780" s="396" t="s">
        <v>34</v>
      </c>
      <c r="J780" s="452"/>
      <c r="K780" s="158">
        <f t="shared" si="13"/>
        <v>0</v>
      </c>
    </row>
    <row r="781" spans="1:11" s="8" customFormat="1" ht="12.75" hidden="1" outlineLevel="2" x14ac:dyDescent="0.2">
      <c r="A781" s="228" t="str">
        <f>A780</f>
        <v/>
      </c>
      <c r="B781" s="228" t="s">
        <v>24</v>
      </c>
      <c r="C781" s="228"/>
      <c r="D781" s="228"/>
      <c r="E781" s="43"/>
      <c r="F781" s="210" t="s">
        <v>36</v>
      </c>
      <c r="G781" s="332" t="s">
        <v>34</v>
      </c>
      <c r="H781" s="379"/>
      <c r="I781" s="390"/>
      <c r="J781" s="460"/>
      <c r="K781" s="34">
        <f t="shared" ref="K781:K846" si="14">J781*H781</f>
        <v>0</v>
      </c>
    </row>
    <row r="782" spans="1:11" s="8" customFormat="1" ht="12.75" hidden="1" outlineLevel="2" x14ac:dyDescent="0.2">
      <c r="A782" s="27" t="str">
        <f>IF(SUM(J782:J783)&gt;0,10,"")</f>
        <v/>
      </c>
      <c r="B782" s="46"/>
      <c r="C782" s="229" t="s">
        <v>10</v>
      </c>
      <c r="D782" s="229" t="str">
        <f>IF($C$763="X","X","")</f>
        <v>X</v>
      </c>
      <c r="E782" s="147">
        <v>52120</v>
      </c>
      <c r="F782" s="207" t="s">
        <v>665</v>
      </c>
      <c r="G782" s="349"/>
      <c r="H782" s="397">
        <v>6300</v>
      </c>
      <c r="I782" s="396" t="s">
        <v>34</v>
      </c>
      <c r="J782" s="452"/>
      <c r="K782" s="158">
        <f t="shared" si="14"/>
        <v>0</v>
      </c>
    </row>
    <row r="783" spans="1:11" s="8" customFormat="1" ht="12.75" hidden="1" outlineLevel="2" x14ac:dyDescent="0.2">
      <c r="A783" s="228" t="str">
        <f>A782</f>
        <v/>
      </c>
      <c r="B783" s="228" t="s">
        <v>24</v>
      </c>
      <c r="C783" s="228"/>
      <c r="D783" s="228"/>
      <c r="E783" s="43"/>
      <c r="F783" s="210" t="s">
        <v>36</v>
      </c>
      <c r="G783" s="332" t="s">
        <v>34</v>
      </c>
      <c r="H783" s="379"/>
      <c r="I783" s="390"/>
      <c r="J783" s="452"/>
      <c r="K783" s="34">
        <f t="shared" ref="K783" si="15">J783*H783</f>
        <v>0</v>
      </c>
    </row>
    <row r="784" spans="1:11" s="8" customFormat="1" ht="12.75" hidden="1" outlineLevel="2" x14ac:dyDescent="0.2">
      <c r="A784" s="228" t="str">
        <f>IF(SUM(J784:J798)&gt;0,10,"")</f>
        <v/>
      </c>
      <c r="B784" s="47" t="s">
        <v>21</v>
      </c>
      <c r="C784" s="238" t="s">
        <v>10</v>
      </c>
      <c r="D784" s="238" t="str">
        <f>IF($C$760="X","X","")</f>
        <v>X</v>
      </c>
      <c r="E784" s="105">
        <v>52200</v>
      </c>
      <c r="F784" s="216" t="s">
        <v>328</v>
      </c>
      <c r="G784" s="353"/>
      <c r="H784" s="404"/>
      <c r="I784" s="396"/>
      <c r="J784" s="449"/>
      <c r="K784" s="161">
        <f t="shared" si="14"/>
        <v>0</v>
      </c>
    </row>
    <row r="785" spans="1:11" s="8" customFormat="1" ht="12.75" hidden="1" outlineLevel="2" x14ac:dyDescent="0.2">
      <c r="A785" s="228" t="str">
        <f>IF(SUM(J784:J786)&gt;0,10,"")</f>
        <v/>
      </c>
      <c r="B785" s="46" t="s">
        <v>79</v>
      </c>
      <c r="C785" s="197" t="s">
        <v>10</v>
      </c>
      <c r="D785" s="197" t="str">
        <f>IF($C$784="X","X","")</f>
        <v>X</v>
      </c>
      <c r="E785" s="150">
        <v>52210</v>
      </c>
      <c r="F785" s="208" t="s">
        <v>329</v>
      </c>
      <c r="G785" s="351">
        <v>0</v>
      </c>
      <c r="H785" s="402"/>
      <c r="I785" s="396"/>
      <c r="J785" s="452"/>
      <c r="K785" s="38">
        <f t="shared" si="14"/>
        <v>0</v>
      </c>
    </row>
    <row r="786" spans="1:11" s="8" customFormat="1" ht="45" hidden="1" outlineLevel="2" x14ac:dyDescent="0.2">
      <c r="A786" s="228" t="str">
        <f>A785</f>
        <v/>
      </c>
      <c r="B786" s="46" t="s">
        <v>23</v>
      </c>
      <c r="C786" s="46"/>
      <c r="D786" s="46"/>
      <c r="E786" s="145"/>
      <c r="F786" s="273" t="s">
        <v>628</v>
      </c>
      <c r="G786" s="351">
        <v>0</v>
      </c>
      <c r="H786" s="402"/>
      <c r="I786" s="392"/>
      <c r="J786" s="452"/>
      <c r="K786" s="38">
        <f t="shared" si="14"/>
        <v>0</v>
      </c>
    </row>
    <row r="787" spans="1:11" s="8" customFormat="1" ht="12.75" hidden="1" outlineLevel="2" x14ac:dyDescent="0.2">
      <c r="A787" s="27" t="str">
        <f>IF(SUM(J787:J788)&gt;0,10,"")</f>
        <v/>
      </c>
      <c r="B787" s="46"/>
      <c r="C787" s="229" t="s">
        <v>10</v>
      </c>
      <c r="D787" s="229" t="str">
        <f>IF($C$785="X","X","")</f>
        <v>X</v>
      </c>
      <c r="E787" s="147">
        <v>52213</v>
      </c>
      <c r="F787" s="207" t="s">
        <v>319</v>
      </c>
      <c r="G787" s="349"/>
      <c r="H787" s="397">
        <v>370</v>
      </c>
      <c r="I787" s="396" t="s">
        <v>34</v>
      </c>
      <c r="J787" s="441"/>
      <c r="K787" s="158">
        <f t="shared" si="14"/>
        <v>0</v>
      </c>
    </row>
    <row r="788" spans="1:11" s="8" customFormat="1" ht="12.75" hidden="1" outlineLevel="2" x14ac:dyDescent="0.2">
      <c r="A788" s="228" t="str">
        <f>A787</f>
        <v/>
      </c>
      <c r="B788" s="228" t="s">
        <v>24</v>
      </c>
      <c r="C788" s="228"/>
      <c r="D788" s="228"/>
      <c r="E788" s="43"/>
      <c r="F788" s="210" t="s">
        <v>36</v>
      </c>
      <c r="G788" s="332" t="s">
        <v>34</v>
      </c>
      <c r="H788" s="379"/>
      <c r="I788" s="390"/>
      <c r="J788" s="452"/>
      <c r="K788" s="34">
        <f t="shared" si="14"/>
        <v>0</v>
      </c>
    </row>
    <row r="789" spans="1:11" s="8" customFormat="1" ht="12.75" hidden="1" outlineLevel="2" x14ac:dyDescent="0.2">
      <c r="A789" s="27" t="str">
        <f>IF(SUM(J789:J790)&gt;0,10,"")</f>
        <v/>
      </c>
      <c r="B789" s="46"/>
      <c r="C789" s="229" t="s">
        <v>10</v>
      </c>
      <c r="D789" s="229" t="str">
        <f>IF($C$785="X","X","")</f>
        <v>X</v>
      </c>
      <c r="E789" s="147">
        <v>52214</v>
      </c>
      <c r="F789" s="207" t="s">
        <v>321</v>
      </c>
      <c r="G789" s="349"/>
      <c r="H789" s="397">
        <v>560</v>
      </c>
      <c r="I789" s="396" t="s">
        <v>34</v>
      </c>
      <c r="J789" s="452"/>
      <c r="K789" s="158">
        <f t="shared" si="14"/>
        <v>0</v>
      </c>
    </row>
    <row r="790" spans="1:11" s="8" customFormat="1" ht="12.75" hidden="1" outlineLevel="2" x14ac:dyDescent="0.2">
      <c r="A790" s="228" t="str">
        <f>A789</f>
        <v/>
      </c>
      <c r="B790" s="228" t="s">
        <v>24</v>
      </c>
      <c r="C790" s="228"/>
      <c r="D790" s="228"/>
      <c r="E790" s="43"/>
      <c r="F790" s="210" t="s">
        <v>36</v>
      </c>
      <c r="G790" s="332" t="s">
        <v>34</v>
      </c>
      <c r="H790" s="379"/>
      <c r="I790" s="390"/>
      <c r="J790" s="452"/>
      <c r="K790" s="34">
        <f t="shared" si="14"/>
        <v>0</v>
      </c>
    </row>
    <row r="791" spans="1:11" s="8" customFormat="1" ht="12.75" hidden="1" outlineLevel="2" x14ac:dyDescent="0.2">
      <c r="A791" s="27" t="str">
        <f>IF(SUM(J791:J792)&gt;0,10,"")</f>
        <v/>
      </c>
      <c r="B791" s="46"/>
      <c r="C791" s="229"/>
      <c r="D791" s="229" t="str">
        <f>IF($C$785="X","X","")</f>
        <v>X</v>
      </c>
      <c r="E791" s="147">
        <v>52215</v>
      </c>
      <c r="F791" s="207" t="s">
        <v>322</v>
      </c>
      <c r="G791" s="349"/>
      <c r="H791" s="397">
        <v>700</v>
      </c>
      <c r="I791" s="396" t="s">
        <v>34</v>
      </c>
      <c r="J791" s="452"/>
      <c r="K791" s="158">
        <f t="shared" si="14"/>
        <v>0</v>
      </c>
    </row>
    <row r="792" spans="1:11" s="8" customFormat="1" ht="12.75" hidden="1" outlineLevel="2" x14ac:dyDescent="0.2">
      <c r="A792" s="228" t="str">
        <f>A791</f>
        <v/>
      </c>
      <c r="B792" s="228" t="s">
        <v>24</v>
      </c>
      <c r="C792" s="228"/>
      <c r="D792" s="228"/>
      <c r="E792" s="19"/>
      <c r="F792" s="230" t="s">
        <v>36</v>
      </c>
      <c r="G792" s="332" t="s">
        <v>34</v>
      </c>
      <c r="H792" s="369"/>
      <c r="I792" s="392"/>
      <c r="J792" s="452"/>
      <c r="K792" s="35">
        <f t="shared" si="14"/>
        <v>0</v>
      </c>
    </row>
    <row r="793" spans="1:11" s="8" customFormat="1" ht="12.75" hidden="1" outlineLevel="2" x14ac:dyDescent="0.2">
      <c r="A793" s="228" t="str">
        <f>IF(SUM(J787:J798)&gt;0,10,"")</f>
        <v/>
      </c>
      <c r="B793" s="46" t="s">
        <v>79</v>
      </c>
      <c r="C793" s="197" t="s">
        <v>10</v>
      </c>
      <c r="D793" s="197" t="str">
        <f>IF($C$784="X","X","")</f>
        <v>X</v>
      </c>
      <c r="E793" s="150">
        <v>52220</v>
      </c>
      <c r="F793" s="208" t="s">
        <v>330</v>
      </c>
      <c r="G793" s="349">
        <v>0</v>
      </c>
      <c r="H793" s="397"/>
      <c r="I793" s="396"/>
      <c r="J793" s="452"/>
      <c r="K793" s="158">
        <f t="shared" si="14"/>
        <v>0</v>
      </c>
    </row>
    <row r="794" spans="1:11" s="8" customFormat="1" ht="56.25" hidden="1" outlineLevel="2" x14ac:dyDescent="0.2">
      <c r="A794" s="228" t="str">
        <f>A793</f>
        <v/>
      </c>
      <c r="B794" s="46" t="s">
        <v>23</v>
      </c>
      <c r="C794" s="46"/>
      <c r="D794" s="46"/>
      <c r="E794" s="145"/>
      <c r="F794" s="205" t="s">
        <v>331</v>
      </c>
      <c r="G794" s="351">
        <v>0</v>
      </c>
      <c r="H794" s="402"/>
      <c r="I794" s="392"/>
      <c r="J794" s="452"/>
      <c r="K794" s="38">
        <f t="shared" si="14"/>
        <v>0</v>
      </c>
    </row>
    <row r="795" spans="1:11" s="8" customFormat="1" ht="12.75" hidden="1" outlineLevel="2" x14ac:dyDescent="0.2">
      <c r="A795" s="27" t="str">
        <f>IF(SUM(J795:J796)&gt;0,10,"")</f>
        <v/>
      </c>
      <c r="B795" s="46"/>
      <c r="C795" s="229"/>
      <c r="D795" s="229" t="str">
        <f>IF($C$793="X","X","")</f>
        <v>X</v>
      </c>
      <c r="E795" s="147">
        <v>52221</v>
      </c>
      <c r="F795" s="207" t="s">
        <v>332</v>
      </c>
      <c r="G795" s="349"/>
      <c r="H795" s="397">
        <v>1015</v>
      </c>
      <c r="I795" s="396" t="s">
        <v>34</v>
      </c>
      <c r="J795" s="452"/>
      <c r="K795" s="158">
        <f t="shared" si="14"/>
        <v>0</v>
      </c>
    </row>
    <row r="796" spans="1:11" s="8" customFormat="1" ht="12.75" hidden="1" outlineLevel="2" x14ac:dyDescent="0.2">
      <c r="A796" s="228" t="str">
        <f>A795</f>
        <v/>
      </c>
      <c r="B796" s="228" t="s">
        <v>24</v>
      </c>
      <c r="C796" s="228"/>
      <c r="D796" s="228"/>
      <c r="E796" s="43"/>
      <c r="F796" s="210" t="s">
        <v>36</v>
      </c>
      <c r="G796" s="332" t="s">
        <v>34</v>
      </c>
      <c r="H796" s="379"/>
      <c r="I796" s="390"/>
      <c r="J796" s="461"/>
      <c r="K796" s="34">
        <f t="shared" si="14"/>
        <v>0</v>
      </c>
    </row>
    <row r="797" spans="1:11" s="8" customFormat="1" ht="12.75" hidden="1" outlineLevel="2" x14ac:dyDescent="0.2">
      <c r="A797" s="27" t="str">
        <f>IF(SUM(J797:J798)&gt;0,10,"")</f>
        <v/>
      </c>
      <c r="B797" s="46"/>
      <c r="C797" s="229"/>
      <c r="D797" s="229" t="str">
        <f>IF($C$793="X","X","")</f>
        <v>X</v>
      </c>
      <c r="E797" s="147">
        <v>52222</v>
      </c>
      <c r="F797" s="207" t="s">
        <v>333</v>
      </c>
      <c r="G797" s="349"/>
      <c r="H797" s="397">
        <v>1180</v>
      </c>
      <c r="I797" s="396" t="s">
        <v>34</v>
      </c>
      <c r="J797" s="452"/>
      <c r="K797" s="158">
        <f t="shared" si="14"/>
        <v>0</v>
      </c>
    </row>
    <row r="798" spans="1:11" s="8" customFormat="1" ht="12.75" hidden="1" outlineLevel="2" x14ac:dyDescent="0.2">
      <c r="A798" s="228" t="str">
        <f>A797</f>
        <v/>
      </c>
      <c r="B798" s="228" t="s">
        <v>24</v>
      </c>
      <c r="C798" s="228"/>
      <c r="D798" s="228"/>
      <c r="E798" s="43"/>
      <c r="F798" s="210" t="s">
        <v>36</v>
      </c>
      <c r="G798" s="332" t="s">
        <v>34</v>
      </c>
      <c r="H798" s="379"/>
      <c r="I798" s="390"/>
      <c r="J798" s="449"/>
      <c r="K798" s="34">
        <f t="shared" si="14"/>
        <v>0</v>
      </c>
    </row>
    <row r="799" spans="1:11" s="11" customFormat="1" ht="12.75" hidden="1" outlineLevel="2" x14ac:dyDescent="0.2">
      <c r="A799" s="27" t="str">
        <f>IF(SUM(J799:J800)&gt;0,10,"")</f>
        <v/>
      </c>
      <c r="B799" s="46"/>
      <c r="C799" s="229" t="s">
        <v>10</v>
      </c>
      <c r="D799" s="229" t="str">
        <f>IF($C$793="X","X","")</f>
        <v>X</v>
      </c>
      <c r="E799" s="147">
        <v>52224</v>
      </c>
      <c r="F799" s="207" t="s">
        <v>334</v>
      </c>
      <c r="G799" s="349"/>
      <c r="H799" s="397">
        <v>1750</v>
      </c>
      <c r="I799" s="396" t="s">
        <v>34</v>
      </c>
      <c r="J799" s="454"/>
      <c r="K799" s="158">
        <f t="shared" si="14"/>
        <v>0</v>
      </c>
    </row>
    <row r="800" spans="1:11" s="8" customFormat="1" ht="12.75" hidden="1" outlineLevel="2" x14ac:dyDescent="0.2">
      <c r="A800" s="228" t="str">
        <f>A799</f>
        <v/>
      </c>
      <c r="B800" s="228" t="s">
        <v>24</v>
      </c>
      <c r="C800" s="228"/>
      <c r="D800" s="228"/>
      <c r="E800" s="43"/>
      <c r="F800" s="210" t="s">
        <v>36</v>
      </c>
      <c r="G800" s="332" t="s">
        <v>34</v>
      </c>
      <c r="H800" s="379"/>
      <c r="I800" s="390"/>
      <c r="J800" s="449"/>
      <c r="K800" s="34">
        <f t="shared" si="14"/>
        <v>0</v>
      </c>
    </row>
    <row r="801" spans="1:11" s="8" customFormat="1" ht="12.75" hidden="1" outlineLevel="2" x14ac:dyDescent="0.2">
      <c r="A801" s="228" t="str">
        <f>IF(SUM(J801:J825)&gt;0,10,"")</f>
        <v/>
      </c>
      <c r="B801" s="47" t="s">
        <v>21</v>
      </c>
      <c r="C801" s="238" t="s">
        <v>10</v>
      </c>
      <c r="D801" s="238" t="str">
        <f>IF($C$760="X","X","")</f>
        <v>X</v>
      </c>
      <c r="E801" s="290">
        <v>52300</v>
      </c>
      <c r="F801" s="271" t="s">
        <v>335</v>
      </c>
      <c r="G801" s="353">
        <v>0</v>
      </c>
      <c r="H801" s="404"/>
      <c r="I801" s="396"/>
      <c r="J801" s="452"/>
      <c r="K801" s="161">
        <f t="shared" si="14"/>
        <v>0</v>
      </c>
    </row>
    <row r="802" spans="1:11" s="8" customFormat="1" ht="12.75" hidden="1" outlineLevel="2" x14ac:dyDescent="0.2">
      <c r="A802" s="228" t="str">
        <f>IF(SUM(J799:J805)&gt;0,10,"")</f>
        <v/>
      </c>
      <c r="B802" s="46" t="s">
        <v>79</v>
      </c>
      <c r="C802" s="197" t="s">
        <v>10</v>
      </c>
      <c r="D802" s="197" t="str">
        <f>IF($C$801="X","X","")</f>
        <v>X</v>
      </c>
      <c r="E802" s="298">
        <v>52310</v>
      </c>
      <c r="F802" s="276" t="s">
        <v>336</v>
      </c>
      <c r="G802" s="351">
        <v>0</v>
      </c>
      <c r="H802" s="402"/>
      <c r="I802" s="396"/>
      <c r="J802" s="456"/>
      <c r="K802" s="38">
        <f t="shared" si="14"/>
        <v>0</v>
      </c>
    </row>
    <row r="803" spans="1:11" s="8" customFormat="1" ht="56.25" hidden="1" outlineLevel="2" x14ac:dyDescent="0.2">
      <c r="A803" s="228" t="str">
        <f>A802</f>
        <v/>
      </c>
      <c r="B803" s="27" t="s">
        <v>23</v>
      </c>
      <c r="C803" s="27"/>
      <c r="D803" s="27"/>
      <c r="E803" s="484"/>
      <c r="F803" s="321" t="s">
        <v>337</v>
      </c>
      <c r="G803" s="352">
        <v>0</v>
      </c>
      <c r="H803" s="415"/>
      <c r="I803" s="380"/>
      <c r="J803" s="449"/>
      <c r="K803" s="39"/>
    </row>
    <row r="804" spans="1:11" s="8" customFormat="1" ht="12.75" hidden="1" outlineLevel="2" x14ac:dyDescent="0.2">
      <c r="A804" s="27" t="str">
        <f>IF(SUM(J804:J805)&gt;0,10,"")</f>
        <v/>
      </c>
      <c r="B804" s="46"/>
      <c r="C804" s="229" t="s">
        <v>10</v>
      </c>
      <c r="D804" s="229" t="str">
        <f>IF($C$802="X","X","")</f>
        <v>X</v>
      </c>
      <c r="E804" s="278">
        <v>52311</v>
      </c>
      <c r="F804" s="274" t="s">
        <v>338</v>
      </c>
      <c r="G804" s="349"/>
      <c r="H804" s="397"/>
      <c r="I804" s="396" t="s">
        <v>34</v>
      </c>
      <c r="J804" s="461"/>
      <c r="K804" s="158"/>
    </row>
    <row r="805" spans="1:11" s="8" customFormat="1" ht="12.75" hidden="1" outlineLevel="2" x14ac:dyDescent="0.2">
      <c r="A805" s="228" t="str">
        <f>A804</f>
        <v/>
      </c>
      <c r="B805" s="228" t="s">
        <v>24</v>
      </c>
      <c r="C805" s="228"/>
      <c r="D805" s="228"/>
      <c r="E805" s="306"/>
      <c r="F805" s="304" t="s">
        <v>36</v>
      </c>
      <c r="G805" s="332" t="s">
        <v>34</v>
      </c>
      <c r="H805" s="379"/>
      <c r="I805" s="390"/>
      <c r="J805" s="449"/>
      <c r="K805" s="34">
        <f t="shared" si="14"/>
        <v>0</v>
      </c>
    </row>
    <row r="806" spans="1:11" s="8" customFormat="1" ht="12.75" hidden="1" outlineLevel="2" x14ac:dyDescent="0.2">
      <c r="A806" s="27" t="str">
        <f>IF(SUM(J806:J807)&gt;0,10,"")</f>
        <v/>
      </c>
      <c r="B806" s="46"/>
      <c r="C806" s="229" t="s">
        <v>10</v>
      </c>
      <c r="D806" s="229" t="str">
        <f>IF($C$802="X","X","")</f>
        <v>X</v>
      </c>
      <c r="E806" s="308">
        <v>52312</v>
      </c>
      <c r="F806" s="303" t="s">
        <v>339</v>
      </c>
      <c r="G806" s="349"/>
      <c r="H806" s="397"/>
      <c r="I806" s="396" t="s">
        <v>34</v>
      </c>
      <c r="J806" s="452"/>
      <c r="K806" s="158">
        <f t="shared" si="14"/>
        <v>0</v>
      </c>
    </row>
    <row r="807" spans="1:11" s="11" customFormat="1" ht="12" hidden="1" outlineLevel="2" x14ac:dyDescent="0.2">
      <c r="A807" s="228" t="str">
        <f>A806</f>
        <v/>
      </c>
      <c r="B807" s="228" t="s">
        <v>24</v>
      </c>
      <c r="C807" s="228"/>
      <c r="D807" s="228"/>
      <c r="E807" s="305"/>
      <c r="F807" s="301" t="s">
        <v>36</v>
      </c>
      <c r="G807" s="332" t="s">
        <v>34</v>
      </c>
      <c r="H807" s="379"/>
      <c r="I807" s="392"/>
      <c r="J807" s="452"/>
      <c r="K807" s="34">
        <f t="shared" si="14"/>
        <v>0</v>
      </c>
    </row>
    <row r="808" spans="1:11" s="8" customFormat="1" ht="22.5" hidden="1" outlineLevel="2" x14ac:dyDescent="0.2">
      <c r="A808" s="27" t="str">
        <f>IF(SUM(J808:J809)&gt;0,10,"")</f>
        <v/>
      </c>
      <c r="B808" s="46"/>
      <c r="C808" s="229" t="s">
        <v>10</v>
      </c>
      <c r="D808" s="229" t="str">
        <f>IF($C$802="X","X","")</f>
        <v>X</v>
      </c>
      <c r="E808" s="308">
        <v>52313</v>
      </c>
      <c r="F808" s="303" t="s">
        <v>340</v>
      </c>
      <c r="G808" s="349"/>
      <c r="H808" s="397"/>
      <c r="I808" s="396" t="s">
        <v>34</v>
      </c>
      <c r="J808" s="452"/>
      <c r="K808" s="158">
        <f t="shared" si="14"/>
        <v>0</v>
      </c>
    </row>
    <row r="809" spans="1:11" s="8" customFormat="1" ht="12.75" hidden="1" outlineLevel="2" x14ac:dyDescent="0.2">
      <c r="A809" s="228" t="str">
        <f>A808</f>
        <v/>
      </c>
      <c r="B809" s="228" t="s">
        <v>24</v>
      </c>
      <c r="C809" s="228"/>
      <c r="D809" s="228"/>
      <c r="E809" s="305"/>
      <c r="F809" s="301" t="s">
        <v>36</v>
      </c>
      <c r="G809" s="332" t="s">
        <v>34</v>
      </c>
      <c r="H809" s="379"/>
      <c r="I809" s="392"/>
      <c r="J809" s="452"/>
      <c r="K809" s="34">
        <f t="shared" si="14"/>
        <v>0</v>
      </c>
    </row>
    <row r="810" spans="1:11" s="8" customFormat="1" ht="22.5" hidden="1" outlineLevel="2" x14ac:dyDescent="0.2">
      <c r="A810" s="27" t="str">
        <f>IF(SUM(J810:J811)&gt;0,10,"")</f>
        <v/>
      </c>
      <c r="B810" s="46"/>
      <c r="C810" s="229"/>
      <c r="D810" s="229" t="str">
        <f>IF($C$802="X","X","")</f>
        <v>X</v>
      </c>
      <c r="E810" s="308">
        <v>52314</v>
      </c>
      <c r="F810" s="303" t="s">
        <v>341</v>
      </c>
      <c r="G810" s="349"/>
      <c r="H810" s="397"/>
      <c r="I810" s="396" t="s">
        <v>34</v>
      </c>
      <c r="J810" s="438"/>
      <c r="K810" s="158">
        <f t="shared" si="14"/>
        <v>0</v>
      </c>
    </row>
    <row r="811" spans="1:11" s="8" customFormat="1" ht="12.75" hidden="1" outlineLevel="2" x14ac:dyDescent="0.2">
      <c r="A811" s="228" t="str">
        <f>A810</f>
        <v/>
      </c>
      <c r="B811" s="228" t="s">
        <v>24</v>
      </c>
      <c r="C811" s="228"/>
      <c r="D811" s="228"/>
      <c r="E811" s="305"/>
      <c r="F811" s="301" t="s">
        <v>36</v>
      </c>
      <c r="G811" s="332" t="s">
        <v>34</v>
      </c>
      <c r="H811" s="379"/>
      <c r="I811" s="392"/>
      <c r="J811" s="452"/>
      <c r="K811" s="34">
        <f t="shared" si="14"/>
        <v>0</v>
      </c>
    </row>
    <row r="812" spans="1:11" s="8" customFormat="1" ht="22.5" hidden="1" outlineLevel="2" x14ac:dyDescent="0.2">
      <c r="A812" s="27" t="str">
        <f>IF(SUM(J812:J813)&gt;0,10,"")</f>
        <v/>
      </c>
      <c r="B812" s="46"/>
      <c r="C812" s="229" t="s">
        <v>10</v>
      </c>
      <c r="D812" s="229" t="str">
        <f>IF($C$802="X","X","")</f>
        <v>X</v>
      </c>
      <c r="E812" s="308">
        <v>52315</v>
      </c>
      <c r="F812" s="303" t="s">
        <v>342</v>
      </c>
      <c r="G812" s="349"/>
      <c r="H812" s="397"/>
      <c r="I812" s="396" t="s">
        <v>34</v>
      </c>
      <c r="J812" s="452"/>
      <c r="K812" s="158">
        <f t="shared" si="14"/>
        <v>0</v>
      </c>
    </row>
    <row r="813" spans="1:11" s="11" customFormat="1" ht="12" hidden="1" outlineLevel="2" x14ac:dyDescent="0.2">
      <c r="A813" s="228" t="str">
        <f>A812</f>
        <v/>
      </c>
      <c r="B813" s="228" t="s">
        <v>24</v>
      </c>
      <c r="C813" s="228"/>
      <c r="D813" s="228"/>
      <c r="E813" s="305"/>
      <c r="F813" s="301" t="s">
        <v>36</v>
      </c>
      <c r="G813" s="332" t="s">
        <v>34</v>
      </c>
      <c r="H813" s="379"/>
      <c r="I813" s="392"/>
      <c r="J813" s="449"/>
      <c r="K813" s="34">
        <f t="shared" si="14"/>
        <v>0</v>
      </c>
    </row>
    <row r="814" spans="1:11" s="8" customFormat="1" ht="12.75" hidden="1" outlineLevel="2" x14ac:dyDescent="0.2">
      <c r="A814" s="228" t="str">
        <f>IF(SUM(J814:J819)&gt;0,10,"")</f>
        <v/>
      </c>
      <c r="B814" s="46" t="s">
        <v>79</v>
      </c>
      <c r="C814" s="197"/>
      <c r="D814" s="197" t="str">
        <f>IF($C$801="X","X","")</f>
        <v>X</v>
      </c>
      <c r="E814" s="318">
        <v>52320</v>
      </c>
      <c r="F814" s="302" t="s">
        <v>343</v>
      </c>
      <c r="G814" s="351"/>
      <c r="H814" s="402"/>
      <c r="I814" s="396"/>
      <c r="J814" s="452"/>
      <c r="K814" s="38">
        <f t="shared" si="14"/>
        <v>0</v>
      </c>
    </row>
    <row r="815" spans="1:11" s="8" customFormat="1" ht="45" hidden="1" outlineLevel="2" x14ac:dyDescent="0.2">
      <c r="A815" s="228" t="str">
        <f>A814</f>
        <v/>
      </c>
      <c r="B815" s="27" t="s">
        <v>23</v>
      </c>
      <c r="C815" s="27"/>
      <c r="D815" s="27"/>
      <c r="E815" s="319"/>
      <c r="F815" s="307" t="s">
        <v>344</v>
      </c>
      <c r="G815" s="352">
        <v>0</v>
      </c>
      <c r="H815" s="415"/>
      <c r="I815" s="380"/>
      <c r="J815" s="452"/>
      <c r="K815" s="39">
        <f t="shared" si="14"/>
        <v>0</v>
      </c>
    </row>
    <row r="816" spans="1:11" s="8" customFormat="1" ht="12.75" hidden="1" outlineLevel="2" x14ac:dyDescent="0.2">
      <c r="A816" s="27" t="str">
        <f>IF(SUM(J816:J817)&gt;0,10,"")</f>
        <v/>
      </c>
      <c r="B816" s="46"/>
      <c r="C816" s="229"/>
      <c r="D816" s="229" t="str">
        <f>IF($C$814="X","X","")</f>
        <v/>
      </c>
      <c r="E816" s="308">
        <v>52321</v>
      </c>
      <c r="F816" s="303" t="s">
        <v>345</v>
      </c>
      <c r="G816" s="349"/>
      <c r="H816" s="397"/>
      <c r="I816" s="396" t="s">
        <v>34</v>
      </c>
      <c r="J816" s="452"/>
      <c r="K816" s="158">
        <f t="shared" si="14"/>
        <v>0</v>
      </c>
    </row>
    <row r="817" spans="1:13" s="8" customFormat="1" ht="12.75" hidden="1" outlineLevel="2" x14ac:dyDescent="0.2">
      <c r="A817" s="228" t="str">
        <f>A816</f>
        <v/>
      </c>
      <c r="B817" s="228" t="s">
        <v>24</v>
      </c>
      <c r="C817" s="228"/>
      <c r="D817" s="228"/>
      <c r="E817" s="306"/>
      <c r="F817" s="304" t="s">
        <v>36</v>
      </c>
      <c r="G817" s="332" t="s">
        <v>34</v>
      </c>
      <c r="H817" s="379"/>
      <c r="I817" s="390"/>
      <c r="J817" s="452"/>
      <c r="K817" s="34">
        <f t="shared" si="14"/>
        <v>0</v>
      </c>
    </row>
    <row r="818" spans="1:13" s="3" customFormat="1" ht="12.75" hidden="1" outlineLevel="1" x14ac:dyDescent="0.2">
      <c r="A818" s="27" t="str">
        <f>IF(SUM(J818:J819)&gt;0,10,"")</f>
        <v/>
      </c>
      <c r="B818" s="46"/>
      <c r="C818" s="229"/>
      <c r="D818" s="229" t="str">
        <f>IF($C$814="X","X","")</f>
        <v/>
      </c>
      <c r="E818" s="308">
        <v>52322</v>
      </c>
      <c r="F818" s="303" t="s">
        <v>346</v>
      </c>
      <c r="G818" s="349"/>
      <c r="H818" s="397"/>
      <c r="I818" s="396" t="s">
        <v>34</v>
      </c>
      <c r="J818" s="452"/>
      <c r="K818" s="158">
        <f t="shared" si="14"/>
        <v>0</v>
      </c>
    </row>
    <row r="819" spans="1:13" s="8" customFormat="1" ht="12.75" hidden="1" outlineLevel="2" x14ac:dyDescent="0.2">
      <c r="A819" s="228" t="str">
        <f>A818</f>
        <v/>
      </c>
      <c r="B819" s="228" t="s">
        <v>24</v>
      </c>
      <c r="C819" s="228"/>
      <c r="D819" s="228"/>
      <c r="E819" s="305"/>
      <c r="F819" s="301" t="s">
        <v>36</v>
      </c>
      <c r="G819" s="332" t="s">
        <v>34</v>
      </c>
      <c r="H819" s="379"/>
      <c r="I819" s="392"/>
      <c r="J819" s="452"/>
      <c r="K819" s="266">
        <f t="shared" si="14"/>
        <v>0</v>
      </c>
    </row>
    <row r="820" spans="1:13" s="11" customFormat="1" ht="12.75" hidden="1" outlineLevel="2" x14ac:dyDescent="0.2">
      <c r="A820" s="228" t="str">
        <f>IF(SUM(J820:J825)&gt;0,10,"")</f>
        <v/>
      </c>
      <c r="B820" s="46" t="s">
        <v>79</v>
      </c>
      <c r="C820" s="197" t="s">
        <v>10</v>
      </c>
      <c r="D820" s="197" t="str">
        <f>IF($C$801="X","X","")</f>
        <v>X</v>
      </c>
      <c r="E820" s="298">
        <v>52340</v>
      </c>
      <c r="F820" s="276" t="s">
        <v>347</v>
      </c>
      <c r="G820" s="351">
        <v>0</v>
      </c>
      <c r="H820" s="402"/>
      <c r="I820" s="396"/>
      <c r="J820" s="452"/>
      <c r="K820" s="38"/>
    </row>
    <row r="821" spans="1:13" s="8" customFormat="1" ht="22.5" hidden="1" outlineLevel="2" x14ac:dyDescent="0.2">
      <c r="A821" s="228" t="str">
        <f>A820</f>
        <v/>
      </c>
      <c r="B821" s="27" t="s">
        <v>23</v>
      </c>
      <c r="C821" s="27"/>
      <c r="D821" s="27"/>
      <c r="E821" s="484"/>
      <c r="F821" s="321" t="s">
        <v>348</v>
      </c>
      <c r="G821" s="352">
        <v>0</v>
      </c>
      <c r="H821" s="415"/>
      <c r="I821" s="380"/>
      <c r="J821" s="452"/>
      <c r="K821" s="39"/>
    </row>
    <row r="822" spans="1:13" s="8" customFormat="1" ht="12.75" hidden="1" outlineLevel="2" x14ac:dyDescent="0.2">
      <c r="A822" s="27" t="str">
        <f>IF(SUM(J822:J823)&gt;0,10,"")</f>
        <v/>
      </c>
      <c r="B822" s="46"/>
      <c r="C822" s="229" t="s">
        <v>10</v>
      </c>
      <c r="D822" s="229" t="str">
        <f>IF($C$820="X","X","")</f>
        <v>X</v>
      </c>
      <c r="E822" s="278">
        <v>52341</v>
      </c>
      <c r="F822" s="274" t="s">
        <v>349</v>
      </c>
      <c r="G822" s="349"/>
      <c r="H822" s="397"/>
      <c r="I822" s="396" t="s">
        <v>34</v>
      </c>
      <c r="J822" s="452"/>
      <c r="K822" s="158"/>
    </row>
    <row r="823" spans="1:13" s="8" customFormat="1" ht="12.75" hidden="1" outlineLevel="2" x14ac:dyDescent="0.2">
      <c r="A823" s="228" t="str">
        <f>A822</f>
        <v/>
      </c>
      <c r="B823" s="228" t="s">
        <v>24</v>
      </c>
      <c r="C823" s="228"/>
      <c r="D823" s="228"/>
      <c r="E823" s="305"/>
      <c r="F823" s="301" t="s">
        <v>36</v>
      </c>
      <c r="G823" s="332" t="s">
        <v>34</v>
      </c>
      <c r="H823" s="379"/>
      <c r="I823" s="392"/>
      <c r="J823" s="452"/>
      <c r="K823" s="34">
        <f t="shared" si="14"/>
        <v>0</v>
      </c>
    </row>
    <row r="824" spans="1:13" s="8" customFormat="1" ht="12.75" hidden="1" outlineLevel="2" x14ac:dyDescent="0.2">
      <c r="A824" s="27" t="str">
        <f>IF(SUM(J824:J825)&gt;0,10,"")</f>
        <v/>
      </c>
      <c r="B824" s="46"/>
      <c r="C824" s="229"/>
      <c r="D824" s="229" t="str">
        <f>IF($C$820="X","X","")</f>
        <v>X</v>
      </c>
      <c r="E824" s="278">
        <v>52342</v>
      </c>
      <c r="F824" s="274" t="s">
        <v>350</v>
      </c>
      <c r="G824" s="349"/>
      <c r="H824" s="397"/>
      <c r="I824" s="396" t="s">
        <v>34</v>
      </c>
      <c r="J824" s="452"/>
      <c r="K824" s="158">
        <f t="shared" si="14"/>
        <v>0</v>
      </c>
    </row>
    <row r="825" spans="1:13" s="8" customFormat="1" ht="12.75" hidden="1" outlineLevel="2" x14ac:dyDescent="0.2">
      <c r="A825" s="228" t="str">
        <f>A824</f>
        <v/>
      </c>
      <c r="B825" s="228" t="s">
        <v>24</v>
      </c>
      <c r="C825" s="228"/>
      <c r="D825" s="228"/>
      <c r="E825" s="305"/>
      <c r="F825" s="301" t="s">
        <v>36</v>
      </c>
      <c r="G825" s="332" t="s">
        <v>34</v>
      </c>
      <c r="H825" s="379"/>
      <c r="I825" s="392"/>
      <c r="J825" s="452"/>
      <c r="K825" s="34">
        <f t="shared" si="14"/>
        <v>0</v>
      </c>
    </row>
    <row r="826" spans="1:13" s="8" customFormat="1" ht="12.75" outlineLevel="2" x14ac:dyDescent="0.2">
      <c r="A826" s="228">
        <f>IF(SUM(J826:J877)&gt;0,10,"")</f>
        <v>10</v>
      </c>
      <c r="B826" s="228" t="s">
        <v>19</v>
      </c>
      <c r="C826" s="235" t="s">
        <v>10</v>
      </c>
      <c r="D826" s="235" t="str">
        <f>IF($C$682="X","X","")</f>
        <v>X</v>
      </c>
      <c r="E826" s="279">
        <v>54000</v>
      </c>
      <c r="F826" s="280" t="s">
        <v>468</v>
      </c>
      <c r="G826" s="340">
        <v>0</v>
      </c>
      <c r="H826" s="365"/>
      <c r="I826" s="378"/>
      <c r="J826" s="452"/>
      <c r="K826" s="139">
        <f t="shared" si="14"/>
        <v>0</v>
      </c>
    </row>
    <row r="827" spans="1:13" s="8" customFormat="1" ht="12.75" hidden="1" outlineLevel="2" x14ac:dyDescent="0.2">
      <c r="A827" s="228" t="str">
        <f>IF(SUM(J826:J837)&gt;0,10,"")</f>
        <v/>
      </c>
      <c r="B827" s="47" t="s">
        <v>21</v>
      </c>
      <c r="C827" s="238" t="s">
        <v>10</v>
      </c>
      <c r="D827" s="238" t="str">
        <f>IF($C$826="X","X","")</f>
        <v>X</v>
      </c>
      <c r="E827" s="290">
        <v>54100</v>
      </c>
      <c r="F827" s="271" t="s">
        <v>469</v>
      </c>
      <c r="G827" s="349">
        <v>0</v>
      </c>
      <c r="H827" s="397"/>
      <c r="I827" s="396"/>
      <c r="J827" s="457"/>
      <c r="K827" s="158">
        <f t="shared" si="14"/>
        <v>0</v>
      </c>
    </row>
    <row r="828" spans="1:13" s="8" customFormat="1" ht="45" hidden="1" outlineLevel="2" x14ac:dyDescent="0.2">
      <c r="A828" s="228" t="str">
        <f>A827</f>
        <v/>
      </c>
      <c r="B828" s="27" t="s">
        <v>23</v>
      </c>
      <c r="C828" s="27"/>
      <c r="D828" s="27"/>
      <c r="E828" s="297"/>
      <c r="F828" s="273" t="s">
        <v>351</v>
      </c>
      <c r="G828" s="352">
        <v>0</v>
      </c>
      <c r="H828" s="415"/>
      <c r="I828" s="372"/>
      <c r="J828" s="449"/>
      <c r="K828" s="39">
        <f t="shared" si="14"/>
        <v>0</v>
      </c>
    </row>
    <row r="829" spans="1:13" s="8" customFormat="1" ht="12.75" hidden="1" outlineLevel="2" x14ac:dyDescent="0.2">
      <c r="A829" s="228" t="str">
        <f>IF(SUM(J826:J829)&gt;0,10,"")</f>
        <v/>
      </c>
      <c r="B829" s="46" t="s">
        <v>79</v>
      </c>
      <c r="C829" s="197" t="s">
        <v>10</v>
      </c>
      <c r="D829" s="197" t="str">
        <f>IF($C$827="X","X","")</f>
        <v>X</v>
      </c>
      <c r="E829" s="298">
        <v>54110</v>
      </c>
      <c r="F829" s="276" t="s">
        <v>475</v>
      </c>
      <c r="G829" s="351"/>
      <c r="H829" s="402"/>
      <c r="I829" s="396"/>
      <c r="J829" s="452"/>
      <c r="K829" s="38">
        <f t="shared" si="14"/>
        <v>0</v>
      </c>
    </row>
    <row r="830" spans="1:13" s="12" customFormat="1" ht="12.75" hidden="1" outlineLevel="2" x14ac:dyDescent="0.2">
      <c r="A830" s="27" t="str">
        <f>IF(SUM(J830:J831)&gt;0,10,"")</f>
        <v/>
      </c>
      <c r="B830" s="46"/>
      <c r="C830" s="229"/>
      <c r="D830" s="229" t="str">
        <f>IF($C$829="X","X","")</f>
        <v>X</v>
      </c>
      <c r="E830" s="278">
        <v>54111</v>
      </c>
      <c r="F830" s="273" t="s">
        <v>470</v>
      </c>
      <c r="G830" s="349"/>
      <c r="H830" s="397">
        <v>1160</v>
      </c>
      <c r="I830" s="396" t="s">
        <v>34</v>
      </c>
      <c r="J830" s="452"/>
      <c r="K830" s="158">
        <f t="shared" si="14"/>
        <v>0</v>
      </c>
    </row>
    <row r="831" spans="1:13" s="8" customFormat="1" ht="12.75" hidden="1" outlineLevel="2" x14ac:dyDescent="0.2">
      <c r="A831" s="228" t="str">
        <f>A830</f>
        <v/>
      </c>
      <c r="B831" s="228" t="s">
        <v>24</v>
      </c>
      <c r="C831" s="228"/>
      <c r="D831" s="228"/>
      <c r="E831" s="293"/>
      <c r="F831" s="275" t="s">
        <v>36</v>
      </c>
      <c r="G831" s="332" t="s">
        <v>34</v>
      </c>
      <c r="H831" s="379"/>
      <c r="I831" s="390"/>
      <c r="J831" s="452"/>
      <c r="K831" s="34">
        <f t="shared" si="14"/>
        <v>0</v>
      </c>
      <c r="M831" s="8">
        <v>79</v>
      </c>
    </row>
    <row r="832" spans="1:13" s="8" customFormat="1" ht="12.75" hidden="1" outlineLevel="2" x14ac:dyDescent="0.2">
      <c r="A832" s="27" t="str">
        <f>IF(SUM(J832:J833)&gt;0,10,"")</f>
        <v/>
      </c>
      <c r="B832" s="46"/>
      <c r="C832" s="229" t="s">
        <v>10</v>
      </c>
      <c r="D832" s="229" t="str">
        <f>IF($C$829="X","X","")</f>
        <v>X</v>
      </c>
      <c r="E832" s="278">
        <v>54112</v>
      </c>
      <c r="F832" s="273" t="s">
        <v>471</v>
      </c>
      <c r="G832" s="349"/>
      <c r="H832" s="397">
        <v>230</v>
      </c>
      <c r="I832" s="396" t="s">
        <v>45</v>
      </c>
      <c r="J832" s="449"/>
      <c r="K832" s="158">
        <f t="shared" si="14"/>
        <v>0</v>
      </c>
    </row>
    <row r="833" spans="1:11" s="8" customFormat="1" ht="12.75" hidden="1" outlineLevel="2" x14ac:dyDescent="0.2">
      <c r="A833" s="228" t="str">
        <f>A832</f>
        <v/>
      </c>
      <c r="B833" s="228" t="s">
        <v>24</v>
      </c>
      <c r="C833" s="228"/>
      <c r="D833" s="228"/>
      <c r="E833" s="293"/>
      <c r="F833" s="275" t="s">
        <v>46</v>
      </c>
      <c r="G833" s="332" t="s">
        <v>45</v>
      </c>
      <c r="H833" s="379"/>
      <c r="I833" s="390"/>
      <c r="J833" s="452"/>
      <c r="K833" s="34">
        <f t="shared" si="14"/>
        <v>0</v>
      </c>
    </row>
    <row r="834" spans="1:11" s="8" customFormat="1" ht="12.75" hidden="1" outlineLevel="2" x14ac:dyDescent="0.2">
      <c r="A834" s="27" t="str">
        <f>IF(SUM(J834:J835)&gt;0,10,"")</f>
        <v/>
      </c>
      <c r="B834" s="46"/>
      <c r="C834" s="229"/>
      <c r="D834" s="229" t="str">
        <f>IF($C$829="X","X","")</f>
        <v>X</v>
      </c>
      <c r="E834" s="278">
        <v>54113</v>
      </c>
      <c r="F834" s="273" t="s">
        <v>472</v>
      </c>
      <c r="G834" s="349"/>
      <c r="H834" s="397">
        <v>1650</v>
      </c>
      <c r="I834" s="396" t="s">
        <v>34</v>
      </c>
      <c r="J834" s="452"/>
      <c r="K834" s="158">
        <f t="shared" si="14"/>
        <v>0</v>
      </c>
    </row>
    <row r="835" spans="1:11" s="8" customFormat="1" ht="12.75" hidden="1" outlineLevel="2" x14ac:dyDescent="0.2">
      <c r="A835" s="228" t="str">
        <f>A834</f>
        <v/>
      </c>
      <c r="B835" s="228" t="s">
        <v>24</v>
      </c>
      <c r="C835" s="228"/>
      <c r="D835" s="228"/>
      <c r="E835" s="293"/>
      <c r="F835" s="275" t="s">
        <v>36</v>
      </c>
      <c r="G835" s="332" t="s">
        <v>34</v>
      </c>
      <c r="H835" s="379"/>
      <c r="I835" s="390"/>
      <c r="J835" s="452"/>
      <c r="K835" s="34">
        <f t="shared" si="14"/>
        <v>0</v>
      </c>
    </row>
    <row r="836" spans="1:11" s="8" customFormat="1" ht="12.75" hidden="1" outlineLevel="2" x14ac:dyDescent="0.2">
      <c r="A836" s="27" t="str">
        <f>IF(SUM(J836:J837)&gt;0,10,"")</f>
        <v/>
      </c>
      <c r="B836" s="46"/>
      <c r="C836" s="229" t="s">
        <v>10</v>
      </c>
      <c r="D836" s="229" t="str">
        <f>IF($C$829="X","X","")</f>
        <v>X</v>
      </c>
      <c r="E836" s="278">
        <v>54114</v>
      </c>
      <c r="F836" s="273" t="s">
        <v>473</v>
      </c>
      <c r="G836" s="349"/>
      <c r="H836" s="397">
        <v>280</v>
      </c>
      <c r="I836" s="396" t="s">
        <v>45</v>
      </c>
      <c r="J836" s="449"/>
      <c r="K836" s="158">
        <f t="shared" si="14"/>
        <v>0</v>
      </c>
    </row>
    <row r="837" spans="1:11" s="8" customFormat="1" ht="12.75" hidden="1" outlineLevel="2" x14ac:dyDescent="0.2">
      <c r="A837" s="228" t="str">
        <f>A836</f>
        <v/>
      </c>
      <c r="B837" s="228" t="s">
        <v>24</v>
      </c>
      <c r="C837" s="228"/>
      <c r="D837" s="228"/>
      <c r="E837" s="293"/>
      <c r="F837" s="275" t="s">
        <v>46</v>
      </c>
      <c r="G837" s="332" t="s">
        <v>45</v>
      </c>
      <c r="H837" s="369"/>
      <c r="I837" s="392"/>
      <c r="J837" s="452"/>
      <c r="K837" s="35">
        <f t="shared" si="14"/>
        <v>0</v>
      </c>
    </row>
    <row r="838" spans="1:11" s="8" customFormat="1" ht="12.75" outlineLevel="2" x14ac:dyDescent="0.2">
      <c r="A838" s="228">
        <f>IF(SUM(J838:J866)&gt;0,10,"")</f>
        <v>10</v>
      </c>
      <c r="B838" s="47" t="s">
        <v>21</v>
      </c>
      <c r="C838" s="238" t="s">
        <v>10</v>
      </c>
      <c r="D838" s="238" t="str">
        <f>IF($C$826="X","X","")</f>
        <v>X</v>
      </c>
      <c r="E838" s="290">
        <v>54200</v>
      </c>
      <c r="F838" s="271" t="s">
        <v>474</v>
      </c>
      <c r="G838" s="335">
        <v>0</v>
      </c>
      <c r="H838" s="397"/>
      <c r="I838" s="368"/>
      <c r="J838" s="452"/>
      <c r="K838" s="158">
        <f t="shared" si="14"/>
        <v>0</v>
      </c>
    </row>
    <row r="839" spans="1:11" s="8" customFormat="1" ht="45" outlineLevel="2" x14ac:dyDescent="0.2">
      <c r="A839" s="228">
        <f>A838</f>
        <v>10</v>
      </c>
      <c r="B839" s="47" t="s">
        <v>23</v>
      </c>
      <c r="C839" s="47"/>
      <c r="D839" s="47"/>
      <c r="E839" s="299"/>
      <c r="F839" s="273" t="s">
        <v>352</v>
      </c>
      <c r="G839" s="350">
        <v>0</v>
      </c>
      <c r="H839" s="403"/>
      <c r="I839" s="392"/>
      <c r="J839" s="452"/>
      <c r="K839" s="159">
        <f t="shared" si="14"/>
        <v>0</v>
      </c>
    </row>
    <row r="840" spans="1:11" s="8" customFormat="1" ht="12.75" outlineLevel="2" x14ac:dyDescent="0.2">
      <c r="A840" s="228">
        <f>IF(SUM(J840:J866)&gt;0,10,"")</f>
        <v>10</v>
      </c>
      <c r="B840" s="46" t="s">
        <v>79</v>
      </c>
      <c r="C840" s="197" t="s">
        <v>10</v>
      </c>
      <c r="D840" s="197" t="str">
        <f>IF($C$838="X","X","")</f>
        <v>X</v>
      </c>
      <c r="E840" s="298">
        <v>54210</v>
      </c>
      <c r="F840" s="276" t="s">
        <v>475</v>
      </c>
      <c r="G840" s="351"/>
      <c r="H840" s="402"/>
      <c r="I840" s="396"/>
      <c r="J840" s="452"/>
      <c r="K840" s="38">
        <f t="shared" si="14"/>
        <v>0</v>
      </c>
    </row>
    <row r="841" spans="1:11" s="8" customFormat="1" ht="22.5" outlineLevel="2" x14ac:dyDescent="0.2">
      <c r="A841" s="27">
        <f>IF(SUM(J841:J842)&gt;0,10,"")</f>
        <v>10</v>
      </c>
      <c r="B841" s="46"/>
      <c r="C841" s="229" t="s">
        <v>10</v>
      </c>
      <c r="D841" s="229" t="str">
        <f>IF($C$840="X","X","")</f>
        <v>X</v>
      </c>
      <c r="E841" s="278">
        <v>54211</v>
      </c>
      <c r="F841" s="273" t="s">
        <v>693</v>
      </c>
      <c r="G841" s="349"/>
      <c r="H841" s="397"/>
      <c r="I841" s="396" t="s">
        <v>34</v>
      </c>
      <c r="J841" s="452">
        <v>4</v>
      </c>
      <c r="K841" s="158">
        <f t="shared" si="14"/>
        <v>0</v>
      </c>
    </row>
    <row r="842" spans="1:11" s="8" customFormat="1" ht="12.75" hidden="1" outlineLevel="2" x14ac:dyDescent="0.2">
      <c r="A842" s="228">
        <f>A841</f>
        <v>10</v>
      </c>
      <c r="B842" s="228" t="s">
        <v>24</v>
      </c>
      <c r="C842" s="228"/>
      <c r="D842" s="228"/>
      <c r="E842" s="293"/>
      <c r="F842" s="275" t="s">
        <v>36</v>
      </c>
      <c r="G842" s="332" t="s">
        <v>34</v>
      </c>
      <c r="H842" s="379"/>
      <c r="I842" s="390"/>
      <c r="J842" s="452"/>
      <c r="K842" s="34">
        <f t="shared" si="14"/>
        <v>0</v>
      </c>
    </row>
    <row r="843" spans="1:11" s="8" customFormat="1" ht="22.5" hidden="1" outlineLevel="2" x14ac:dyDescent="0.2">
      <c r="A843" s="27" t="str">
        <f>IF(SUM(J843:J844)&gt;0,10,"")</f>
        <v/>
      </c>
      <c r="B843" s="46"/>
      <c r="C843" s="229"/>
      <c r="D843" s="229" t="str">
        <f>IF($C$840="X","X","")</f>
        <v>X</v>
      </c>
      <c r="E843" s="278">
        <v>54212</v>
      </c>
      <c r="F843" s="273" t="s">
        <v>476</v>
      </c>
      <c r="G843" s="349"/>
      <c r="H843" s="397">
        <v>2350</v>
      </c>
      <c r="I843" s="396" t="s">
        <v>34</v>
      </c>
      <c r="J843" s="452"/>
      <c r="K843" s="158">
        <f t="shared" si="14"/>
        <v>0</v>
      </c>
    </row>
    <row r="844" spans="1:11" s="8" customFormat="1" ht="12.75" hidden="1" outlineLevel="2" x14ac:dyDescent="0.2">
      <c r="A844" s="228" t="str">
        <f>A843</f>
        <v/>
      </c>
      <c r="B844" s="228" t="s">
        <v>24</v>
      </c>
      <c r="C844" s="228"/>
      <c r="D844" s="228"/>
      <c r="E844" s="293"/>
      <c r="F844" s="275" t="s">
        <v>36</v>
      </c>
      <c r="G844" s="332" t="s">
        <v>34</v>
      </c>
      <c r="H844" s="379"/>
      <c r="I844" s="390"/>
      <c r="J844" s="452"/>
      <c r="K844" s="34">
        <f t="shared" si="14"/>
        <v>0</v>
      </c>
    </row>
    <row r="845" spans="1:11" s="8" customFormat="1" ht="12.75" hidden="1" outlineLevel="2" x14ac:dyDescent="0.2">
      <c r="A845" s="27" t="str">
        <f>IF(SUM(J845:J846)&gt;0,10,"")</f>
        <v/>
      </c>
      <c r="B845" s="46"/>
      <c r="C845" s="229" t="s">
        <v>10</v>
      </c>
      <c r="D845" s="229" t="str">
        <f>IF($C$840="X","X","")</f>
        <v>X</v>
      </c>
      <c r="E845" s="278">
        <v>54213</v>
      </c>
      <c r="F845" s="273" t="s">
        <v>477</v>
      </c>
      <c r="G845" s="349"/>
      <c r="H845" s="397">
        <v>3300</v>
      </c>
      <c r="I845" s="396" t="s">
        <v>34</v>
      </c>
      <c r="J845" s="452"/>
      <c r="K845" s="158">
        <f t="shared" si="14"/>
        <v>0</v>
      </c>
    </row>
    <row r="846" spans="1:11" s="8" customFormat="1" ht="12.75" hidden="1" outlineLevel="2" x14ac:dyDescent="0.2">
      <c r="A846" s="228" t="str">
        <f>A845</f>
        <v/>
      </c>
      <c r="B846" s="228" t="s">
        <v>24</v>
      </c>
      <c r="C846" s="228"/>
      <c r="D846" s="228"/>
      <c r="E846" s="293"/>
      <c r="F846" s="275" t="s">
        <v>36</v>
      </c>
      <c r="G846" s="332" t="s">
        <v>34</v>
      </c>
      <c r="H846" s="379"/>
      <c r="I846" s="390"/>
      <c r="J846" s="452"/>
      <c r="K846" s="34">
        <f t="shared" si="14"/>
        <v>0</v>
      </c>
    </row>
    <row r="847" spans="1:11" s="8" customFormat="1" ht="22.5" hidden="1" outlineLevel="2" x14ac:dyDescent="0.2">
      <c r="A847" s="27" t="str">
        <f>IF(SUM(J847:J848)&gt;0,10,"")</f>
        <v/>
      </c>
      <c r="B847" s="46"/>
      <c r="C847" s="229"/>
      <c r="D847" s="229" t="str">
        <f>IF($C$840="X","X","")</f>
        <v>X</v>
      </c>
      <c r="E847" s="278">
        <v>54214</v>
      </c>
      <c r="F847" s="273" t="s">
        <v>481</v>
      </c>
      <c r="G847" s="349"/>
      <c r="H847" s="397">
        <v>1050</v>
      </c>
      <c r="I847" s="396" t="s">
        <v>34</v>
      </c>
      <c r="J847" s="436"/>
      <c r="K847" s="158">
        <f t="shared" ref="K847:K910" si="16">J847*H847</f>
        <v>0</v>
      </c>
    </row>
    <row r="848" spans="1:11" s="8" customFormat="1" ht="12.75" hidden="1" outlineLevel="2" x14ac:dyDescent="0.2">
      <c r="A848" s="228" t="str">
        <f>A847</f>
        <v/>
      </c>
      <c r="B848" s="228" t="s">
        <v>24</v>
      </c>
      <c r="C848" s="228"/>
      <c r="D848" s="228"/>
      <c r="E848" s="300"/>
      <c r="F848" s="275" t="s">
        <v>36</v>
      </c>
      <c r="G848" s="332" t="s">
        <v>34</v>
      </c>
      <c r="H848" s="379"/>
      <c r="I848" s="392"/>
      <c r="J848" s="452"/>
      <c r="K848" s="34">
        <f t="shared" si="16"/>
        <v>0</v>
      </c>
    </row>
    <row r="849" spans="1:11" s="8" customFormat="1" ht="22.5" hidden="1" outlineLevel="2" x14ac:dyDescent="0.2">
      <c r="A849" s="27" t="str">
        <f>IF(SUM(J849:J850)&gt;0,10,"")</f>
        <v/>
      </c>
      <c r="B849" s="46"/>
      <c r="C849" s="229" t="s">
        <v>10</v>
      </c>
      <c r="D849" s="229" t="str">
        <f>IF($C$840="X","X","")</f>
        <v>X</v>
      </c>
      <c r="E849" s="278">
        <v>54215</v>
      </c>
      <c r="F849" s="273" t="s">
        <v>482</v>
      </c>
      <c r="G849" s="349"/>
      <c r="H849" s="397">
        <v>1380</v>
      </c>
      <c r="I849" s="396" t="s">
        <v>34</v>
      </c>
      <c r="J849" s="441"/>
      <c r="K849" s="158">
        <f t="shared" si="16"/>
        <v>0</v>
      </c>
    </row>
    <row r="850" spans="1:11" s="8" customFormat="1" ht="12.75" hidden="1" outlineLevel="2" x14ac:dyDescent="0.2">
      <c r="A850" s="228" t="str">
        <f>A849</f>
        <v/>
      </c>
      <c r="B850" s="228" t="s">
        <v>24</v>
      </c>
      <c r="C850" s="228"/>
      <c r="D850" s="228"/>
      <c r="E850" s="300"/>
      <c r="F850" s="275" t="s">
        <v>36</v>
      </c>
      <c r="G850" s="332" t="s">
        <v>34</v>
      </c>
      <c r="H850" s="379"/>
      <c r="I850" s="392"/>
      <c r="J850" s="437"/>
      <c r="K850" s="34">
        <f t="shared" si="16"/>
        <v>0</v>
      </c>
    </row>
    <row r="851" spans="1:11" s="8" customFormat="1" ht="22.5" hidden="1" outlineLevel="2" x14ac:dyDescent="0.2">
      <c r="A851" s="27" t="str">
        <f>IF(SUM(J851:J852)&gt;0,10,"")</f>
        <v/>
      </c>
      <c r="B851" s="46"/>
      <c r="C851" s="229"/>
      <c r="D851" s="229" t="str">
        <f>IF($C$840="X","X","")</f>
        <v>X</v>
      </c>
      <c r="E851" s="278">
        <v>54216</v>
      </c>
      <c r="F851" s="273" t="s">
        <v>478</v>
      </c>
      <c r="G851" s="349"/>
      <c r="H851" s="397">
        <v>1820</v>
      </c>
      <c r="I851" s="396" t="s">
        <v>34</v>
      </c>
      <c r="J851" s="436"/>
      <c r="K851" s="158">
        <f t="shared" si="16"/>
        <v>0</v>
      </c>
    </row>
    <row r="852" spans="1:11" s="8" customFormat="1" ht="12.75" hidden="1" outlineLevel="2" x14ac:dyDescent="0.2">
      <c r="A852" s="228" t="str">
        <f>A851</f>
        <v/>
      </c>
      <c r="B852" s="228" t="s">
        <v>24</v>
      </c>
      <c r="C852" s="228"/>
      <c r="D852" s="228"/>
      <c r="E852" s="300"/>
      <c r="F852" s="275" t="s">
        <v>36</v>
      </c>
      <c r="G852" s="332" t="s">
        <v>34</v>
      </c>
      <c r="H852" s="379"/>
      <c r="I852" s="392"/>
      <c r="J852" s="437"/>
      <c r="K852" s="34">
        <f t="shared" si="16"/>
        <v>0</v>
      </c>
    </row>
    <row r="853" spans="1:11" s="8" customFormat="1" ht="22.5" hidden="1" outlineLevel="2" x14ac:dyDescent="0.2">
      <c r="A853" s="27" t="str">
        <f>IF(SUM(J853:J854)&gt;0,10,"")</f>
        <v/>
      </c>
      <c r="B853" s="46"/>
      <c r="C853" s="229"/>
      <c r="D853" s="229" t="str">
        <f>IF($C$840="X","X","")</f>
        <v>X</v>
      </c>
      <c r="E853" s="278">
        <v>54217</v>
      </c>
      <c r="F853" s="273" t="s">
        <v>479</v>
      </c>
      <c r="G853" s="349"/>
      <c r="H853" s="397">
        <v>2540</v>
      </c>
      <c r="I853" s="396" t="s">
        <v>34</v>
      </c>
      <c r="J853" s="437"/>
      <c r="K853" s="158">
        <f t="shared" si="16"/>
        <v>0</v>
      </c>
    </row>
    <row r="854" spans="1:11" s="8" customFormat="1" ht="12.75" hidden="1" outlineLevel="2" x14ac:dyDescent="0.2">
      <c r="A854" s="228" t="str">
        <f>A853</f>
        <v/>
      </c>
      <c r="B854" s="228" t="s">
        <v>24</v>
      </c>
      <c r="C854" s="228"/>
      <c r="D854" s="228"/>
      <c r="E854" s="300"/>
      <c r="F854" s="275" t="s">
        <v>36</v>
      </c>
      <c r="G854" s="332" t="s">
        <v>34</v>
      </c>
      <c r="H854" s="379"/>
      <c r="I854" s="392"/>
      <c r="J854" s="441"/>
      <c r="K854" s="34">
        <f t="shared" si="16"/>
        <v>0</v>
      </c>
    </row>
    <row r="855" spans="1:11" s="8" customFormat="1" ht="13.5" hidden="1" outlineLevel="2" thickBot="1" x14ac:dyDescent="0.25">
      <c r="A855" s="27" t="str">
        <f>IF(SUM(J855:J856)&gt;0,10,"")</f>
        <v/>
      </c>
      <c r="B855" s="46"/>
      <c r="C855" s="229"/>
      <c r="D855" s="229" t="str">
        <f>IF($C$840="X","X","")</f>
        <v>X</v>
      </c>
      <c r="E855" s="278">
        <v>54218</v>
      </c>
      <c r="F855" s="273" t="s">
        <v>480</v>
      </c>
      <c r="G855" s="349"/>
      <c r="H855" s="397">
        <v>3220</v>
      </c>
      <c r="I855" s="396" t="s">
        <v>34</v>
      </c>
      <c r="J855" s="464"/>
      <c r="K855" s="158">
        <f t="shared" si="16"/>
        <v>0</v>
      </c>
    </row>
    <row r="856" spans="1:11" s="8" customFormat="1" ht="12.75" hidden="1" outlineLevel="2" x14ac:dyDescent="0.2">
      <c r="A856" s="228" t="str">
        <f>A855</f>
        <v/>
      </c>
      <c r="B856" s="228" t="s">
        <v>24</v>
      </c>
      <c r="C856" s="228"/>
      <c r="D856" s="228"/>
      <c r="E856" s="300"/>
      <c r="F856" s="275" t="s">
        <v>36</v>
      </c>
      <c r="G856" s="332" t="s">
        <v>34</v>
      </c>
      <c r="H856" s="379"/>
      <c r="I856" s="392"/>
      <c r="J856" s="437"/>
      <c r="K856" s="34">
        <f t="shared" si="16"/>
        <v>0</v>
      </c>
    </row>
    <row r="857" spans="1:11" s="8" customFormat="1" ht="22.5" hidden="1" outlineLevel="2" x14ac:dyDescent="0.2">
      <c r="A857" s="27" t="str">
        <f>IF(SUM(J857:J858)&gt;0,10,"")</f>
        <v/>
      </c>
      <c r="B857" s="46"/>
      <c r="C857" s="229"/>
      <c r="D857" s="229" t="str">
        <f>IF($C$840="X","X","")</f>
        <v>X</v>
      </c>
      <c r="E857" s="278">
        <v>54219</v>
      </c>
      <c r="F857" s="273" t="s">
        <v>484</v>
      </c>
      <c r="G857" s="349"/>
      <c r="H857" s="397">
        <v>1280</v>
      </c>
      <c r="I857" s="396" t="s">
        <v>34</v>
      </c>
      <c r="J857" s="437"/>
      <c r="K857" s="158">
        <f t="shared" si="16"/>
        <v>0</v>
      </c>
    </row>
    <row r="858" spans="1:11" s="8" customFormat="1" ht="12.75" hidden="1" outlineLevel="2" x14ac:dyDescent="0.2">
      <c r="A858" s="228" t="str">
        <f>A857</f>
        <v/>
      </c>
      <c r="B858" s="228" t="s">
        <v>24</v>
      </c>
      <c r="C858" s="228"/>
      <c r="D858" s="228"/>
      <c r="E858" s="300"/>
      <c r="F858" s="275" t="s">
        <v>36</v>
      </c>
      <c r="G858" s="332" t="s">
        <v>34</v>
      </c>
      <c r="H858" s="379"/>
      <c r="I858" s="392"/>
      <c r="J858" s="442"/>
      <c r="K858" s="34">
        <f t="shared" si="16"/>
        <v>0</v>
      </c>
    </row>
    <row r="859" spans="1:11" s="8" customFormat="1" ht="22.5" hidden="1" outlineLevel="2" x14ac:dyDescent="0.2">
      <c r="A859" s="27" t="str">
        <f>IF(SUM(J859:J860)&gt;0,10,"")</f>
        <v/>
      </c>
      <c r="B859" s="46"/>
      <c r="C859" s="229"/>
      <c r="D859" s="229" t="str">
        <f>IF($C$840="X","X","")</f>
        <v>X</v>
      </c>
      <c r="E859" s="278">
        <v>54220</v>
      </c>
      <c r="F859" s="273" t="s">
        <v>483</v>
      </c>
      <c r="G859" s="349"/>
      <c r="H859" s="397">
        <v>1810</v>
      </c>
      <c r="I859" s="396" t="s">
        <v>34</v>
      </c>
      <c r="J859" s="437"/>
      <c r="K859" s="158">
        <f t="shared" si="16"/>
        <v>0</v>
      </c>
    </row>
    <row r="860" spans="1:11" s="8" customFormat="1" ht="12.75" hidden="1" outlineLevel="2" x14ac:dyDescent="0.2">
      <c r="A860" s="228" t="str">
        <f>A859</f>
        <v/>
      </c>
      <c r="B860" s="228" t="s">
        <v>24</v>
      </c>
      <c r="C860" s="228"/>
      <c r="D860" s="228"/>
      <c r="E860" s="300"/>
      <c r="F860" s="275" t="s">
        <v>36</v>
      </c>
      <c r="G860" s="332" t="s">
        <v>34</v>
      </c>
      <c r="H860" s="379"/>
      <c r="I860" s="392"/>
      <c r="J860" s="438"/>
      <c r="K860" s="34">
        <f t="shared" si="16"/>
        <v>0</v>
      </c>
    </row>
    <row r="861" spans="1:11" s="12" customFormat="1" ht="22.5" hidden="1" outlineLevel="2" x14ac:dyDescent="0.2">
      <c r="A861" s="27" t="str">
        <f>IF(SUM(J861:J862)&gt;0,10,"")</f>
        <v/>
      </c>
      <c r="B861" s="46"/>
      <c r="C861" s="229"/>
      <c r="D861" s="229" t="str">
        <f>IF($C$840="X","X","")</f>
        <v>X</v>
      </c>
      <c r="E861" s="278">
        <v>54221</v>
      </c>
      <c r="F861" s="273" t="s">
        <v>485</v>
      </c>
      <c r="G861" s="349"/>
      <c r="H861" s="397">
        <v>2200</v>
      </c>
      <c r="I861" s="396" t="s">
        <v>34</v>
      </c>
      <c r="J861" s="443"/>
      <c r="K861" s="158">
        <f t="shared" si="16"/>
        <v>0</v>
      </c>
    </row>
    <row r="862" spans="1:11" s="8" customFormat="1" ht="12.75" hidden="1" outlineLevel="2" x14ac:dyDescent="0.2">
      <c r="A862" s="228" t="str">
        <f t="shared" ref="A862" si="17">A861</f>
        <v/>
      </c>
      <c r="B862" s="228" t="s">
        <v>24</v>
      </c>
      <c r="C862" s="228"/>
      <c r="D862" s="228"/>
      <c r="E862" s="300"/>
      <c r="F862" s="275" t="s">
        <v>36</v>
      </c>
      <c r="G862" s="332" t="s">
        <v>34</v>
      </c>
      <c r="H862" s="379"/>
      <c r="I862" s="392"/>
      <c r="J862" s="437"/>
      <c r="K862" s="34">
        <f t="shared" si="16"/>
        <v>0</v>
      </c>
    </row>
    <row r="863" spans="1:11" s="8" customFormat="1" ht="22.5" hidden="1" outlineLevel="2" x14ac:dyDescent="0.2">
      <c r="A863" s="27" t="str">
        <f>IF(SUM(J863:J864)&gt;0,10,"")</f>
        <v/>
      </c>
      <c r="B863" s="46"/>
      <c r="C863" s="229"/>
      <c r="D863" s="229" t="str">
        <f>IF($C$840="X","X","")</f>
        <v>X</v>
      </c>
      <c r="E863" s="278">
        <v>54222</v>
      </c>
      <c r="F863" s="273" t="s">
        <v>486</v>
      </c>
      <c r="G863" s="349"/>
      <c r="H863" s="397">
        <v>420</v>
      </c>
      <c r="I863" s="396" t="s">
        <v>34</v>
      </c>
      <c r="J863" s="437"/>
      <c r="K863" s="158">
        <f t="shared" si="16"/>
        <v>0</v>
      </c>
    </row>
    <row r="864" spans="1:11" s="8" customFormat="1" ht="12.75" hidden="1" outlineLevel="2" x14ac:dyDescent="0.2">
      <c r="A864" s="228" t="str">
        <f t="shared" ref="A864" si="18">A863</f>
        <v/>
      </c>
      <c r="B864" s="228" t="s">
        <v>24</v>
      </c>
      <c r="C864" s="228"/>
      <c r="D864" s="228"/>
      <c r="E864" s="300"/>
      <c r="F864" s="275" t="s">
        <v>36</v>
      </c>
      <c r="G864" s="332" t="s">
        <v>34</v>
      </c>
      <c r="H864" s="379"/>
      <c r="I864" s="392"/>
      <c r="J864" s="446"/>
      <c r="K864" s="34">
        <f t="shared" si="16"/>
        <v>0</v>
      </c>
    </row>
    <row r="865" spans="1:11" s="8" customFormat="1" ht="22.5" hidden="1" outlineLevel="2" x14ac:dyDescent="0.2">
      <c r="A865" s="27" t="str">
        <f>IF(SUM(J865:J866)&gt;0,10,"")</f>
        <v/>
      </c>
      <c r="B865" s="46"/>
      <c r="C865" s="229"/>
      <c r="D865" s="229" t="str">
        <f>IF($C$840="X","X","")</f>
        <v>X</v>
      </c>
      <c r="E865" s="278">
        <v>54223</v>
      </c>
      <c r="F865" s="273" t="s">
        <v>487</v>
      </c>
      <c r="G865" s="349"/>
      <c r="H865" s="397">
        <v>620</v>
      </c>
      <c r="I865" s="396" t="s">
        <v>34</v>
      </c>
      <c r="J865" s="437"/>
      <c r="K865" s="158">
        <f t="shared" si="16"/>
        <v>0</v>
      </c>
    </row>
    <row r="866" spans="1:11" s="8" customFormat="1" ht="12.75" hidden="1" outlineLevel="2" x14ac:dyDescent="0.2">
      <c r="A866" s="228" t="str">
        <f t="shared" ref="A866" si="19">A865</f>
        <v/>
      </c>
      <c r="B866" s="228" t="s">
        <v>24</v>
      </c>
      <c r="C866" s="228"/>
      <c r="D866" s="228"/>
      <c r="E866" s="300"/>
      <c r="F866" s="275" t="s">
        <v>36</v>
      </c>
      <c r="G866" s="332" t="s">
        <v>34</v>
      </c>
      <c r="H866" s="379"/>
      <c r="I866" s="392"/>
      <c r="J866" s="437"/>
      <c r="K866" s="34">
        <f t="shared" si="16"/>
        <v>0</v>
      </c>
    </row>
    <row r="867" spans="1:11" s="8" customFormat="1" ht="12.75" outlineLevel="2" x14ac:dyDescent="0.2">
      <c r="A867" s="27">
        <f>IF(SUM(J867:J881)&gt;0,10,"")</f>
        <v>10</v>
      </c>
      <c r="B867" s="24" t="s">
        <v>21</v>
      </c>
      <c r="C867" s="238" t="s">
        <v>10</v>
      </c>
      <c r="D867" s="238" t="str">
        <f>IF($C$826="X","X","")</f>
        <v>X</v>
      </c>
      <c r="E867" s="105">
        <v>54400</v>
      </c>
      <c r="F867" s="216" t="s">
        <v>489</v>
      </c>
      <c r="G867" s="353"/>
      <c r="H867" s="404"/>
      <c r="I867" s="396"/>
      <c r="J867" s="443"/>
      <c r="K867" s="161">
        <f t="shared" si="16"/>
        <v>0</v>
      </c>
    </row>
    <row r="868" spans="1:11" s="8" customFormat="1" ht="12.75" outlineLevel="2" x14ac:dyDescent="0.2">
      <c r="A868" s="27">
        <f>IF(SUM(J867:J881)&gt;0,10,"")</f>
        <v>10</v>
      </c>
      <c r="B868" s="46" t="s">
        <v>79</v>
      </c>
      <c r="C868" s="197" t="s">
        <v>10</v>
      </c>
      <c r="D868" s="197" t="str">
        <f>IF($C$867="X","X","")</f>
        <v>X</v>
      </c>
      <c r="E868" s="249">
        <v>54410</v>
      </c>
      <c r="F868" s="276" t="s">
        <v>353</v>
      </c>
      <c r="G868" s="351"/>
      <c r="H868" s="402"/>
      <c r="I868" s="368"/>
      <c r="J868" s="448"/>
      <c r="K868" s="38">
        <f t="shared" si="16"/>
        <v>0</v>
      </c>
    </row>
    <row r="869" spans="1:11" s="8" customFormat="1" ht="123.75" outlineLevel="2" x14ac:dyDescent="0.2">
      <c r="A869" s="228">
        <f>A868</f>
        <v>10</v>
      </c>
      <c r="B869" s="27" t="s">
        <v>23</v>
      </c>
      <c r="C869" s="27"/>
      <c r="D869" s="27"/>
      <c r="E869" s="144"/>
      <c r="F869" s="273" t="s">
        <v>537</v>
      </c>
      <c r="G869" s="341">
        <v>0</v>
      </c>
      <c r="H869" s="401"/>
      <c r="I869" s="392"/>
      <c r="J869" s="437"/>
      <c r="K869" s="157">
        <f t="shared" si="16"/>
        <v>0</v>
      </c>
    </row>
    <row r="870" spans="1:11" s="8" customFormat="1" ht="12.75" outlineLevel="2" x14ac:dyDescent="0.2">
      <c r="A870" s="27">
        <f>IF(SUM(J870:J871)&gt;0,10,"")</f>
        <v>10</v>
      </c>
      <c r="B870" s="23"/>
      <c r="C870" s="229" t="s">
        <v>10</v>
      </c>
      <c r="D870" s="229" t="str">
        <f>IF($C$868="X","X","")</f>
        <v>X</v>
      </c>
      <c r="E870" s="147">
        <v>54411</v>
      </c>
      <c r="F870" s="273" t="s">
        <v>490</v>
      </c>
      <c r="G870" s="349"/>
      <c r="H870" s="397"/>
      <c r="I870" s="396" t="s">
        <v>34</v>
      </c>
      <c r="J870" s="437">
        <v>2</v>
      </c>
      <c r="K870" s="158">
        <f t="shared" si="16"/>
        <v>0</v>
      </c>
    </row>
    <row r="871" spans="1:11" s="8" customFormat="1" ht="12.75" hidden="1" outlineLevel="2" x14ac:dyDescent="0.2">
      <c r="A871" s="228">
        <f>A870</f>
        <v>10</v>
      </c>
      <c r="B871" s="27" t="s">
        <v>24</v>
      </c>
      <c r="C871" s="27"/>
      <c r="D871" s="27"/>
      <c r="E871" s="43"/>
      <c r="F871" s="275" t="s">
        <v>36</v>
      </c>
      <c r="G871" s="332" t="s">
        <v>34</v>
      </c>
      <c r="H871" s="379"/>
      <c r="I871" s="390"/>
      <c r="J871" s="440"/>
      <c r="K871" s="34">
        <f t="shared" si="16"/>
        <v>0</v>
      </c>
    </row>
    <row r="872" spans="1:11" s="8" customFormat="1" ht="12.75" hidden="1" outlineLevel="2" x14ac:dyDescent="0.2">
      <c r="A872" s="27" t="str">
        <f>IF(SUM(J872:J873)&gt;0,10,"")</f>
        <v/>
      </c>
      <c r="B872" s="23"/>
      <c r="C872" s="229"/>
      <c r="D872" s="229" t="str">
        <f>IF($C$868="X","X","")</f>
        <v>X</v>
      </c>
      <c r="E872" s="147">
        <v>54412</v>
      </c>
      <c r="F872" s="273" t="s">
        <v>491</v>
      </c>
      <c r="G872" s="349"/>
      <c r="H872" s="397">
        <v>720</v>
      </c>
      <c r="I872" s="396" t="s">
        <v>34</v>
      </c>
      <c r="J872" s="441"/>
      <c r="K872" s="158">
        <f t="shared" si="16"/>
        <v>0</v>
      </c>
    </row>
    <row r="873" spans="1:11" s="8" customFormat="1" ht="12.75" hidden="1" outlineLevel="2" x14ac:dyDescent="0.2">
      <c r="A873" s="228" t="str">
        <f>A872</f>
        <v/>
      </c>
      <c r="B873" s="27" t="s">
        <v>24</v>
      </c>
      <c r="C873" s="27"/>
      <c r="D873" s="27"/>
      <c r="E873" s="43"/>
      <c r="F873" s="275" t="s">
        <v>36</v>
      </c>
      <c r="G873" s="332" t="s">
        <v>34</v>
      </c>
      <c r="H873" s="379"/>
      <c r="I873" s="390"/>
      <c r="J873" s="437"/>
      <c r="K873" s="34">
        <f t="shared" si="16"/>
        <v>0</v>
      </c>
    </row>
    <row r="874" spans="1:11" s="12" customFormat="1" ht="12.75" hidden="1" outlineLevel="2" x14ac:dyDescent="0.2">
      <c r="A874" s="27" t="str">
        <f>IF(SUM(J874:J875)&gt;0,10,"")</f>
        <v/>
      </c>
      <c r="B874" s="23"/>
      <c r="C874" s="229"/>
      <c r="D874" s="229" t="str">
        <f>IF($C$868="X","X","")</f>
        <v>X</v>
      </c>
      <c r="E874" s="147">
        <v>54413</v>
      </c>
      <c r="F874" s="273" t="s">
        <v>492</v>
      </c>
      <c r="G874" s="349"/>
      <c r="H874" s="397">
        <v>850</v>
      </c>
      <c r="I874" s="396" t="s">
        <v>34</v>
      </c>
      <c r="J874" s="437"/>
      <c r="K874" s="158">
        <f t="shared" si="16"/>
        <v>0</v>
      </c>
    </row>
    <row r="875" spans="1:11" s="8" customFormat="1" ht="12.75" hidden="1" outlineLevel="2" x14ac:dyDescent="0.2">
      <c r="A875" s="228" t="str">
        <f>A874</f>
        <v/>
      </c>
      <c r="B875" s="27" t="s">
        <v>24</v>
      </c>
      <c r="C875" s="27"/>
      <c r="D875" s="27"/>
      <c r="E875" s="19"/>
      <c r="F875" s="258" t="s">
        <v>36</v>
      </c>
      <c r="G875" s="332" t="s">
        <v>34</v>
      </c>
      <c r="H875" s="369"/>
      <c r="I875" s="392"/>
      <c r="J875" s="443"/>
      <c r="K875" s="35">
        <f t="shared" si="16"/>
        <v>0</v>
      </c>
    </row>
    <row r="876" spans="1:11" s="8" customFormat="1" ht="12.75" hidden="1" outlineLevel="2" x14ac:dyDescent="0.2">
      <c r="A876" s="27" t="str">
        <f>IF(SUM(J876:J877)&gt;0,10,"")</f>
        <v/>
      </c>
      <c r="B876" s="23"/>
      <c r="C876" s="229"/>
      <c r="D876" s="229" t="str">
        <f>IF($C$868="X","X","")</f>
        <v>X</v>
      </c>
      <c r="E876" s="147">
        <v>54414</v>
      </c>
      <c r="F876" s="273" t="s">
        <v>493</v>
      </c>
      <c r="G876" s="349"/>
      <c r="H876" s="397">
        <v>1100</v>
      </c>
      <c r="I876" s="396" t="s">
        <v>34</v>
      </c>
      <c r="J876" s="441"/>
      <c r="K876" s="158">
        <f t="shared" si="16"/>
        <v>0</v>
      </c>
    </row>
    <row r="877" spans="1:11" s="8" customFormat="1" ht="12.75" hidden="1" outlineLevel="2" x14ac:dyDescent="0.2">
      <c r="A877" s="228" t="str">
        <f t="shared" ref="A877:A881" si="20">A876</f>
        <v/>
      </c>
      <c r="B877" s="27" t="s">
        <v>24</v>
      </c>
      <c r="C877" s="27"/>
      <c r="D877" s="27"/>
      <c r="E877" s="19"/>
      <c r="F877" s="258" t="s">
        <v>36</v>
      </c>
      <c r="G877" s="332" t="s">
        <v>34</v>
      </c>
      <c r="H877" s="369"/>
      <c r="I877" s="392"/>
      <c r="J877" s="437"/>
      <c r="K877" s="35">
        <f t="shared" si="16"/>
        <v>0</v>
      </c>
    </row>
    <row r="878" spans="1:11" s="3" customFormat="1" ht="12.75" hidden="1" outlineLevel="1" x14ac:dyDescent="0.2">
      <c r="A878" s="27" t="str">
        <f>IF(SUM(J878:J879)&gt;0,10,"")</f>
        <v/>
      </c>
      <c r="B878" s="23"/>
      <c r="C878" s="229"/>
      <c r="D878" s="229" t="str">
        <f>IF($C$868="X","X","")</f>
        <v>X</v>
      </c>
      <c r="E878" s="147">
        <v>54415</v>
      </c>
      <c r="F878" s="273" t="s">
        <v>535</v>
      </c>
      <c r="G878" s="349"/>
      <c r="H878" s="397">
        <v>1900</v>
      </c>
      <c r="I878" s="396" t="s">
        <v>34</v>
      </c>
      <c r="J878" s="437"/>
      <c r="K878" s="158">
        <f t="shared" si="16"/>
        <v>0</v>
      </c>
    </row>
    <row r="879" spans="1:11" s="8" customFormat="1" ht="12.75" hidden="1" outlineLevel="2" x14ac:dyDescent="0.2">
      <c r="A879" s="228" t="str">
        <f t="shared" si="20"/>
        <v/>
      </c>
      <c r="B879" s="27" t="s">
        <v>24</v>
      </c>
      <c r="C879" s="27"/>
      <c r="D879" s="27"/>
      <c r="E879" s="19"/>
      <c r="F879" s="258" t="s">
        <v>36</v>
      </c>
      <c r="G879" s="332" t="s">
        <v>34</v>
      </c>
      <c r="H879" s="369"/>
      <c r="I879" s="392"/>
      <c r="J879" s="437"/>
      <c r="K879" s="35">
        <f t="shared" si="16"/>
        <v>0</v>
      </c>
    </row>
    <row r="880" spans="1:11" s="8" customFormat="1" ht="16.5" hidden="1" customHeight="1" outlineLevel="2" x14ac:dyDescent="0.2">
      <c r="A880" s="27" t="str">
        <f>IF(SUM(J880:J881)&gt;0,10,"")</f>
        <v/>
      </c>
      <c r="B880" s="23"/>
      <c r="C880" s="229"/>
      <c r="D880" s="229" t="str">
        <f>IF($C$868="X","X","")</f>
        <v>X</v>
      </c>
      <c r="E880" s="147">
        <v>54416</v>
      </c>
      <c r="F880" s="273" t="s">
        <v>536</v>
      </c>
      <c r="G880" s="349"/>
      <c r="H880" s="397">
        <v>2800</v>
      </c>
      <c r="I880" s="396" t="s">
        <v>34</v>
      </c>
      <c r="J880" s="451"/>
      <c r="K880" s="158">
        <f t="shared" si="16"/>
        <v>0</v>
      </c>
    </row>
    <row r="881" spans="1:11" s="8" customFormat="1" ht="12.75" hidden="1" outlineLevel="2" x14ac:dyDescent="0.2">
      <c r="A881" s="228" t="str">
        <f t="shared" si="20"/>
        <v/>
      </c>
      <c r="B881" s="27" t="s">
        <v>24</v>
      </c>
      <c r="C881" s="27"/>
      <c r="D881" s="27"/>
      <c r="E881" s="19"/>
      <c r="F881" s="258" t="s">
        <v>36</v>
      </c>
      <c r="G881" s="332" t="s">
        <v>34</v>
      </c>
      <c r="H881" s="369"/>
      <c r="I881" s="392"/>
      <c r="J881" s="443"/>
      <c r="K881" s="35">
        <f t="shared" si="16"/>
        <v>0</v>
      </c>
    </row>
    <row r="882" spans="1:11" s="8" customFormat="1" ht="12.75" hidden="1" outlineLevel="2" x14ac:dyDescent="0.2">
      <c r="A882" s="228" t="str">
        <f>IF(SUM(J882:J901)&gt;0,10,"")</f>
        <v/>
      </c>
      <c r="B882" s="228" t="s">
        <v>19</v>
      </c>
      <c r="C882" s="235" t="s">
        <v>10</v>
      </c>
      <c r="D882" s="235" t="str">
        <f>IF($C$682="X","X","")</f>
        <v>X</v>
      </c>
      <c r="E882" s="141">
        <v>56000</v>
      </c>
      <c r="F882" s="204" t="s">
        <v>354</v>
      </c>
      <c r="G882" s="340"/>
      <c r="H882" s="365"/>
      <c r="I882" s="378"/>
      <c r="J882" s="443"/>
      <c r="K882" s="139">
        <f t="shared" si="16"/>
        <v>0</v>
      </c>
    </row>
    <row r="883" spans="1:11" s="8" customFormat="1" ht="56.25" hidden="1" outlineLevel="2" x14ac:dyDescent="0.2">
      <c r="A883" s="228" t="str">
        <f>A882</f>
        <v/>
      </c>
      <c r="B883" s="228" t="s">
        <v>23</v>
      </c>
      <c r="C883" s="228"/>
      <c r="D883" s="228"/>
      <c r="E883" s="19"/>
      <c r="F883" s="205" t="s">
        <v>355</v>
      </c>
      <c r="G883" s="351">
        <v>0</v>
      </c>
      <c r="H883" s="402"/>
      <c r="I883" s="392"/>
      <c r="J883" s="443"/>
      <c r="K883" s="38">
        <f t="shared" si="16"/>
        <v>0</v>
      </c>
    </row>
    <row r="884" spans="1:11" s="8" customFormat="1" ht="12.75" hidden="1" outlineLevel="2" x14ac:dyDescent="0.2">
      <c r="A884" s="228" t="str">
        <f>IF(SUM(J882:J896)&gt;0,10,"")</f>
        <v/>
      </c>
      <c r="B884" s="47" t="s">
        <v>21</v>
      </c>
      <c r="C884" s="238" t="s">
        <v>10</v>
      </c>
      <c r="D884" s="238" t="str">
        <f>IF($C$882="X","X","")</f>
        <v>X</v>
      </c>
      <c r="E884" s="105">
        <v>56110</v>
      </c>
      <c r="F884" s="216" t="s">
        <v>356</v>
      </c>
      <c r="G884" s="349"/>
      <c r="H884" s="397"/>
      <c r="I884" s="396"/>
      <c r="J884" s="443"/>
      <c r="K884" s="158">
        <f t="shared" si="16"/>
        <v>0</v>
      </c>
    </row>
    <row r="885" spans="1:11" s="8" customFormat="1" ht="12.75" hidden="1" outlineLevel="2" x14ac:dyDescent="0.2">
      <c r="A885" s="27" t="str">
        <f>IF(SUM(J885:J886)&gt;0,10,"")</f>
        <v/>
      </c>
      <c r="B885" s="23"/>
      <c r="C885" s="229"/>
      <c r="D885" s="229" t="str">
        <f>IF($C$884="X","X","")</f>
        <v>X</v>
      </c>
      <c r="E885" s="147">
        <v>56101</v>
      </c>
      <c r="F885" s="207" t="s">
        <v>357</v>
      </c>
      <c r="G885" s="349"/>
      <c r="H885" s="397">
        <v>36</v>
      </c>
      <c r="I885" s="396" t="s">
        <v>45</v>
      </c>
      <c r="J885" s="443"/>
      <c r="K885" s="158">
        <f t="shared" si="16"/>
        <v>0</v>
      </c>
    </row>
    <row r="886" spans="1:11" s="8" customFormat="1" ht="12.75" hidden="1" outlineLevel="2" x14ac:dyDescent="0.2">
      <c r="A886" s="228" t="str">
        <f>A885</f>
        <v/>
      </c>
      <c r="B886" s="27" t="s">
        <v>24</v>
      </c>
      <c r="C886" s="27"/>
      <c r="D886" s="27"/>
      <c r="E886" s="43"/>
      <c r="F886" s="210" t="s">
        <v>46</v>
      </c>
      <c r="G886" s="332" t="s">
        <v>45</v>
      </c>
      <c r="H886" s="379"/>
      <c r="I886" s="390"/>
      <c r="J886" s="444"/>
      <c r="K886" s="34">
        <f t="shared" si="16"/>
        <v>0</v>
      </c>
    </row>
    <row r="887" spans="1:11" s="8" customFormat="1" ht="12.75" hidden="1" outlineLevel="2" x14ac:dyDescent="0.2">
      <c r="A887" s="27" t="str">
        <f>IF(SUM(J887:J888)&gt;0,10,"")</f>
        <v/>
      </c>
      <c r="B887" s="23"/>
      <c r="C887" s="229"/>
      <c r="D887" s="229" t="str">
        <f>IF($C$884="X","X","")</f>
        <v>X</v>
      </c>
      <c r="E887" s="147">
        <v>56102</v>
      </c>
      <c r="F887" s="207" t="s">
        <v>358</v>
      </c>
      <c r="G887" s="349"/>
      <c r="H887" s="397">
        <v>43</v>
      </c>
      <c r="I887" s="396" t="s">
        <v>45</v>
      </c>
      <c r="J887" s="444"/>
      <c r="K887" s="158">
        <f t="shared" si="16"/>
        <v>0</v>
      </c>
    </row>
    <row r="888" spans="1:11" s="8" customFormat="1" ht="12.75" hidden="1" outlineLevel="2" x14ac:dyDescent="0.2">
      <c r="A888" s="228" t="str">
        <f>A887</f>
        <v/>
      </c>
      <c r="B888" s="27" t="s">
        <v>24</v>
      </c>
      <c r="C888" s="27"/>
      <c r="D888" s="27"/>
      <c r="E888" s="43"/>
      <c r="F888" s="210" t="s">
        <v>46</v>
      </c>
      <c r="G888" s="332" t="s">
        <v>45</v>
      </c>
      <c r="H888" s="379"/>
      <c r="I888" s="390"/>
      <c r="J888" s="442"/>
      <c r="K888" s="34">
        <f t="shared" si="16"/>
        <v>0</v>
      </c>
    </row>
    <row r="889" spans="1:11" s="8" customFormat="1" ht="12.75" hidden="1" outlineLevel="2" x14ac:dyDescent="0.2">
      <c r="A889" s="27" t="str">
        <f>IF(SUM(J889:J890)&gt;0,10,"")</f>
        <v/>
      </c>
      <c r="B889" s="23"/>
      <c r="C889" s="229"/>
      <c r="D889" s="229" t="str">
        <f>IF($C$884="X","X","")</f>
        <v>X</v>
      </c>
      <c r="E889" s="147">
        <v>56103</v>
      </c>
      <c r="F889" s="207" t="s">
        <v>359</v>
      </c>
      <c r="G889" s="349">
        <v>0</v>
      </c>
      <c r="H889" s="397">
        <v>58</v>
      </c>
      <c r="I889" s="396" t="s">
        <v>45</v>
      </c>
      <c r="J889" s="443"/>
      <c r="K889" s="158">
        <f t="shared" si="16"/>
        <v>0</v>
      </c>
    </row>
    <row r="890" spans="1:11" s="8" customFormat="1" ht="12.75" hidden="1" outlineLevel="2" x14ac:dyDescent="0.2">
      <c r="A890" s="228" t="str">
        <f>A889</f>
        <v/>
      </c>
      <c r="B890" s="27" t="s">
        <v>24</v>
      </c>
      <c r="C890" s="27"/>
      <c r="D890" s="27"/>
      <c r="E890" s="43"/>
      <c r="F890" s="210" t="s">
        <v>46</v>
      </c>
      <c r="G890" s="332" t="s">
        <v>45</v>
      </c>
      <c r="H890" s="379"/>
      <c r="I890" s="390"/>
      <c r="J890" s="443"/>
      <c r="K890" s="34">
        <f t="shared" si="16"/>
        <v>0</v>
      </c>
    </row>
    <row r="891" spans="1:11" s="8" customFormat="1" ht="12.75" hidden="1" outlineLevel="2" x14ac:dyDescent="0.2">
      <c r="A891" s="27" t="str">
        <f>IF(SUM(J891:J892)&gt;0,10,"")</f>
        <v/>
      </c>
      <c r="B891" s="23"/>
      <c r="C891" s="229"/>
      <c r="D891" s="229" t="str">
        <f>IF($C$884="X","X","")</f>
        <v>X</v>
      </c>
      <c r="E891" s="147">
        <v>56104</v>
      </c>
      <c r="F891" s="207" t="s">
        <v>360</v>
      </c>
      <c r="G891" s="349"/>
      <c r="H891" s="397">
        <v>65</v>
      </c>
      <c r="I891" s="396" t="s">
        <v>45</v>
      </c>
      <c r="J891" s="443"/>
      <c r="K891" s="158">
        <f t="shared" si="16"/>
        <v>0</v>
      </c>
    </row>
    <row r="892" spans="1:11" s="8" customFormat="1" ht="12.75" hidden="1" outlineLevel="2" x14ac:dyDescent="0.2">
      <c r="A892" s="228" t="str">
        <f>A891</f>
        <v/>
      </c>
      <c r="B892" s="27" t="s">
        <v>24</v>
      </c>
      <c r="C892" s="27"/>
      <c r="D892" s="27"/>
      <c r="E892" s="43"/>
      <c r="F892" s="210" t="s">
        <v>46</v>
      </c>
      <c r="G892" s="332" t="s">
        <v>45</v>
      </c>
      <c r="H892" s="379"/>
      <c r="I892" s="390"/>
      <c r="J892" s="443"/>
      <c r="K892" s="34">
        <f t="shared" si="16"/>
        <v>0</v>
      </c>
    </row>
    <row r="893" spans="1:11" s="8" customFormat="1" ht="12.75" hidden="1" outlineLevel="2" x14ac:dyDescent="0.2">
      <c r="A893" s="27" t="str">
        <f>IF(SUM(J893:J894)&gt;0,10,"")</f>
        <v/>
      </c>
      <c r="B893" s="23"/>
      <c r="C893" s="229"/>
      <c r="D893" s="229" t="str">
        <f>IF($C$884="X","X","")</f>
        <v>X</v>
      </c>
      <c r="E893" s="147">
        <v>56105</v>
      </c>
      <c r="F893" s="207" t="s">
        <v>361</v>
      </c>
      <c r="G893" s="349"/>
      <c r="H893" s="397">
        <v>78</v>
      </c>
      <c r="I893" s="396" t="s">
        <v>45</v>
      </c>
      <c r="J893" s="443"/>
      <c r="K893" s="158">
        <f t="shared" si="16"/>
        <v>0</v>
      </c>
    </row>
    <row r="894" spans="1:11" s="3" customFormat="1" ht="12" hidden="1" outlineLevel="1" x14ac:dyDescent="0.2">
      <c r="A894" s="228" t="str">
        <f>A893</f>
        <v/>
      </c>
      <c r="B894" s="27" t="s">
        <v>24</v>
      </c>
      <c r="C894" s="27"/>
      <c r="D894" s="27"/>
      <c r="E894" s="43"/>
      <c r="F894" s="210" t="s">
        <v>46</v>
      </c>
      <c r="G894" s="332" t="s">
        <v>45</v>
      </c>
      <c r="H894" s="379"/>
      <c r="I894" s="390"/>
      <c r="J894" s="445"/>
      <c r="K894" s="34">
        <f t="shared" si="16"/>
        <v>0</v>
      </c>
    </row>
    <row r="895" spans="1:11" s="8" customFormat="1" ht="12.75" hidden="1" outlineLevel="2" x14ac:dyDescent="0.2">
      <c r="A895" s="27" t="str">
        <f>IF(SUM(J895:J896)&gt;0,10,"")</f>
        <v/>
      </c>
      <c r="B895" s="23"/>
      <c r="C895" s="229"/>
      <c r="D895" s="229" t="str">
        <f>IF($C$884="X","X","")</f>
        <v>X</v>
      </c>
      <c r="E895" s="147">
        <v>56106</v>
      </c>
      <c r="F895" s="207" t="s">
        <v>362</v>
      </c>
      <c r="G895" s="349"/>
      <c r="H895" s="397">
        <v>92</v>
      </c>
      <c r="I895" s="396" t="s">
        <v>45</v>
      </c>
      <c r="J895" s="452"/>
      <c r="K895" s="158">
        <f t="shared" si="16"/>
        <v>0</v>
      </c>
    </row>
    <row r="896" spans="1:11" s="8" customFormat="1" ht="16.5" hidden="1" customHeight="1" outlineLevel="2" x14ac:dyDescent="0.2">
      <c r="A896" s="228" t="str">
        <f>A895</f>
        <v/>
      </c>
      <c r="B896" s="27" t="s">
        <v>24</v>
      </c>
      <c r="C896" s="27"/>
      <c r="D896" s="27"/>
      <c r="E896" s="43"/>
      <c r="F896" s="210" t="s">
        <v>46</v>
      </c>
      <c r="G896" s="332" t="s">
        <v>45</v>
      </c>
      <c r="H896" s="379"/>
      <c r="I896" s="390"/>
      <c r="J896" s="452"/>
      <c r="K896" s="34">
        <f t="shared" si="16"/>
        <v>0</v>
      </c>
    </row>
    <row r="897" spans="1:11" s="8" customFormat="1" ht="12.75" hidden="1" outlineLevel="2" x14ac:dyDescent="0.2">
      <c r="A897" s="228" t="str">
        <f>IF(SUM(J897:J901)&gt;0,10,"")</f>
        <v/>
      </c>
      <c r="B897" s="47" t="s">
        <v>21</v>
      </c>
      <c r="C897" s="238" t="s">
        <v>10</v>
      </c>
      <c r="D897" s="238" t="str">
        <f>IF($C$882="X","X","")</f>
        <v>X</v>
      </c>
      <c r="E897" s="105">
        <v>56120</v>
      </c>
      <c r="F897" s="216" t="s">
        <v>363</v>
      </c>
      <c r="G897" s="349"/>
      <c r="H897" s="397"/>
      <c r="I897" s="396"/>
      <c r="J897" s="452"/>
      <c r="K897" s="158">
        <f t="shared" si="16"/>
        <v>0</v>
      </c>
    </row>
    <row r="898" spans="1:11" s="8" customFormat="1" ht="22.5" hidden="1" outlineLevel="2" x14ac:dyDescent="0.2">
      <c r="A898" s="27" t="str">
        <f>IF(SUM(J898:J899)&gt;0,10,"")</f>
        <v/>
      </c>
      <c r="B898" s="23"/>
      <c r="C898" s="229" t="s">
        <v>10</v>
      </c>
      <c r="D898" s="229" t="str">
        <f>IF($C$897="X","X","")</f>
        <v>X</v>
      </c>
      <c r="E898" s="147">
        <v>56121</v>
      </c>
      <c r="F898" s="207" t="s">
        <v>364</v>
      </c>
      <c r="G898" s="349">
        <v>0</v>
      </c>
      <c r="H898" s="397">
        <v>72</v>
      </c>
      <c r="I898" s="396" t="s">
        <v>45</v>
      </c>
      <c r="J898" s="452"/>
      <c r="K898" s="158">
        <f t="shared" si="16"/>
        <v>0</v>
      </c>
    </row>
    <row r="899" spans="1:11" s="8" customFormat="1" ht="12.75" hidden="1" outlineLevel="2" x14ac:dyDescent="0.2">
      <c r="A899" s="228" t="str">
        <f>A898</f>
        <v/>
      </c>
      <c r="B899" s="27" t="s">
        <v>24</v>
      </c>
      <c r="C899" s="27"/>
      <c r="D899" s="27"/>
      <c r="E899" s="43"/>
      <c r="F899" s="210" t="s">
        <v>46</v>
      </c>
      <c r="G899" s="332" t="s">
        <v>45</v>
      </c>
      <c r="H899" s="379"/>
      <c r="I899" s="390"/>
      <c r="J899" s="452"/>
      <c r="K899" s="34">
        <f t="shared" si="16"/>
        <v>0</v>
      </c>
    </row>
    <row r="900" spans="1:11" s="8" customFormat="1" ht="22.5" hidden="1" outlineLevel="2" x14ac:dyDescent="0.2">
      <c r="A900" s="27" t="str">
        <f>IF(SUM(J900:J901)&gt;0,10,"")</f>
        <v/>
      </c>
      <c r="B900" s="23"/>
      <c r="C900" s="229" t="s">
        <v>10</v>
      </c>
      <c r="D900" s="229" t="str">
        <f>IF($C$897="X","X","")</f>
        <v>X</v>
      </c>
      <c r="E900" s="147">
        <v>56122</v>
      </c>
      <c r="F900" s="207" t="s">
        <v>365</v>
      </c>
      <c r="G900" s="349">
        <v>0</v>
      </c>
      <c r="H900" s="397">
        <v>88</v>
      </c>
      <c r="I900" s="396" t="s">
        <v>45</v>
      </c>
      <c r="J900" s="447"/>
      <c r="K900" s="158">
        <f t="shared" si="16"/>
        <v>0</v>
      </c>
    </row>
    <row r="901" spans="1:11" s="8" customFormat="1" ht="12.75" hidden="1" outlineLevel="2" x14ac:dyDescent="0.2">
      <c r="A901" s="228" t="str">
        <f>A900</f>
        <v/>
      </c>
      <c r="B901" s="27" t="s">
        <v>24</v>
      </c>
      <c r="C901" s="27"/>
      <c r="D901" s="27"/>
      <c r="E901" s="43"/>
      <c r="F901" s="210" t="s">
        <v>46</v>
      </c>
      <c r="G901" s="332" t="s">
        <v>45</v>
      </c>
      <c r="H901" s="379"/>
      <c r="I901" s="390"/>
      <c r="J901" s="437"/>
      <c r="K901" s="34">
        <f t="shared" si="16"/>
        <v>0</v>
      </c>
    </row>
    <row r="902" spans="1:11" s="8" customFormat="1" ht="22.5" hidden="1" outlineLevel="2" x14ac:dyDescent="0.2">
      <c r="A902" s="27" t="str">
        <f>IF(SUM(J902:J903)&gt;0,10,"")</f>
        <v/>
      </c>
      <c r="B902" s="23"/>
      <c r="C902" s="229" t="s">
        <v>10</v>
      </c>
      <c r="D902" s="229" t="str">
        <f>IF($C$897="X","X","")</f>
        <v>X</v>
      </c>
      <c r="E902" s="147">
        <v>56123</v>
      </c>
      <c r="F902" s="207" t="s">
        <v>629</v>
      </c>
      <c r="G902" s="349">
        <v>0</v>
      </c>
      <c r="H902" s="397">
        <v>100</v>
      </c>
      <c r="I902" s="396" t="s">
        <v>45</v>
      </c>
      <c r="J902" s="447"/>
      <c r="K902" s="158">
        <f t="shared" si="16"/>
        <v>0</v>
      </c>
    </row>
    <row r="903" spans="1:11" s="8" customFormat="1" ht="12.75" hidden="1" outlineLevel="2" x14ac:dyDescent="0.2">
      <c r="A903" s="228" t="str">
        <f>A902</f>
        <v/>
      </c>
      <c r="B903" s="27" t="s">
        <v>24</v>
      </c>
      <c r="C903" s="27"/>
      <c r="D903" s="27"/>
      <c r="E903" s="43"/>
      <c r="F903" s="210" t="s">
        <v>46</v>
      </c>
      <c r="G903" s="332" t="s">
        <v>45</v>
      </c>
      <c r="H903" s="379"/>
      <c r="I903" s="390"/>
      <c r="J903" s="452"/>
      <c r="K903" s="34">
        <f t="shared" si="16"/>
        <v>0</v>
      </c>
    </row>
    <row r="904" spans="1:11" s="8" customFormat="1" ht="12.75" outlineLevel="2" x14ac:dyDescent="0.2">
      <c r="A904" s="228">
        <f>IF(SUM(J904:J912)&gt;0,10,"")</f>
        <v>10</v>
      </c>
      <c r="B904" s="228" t="s">
        <v>19</v>
      </c>
      <c r="C904" s="235" t="s">
        <v>10</v>
      </c>
      <c r="D904" s="235" t="str">
        <f>IF($C$682="X","X","")</f>
        <v>X</v>
      </c>
      <c r="E904" s="141">
        <v>57000</v>
      </c>
      <c r="F904" s="204" t="s">
        <v>366</v>
      </c>
      <c r="G904" s="340">
        <v>0</v>
      </c>
      <c r="H904" s="365"/>
      <c r="I904" s="378"/>
      <c r="J904" s="452"/>
      <c r="K904" s="139">
        <f t="shared" si="16"/>
        <v>0</v>
      </c>
    </row>
    <row r="905" spans="1:11" s="8" customFormat="1" ht="12.75" outlineLevel="2" x14ac:dyDescent="0.2">
      <c r="A905" s="228">
        <f>IF(SUM(J904:J912)&gt;0,10,"")</f>
        <v>10</v>
      </c>
      <c r="B905" s="47" t="s">
        <v>21</v>
      </c>
      <c r="C905" s="238" t="s">
        <v>10</v>
      </c>
      <c r="D905" s="238" t="str">
        <f>IF($C$904="X","X","")</f>
        <v>X</v>
      </c>
      <c r="E905" s="105">
        <v>57100</v>
      </c>
      <c r="F905" s="216" t="s">
        <v>367</v>
      </c>
      <c r="G905" s="349"/>
      <c r="H905" s="397"/>
      <c r="I905" s="396"/>
      <c r="J905" s="452"/>
      <c r="K905" s="158">
        <f t="shared" si="16"/>
        <v>0</v>
      </c>
    </row>
    <row r="906" spans="1:11" s="8" customFormat="1" ht="78.75" outlineLevel="2" x14ac:dyDescent="0.2">
      <c r="A906" s="228">
        <f>A905</f>
        <v>10</v>
      </c>
      <c r="B906" s="228" t="s">
        <v>23</v>
      </c>
      <c r="C906" s="228"/>
      <c r="D906" s="228"/>
      <c r="E906" s="19"/>
      <c r="F906" s="273" t="s">
        <v>630</v>
      </c>
      <c r="G906" s="351">
        <v>0</v>
      </c>
      <c r="H906" s="402"/>
      <c r="I906" s="392"/>
      <c r="J906" s="457"/>
      <c r="K906" s="38">
        <f t="shared" si="16"/>
        <v>0</v>
      </c>
    </row>
    <row r="907" spans="1:11" s="3" customFormat="1" ht="12.75" outlineLevel="1" x14ac:dyDescent="0.2">
      <c r="A907" s="27">
        <f>IF(SUM(J907:J908)&gt;0,10,"")</f>
        <v>10</v>
      </c>
      <c r="B907" s="23"/>
      <c r="C907" s="229" t="s">
        <v>10</v>
      </c>
      <c r="D907" s="229" t="str">
        <f>IF($C$905="X","X","")</f>
        <v>X</v>
      </c>
      <c r="E907" s="147">
        <v>57101</v>
      </c>
      <c r="F907" s="207" t="s">
        <v>368</v>
      </c>
      <c r="G907" s="349">
        <v>0</v>
      </c>
      <c r="H907" s="397"/>
      <c r="I907" s="396" t="s">
        <v>45</v>
      </c>
      <c r="J907" s="447">
        <v>140</v>
      </c>
      <c r="K907" s="158">
        <f t="shared" si="16"/>
        <v>0</v>
      </c>
    </row>
    <row r="908" spans="1:11" s="3" customFormat="1" ht="12" hidden="1" x14ac:dyDescent="0.2">
      <c r="A908" s="228">
        <f>A907</f>
        <v>10</v>
      </c>
      <c r="B908" s="27" t="s">
        <v>24</v>
      </c>
      <c r="C908" s="27"/>
      <c r="D908" s="27"/>
      <c r="E908" s="43"/>
      <c r="F908" s="210" t="s">
        <v>46</v>
      </c>
      <c r="G908" s="332" t="s">
        <v>45</v>
      </c>
      <c r="H908" s="379"/>
      <c r="I908" s="390"/>
      <c r="J908" s="452"/>
      <c r="K908" s="34">
        <f t="shared" si="16"/>
        <v>0</v>
      </c>
    </row>
    <row r="909" spans="1:11" s="3" customFormat="1" ht="12.75" hidden="1" outlineLevel="1" x14ac:dyDescent="0.2">
      <c r="A909" s="27" t="str">
        <f>IF(SUM(J909:J910)&gt;0,10,"")</f>
        <v/>
      </c>
      <c r="B909" s="23"/>
      <c r="C909" s="229"/>
      <c r="D909" s="229" t="str">
        <f>IF($C$905="X","X","")</f>
        <v>X</v>
      </c>
      <c r="E909" s="147">
        <v>57102</v>
      </c>
      <c r="F909" s="207" t="s">
        <v>369</v>
      </c>
      <c r="G909" s="349">
        <v>0</v>
      </c>
      <c r="H909" s="397"/>
      <c r="I909" s="396" t="s">
        <v>45</v>
      </c>
      <c r="J909" s="452"/>
      <c r="K909" s="158">
        <f t="shared" si="16"/>
        <v>0</v>
      </c>
    </row>
    <row r="910" spans="1:11" s="3" customFormat="1" ht="12" hidden="1" outlineLevel="2" x14ac:dyDescent="0.2">
      <c r="A910" s="228" t="str">
        <f>A909</f>
        <v/>
      </c>
      <c r="B910" s="27" t="s">
        <v>24</v>
      </c>
      <c r="C910" s="27"/>
      <c r="D910" s="27"/>
      <c r="E910" s="43"/>
      <c r="F910" s="210" t="s">
        <v>46</v>
      </c>
      <c r="G910" s="332" t="s">
        <v>45</v>
      </c>
      <c r="H910" s="379"/>
      <c r="I910" s="390"/>
      <c r="J910" s="452"/>
      <c r="K910" s="34">
        <f t="shared" si="16"/>
        <v>0</v>
      </c>
    </row>
    <row r="911" spans="1:11" s="3" customFormat="1" ht="12.75" hidden="1" outlineLevel="2" x14ac:dyDescent="0.2">
      <c r="A911" s="27" t="str">
        <f>IF(SUM(J911:J912)&gt;0,10,"")</f>
        <v/>
      </c>
      <c r="B911" s="23"/>
      <c r="C911" s="229"/>
      <c r="D911" s="229" t="str">
        <f>IF($C$905="X","X","")</f>
        <v>X</v>
      </c>
      <c r="E911" s="147">
        <v>57103</v>
      </c>
      <c r="F911" s="207" t="s">
        <v>370</v>
      </c>
      <c r="G911" s="349">
        <v>0</v>
      </c>
      <c r="H911" s="397"/>
      <c r="I911" s="396" t="s">
        <v>45</v>
      </c>
      <c r="J911" s="458"/>
      <c r="K911" s="158">
        <f t="shared" ref="K911:K948" si="21">J911*H911</f>
        <v>0</v>
      </c>
    </row>
    <row r="912" spans="1:11" s="3" customFormat="1" ht="12" hidden="1" outlineLevel="2" x14ac:dyDescent="0.2">
      <c r="A912" s="228" t="str">
        <f>A911</f>
        <v/>
      </c>
      <c r="B912" s="27" t="s">
        <v>24</v>
      </c>
      <c r="C912" s="27"/>
      <c r="D912" s="27"/>
      <c r="E912" s="43"/>
      <c r="F912" s="210" t="s">
        <v>46</v>
      </c>
      <c r="G912" s="332" t="s">
        <v>45</v>
      </c>
      <c r="H912" s="379"/>
      <c r="I912" s="390"/>
      <c r="J912" s="452"/>
      <c r="K912" s="34">
        <f t="shared" si="21"/>
        <v>0</v>
      </c>
    </row>
    <row r="913" spans="1:11" s="3" customFormat="1" ht="12.75" outlineLevel="2" thickBot="1" x14ac:dyDescent="0.25">
      <c r="A913" s="228"/>
      <c r="B913" s="27"/>
      <c r="C913" s="27"/>
      <c r="D913" s="27"/>
      <c r="E913" s="245"/>
      <c r="F913" s="226" t="s">
        <v>371</v>
      </c>
      <c r="G913" s="331"/>
      <c r="H913" s="377"/>
      <c r="I913" s="386"/>
      <c r="J913" s="377"/>
      <c r="K913" s="377">
        <f>SUM(K683:K911)</f>
        <v>0</v>
      </c>
    </row>
    <row r="914" spans="1:11" s="3" customFormat="1" ht="12.75" hidden="1" outlineLevel="2" x14ac:dyDescent="0.2">
      <c r="A914" s="228" t="str">
        <f>IF(SUM(J914:J933)&gt;0,10,"")</f>
        <v/>
      </c>
      <c r="B914" s="228" t="s">
        <v>19</v>
      </c>
      <c r="C914" s="235" t="s">
        <v>10</v>
      </c>
      <c r="D914" s="235" t="e">
        <f>IF(#REF!="X","X","")</f>
        <v>#REF!</v>
      </c>
      <c r="E914" s="269">
        <v>81000</v>
      </c>
      <c r="F914" s="216" t="s">
        <v>372</v>
      </c>
      <c r="G914" s="358"/>
      <c r="H914" s="416"/>
      <c r="I914" s="378"/>
      <c r="J914" s="452"/>
      <c r="K914" s="270">
        <f t="shared" si="21"/>
        <v>0</v>
      </c>
    </row>
    <row r="915" spans="1:11" s="3" customFormat="1" ht="12" hidden="1" outlineLevel="2" x14ac:dyDescent="0.2">
      <c r="A915" s="228" t="str">
        <f>IF(SUM(J915:J933)&gt;0,10,"")</f>
        <v/>
      </c>
      <c r="B915" s="196" t="s">
        <v>79</v>
      </c>
      <c r="C915" s="197" t="s">
        <v>10</v>
      </c>
      <c r="D915" s="197" t="str">
        <f>IF($C$914="X","X","")</f>
        <v>X</v>
      </c>
      <c r="E915" s="250">
        <v>81100</v>
      </c>
      <c r="F915" s="208" t="s">
        <v>373</v>
      </c>
      <c r="G915" s="332"/>
      <c r="H915" s="379"/>
      <c r="I915" s="380"/>
      <c r="J915" s="452"/>
      <c r="K915" s="34">
        <f t="shared" si="21"/>
        <v>0</v>
      </c>
    </row>
    <row r="916" spans="1:11" s="3" customFormat="1" ht="12" hidden="1" outlineLevel="2" x14ac:dyDescent="0.2">
      <c r="A916" s="228" t="str">
        <f>IF(SUM(J911:J912)&gt;0,10,"")</f>
        <v/>
      </c>
      <c r="B916" s="228"/>
      <c r="C916" s="229" t="s">
        <v>10</v>
      </c>
      <c r="D916" s="229" t="str">
        <f>IF($C$915="X","X","")</f>
        <v>X</v>
      </c>
      <c r="E916" s="107">
        <v>81110</v>
      </c>
      <c r="F916" s="207" t="s">
        <v>527</v>
      </c>
      <c r="G916" s="326"/>
      <c r="H916" s="367">
        <v>90</v>
      </c>
      <c r="I916" s="396" t="s">
        <v>67</v>
      </c>
      <c r="J916" s="452"/>
      <c r="K916" s="42">
        <f t="shared" si="21"/>
        <v>0</v>
      </c>
    </row>
    <row r="917" spans="1:11" s="3" customFormat="1" ht="22.5" hidden="1" outlineLevel="2" x14ac:dyDescent="0.2">
      <c r="A917" s="228" t="str">
        <f>A916</f>
        <v/>
      </c>
      <c r="B917" s="228" t="s">
        <v>23</v>
      </c>
      <c r="C917" s="228"/>
      <c r="D917" s="228"/>
      <c r="E917" s="19">
        <v>0</v>
      </c>
      <c r="F917" s="207" t="s">
        <v>374</v>
      </c>
      <c r="G917" s="330"/>
      <c r="H917" s="369"/>
      <c r="I917" s="396"/>
      <c r="J917" s="460"/>
      <c r="K917" s="35">
        <f t="shared" si="21"/>
        <v>0</v>
      </c>
    </row>
    <row r="918" spans="1:11" s="3" customFormat="1" ht="12" hidden="1" outlineLevel="2" x14ac:dyDescent="0.2">
      <c r="A918" s="228" t="str">
        <f>A917</f>
        <v/>
      </c>
      <c r="B918" s="228" t="s">
        <v>24</v>
      </c>
      <c r="C918" s="228"/>
      <c r="D918" s="228"/>
      <c r="E918" s="19"/>
      <c r="F918" s="208" t="s">
        <v>68</v>
      </c>
      <c r="G918" s="351" t="s">
        <v>67</v>
      </c>
      <c r="H918" s="379"/>
      <c r="I918" s="372"/>
      <c r="J918" s="452"/>
      <c r="K918" s="34">
        <f t="shared" si="21"/>
        <v>0</v>
      </c>
    </row>
    <row r="919" spans="1:11" s="3" customFormat="1" ht="12" hidden="1" outlineLevel="2" x14ac:dyDescent="0.2">
      <c r="A919" s="27" t="str">
        <f>IF(SUM(J919:J920)&gt;0,10,"")</f>
        <v/>
      </c>
      <c r="B919" s="228"/>
      <c r="C919" s="229"/>
      <c r="D919" s="229" t="str">
        <f>IF($C$915="X","X","")</f>
        <v>X</v>
      </c>
      <c r="E919" s="107">
        <v>81111</v>
      </c>
      <c r="F919" s="207" t="s">
        <v>530</v>
      </c>
      <c r="G919" s="326"/>
      <c r="H919" s="367">
        <v>70</v>
      </c>
      <c r="I919" s="396" t="s">
        <v>67</v>
      </c>
      <c r="J919" s="452"/>
      <c r="K919" s="42">
        <f t="shared" si="21"/>
        <v>0</v>
      </c>
    </row>
    <row r="920" spans="1:11" s="3" customFormat="1" ht="33.75" hidden="1" outlineLevel="2" x14ac:dyDescent="0.2">
      <c r="A920" s="228" t="str">
        <f>A919</f>
        <v/>
      </c>
      <c r="B920" s="228" t="s">
        <v>23</v>
      </c>
      <c r="C920" s="228"/>
      <c r="D920" s="228"/>
      <c r="E920" s="19">
        <v>0</v>
      </c>
      <c r="F920" s="207" t="s">
        <v>375</v>
      </c>
      <c r="G920" s="330"/>
      <c r="H920" s="369"/>
      <c r="I920" s="396"/>
      <c r="J920" s="441"/>
      <c r="K920" s="35">
        <f t="shared" si="21"/>
        <v>0</v>
      </c>
    </row>
    <row r="921" spans="1:11" s="3" customFormat="1" ht="12" hidden="1" outlineLevel="2" x14ac:dyDescent="0.2">
      <c r="A921" s="228" t="str">
        <f>A920</f>
        <v/>
      </c>
      <c r="B921" s="228" t="s">
        <v>24</v>
      </c>
      <c r="C921" s="228"/>
      <c r="D921" s="228"/>
      <c r="E921" s="19"/>
      <c r="F921" s="207" t="s">
        <v>68</v>
      </c>
      <c r="G921" s="349" t="s">
        <v>67</v>
      </c>
      <c r="H921" s="379"/>
      <c r="I921" s="396"/>
      <c r="J921" s="452"/>
      <c r="K921" s="34">
        <f t="shared" si="21"/>
        <v>0</v>
      </c>
    </row>
    <row r="922" spans="1:11" s="3" customFormat="1" ht="12" hidden="1" outlineLevel="2" x14ac:dyDescent="0.2">
      <c r="A922" s="27" t="str">
        <f>IF(SUM(J922:J923)&gt;0,10,"")</f>
        <v/>
      </c>
      <c r="B922" s="27"/>
      <c r="C922" s="229"/>
      <c r="D922" s="229" t="str">
        <f>IF($C$915="X","X","")</f>
        <v>X</v>
      </c>
      <c r="E922" s="107">
        <v>81112</v>
      </c>
      <c r="F922" s="207" t="s">
        <v>531</v>
      </c>
      <c r="G922" s="326">
        <v>0</v>
      </c>
      <c r="H922" s="367">
        <v>41</v>
      </c>
      <c r="I922" s="396" t="s">
        <v>67</v>
      </c>
      <c r="J922" s="452"/>
      <c r="K922" s="42">
        <f t="shared" si="21"/>
        <v>0</v>
      </c>
    </row>
    <row r="923" spans="1:11" s="3" customFormat="1" ht="33.75" hidden="1" outlineLevel="2" x14ac:dyDescent="0.2">
      <c r="A923" s="228" t="str">
        <f>A922</f>
        <v/>
      </c>
      <c r="B923" s="27" t="s">
        <v>23</v>
      </c>
      <c r="C923" s="27"/>
      <c r="D923" s="27"/>
      <c r="E923" s="19">
        <v>0</v>
      </c>
      <c r="F923" s="207" t="s">
        <v>528</v>
      </c>
      <c r="G923" s="330"/>
      <c r="H923" s="369"/>
      <c r="I923" s="396"/>
      <c r="J923" s="452"/>
      <c r="K923" s="35">
        <f t="shared" si="21"/>
        <v>0</v>
      </c>
    </row>
    <row r="924" spans="1:11" s="3" customFormat="1" ht="12" hidden="1" outlineLevel="2" x14ac:dyDescent="0.2">
      <c r="A924" s="228" t="str">
        <f>A923</f>
        <v/>
      </c>
      <c r="B924" s="27" t="s">
        <v>24</v>
      </c>
      <c r="C924" s="27"/>
      <c r="D924" s="27"/>
      <c r="E924" s="43"/>
      <c r="F924" s="207" t="s">
        <v>68</v>
      </c>
      <c r="G924" s="349" t="s">
        <v>67</v>
      </c>
      <c r="H924" s="379"/>
      <c r="I924" s="396"/>
      <c r="J924" s="452"/>
      <c r="K924" s="34">
        <f t="shared" si="21"/>
        <v>0</v>
      </c>
    </row>
    <row r="925" spans="1:11" s="3" customFormat="1" ht="12" hidden="1" outlineLevel="2" x14ac:dyDescent="0.2">
      <c r="A925" s="27" t="str">
        <f>IF(SUM(J925:J926)&gt;0,10,"")</f>
        <v/>
      </c>
      <c r="B925" s="27"/>
      <c r="C925" s="229"/>
      <c r="D925" s="229" t="str">
        <f>IF($C$915="X","X","")</f>
        <v>X</v>
      </c>
      <c r="E925" s="107">
        <v>81113</v>
      </c>
      <c r="F925" s="207" t="s">
        <v>532</v>
      </c>
      <c r="G925" s="326"/>
      <c r="H925" s="367">
        <v>35</v>
      </c>
      <c r="I925" s="396" t="s">
        <v>67</v>
      </c>
      <c r="J925" s="452"/>
      <c r="K925" s="42">
        <f t="shared" si="21"/>
        <v>0</v>
      </c>
    </row>
    <row r="926" spans="1:11" s="3" customFormat="1" ht="33.75" hidden="1" outlineLevel="2" x14ac:dyDescent="0.2">
      <c r="A926" s="228" t="str">
        <f>A925</f>
        <v/>
      </c>
      <c r="B926" s="27" t="s">
        <v>23</v>
      </c>
      <c r="C926" s="27"/>
      <c r="D926" s="27"/>
      <c r="E926" s="19">
        <v>0</v>
      </c>
      <c r="F926" s="207" t="s">
        <v>529</v>
      </c>
      <c r="G926" s="330"/>
      <c r="H926" s="369"/>
      <c r="I926" s="396"/>
      <c r="J926" s="452"/>
      <c r="K926" s="35">
        <f t="shared" si="21"/>
        <v>0</v>
      </c>
    </row>
    <row r="927" spans="1:11" s="3" customFormat="1" ht="12" hidden="1" outlineLevel="2" x14ac:dyDescent="0.2">
      <c r="A927" s="228" t="str">
        <f>A926</f>
        <v/>
      </c>
      <c r="B927" s="27" t="s">
        <v>24</v>
      </c>
      <c r="C927" s="27"/>
      <c r="D927" s="27"/>
      <c r="E927" s="43"/>
      <c r="F927" s="207" t="s">
        <v>68</v>
      </c>
      <c r="G927" s="349" t="s">
        <v>67</v>
      </c>
      <c r="H927" s="379"/>
      <c r="I927" s="396"/>
      <c r="J927" s="452"/>
      <c r="K927" s="34">
        <f t="shared" si="21"/>
        <v>0</v>
      </c>
    </row>
    <row r="928" spans="1:11" s="3" customFormat="1" ht="12" hidden="1" outlineLevel="2" x14ac:dyDescent="0.2">
      <c r="A928" s="27" t="str">
        <f>IF(SUM(J928:J929)&gt;0,10,"")</f>
        <v/>
      </c>
      <c r="B928" s="27"/>
      <c r="C928" s="229"/>
      <c r="D928" s="229" t="str">
        <f>IF($C$915="X","X","")</f>
        <v>X</v>
      </c>
      <c r="E928" s="107">
        <v>81114</v>
      </c>
      <c r="F928" s="207" t="s">
        <v>533</v>
      </c>
      <c r="G928" s="326"/>
      <c r="H928" s="367">
        <v>30</v>
      </c>
      <c r="I928" s="396" t="s">
        <v>67</v>
      </c>
      <c r="J928" s="452"/>
      <c r="K928" s="42">
        <f t="shared" si="21"/>
        <v>0</v>
      </c>
    </row>
    <row r="929" spans="1:11" s="3" customFormat="1" ht="22.5" hidden="1" outlineLevel="2" x14ac:dyDescent="0.2">
      <c r="A929" s="228" t="str">
        <f>A928</f>
        <v/>
      </c>
      <c r="B929" s="27" t="s">
        <v>23</v>
      </c>
      <c r="C929" s="27"/>
      <c r="D929" s="27"/>
      <c r="E929" s="19">
        <v>0</v>
      </c>
      <c r="F929" s="207" t="s">
        <v>534</v>
      </c>
      <c r="G929" s="330"/>
      <c r="H929" s="369"/>
      <c r="I929" s="396"/>
      <c r="J929" s="452"/>
      <c r="K929" s="35">
        <f t="shared" si="21"/>
        <v>0</v>
      </c>
    </row>
    <row r="930" spans="1:11" s="3" customFormat="1" ht="12" hidden="1" outlineLevel="2" x14ac:dyDescent="0.2">
      <c r="A930" s="228" t="str">
        <f>A929</f>
        <v/>
      </c>
      <c r="B930" s="27" t="s">
        <v>24</v>
      </c>
      <c r="C930" s="27"/>
      <c r="D930" s="27"/>
      <c r="E930" s="43"/>
      <c r="F930" s="208" t="s">
        <v>68</v>
      </c>
      <c r="G930" s="351" t="s">
        <v>67</v>
      </c>
      <c r="H930" s="379"/>
      <c r="I930" s="380"/>
      <c r="J930" s="452"/>
      <c r="K930" s="34">
        <f t="shared" si="21"/>
        <v>0</v>
      </c>
    </row>
    <row r="931" spans="1:11" s="3" customFormat="1" ht="12" hidden="1" outlineLevel="2" x14ac:dyDescent="0.2">
      <c r="A931" s="27" t="str">
        <f>IF(SUM(J931:J932)&gt;0,10,"")</f>
        <v/>
      </c>
      <c r="B931" s="228"/>
      <c r="C931" s="229" t="s">
        <v>10</v>
      </c>
      <c r="D931" s="229" t="str">
        <f>IF($C$915="X","X","")</f>
        <v>X</v>
      </c>
      <c r="E931" s="107">
        <v>81130</v>
      </c>
      <c r="F931" s="274" t="s">
        <v>376</v>
      </c>
      <c r="G931" s="326"/>
      <c r="H931" s="367">
        <v>23</v>
      </c>
      <c r="I931" s="368" t="s">
        <v>67</v>
      </c>
      <c r="J931" s="452"/>
      <c r="K931" s="42">
        <f t="shared" si="21"/>
        <v>0</v>
      </c>
    </row>
    <row r="932" spans="1:11" s="3" customFormat="1" ht="22.5" hidden="1" outlineLevel="2" x14ac:dyDescent="0.2">
      <c r="A932" s="228" t="str">
        <f>A931</f>
        <v/>
      </c>
      <c r="B932" s="228" t="s">
        <v>23</v>
      </c>
      <c r="C932" s="228"/>
      <c r="D932" s="228"/>
      <c r="E932" s="19">
        <v>0</v>
      </c>
      <c r="F932" s="273" t="s">
        <v>377</v>
      </c>
      <c r="G932" s="330"/>
      <c r="H932" s="369"/>
      <c r="I932" s="372"/>
      <c r="J932" s="461"/>
      <c r="K932" s="35">
        <f t="shared" si="21"/>
        <v>0</v>
      </c>
    </row>
    <row r="933" spans="1:11" s="3" customFormat="1" ht="12" hidden="1" outlineLevel="2" x14ac:dyDescent="0.2">
      <c r="A933" s="228" t="str">
        <f>A932</f>
        <v/>
      </c>
      <c r="B933" s="228" t="s">
        <v>24</v>
      </c>
      <c r="C933" s="228"/>
      <c r="D933" s="228"/>
      <c r="E933" s="19"/>
      <c r="F933" s="258" t="s">
        <v>68</v>
      </c>
      <c r="G933" s="332" t="s">
        <v>67</v>
      </c>
      <c r="H933" s="379"/>
      <c r="I933" s="372"/>
      <c r="J933" s="452"/>
      <c r="K933" s="34">
        <f t="shared" si="21"/>
        <v>0</v>
      </c>
    </row>
    <row r="934" spans="1:11" s="3" customFormat="1" ht="22.5" hidden="1" outlineLevel="2" x14ac:dyDescent="0.2">
      <c r="A934" s="228" t="e">
        <f>#REF!</f>
        <v>#REF!</v>
      </c>
      <c r="B934" s="228" t="s">
        <v>23</v>
      </c>
      <c r="C934" s="228"/>
      <c r="D934" s="228"/>
      <c r="E934" s="19">
        <v>0</v>
      </c>
      <c r="F934" s="205" t="s">
        <v>379</v>
      </c>
      <c r="G934" s="330"/>
      <c r="H934" s="369"/>
      <c r="I934" s="372"/>
      <c r="J934" s="449"/>
      <c r="K934" s="35">
        <f t="shared" si="21"/>
        <v>0</v>
      </c>
    </row>
    <row r="935" spans="1:11" s="3" customFormat="1" ht="78.75" hidden="1" outlineLevel="2" x14ac:dyDescent="0.2">
      <c r="A935" s="228" t="e">
        <f>#REF!</f>
        <v>#REF!</v>
      </c>
      <c r="B935" s="228" t="s">
        <v>23</v>
      </c>
      <c r="C935" s="228"/>
      <c r="D935" s="228"/>
      <c r="E935" s="19">
        <v>0</v>
      </c>
      <c r="F935" s="205" t="s">
        <v>380</v>
      </c>
      <c r="G935" s="330"/>
      <c r="H935" s="369"/>
      <c r="I935" s="372"/>
      <c r="J935" s="452"/>
      <c r="K935" s="35">
        <f t="shared" si="21"/>
        <v>0</v>
      </c>
    </row>
    <row r="936" spans="1:11" s="3" customFormat="1" ht="12" hidden="1" outlineLevel="2" x14ac:dyDescent="0.2">
      <c r="A936" s="228" t="e">
        <f>A935</f>
        <v>#REF!</v>
      </c>
      <c r="B936" s="228" t="s">
        <v>24</v>
      </c>
      <c r="C936" s="228"/>
      <c r="D936" s="228"/>
      <c r="E936" s="43"/>
      <c r="F936" s="210" t="s">
        <v>68</v>
      </c>
      <c r="G936" s="332" t="s">
        <v>67</v>
      </c>
      <c r="H936" s="379"/>
      <c r="I936" s="380"/>
      <c r="J936" s="436"/>
      <c r="K936" s="34">
        <f t="shared" si="21"/>
        <v>0</v>
      </c>
    </row>
    <row r="937" spans="1:11" s="3" customFormat="1" ht="22.5" hidden="1" outlineLevel="2" x14ac:dyDescent="0.2">
      <c r="A937" s="228" t="e">
        <f>#REF!</f>
        <v>#REF!</v>
      </c>
      <c r="B937" s="228" t="s">
        <v>23</v>
      </c>
      <c r="C937" s="228"/>
      <c r="D937" s="228"/>
      <c r="E937" s="19">
        <v>0</v>
      </c>
      <c r="F937" s="205" t="s">
        <v>383</v>
      </c>
      <c r="G937" s="330"/>
      <c r="H937" s="369"/>
      <c r="I937" s="372"/>
      <c r="J937" s="452"/>
      <c r="K937" s="35">
        <f t="shared" si="21"/>
        <v>0</v>
      </c>
    </row>
    <row r="938" spans="1:11" s="3" customFormat="1" ht="12" hidden="1" outlineLevel="2" x14ac:dyDescent="0.2">
      <c r="A938" s="228" t="e">
        <f>A937</f>
        <v>#REF!</v>
      </c>
      <c r="B938" s="228" t="s">
        <v>24</v>
      </c>
      <c r="C938" s="228"/>
      <c r="D938" s="228"/>
      <c r="E938" s="43"/>
      <c r="F938" s="210" t="s">
        <v>68</v>
      </c>
      <c r="G938" s="332" t="s">
        <v>67</v>
      </c>
      <c r="H938" s="379"/>
      <c r="I938" s="380"/>
      <c r="J938" s="452"/>
      <c r="K938" s="34">
        <f t="shared" si="21"/>
        <v>0</v>
      </c>
    </row>
    <row r="939" spans="1:11" s="3" customFormat="1" ht="22.5" hidden="1" outlineLevel="2" x14ac:dyDescent="0.2">
      <c r="A939" s="228" t="e">
        <f>#REF!</f>
        <v>#REF!</v>
      </c>
      <c r="B939" s="228" t="s">
        <v>23</v>
      </c>
      <c r="C939" s="228"/>
      <c r="D939" s="228"/>
      <c r="E939" s="19">
        <v>0</v>
      </c>
      <c r="F939" s="205" t="s">
        <v>385</v>
      </c>
      <c r="G939" s="330"/>
      <c r="H939" s="369"/>
      <c r="I939" s="372"/>
      <c r="J939" s="452"/>
      <c r="K939" s="35">
        <f t="shared" si="21"/>
        <v>0</v>
      </c>
    </row>
    <row r="940" spans="1:11" s="3" customFormat="1" ht="12" hidden="1" outlineLevel="2" x14ac:dyDescent="0.2">
      <c r="A940" s="228" t="e">
        <f>A939</f>
        <v>#REF!</v>
      </c>
      <c r="B940" s="228" t="s">
        <v>24</v>
      </c>
      <c r="C940" s="228"/>
      <c r="D940" s="228"/>
      <c r="E940" s="19"/>
      <c r="F940" s="230" t="s">
        <v>68</v>
      </c>
      <c r="G940" s="332" t="s">
        <v>67</v>
      </c>
      <c r="H940" s="379"/>
      <c r="I940" s="372"/>
      <c r="J940" s="452"/>
      <c r="K940" s="34">
        <f t="shared" si="21"/>
        <v>0</v>
      </c>
    </row>
    <row r="941" spans="1:11" s="3" customFormat="1" ht="33.75" hidden="1" outlineLevel="2" x14ac:dyDescent="0.2">
      <c r="A941" s="228" t="e">
        <f>#REF!</f>
        <v>#REF!</v>
      </c>
      <c r="B941" s="196" t="s">
        <v>23</v>
      </c>
      <c r="C941" s="196"/>
      <c r="D941" s="196"/>
      <c r="E941" s="242"/>
      <c r="F941" s="209" t="s">
        <v>387</v>
      </c>
      <c r="G941" s="330">
        <v>0</v>
      </c>
      <c r="H941" s="369"/>
      <c r="I941" s="372"/>
      <c r="J941" s="436"/>
      <c r="K941" s="35">
        <f t="shared" si="21"/>
        <v>0</v>
      </c>
    </row>
    <row r="942" spans="1:11" s="3" customFormat="1" ht="12" hidden="1" outlineLevel="2" x14ac:dyDescent="0.2">
      <c r="A942" s="228" t="e">
        <f>#REF!</f>
        <v>#REF!</v>
      </c>
      <c r="B942" s="228" t="s">
        <v>24</v>
      </c>
      <c r="C942" s="228"/>
      <c r="D942" s="228"/>
      <c r="E942" s="19"/>
      <c r="F942" s="230" t="s">
        <v>68</v>
      </c>
      <c r="G942" s="330" t="s">
        <v>67</v>
      </c>
      <c r="H942" s="369"/>
      <c r="I942" s="380"/>
      <c r="J942" s="452"/>
      <c r="K942" s="35">
        <f t="shared" si="21"/>
        <v>0</v>
      </c>
    </row>
    <row r="943" spans="1:11" s="3" customFormat="1" ht="12" hidden="1" outlineLevel="2" x14ac:dyDescent="0.2">
      <c r="A943" s="228" t="e">
        <f>#REF!</f>
        <v>#REF!</v>
      </c>
      <c r="B943" s="228" t="s">
        <v>24</v>
      </c>
      <c r="C943" s="228"/>
      <c r="D943" s="228"/>
      <c r="E943" s="43"/>
      <c r="F943" s="230" t="s">
        <v>68</v>
      </c>
      <c r="G943" s="330" t="s">
        <v>67</v>
      </c>
      <c r="H943" s="369"/>
      <c r="I943" s="380"/>
      <c r="J943" s="452"/>
      <c r="K943" s="35">
        <f t="shared" si="21"/>
        <v>0</v>
      </c>
    </row>
    <row r="944" spans="1:11" s="3" customFormat="1" ht="12" hidden="1" outlineLevel="2" x14ac:dyDescent="0.2">
      <c r="A944" s="228" t="e">
        <f>#REF!</f>
        <v>#REF!</v>
      </c>
      <c r="B944" s="228" t="s">
        <v>24</v>
      </c>
      <c r="C944" s="228"/>
      <c r="D944" s="228"/>
      <c r="F944" s="210" t="s">
        <v>68</v>
      </c>
      <c r="G944" s="330" t="s">
        <v>67</v>
      </c>
      <c r="H944" s="379"/>
      <c r="I944" s="380"/>
      <c r="J944" s="452"/>
      <c r="K944" s="34">
        <f t="shared" si="21"/>
        <v>0</v>
      </c>
    </row>
    <row r="945" spans="1:11" s="3" customFormat="1" ht="12" hidden="1" outlineLevel="2" x14ac:dyDescent="0.2">
      <c r="A945" s="228" t="e">
        <f>#REF!</f>
        <v>#REF!</v>
      </c>
      <c r="B945" s="228" t="s">
        <v>24</v>
      </c>
      <c r="C945" s="228"/>
      <c r="D945" s="228"/>
      <c r="F945" s="210" t="s">
        <v>68</v>
      </c>
      <c r="G945" s="330" t="s">
        <v>67</v>
      </c>
      <c r="H945" s="379"/>
      <c r="I945" s="380"/>
      <c r="J945" s="452"/>
      <c r="K945" s="34">
        <f t="shared" si="21"/>
        <v>0</v>
      </c>
    </row>
    <row r="946" spans="1:11" s="6" customFormat="1" ht="45" hidden="1" outlineLevel="2" x14ac:dyDescent="0.2">
      <c r="A946" s="228" t="e">
        <f>#REF!</f>
        <v>#REF!</v>
      </c>
      <c r="B946" s="239" t="s">
        <v>23</v>
      </c>
      <c r="C946" s="239"/>
      <c r="D946" s="239"/>
      <c r="E946" s="43"/>
      <c r="F946" s="209" t="s">
        <v>390</v>
      </c>
      <c r="G946" s="332">
        <v>0</v>
      </c>
      <c r="H946" s="379"/>
      <c r="I946" s="380"/>
      <c r="J946" s="436"/>
      <c r="K946" s="34">
        <f t="shared" si="21"/>
        <v>0</v>
      </c>
    </row>
    <row r="947" spans="1:11" s="6" customFormat="1" ht="12.75" hidden="1" outlineLevel="2" x14ac:dyDescent="0.2">
      <c r="A947" s="228" t="e">
        <f>#REF!</f>
        <v>#REF!</v>
      </c>
      <c r="B947" s="27" t="s">
        <v>24</v>
      </c>
      <c r="C947" s="27"/>
      <c r="D947" s="27"/>
      <c r="E947" s="43"/>
      <c r="F947" s="210" t="s">
        <v>68</v>
      </c>
      <c r="G947" s="332" t="s">
        <v>67</v>
      </c>
      <c r="H947" s="379"/>
      <c r="I947" s="380"/>
      <c r="J947" s="441"/>
      <c r="K947" s="34">
        <f t="shared" si="21"/>
        <v>0</v>
      </c>
    </row>
    <row r="948" spans="1:11" s="4" customFormat="1" ht="13.5" hidden="1" outlineLevel="2" thickBot="1" x14ac:dyDescent="0.25">
      <c r="A948" s="228" t="e">
        <f>#REF!</f>
        <v>#REF!</v>
      </c>
      <c r="B948" s="27" t="s">
        <v>24</v>
      </c>
      <c r="C948" s="27"/>
      <c r="D948" s="27"/>
      <c r="E948" s="19"/>
      <c r="F948" s="230" t="s">
        <v>68</v>
      </c>
      <c r="G948" s="332" t="s">
        <v>67</v>
      </c>
      <c r="H948" s="379"/>
      <c r="I948" s="372"/>
      <c r="J948" s="452"/>
      <c r="K948" s="34">
        <f t="shared" si="21"/>
        <v>0</v>
      </c>
    </row>
    <row r="949" spans="1:11" ht="12" x14ac:dyDescent="0.2">
      <c r="A949" s="27" t="s">
        <v>8</v>
      </c>
      <c r="B949" s="27" t="s">
        <v>8</v>
      </c>
      <c r="C949" s="27"/>
      <c r="D949" s="27"/>
      <c r="E949" s="29"/>
      <c r="F949" s="221"/>
      <c r="G949" s="30"/>
      <c r="H949" s="31"/>
      <c r="I949" s="31"/>
      <c r="J949" s="31"/>
      <c r="K949" s="31"/>
    </row>
    <row r="950" spans="1:11" ht="12.75" thickBot="1" x14ac:dyDescent="0.25">
      <c r="A950" s="27"/>
      <c r="B950" s="27"/>
      <c r="C950" s="27"/>
      <c r="D950" s="27"/>
      <c r="H950" s="15"/>
      <c r="I950" s="15"/>
      <c r="J950" s="15"/>
      <c r="K950" s="15"/>
    </row>
    <row r="951" spans="1:11" ht="13.5" thickBot="1" x14ac:dyDescent="0.25">
      <c r="A951" s="233" t="s">
        <v>8</v>
      </c>
      <c r="B951" s="233" t="s">
        <v>393</v>
      </c>
      <c r="C951" s="233"/>
      <c r="D951" s="233"/>
      <c r="E951" s="179" t="s">
        <v>394</v>
      </c>
      <c r="F951" s="227"/>
      <c r="G951" s="180"/>
      <c r="H951" s="181"/>
      <c r="I951" s="180"/>
      <c r="J951" s="180"/>
      <c r="K951" s="180">
        <f>K677</f>
        <v>0</v>
      </c>
    </row>
    <row r="952" spans="1:11" ht="12" x14ac:dyDescent="0.2">
      <c r="A952" s="27" t="s">
        <v>64</v>
      </c>
      <c r="B952" s="27" t="s">
        <v>393</v>
      </c>
      <c r="C952" s="27"/>
      <c r="D952" s="27"/>
      <c r="H952" s="15"/>
      <c r="I952" s="49"/>
      <c r="J952"/>
      <c r="K952"/>
    </row>
    <row r="953" spans="1:11" ht="12.75" x14ac:dyDescent="0.2">
      <c r="A953" s="27">
        <f>A8</f>
        <v>10</v>
      </c>
      <c r="B953" s="27" t="s">
        <v>64</v>
      </c>
      <c r="C953" s="229" t="s">
        <v>10</v>
      </c>
      <c r="D953" s="27"/>
      <c r="F953" s="200" t="s">
        <v>18</v>
      </c>
      <c r="G953" s="13"/>
      <c r="H953" s="16"/>
      <c r="J953" s="430"/>
      <c r="K953" s="430">
        <f>K84</f>
        <v>0</v>
      </c>
    </row>
    <row r="954" spans="1:11" ht="12.75" x14ac:dyDescent="0.2">
      <c r="A954" s="27">
        <f>A953</f>
        <v>10</v>
      </c>
      <c r="B954" s="27" t="s">
        <v>64</v>
      </c>
      <c r="C954" s="27"/>
      <c r="D954" s="27"/>
      <c r="F954" s="200"/>
      <c r="G954" s="13"/>
      <c r="H954" s="16"/>
      <c r="J954"/>
      <c r="K954"/>
    </row>
    <row r="955" spans="1:11" ht="12.75" x14ac:dyDescent="0.2">
      <c r="A955" s="27">
        <f>A85</f>
        <v>10</v>
      </c>
      <c r="B955" s="27" t="s">
        <v>64</v>
      </c>
      <c r="C955" s="229" t="s">
        <v>10</v>
      </c>
      <c r="D955" s="27"/>
      <c r="F955" s="200" t="s">
        <v>66</v>
      </c>
      <c r="G955" s="13"/>
      <c r="H955" s="16"/>
      <c r="J955" s="430"/>
      <c r="K955" s="430">
        <f>K148</f>
        <v>0</v>
      </c>
    </row>
    <row r="956" spans="1:11" ht="12.75" x14ac:dyDescent="0.2">
      <c r="A956" s="27">
        <f>A955</f>
        <v>10</v>
      </c>
      <c r="B956" s="27" t="s">
        <v>64</v>
      </c>
      <c r="C956" s="27"/>
      <c r="D956" s="27"/>
      <c r="F956" s="200"/>
      <c r="G956" s="13"/>
      <c r="H956" s="16"/>
      <c r="J956"/>
      <c r="K956"/>
    </row>
    <row r="957" spans="1:11" ht="12.75" x14ac:dyDescent="0.2">
      <c r="A957" s="27">
        <f>A149</f>
        <v>10</v>
      </c>
      <c r="B957" s="27" t="s">
        <v>64</v>
      </c>
      <c r="C957" s="229" t="s">
        <v>10</v>
      </c>
      <c r="D957" s="27"/>
      <c r="F957" s="200" t="s">
        <v>101</v>
      </c>
      <c r="G957" s="13"/>
      <c r="H957" s="16"/>
      <c r="J957" s="430"/>
      <c r="K957" s="430">
        <f>K315</f>
        <v>0</v>
      </c>
    </row>
    <row r="958" spans="1:11" ht="12.75" x14ac:dyDescent="0.2">
      <c r="A958" s="27">
        <f>A957</f>
        <v>10</v>
      </c>
      <c r="B958" s="27" t="s">
        <v>64</v>
      </c>
      <c r="C958" s="27"/>
      <c r="D958" s="27"/>
      <c r="F958" s="200"/>
      <c r="G958" s="13"/>
      <c r="H958" s="16"/>
      <c r="J958"/>
      <c r="K958"/>
    </row>
    <row r="959" spans="1:11" s="187" customFormat="1" ht="12.75" x14ac:dyDescent="0.2">
      <c r="A959" s="27">
        <f>A316</f>
        <v>10</v>
      </c>
      <c r="B959" s="27" t="s">
        <v>64</v>
      </c>
      <c r="C959" s="229" t="s">
        <v>10</v>
      </c>
      <c r="D959" s="27"/>
      <c r="E959" s="9"/>
      <c r="F959" s="200" t="s">
        <v>170</v>
      </c>
      <c r="G959" s="13"/>
      <c r="H959" s="16"/>
      <c r="I959" s="48"/>
      <c r="J959" s="431"/>
      <c r="K959" s="470">
        <f>K681</f>
        <v>0</v>
      </c>
    </row>
    <row r="960" spans="1:11" ht="12.75" x14ac:dyDescent="0.2">
      <c r="A960" s="27">
        <f>A959</f>
        <v>10</v>
      </c>
      <c r="B960" s="27" t="s">
        <v>64</v>
      </c>
      <c r="C960" s="27"/>
      <c r="D960" s="27"/>
      <c r="F960" s="200"/>
      <c r="G960" s="13"/>
      <c r="H960" s="16"/>
      <c r="J960"/>
      <c r="K960"/>
    </row>
    <row r="961" spans="1:11" ht="12.75" x14ac:dyDescent="0.2">
      <c r="A961" s="27">
        <f>A682</f>
        <v>10</v>
      </c>
      <c r="B961" s="27" t="s">
        <v>64</v>
      </c>
      <c r="C961" s="229" t="s">
        <v>10</v>
      </c>
      <c r="D961" s="27"/>
      <c r="E961" s="252"/>
      <c r="F961" s="200" t="s">
        <v>307</v>
      </c>
      <c r="G961" s="14"/>
      <c r="H961" s="17"/>
      <c r="J961" s="430"/>
      <c r="K961" s="430">
        <f>K913</f>
        <v>0</v>
      </c>
    </row>
    <row r="962" spans="1:11" ht="12.75" x14ac:dyDescent="0.2">
      <c r="A962" s="239" t="e">
        <f>#REF!</f>
        <v>#REF!</v>
      </c>
      <c r="B962" s="27" t="s">
        <v>64</v>
      </c>
      <c r="C962" s="27"/>
      <c r="D962" s="27"/>
      <c r="E962" s="252"/>
      <c r="F962" s="200"/>
      <c r="G962" s="14"/>
      <c r="H962" s="17"/>
      <c r="J962" s="465"/>
      <c r="K962" s="465"/>
    </row>
    <row r="963" spans="1:11" ht="12.75" x14ac:dyDescent="0.2">
      <c r="A963" s="27" t="s">
        <v>64</v>
      </c>
      <c r="B963" s="27" t="s">
        <v>64</v>
      </c>
      <c r="C963" s="27"/>
      <c r="D963" s="27"/>
      <c r="E963" s="252"/>
      <c r="F963" s="214"/>
      <c r="G963" s="32"/>
      <c r="H963" s="33"/>
      <c r="I963" s="50"/>
      <c r="J963" s="50"/>
      <c r="K963" s="50"/>
    </row>
    <row r="964" spans="1:11" ht="12.75" x14ac:dyDescent="0.2">
      <c r="A964" s="113" t="s">
        <v>64</v>
      </c>
      <c r="B964" s="113" t="s">
        <v>393</v>
      </c>
      <c r="C964" s="229" t="s">
        <v>10</v>
      </c>
      <c r="D964" s="113"/>
      <c r="E964" s="253"/>
      <c r="F964" s="200" t="s">
        <v>395</v>
      </c>
      <c r="G964" s="20"/>
      <c r="H964" s="21"/>
      <c r="I964" s="251"/>
      <c r="J964" s="430"/>
      <c r="K964" s="467">
        <f>SUM(K953:K961)</f>
        <v>0</v>
      </c>
    </row>
    <row r="965" spans="1:11" ht="12.75" x14ac:dyDescent="0.2">
      <c r="A965" s="27" t="s">
        <v>64</v>
      </c>
      <c r="B965" s="27" t="s">
        <v>393</v>
      </c>
      <c r="C965" s="27"/>
      <c r="D965" s="27"/>
      <c r="E965" s="252"/>
      <c r="F965" s="200"/>
      <c r="G965" s="20"/>
      <c r="H965" s="21"/>
      <c r="J965"/>
      <c r="K965" s="468"/>
    </row>
    <row r="966" spans="1:11" ht="12.75" x14ac:dyDescent="0.2">
      <c r="A966" s="27" t="s">
        <v>64</v>
      </c>
      <c r="B966" s="27" t="s">
        <v>393</v>
      </c>
      <c r="C966" s="229" t="s">
        <v>10</v>
      </c>
      <c r="D966" s="27"/>
      <c r="E966" s="252"/>
      <c r="F966" s="200" t="s">
        <v>396</v>
      </c>
      <c r="G966" s="20"/>
      <c r="H966" s="21"/>
      <c r="J966" s="430"/>
      <c r="K966" s="467">
        <f t="shared" ref="K966" si="22">0.2*K964</f>
        <v>0</v>
      </c>
    </row>
    <row r="967" spans="1:11" ht="12.75" x14ac:dyDescent="0.2">
      <c r="A967" s="27" t="s">
        <v>64</v>
      </c>
      <c r="B967" s="27" t="s">
        <v>393</v>
      </c>
      <c r="C967" s="27"/>
      <c r="D967" s="27"/>
      <c r="E967" s="252"/>
      <c r="F967" s="200"/>
      <c r="G967" s="20"/>
      <c r="H967" s="21"/>
      <c r="J967"/>
      <c r="K967" s="468"/>
    </row>
    <row r="968" spans="1:11" ht="13.5" thickBot="1" x14ac:dyDescent="0.25">
      <c r="A968" s="26" t="s">
        <v>64</v>
      </c>
      <c r="B968" s="27" t="s">
        <v>393</v>
      </c>
      <c r="C968" s="229" t="s">
        <v>10</v>
      </c>
      <c r="D968" s="27"/>
      <c r="E968" s="252"/>
      <c r="F968" s="200" t="s">
        <v>397</v>
      </c>
      <c r="G968" s="20"/>
      <c r="H968" s="21"/>
      <c r="J968" s="430"/>
      <c r="K968" s="467">
        <f t="shared" ref="K968" si="23">K964+K966</f>
        <v>0</v>
      </c>
    </row>
    <row r="969" spans="1:11" ht="13.5" thickBot="1" x14ac:dyDescent="0.25">
      <c r="A969" s="26" t="s">
        <v>64</v>
      </c>
      <c r="B969" s="27" t="s">
        <v>393</v>
      </c>
      <c r="C969" s="27"/>
      <c r="D969" s="27"/>
      <c r="E969" s="18"/>
      <c r="F969" s="471"/>
      <c r="G969" s="472"/>
      <c r="H969" s="472"/>
      <c r="I969" s="180"/>
      <c r="J969" s="473"/>
      <c r="K969" s="180"/>
    </row>
    <row r="970" spans="1:11" x14ac:dyDescent="0.2">
      <c r="A970" s="26" t="s">
        <v>8</v>
      </c>
      <c r="B970" s="26" t="s">
        <v>8</v>
      </c>
      <c r="E970" s="252"/>
      <c r="F970" s="199"/>
      <c r="G970" s="18"/>
      <c r="H970" s="254"/>
      <c r="I970" s="49"/>
    </row>
    <row r="971" spans="1:11" x14ac:dyDescent="0.2">
      <c r="A971" s="26" t="s">
        <v>8</v>
      </c>
      <c r="B971" s="26" t="s">
        <v>8</v>
      </c>
      <c r="E971" s="252"/>
      <c r="F971" s="222"/>
      <c r="G971" s="18"/>
      <c r="H971" s="254"/>
      <c r="I971" s="49"/>
    </row>
    <row r="972" spans="1:11" x14ac:dyDescent="0.2">
      <c r="A972" s="26" t="s">
        <v>8</v>
      </c>
      <c r="B972" s="26" t="s">
        <v>8</v>
      </c>
      <c r="E972" s="255"/>
      <c r="F972" s="222"/>
      <c r="H972"/>
    </row>
    <row r="973" spans="1:11" x14ac:dyDescent="0.2">
      <c r="A973" s="26" t="s">
        <v>8</v>
      </c>
      <c r="B973" s="26" t="s">
        <v>8</v>
      </c>
      <c r="E973" s="255"/>
      <c r="F973" s="222"/>
      <c r="H973"/>
    </row>
    <row r="974" spans="1:11" x14ac:dyDescent="0.2">
      <c r="A974" s="26" t="s">
        <v>8</v>
      </c>
      <c r="B974" s="26" t="s">
        <v>8</v>
      </c>
      <c r="E974" s="255"/>
      <c r="H974"/>
    </row>
    <row r="975" spans="1:11" x14ac:dyDescent="0.2">
      <c r="A975" s="26" t="s">
        <v>8</v>
      </c>
      <c r="B975" s="26" t="s">
        <v>8</v>
      </c>
      <c r="E975" s="255"/>
      <c r="F975" s="194"/>
      <c r="G975" s="195"/>
      <c r="H975" s="194"/>
    </row>
    <row r="976" spans="1:11" x14ac:dyDescent="0.2">
      <c r="A976" s="26" t="s">
        <v>8</v>
      </c>
      <c r="B976" s="26" t="s">
        <v>8</v>
      </c>
      <c r="E976" s="255"/>
    </row>
  </sheetData>
  <sheetProtection algorithmName="SHA-512" hashValue="RBYCHQlx7zPXqnrR58zbXSGqQ+/xsJa5pqp1ujRbF8oMHLGO4VLJUkddzieAJiDMBQnFyTdJXDPjC2DNRU1jBg==" saltValue="DhW+o77c068JzWOR6QKttA==" spinCount="100000" sheet="1" objects="1" scenarios="1"/>
  <protectedRanges>
    <protectedRange sqref="H1:H1048576" name="Plage1"/>
  </protectedRanges>
  <autoFilter ref="A5:K976" xr:uid="{00000000-0009-0000-0000-000002000000}">
    <filterColumn colId="1">
      <filters blank="1">
        <filter val="c"/>
        <filter val="F"/>
        <filter val="I"/>
        <filter val="N1"/>
        <filter val="N2"/>
        <filter val="N3"/>
        <filter val="N4"/>
        <filter val="R"/>
        <filter val="RF"/>
      </filters>
    </filterColumn>
  </autoFilter>
  <dataConsolidate/>
  <mergeCells count="1">
    <mergeCell ref="J3:K4"/>
  </mergeCells>
  <phoneticPr fontId="0" type="noConversion"/>
  <dataValidations disablePrompts="1" count="2">
    <dataValidation type="list" allowBlank="1" showInputMessage="1" showErrorMessage="1" sqref="C682:D682 D8 D85 D149 D316" xr:uid="{00000000-0002-0000-0200-000000000000}">
      <formula1>"X"</formula1>
    </dataValidation>
    <dataValidation type="list" allowBlank="1" showInputMessage="1" showErrorMessage="1" sqref="C71:C72 C28:C29 C49:C50 C77 C422:C423 C155 C683:C684 C760:C761 C826:C827 C87 C123:C124 C209:C210 C218 C276 C319 C349 C373 C398:C399 C469 C497:C498 C552:C553 C458 C622:C623 C283 C784:C785 C801:C802 C838 C904:C905 C53 C25 C74 C32 C85 C8:C10 C94 C97:C99 C139 C149:C152 C158 C220 C259:C260 C250 C136 C295 D72 C266 C165 C161:C162 C171 C188 C190 C196 C212 C216 C222 C245 C256 C263 C281 C287 C120 C293 C465 C471:C472 C448:C450 C462:C463 C520 C563 C566 C570 C610 C626 C578 C574:C575 C192 C194 C214 C228 C226 C239 C241:C243 C297 C300:C301 C303 C307 C305 C179 C102 C118 C112 C116 C114 C354 C351:C352 C425 C482:C483 C485 C311 C313 C46 C867:C868 C91 C198:C199 C201 C203 C205 C19 C247 C253 C133 C108:C110 C16 C343 C882 C884 C897 C358:C360 C145 C224 C230:C231 C233 C235 C237 C269:C270 C273 C278:C279 C79 C81 C129:C130 C105 C22 C56:C57 C289 C168 C182:C186 C35 C316:C317 C514 C174:C176 C378 C207 C37 C63:C65 C309 C356 C406 C408 C410 C412 C414 C416 C418 C420 C430 C434 C452 C444 C476 C428 C474 C480 C504 C522 C568 C60 C68 C442 C446 C456 C454 C460 C587:C589 C600 C603:C608 C489:C491 C13 C291 C375:C376 C401:C402 C404 C285 C142 C629:C680 C914:C915" xr:uid="{00000000-0002-0000-0200-000001000000}">
      <formula1>"X,O"</formula1>
    </dataValidation>
  </dataValidations>
  <printOptions horizontalCentered="1"/>
  <pageMargins left="0.23622047244094491" right="0.23622047244094491" top="0.74803149606299213" bottom="0.74803149606299213" header="0.31496062992125984" footer="0.31496062992125984"/>
  <pageSetup paperSize="8" fitToHeight="0" pageOrder="overThenDown" orientation="landscape" r:id="rId1"/>
  <headerFooter scaleWithDoc="0" alignWithMargins="0">
    <oddHeader>&amp;L&amp;"Arial Narrow,Normal"&amp;10&amp;K030F40Travaux de dévoiement/renouvellement des réseaux de l'EPSM liés à l'opération tramway&amp;C
Détail estimatif
&amp;R&amp;10MOA : EPSM CAEN</oddHeader>
    <oddFooter>&amp;L&amp;"Calibri,Normal"&amp;11&amp;K030F40&amp;G&amp;P/&amp;N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theme="2" tint="-0.249977111117893"/>
    <pageSetUpPr fitToPage="1"/>
  </sheetPr>
  <dimension ref="A1:AF1134"/>
  <sheetViews>
    <sheetView showZeros="0" showRuler="0" view="pageBreakPreview" topLeftCell="A47" zoomScaleNormal="100" zoomScaleSheetLayoutView="100" workbookViewId="0">
      <selection activeCell="Q29" sqref="Q29"/>
    </sheetView>
  </sheetViews>
  <sheetFormatPr baseColWidth="10" defaultColWidth="12" defaultRowHeight="11.25" outlineLevelRow="3" x14ac:dyDescent="0.2"/>
  <cols>
    <col min="1" max="1" width="7.1640625" style="26" bestFit="1" customWidth="1"/>
    <col min="2" max="2" width="4.1640625" style="26" bestFit="1" customWidth="1"/>
    <col min="3" max="3" width="2.83203125" style="26" bestFit="1" customWidth="1"/>
    <col min="4" max="4" width="7.1640625" style="26" bestFit="1" customWidth="1"/>
    <col min="5" max="5" width="21.5" style="9" bestFit="1" customWidth="1"/>
    <col min="6" max="6" width="92.5" style="220" customWidth="1"/>
    <col min="7" max="7" width="5.83203125" style="2" bestFit="1" customWidth="1"/>
    <col min="8" max="8" width="26.5" style="1" bestFit="1" customWidth="1"/>
    <col min="9" max="9" width="5.83203125" style="474" bestFit="1" customWidth="1"/>
    <col min="10" max="10" width="11" style="432" bestFit="1" customWidth="1"/>
    <col min="11" max="11" width="12.1640625" bestFit="1" customWidth="1"/>
    <col min="13" max="13" width="3.83203125" bestFit="1" customWidth="1"/>
    <col min="32" max="32" width="2.1640625" bestFit="1" customWidth="1"/>
  </cols>
  <sheetData>
    <row r="1" spans="1:11" x14ac:dyDescent="0.2">
      <c r="F1" s="9"/>
      <c r="I1" s="177"/>
    </row>
    <row r="2" spans="1:11" ht="15.75" thickBot="1" x14ac:dyDescent="0.25">
      <c r="F2" s="483" t="s">
        <v>683</v>
      </c>
      <c r="I2" s="177"/>
    </row>
    <row r="3" spans="1:11" ht="11.25" customHeight="1" x14ac:dyDescent="0.2">
      <c r="F3" s="9"/>
      <c r="I3" s="177"/>
      <c r="J3" s="508" t="s">
        <v>667</v>
      </c>
      <c r="K3" s="509"/>
    </row>
    <row r="4" spans="1:11" ht="12" thickBot="1" x14ac:dyDescent="0.25">
      <c r="F4" s="9"/>
      <c r="I4" s="177"/>
      <c r="J4" s="510"/>
      <c r="K4" s="511"/>
    </row>
    <row r="5" spans="1:11" ht="12" thickBot="1" x14ac:dyDescent="0.25">
      <c r="H5" s="1" t="s">
        <v>5</v>
      </c>
      <c r="I5" s="18"/>
      <c r="J5" s="433" t="s">
        <v>6</v>
      </c>
      <c r="K5" s="259" t="s">
        <v>7</v>
      </c>
    </row>
    <row r="6" spans="1:11" ht="13.5" thickBot="1" x14ac:dyDescent="0.25">
      <c r="A6" s="233" t="s">
        <v>8</v>
      </c>
      <c r="B6" s="233" t="s">
        <v>8</v>
      </c>
      <c r="C6" s="233" t="s">
        <v>9</v>
      </c>
      <c r="D6" s="233" t="s">
        <v>10</v>
      </c>
      <c r="E6" s="261" t="s">
        <v>11</v>
      </c>
      <c r="F6" s="262" t="s">
        <v>12</v>
      </c>
      <c r="G6" s="323" t="s">
        <v>13</v>
      </c>
      <c r="H6" s="360" t="s">
        <v>14</v>
      </c>
      <c r="I6" s="361" t="s">
        <v>13</v>
      </c>
      <c r="J6" s="434" t="s">
        <v>15</v>
      </c>
      <c r="K6" s="263" t="s">
        <v>16</v>
      </c>
    </row>
    <row r="7" spans="1:11" ht="16.5" thickBot="1" x14ac:dyDescent="0.25">
      <c r="A7" s="233" t="s">
        <v>8</v>
      </c>
      <c r="B7" s="233" t="s">
        <v>8</v>
      </c>
      <c r="C7" s="233" t="s">
        <v>9</v>
      </c>
      <c r="D7" s="233" t="s">
        <v>10</v>
      </c>
      <c r="E7" s="120"/>
      <c r="F7" s="223" t="s">
        <v>688</v>
      </c>
      <c r="G7" s="186"/>
      <c r="H7" s="362"/>
      <c r="I7" s="198"/>
      <c r="J7" s="433"/>
      <c r="K7" s="53"/>
    </row>
    <row r="8" spans="1:11" s="3" customFormat="1" ht="12.75" x14ac:dyDescent="0.2">
      <c r="A8" s="228" t="e">
        <f>IF(SUM(#REF!)&gt;0,10,"")</f>
        <v>#REF!</v>
      </c>
      <c r="B8" s="228" t="s">
        <v>17</v>
      </c>
      <c r="C8" s="234" t="s">
        <v>10</v>
      </c>
      <c r="D8" s="234" t="str">
        <f>C8</f>
        <v>X</v>
      </c>
      <c r="E8" s="140">
        <v>10000</v>
      </c>
      <c r="F8" s="213" t="s">
        <v>18</v>
      </c>
      <c r="G8" s="324"/>
      <c r="H8" s="363"/>
      <c r="I8" s="364"/>
      <c r="J8" s="435"/>
      <c r="K8" s="40"/>
    </row>
    <row r="9" spans="1:11" s="3" customFormat="1" ht="12.75" outlineLevel="1" x14ac:dyDescent="0.2">
      <c r="A9" s="228" t="e">
        <f>IF(SUM(#REF!)&gt;0,10,"")</f>
        <v>#REF!</v>
      </c>
      <c r="B9" s="228" t="s">
        <v>19</v>
      </c>
      <c r="C9" s="235" t="s">
        <v>456</v>
      </c>
      <c r="D9" s="235" t="str">
        <f>IF($C$8="X","X","")</f>
        <v>X</v>
      </c>
      <c r="E9" s="141">
        <v>11000</v>
      </c>
      <c r="F9" s="204" t="s">
        <v>20</v>
      </c>
      <c r="G9" s="325"/>
      <c r="H9" s="365"/>
      <c r="I9" s="366"/>
      <c r="J9" s="436"/>
      <c r="K9" s="139"/>
    </row>
    <row r="10" spans="1:11" s="3" customFormat="1" ht="12" hidden="1" outlineLevel="2" x14ac:dyDescent="0.2">
      <c r="A10" s="228" t="e">
        <f>IF(SUM(#REF!)&gt;0,10,"")</f>
        <v>#REF!</v>
      </c>
      <c r="B10" s="228" t="s">
        <v>21</v>
      </c>
      <c r="C10" s="229" t="s">
        <v>10</v>
      </c>
      <c r="D10" s="229" t="str">
        <f>IF($C$9="X","X","")</f>
        <v/>
      </c>
      <c r="E10" s="107">
        <v>11100</v>
      </c>
      <c r="F10" s="274" t="s">
        <v>22</v>
      </c>
      <c r="G10" s="326"/>
      <c r="H10" s="367"/>
      <c r="I10" s="368" t="s">
        <v>8</v>
      </c>
      <c r="J10" s="437"/>
      <c r="K10" s="42">
        <f>J10*$H10</f>
        <v>0</v>
      </c>
    </row>
    <row r="11" spans="1:11" s="3" customFormat="1" ht="123.75" hidden="1" outlineLevel="2" x14ac:dyDescent="0.2">
      <c r="A11" s="228" t="e">
        <f>A10</f>
        <v>#REF!</v>
      </c>
      <c r="B11" s="228" t="s">
        <v>23</v>
      </c>
      <c r="C11" s="236"/>
      <c r="D11" s="228"/>
      <c r="E11" s="19"/>
      <c r="F11" s="273" t="s">
        <v>573</v>
      </c>
      <c r="G11" s="327"/>
      <c r="H11" s="369"/>
      <c r="I11" s="370"/>
      <c r="J11" s="438"/>
      <c r="K11" s="35"/>
    </row>
    <row r="12" spans="1:11" s="3" customFormat="1" ht="12" hidden="1" outlineLevel="2" x14ac:dyDescent="0.2">
      <c r="A12" s="228" t="e">
        <f>A11</f>
        <v>#REF!</v>
      </c>
      <c r="B12" s="228" t="s">
        <v>24</v>
      </c>
      <c r="C12" s="228"/>
      <c r="D12" s="228"/>
      <c r="E12" s="19"/>
      <c r="F12" s="258" t="s">
        <v>25</v>
      </c>
      <c r="G12" s="328" t="s">
        <v>8</v>
      </c>
      <c r="H12" s="371"/>
      <c r="I12" s="372"/>
      <c r="J12" s="439"/>
      <c r="K12" s="119"/>
    </row>
    <row r="13" spans="1:11" s="3" customFormat="1" ht="12" outlineLevel="2" x14ac:dyDescent="0.2">
      <c r="A13" s="228" t="e">
        <f>IF(SUM(#REF!)&gt;0,10,"")</f>
        <v>#REF!</v>
      </c>
      <c r="B13" s="228" t="s">
        <v>21</v>
      </c>
      <c r="C13" s="229" t="s">
        <v>10</v>
      </c>
      <c r="D13" s="229" t="str">
        <f>IF($C$9="X","X","")</f>
        <v/>
      </c>
      <c r="E13" s="107">
        <v>11200</v>
      </c>
      <c r="F13" s="274" t="s">
        <v>572</v>
      </c>
      <c r="G13" s="326"/>
      <c r="H13" s="367"/>
      <c r="I13" s="368" t="s">
        <v>8</v>
      </c>
      <c r="J13" s="437">
        <v>0.3</v>
      </c>
      <c r="K13" s="42">
        <f>J13*H13</f>
        <v>0</v>
      </c>
    </row>
    <row r="14" spans="1:11" s="3" customFormat="1" ht="123.75" outlineLevel="2" x14ac:dyDescent="0.2">
      <c r="A14" s="228" t="str">
        <f>A6</f>
        <v>F</v>
      </c>
      <c r="B14" s="228" t="s">
        <v>23</v>
      </c>
      <c r="C14" s="236"/>
      <c r="D14" s="228"/>
      <c r="E14" s="300"/>
      <c r="F14" s="273" t="s">
        <v>574</v>
      </c>
      <c r="G14" s="329"/>
      <c r="H14" s="373"/>
      <c r="I14" s="374"/>
      <c r="J14" s="438"/>
      <c r="K14" s="42">
        <f>J14*H14</f>
        <v>0</v>
      </c>
    </row>
    <row r="15" spans="1:11" s="3" customFormat="1" ht="12" hidden="1" outlineLevel="2" x14ac:dyDescent="0.2">
      <c r="A15" s="228" t="str">
        <f>A14</f>
        <v>F</v>
      </c>
      <c r="B15" s="228" t="s">
        <v>24</v>
      </c>
      <c r="C15" s="228"/>
      <c r="D15" s="228"/>
      <c r="E15" s="19"/>
      <c r="F15" s="258" t="s">
        <v>25</v>
      </c>
      <c r="G15" s="328" t="s">
        <v>8</v>
      </c>
      <c r="H15" s="371"/>
      <c r="I15" s="375"/>
      <c r="J15" s="439"/>
      <c r="K15" s="119"/>
    </row>
    <row r="16" spans="1:11" s="3" customFormat="1" ht="12" hidden="1" outlineLevel="2" x14ac:dyDescent="0.2">
      <c r="A16" s="228" t="e">
        <f>IF(SUM(#REF!)&gt;0,10,"")</f>
        <v>#REF!</v>
      </c>
      <c r="B16" s="228" t="s">
        <v>21</v>
      </c>
      <c r="C16" s="229" t="s">
        <v>10</v>
      </c>
      <c r="D16" s="229" t="str">
        <f>IF($C$9="X","X","")</f>
        <v/>
      </c>
      <c r="E16" s="107">
        <v>11300</v>
      </c>
      <c r="F16" s="274" t="s">
        <v>26</v>
      </c>
      <c r="G16" s="326"/>
      <c r="H16" s="367">
        <v>25000</v>
      </c>
      <c r="I16" s="376" t="s">
        <v>8</v>
      </c>
      <c r="J16" s="437"/>
      <c r="K16" s="42"/>
    </row>
    <row r="17" spans="1:11" s="3" customFormat="1" ht="123.75" hidden="1" outlineLevel="2" x14ac:dyDescent="0.2">
      <c r="A17" s="228" t="e">
        <f>A9</f>
        <v>#REF!</v>
      </c>
      <c r="B17" s="228" t="s">
        <v>23</v>
      </c>
      <c r="C17" s="236"/>
      <c r="D17" s="228"/>
      <c r="E17" s="300"/>
      <c r="F17" s="273" t="s">
        <v>538</v>
      </c>
      <c r="G17" s="329"/>
      <c r="H17" s="373"/>
      <c r="I17" s="374"/>
      <c r="J17" s="438"/>
      <c r="K17" s="285"/>
    </row>
    <row r="18" spans="1:11" s="3" customFormat="1" ht="12" hidden="1" outlineLevel="2" x14ac:dyDescent="0.2">
      <c r="A18" s="228" t="e">
        <f>A17</f>
        <v>#REF!</v>
      </c>
      <c r="B18" s="228" t="s">
        <v>24</v>
      </c>
      <c r="C18" s="228"/>
      <c r="D18" s="228"/>
      <c r="E18" s="19"/>
      <c r="F18" s="258" t="s">
        <v>25</v>
      </c>
      <c r="G18" s="328" t="s">
        <v>8</v>
      </c>
      <c r="H18" s="371"/>
      <c r="I18" s="372"/>
      <c r="J18" s="439"/>
      <c r="K18" s="119"/>
    </row>
    <row r="19" spans="1:11" s="3" customFormat="1" ht="12" hidden="1" outlineLevel="2" x14ac:dyDescent="0.2">
      <c r="A19" s="228" t="e">
        <f>IF(SUM(#REF!)&gt;0,10,"")</f>
        <v>#REF!</v>
      </c>
      <c r="B19" s="228" t="s">
        <v>21</v>
      </c>
      <c r="C19" s="229" t="s">
        <v>10</v>
      </c>
      <c r="D19" s="229" t="str">
        <f>IF($C$9="X","X","")</f>
        <v/>
      </c>
      <c r="E19" s="107">
        <v>11350</v>
      </c>
      <c r="F19" s="207" t="s">
        <v>27</v>
      </c>
      <c r="G19" s="326"/>
      <c r="H19" s="367">
        <v>4000</v>
      </c>
      <c r="I19" s="368" t="s">
        <v>8</v>
      </c>
      <c r="J19" s="437"/>
      <c r="K19" s="42"/>
    </row>
    <row r="20" spans="1:11" s="3" customFormat="1" ht="67.5" hidden="1" outlineLevel="2" x14ac:dyDescent="0.2">
      <c r="A20" s="228" t="e">
        <f>A12</f>
        <v>#REF!</v>
      </c>
      <c r="B20" s="228" t="s">
        <v>23</v>
      </c>
      <c r="C20" s="236"/>
      <c r="D20" s="228"/>
      <c r="E20" s="19"/>
      <c r="F20" s="205" t="s">
        <v>28</v>
      </c>
      <c r="G20" s="327"/>
      <c r="H20" s="369"/>
      <c r="I20" s="370"/>
      <c r="J20" s="438"/>
      <c r="K20" s="35"/>
    </row>
    <row r="21" spans="1:11" s="3" customFormat="1" ht="12" hidden="1" outlineLevel="2" x14ac:dyDescent="0.2">
      <c r="A21" s="228" t="e">
        <f>A20</f>
        <v>#REF!</v>
      </c>
      <c r="B21" s="228" t="s">
        <v>24</v>
      </c>
      <c r="C21" s="228"/>
      <c r="D21" s="228"/>
      <c r="E21" s="19"/>
      <c r="F21" s="230" t="s">
        <v>25</v>
      </c>
      <c r="G21" s="328" t="s">
        <v>8</v>
      </c>
      <c r="H21" s="371"/>
      <c r="I21" s="372"/>
      <c r="J21" s="439"/>
      <c r="K21" s="119"/>
    </row>
    <row r="22" spans="1:11" s="3" customFormat="1" ht="12" hidden="1" outlineLevel="2" x14ac:dyDescent="0.2">
      <c r="A22" s="228" t="e">
        <f>IF(SUM(#REF!)&gt;0,10,"")</f>
        <v>#REF!</v>
      </c>
      <c r="B22" s="228" t="s">
        <v>21</v>
      </c>
      <c r="C22" s="197" t="s">
        <v>10</v>
      </c>
      <c r="D22" s="229" t="str">
        <f>IF($C$9="X","X","")</f>
        <v/>
      </c>
      <c r="E22" s="148">
        <v>11400</v>
      </c>
      <c r="F22" s="294" t="s">
        <v>29</v>
      </c>
      <c r="G22" s="326">
        <v>0</v>
      </c>
      <c r="H22" s="367"/>
      <c r="I22" s="368" t="s">
        <v>30</v>
      </c>
      <c r="J22" s="437"/>
      <c r="K22" s="42"/>
    </row>
    <row r="23" spans="1:11" s="3" customFormat="1" ht="33.75" hidden="1" outlineLevel="2" x14ac:dyDescent="0.2">
      <c r="A23" s="228" t="e">
        <f>A22</f>
        <v>#REF!</v>
      </c>
      <c r="B23" s="228" t="s">
        <v>23</v>
      </c>
      <c r="C23" s="228"/>
      <c r="D23" s="228"/>
      <c r="E23" s="19"/>
      <c r="F23" s="273" t="s">
        <v>31</v>
      </c>
      <c r="G23" s="327"/>
      <c r="H23" s="369"/>
      <c r="I23" s="370"/>
      <c r="J23" s="438"/>
      <c r="K23" s="35"/>
    </row>
    <row r="24" spans="1:11" s="3" customFormat="1" ht="12" hidden="1" outlineLevel="2" x14ac:dyDescent="0.2">
      <c r="A24" s="228" t="e">
        <f>A23</f>
        <v>#REF!</v>
      </c>
      <c r="B24" s="228" t="s">
        <v>24</v>
      </c>
      <c r="C24" s="228"/>
      <c r="D24" s="228"/>
      <c r="E24" s="19"/>
      <c r="F24" s="258" t="s">
        <v>32</v>
      </c>
      <c r="G24" s="330" t="s">
        <v>30</v>
      </c>
      <c r="H24" s="369"/>
      <c r="I24" s="372"/>
      <c r="J24" s="438"/>
      <c r="K24" s="35"/>
    </row>
    <row r="25" spans="1:11" s="3" customFormat="1" ht="12" hidden="1" outlineLevel="2" x14ac:dyDescent="0.2">
      <c r="A25" s="228" t="e">
        <f>IF(SUM(#REF!)&gt;0,10,"")</f>
        <v>#REF!</v>
      </c>
      <c r="B25" s="228" t="s">
        <v>21</v>
      </c>
      <c r="C25" s="197" t="s">
        <v>456</v>
      </c>
      <c r="D25" s="229" t="str">
        <f>IF($C$9="X","X","")</f>
        <v/>
      </c>
      <c r="E25" s="148">
        <v>11500</v>
      </c>
      <c r="F25" s="219" t="s">
        <v>33</v>
      </c>
      <c r="G25" s="326"/>
      <c r="H25" s="367"/>
      <c r="I25" s="368" t="s">
        <v>34</v>
      </c>
      <c r="J25" s="437"/>
      <c r="K25" s="42"/>
    </row>
    <row r="26" spans="1:11" s="3" customFormat="1" ht="22.5" hidden="1" outlineLevel="2" x14ac:dyDescent="0.2">
      <c r="A26" s="228" t="e">
        <f>A25</f>
        <v>#REF!</v>
      </c>
      <c r="B26" s="228" t="s">
        <v>23</v>
      </c>
      <c r="C26" s="228"/>
      <c r="D26" s="228"/>
      <c r="E26" s="19"/>
      <c r="F26" s="205" t="s">
        <v>35</v>
      </c>
      <c r="G26" s="327"/>
      <c r="H26" s="369"/>
      <c r="I26" s="370"/>
      <c r="J26" s="438"/>
      <c r="K26" s="35"/>
    </row>
    <row r="27" spans="1:11" s="3" customFormat="1" ht="12" hidden="1" outlineLevel="2" x14ac:dyDescent="0.2">
      <c r="A27" s="228" t="e">
        <f>A26</f>
        <v>#REF!</v>
      </c>
      <c r="B27" s="228" t="s">
        <v>24</v>
      </c>
      <c r="C27" s="228"/>
      <c r="D27" s="228"/>
      <c r="E27" s="19"/>
      <c r="F27" s="230" t="s">
        <v>36</v>
      </c>
      <c r="G27" s="330" t="s">
        <v>34</v>
      </c>
      <c r="H27" s="369"/>
      <c r="I27" s="372"/>
      <c r="J27" s="438"/>
      <c r="K27" s="35"/>
    </row>
    <row r="28" spans="1:11" s="3" customFormat="1" ht="12.75" outlineLevel="1" x14ac:dyDescent="0.2">
      <c r="A28" s="228" t="e">
        <f>IF(SUM(#REF!)&gt;0,10,"")</f>
        <v>#REF!</v>
      </c>
      <c r="B28" s="228" t="s">
        <v>19</v>
      </c>
      <c r="C28" s="235" t="s">
        <v>10</v>
      </c>
      <c r="D28" s="235" t="str">
        <f>IF($C$8="X","X","")</f>
        <v>X</v>
      </c>
      <c r="E28" s="141">
        <v>12000</v>
      </c>
      <c r="F28" s="204" t="s">
        <v>539</v>
      </c>
      <c r="G28" s="331"/>
      <c r="H28" s="377"/>
      <c r="I28" s="378"/>
      <c r="J28" s="440"/>
      <c r="K28" s="42">
        <f t="shared" ref="K28:K29" si="0">J28*H28</f>
        <v>0</v>
      </c>
    </row>
    <row r="29" spans="1:11" s="3" customFormat="1" ht="112.5" outlineLevel="2" x14ac:dyDescent="0.2">
      <c r="A29" s="228" t="e">
        <f>#REF!</f>
        <v>#REF!</v>
      </c>
      <c r="B29" s="228" t="s">
        <v>23</v>
      </c>
      <c r="C29" s="228"/>
      <c r="D29" s="228"/>
      <c r="E29" s="19"/>
      <c r="F29" s="205" t="s">
        <v>37</v>
      </c>
      <c r="G29" s="330"/>
      <c r="H29" s="369"/>
      <c r="I29" s="372"/>
      <c r="J29" s="438"/>
      <c r="K29" s="42">
        <f t="shared" si="0"/>
        <v>0</v>
      </c>
    </row>
    <row r="30" spans="1:11" s="3" customFormat="1" ht="12" hidden="1" outlineLevel="2" x14ac:dyDescent="0.2">
      <c r="A30" s="228" t="e">
        <f>A29</f>
        <v>#REF!</v>
      </c>
      <c r="B30" s="228" t="s">
        <v>24</v>
      </c>
      <c r="C30" s="228"/>
      <c r="D30" s="228"/>
      <c r="E30" s="43"/>
      <c r="F30" s="210" t="s">
        <v>25</v>
      </c>
      <c r="G30" s="332" t="s">
        <v>8</v>
      </c>
      <c r="H30" s="379"/>
      <c r="I30" s="380"/>
      <c r="J30" s="441"/>
      <c r="K30" s="34"/>
    </row>
    <row r="31" spans="1:11" s="3" customFormat="1" ht="22.5" outlineLevel="2" x14ac:dyDescent="0.2">
      <c r="A31" s="228" t="e">
        <f>#REF!</f>
        <v>#REF!</v>
      </c>
      <c r="B31" s="228" t="s">
        <v>23</v>
      </c>
      <c r="C31" s="228"/>
      <c r="D31" s="228"/>
      <c r="E31" s="19"/>
      <c r="F31" s="273" t="s">
        <v>40</v>
      </c>
      <c r="G31" s="330"/>
      <c r="H31" s="369"/>
      <c r="I31" s="372"/>
      <c r="J31" s="438"/>
      <c r="K31" s="42">
        <f>J31*H31</f>
        <v>0</v>
      </c>
    </row>
    <row r="32" spans="1:11" s="3" customFormat="1" ht="12" hidden="1" outlineLevel="2" x14ac:dyDescent="0.2">
      <c r="A32" s="228" t="e">
        <f>A31</f>
        <v>#REF!</v>
      </c>
      <c r="B32" s="228" t="s">
        <v>24</v>
      </c>
      <c r="C32" s="228"/>
      <c r="D32" s="228"/>
      <c r="E32" s="19"/>
      <c r="F32" s="230" t="s">
        <v>41</v>
      </c>
      <c r="G32" s="328" t="s">
        <v>39</v>
      </c>
      <c r="H32" s="371"/>
      <c r="I32" s="372"/>
      <c r="J32" s="439"/>
      <c r="K32" s="119"/>
    </row>
    <row r="33" spans="1:32" s="3" customFormat="1" ht="12" outlineLevel="2" x14ac:dyDescent="0.2">
      <c r="A33" s="228" t="e">
        <f>IF(SUM(#REF!)&gt;0,10,"")</f>
        <v>#REF!</v>
      </c>
      <c r="B33" s="228" t="s">
        <v>21</v>
      </c>
      <c r="C33" s="197" t="s">
        <v>10</v>
      </c>
      <c r="D33" s="197" t="str">
        <f>IF($C$28="X","X","")</f>
        <v>X</v>
      </c>
      <c r="E33" s="146">
        <v>12300</v>
      </c>
      <c r="F33" s="211" t="s">
        <v>42</v>
      </c>
      <c r="G33" s="333"/>
      <c r="H33" s="381"/>
      <c r="I33" s="382"/>
      <c r="J33" s="442"/>
      <c r="K33" s="42">
        <f t="shared" ref="K33:K34" si="1">J33*H33</f>
        <v>0</v>
      </c>
    </row>
    <row r="34" spans="1:32" s="3" customFormat="1" ht="12" outlineLevel="2" x14ac:dyDescent="0.2">
      <c r="A34" s="228" t="e">
        <f>A33</f>
        <v>#REF!</v>
      </c>
      <c r="B34" s="228" t="s">
        <v>23</v>
      </c>
      <c r="C34" s="228"/>
      <c r="D34" s="228"/>
      <c r="E34" s="19"/>
      <c r="F34" s="205" t="s">
        <v>43</v>
      </c>
      <c r="G34" s="330"/>
      <c r="H34" s="369"/>
      <c r="I34" s="372"/>
      <c r="J34" s="438"/>
      <c r="K34" s="42">
        <f t="shared" si="1"/>
        <v>0</v>
      </c>
    </row>
    <row r="35" spans="1:32" s="3" customFormat="1" ht="12" hidden="1" outlineLevel="2" x14ac:dyDescent="0.2">
      <c r="A35" s="27" t="e">
        <f>IF(SUM(#REF!)&gt;0,10,"")</f>
        <v>#REF!</v>
      </c>
      <c r="B35" s="27"/>
      <c r="C35" s="229" t="s">
        <v>10</v>
      </c>
      <c r="D35" s="229" t="str">
        <f>IF($C$33="X","X","")</f>
        <v>X</v>
      </c>
      <c r="E35" s="107">
        <v>12310</v>
      </c>
      <c r="F35" s="207" t="s">
        <v>44</v>
      </c>
      <c r="G35" s="326"/>
      <c r="H35" s="367"/>
      <c r="I35" s="368" t="s">
        <v>45</v>
      </c>
      <c r="J35" s="437"/>
      <c r="K35" s="42"/>
    </row>
    <row r="36" spans="1:32" ht="56.25" hidden="1" outlineLevel="2" x14ac:dyDescent="0.2">
      <c r="A36" s="228" t="e">
        <f>A35</f>
        <v>#REF!</v>
      </c>
      <c r="B36" s="27" t="s">
        <v>23</v>
      </c>
      <c r="C36" s="27"/>
      <c r="D36" s="27"/>
      <c r="E36" s="19"/>
      <c r="F36" s="206" t="s">
        <v>632</v>
      </c>
      <c r="G36" s="330"/>
      <c r="H36" s="369"/>
      <c r="I36" s="372"/>
      <c r="J36" s="438"/>
      <c r="K36" s="35"/>
    </row>
    <row r="37" spans="1:32" s="3" customFormat="1" ht="12" hidden="1" outlineLevel="2" x14ac:dyDescent="0.2">
      <c r="A37" s="228" t="e">
        <f>A35</f>
        <v>#REF!</v>
      </c>
      <c r="B37" s="27" t="s">
        <v>24</v>
      </c>
      <c r="C37" s="27"/>
      <c r="D37" s="27"/>
      <c r="E37" s="19"/>
      <c r="F37" s="230" t="s">
        <v>46</v>
      </c>
      <c r="G37" s="328" t="s">
        <v>45</v>
      </c>
      <c r="H37" s="369"/>
      <c r="I37" s="380"/>
      <c r="J37" s="438"/>
      <c r="K37" s="35"/>
    </row>
    <row r="38" spans="1:32" s="3" customFormat="1" ht="12" hidden="1" outlineLevel="2" x14ac:dyDescent="0.2">
      <c r="A38" s="27" t="e">
        <f>IF(SUM(#REF!)&gt;0,10,"")</f>
        <v>#REF!</v>
      </c>
      <c r="B38" s="27"/>
      <c r="C38" s="229" t="s">
        <v>10</v>
      </c>
      <c r="D38" s="229" t="str">
        <f>IF($C$33="X","X","")</f>
        <v>X</v>
      </c>
      <c r="E38" s="107">
        <v>12311</v>
      </c>
      <c r="F38" s="207" t="s">
        <v>47</v>
      </c>
      <c r="G38" s="326"/>
      <c r="H38" s="367"/>
      <c r="I38" s="368" t="s">
        <v>45</v>
      </c>
      <c r="J38" s="437"/>
      <c r="K38" s="42"/>
    </row>
    <row r="39" spans="1:32" ht="67.5" hidden="1" outlineLevel="2" x14ac:dyDescent="0.2">
      <c r="A39" s="228" t="e">
        <f>A38</f>
        <v>#REF!</v>
      </c>
      <c r="B39" s="27" t="s">
        <v>23</v>
      </c>
      <c r="C39" s="27"/>
      <c r="D39" s="27"/>
      <c r="E39" s="19"/>
      <c r="F39" s="206" t="s">
        <v>575</v>
      </c>
      <c r="G39" s="330"/>
      <c r="H39" s="369"/>
      <c r="I39" s="380"/>
      <c r="J39" s="438"/>
      <c r="K39" s="35"/>
    </row>
    <row r="40" spans="1:32" s="3" customFormat="1" ht="12" hidden="1" outlineLevel="2" x14ac:dyDescent="0.2">
      <c r="A40" s="228" t="e">
        <f>A38</f>
        <v>#REF!</v>
      </c>
      <c r="B40" s="27" t="s">
        <v>24</v>
      </c>
      <c r="C40" s="27"/>
      <c r="D40" s="27"/>
      <c r="E40" s="19"/>
      <c r="F40" s="230" t="s">
        <v>46</v>
      </c>
      <c r="G40" s="328" t="s">
        <v>45</v>
      </c>
      <c r="H40" s="369"/>
      <c r="I40" s="380"/>
      <c r="J40" s="438"/>
      <c r="K40" s="35"/>
    </row>
    <row r="41" spans="1:32" s="3" customFormat="1" ht="12" outlineLevel="2" x14ac:dyDescent="0.2">
      <c r="A41" s="27" t="e">
        <f>IF(SUM(#REF!)&gt;0,10,"")</f>
        <v>#REF!</v>
      </c>
      <c r="B41" s="27"/>
      <c r="C41" s="229" t="s">
        <v>10</v>
      </c>
      <c r="D41" s="229" t="str">
        <f>IF($C$33="X","X","")</f>
        <v>X</v>
      </c>
      <c r="E41" s="107">
        <v>12312</v>
      </c>
      <c r="F41" s="207" t="s">
        <v>645</v>
      </c>
      <c r="G41" s="326"/>
      <c r="H41" s="367"/>
      <c r="I41" s="368" t="s">
        <v>45</v>
      </c>
      <c r="J41" s="437">
        <v>500</v>
      </c>
      <c r="K41" s="42">
        <f t="shared" ref="K41:K42" si="2">J41*H41</f>
        <v>0</v>
      </c>
    </row>
    <row r="42" spans="1:32" s="3" customFormat="1" ht="67.5" outlineLevel="2" x14ac:dyDescent="0.2">
      <c r="A42" s="228" t="e">
        <f>A41</f>
        <v>#REF!</v>
      </c>
      <c r="B42" s="27" t="s">
        <v>23</v>
      </c>
      <c r="C42" s="27"/>
      <c r="D42" s="27"/>
      <c r="E42" s="19"/>
      <c r="F42" s="206" t="s">
        <v>646</v>
      </c>
      <c r="G42" s="330"/>
      <c r="H42" s="369"/>
      <c r="I42" s="380"/>
      <c r="J42" s="438"/>
      <c r="K42" s="42">
        <f t="shared" si="2"/>
        <v>0</v>
      </c>
    </row>
    <row r="43" spans="1:32" s="3" customFormat="1" ht="12" hidden="1" outlineLevel="2" x14ac:dyDescent="0.2">
      <c r="A43" s="228" t="e">
        <f>A41</f>
        <v>#REF!</v>
      </c>
      <c r="B43" s="27" t="s">
        <v>24</v>
      </c>
      <c r="C43" s="27"/>
      <c r="D43" s="27"/>
      <c r="E43" s="19"/>
      <c r="F43" s="230" t="s">
        <v>46</v>
      </c>
      <c r="G43" s="328" t="s">
        <v>45</v>
      </c>
      <c r="H43" s="369"/>
      <c r="I43" s="380"/>
      <c r="J43" s="438"/>
      <c r="K43" s="35"/>
    </row>
    <row r="44" spans="1:32" s="3" customFormat="1" ht="12" hidden="1" outlineLevel="2" x14ac:dyDescent="0.2">
      <c r="A44" s="228" t="e">
        <f>IF(SUM(#REF!)&gt;0,10,"")</f>
        <v>#REF!</v>
      </c>
      <c r="B44" s="228" t="s">
        <v>21</v>
      </c>
      <c r="C44" s="197" t="s">
        <v>10</v>
      </c>
      <c r="D44" s="197" t="str">
        <f>IF($C$28="X","X","")</f>
        <v>X</v>
      </c>
      <c r="E44" s="148">
        <v>12400</v>
      </c>
      <c r="F44" s="208" t="s">
        <v>48</v>
      </c>
      <c r="G44" s="326"/>
      <c r="H44" s="383"/>
      <c r="I44" s="368" t="s">
        <v>45</v>
      </c>
      <c r="J44" s="443"/>
      <c r="K44" s="42"/>
    </row>
    <row r="45" spans="1:32" ht="67.5" hidden="1" outlineLevel="2" x14ac:dyDescent="0.2">
      <c r="A45" s="228" t="e">
        <f>A44</f>
        <v>#REF!</v>
      </c>
      <c r="B45" s="27" t="s">
        <v>23</v>
      </c>
      <c r="C45" s="27"/>
      <c r="D45" s="27"/>
      <c r="E45" s="19"/>
      <c r="F45" s="206" t="s">
        <v>49</v>
      </c>
      <c r="G45" s="330"/>
      <c r="H45" s="369"/>
      <c r="I45" s="372"/>
      <c r="J45" s="438"/>
      <c r="K45" s="35"/>
    </row>
    <row r="46" spans="1:32" s="3" customFormat="1" ht="12" hidden="1" outlineLevel="2" x14ac:dyDescent="0.2">
      <c r="A46" s="228" t="e">
        <f>A45</f>
        <v>#REF!</v>
      </c>
      <c r="B46" s="27" t="s">
        <v>24</v>
      </c>
      <c r="C46" s="27"/>
      <c r="D46" s="27"/>
      <c r="E46" s="19"/>
      <c r="F46" s="230" t="s">
        <v>46</v>
      </c>
      <c r="G46" s="330" t="s">
        <v>45</v>
      </c>
      <c r="H46" s="369"/>
      <c r="I46" s="372"/>
      <c r="J46" s="438"/>
      <c r="K46" s="35"/>
    </row>
    <row r="47" spans="1:32" s="3" customFormat="1" ht="12.75" outlineLevel="1" x14ac:dyDescent="0.2">
      <c r="A47" s="228" t="e">
        <f>IF(SUM(#REF!)&gt;0,10,"")</f>
        <v>#REF!</v>
      </c>
      <c r="B47" s="228" t="s">
        <v>19</v>
      </c>
      <c r="C47" s="235" t="s">
        <v>10</v>
      </c>
      <c r="D47" s="235" t="str">
        <f>IF($C$8="X","X","")</f>
        <v>X</v>
      </c>
      <c r="E47" s="141">
        <v>13000</v>
      </c>
      <c r="F47" s="204" t="s">
        <v>50</v>
      </c>
      <c r="G47" s="331"/>
      <c r="H47" s="377"/>
      <c r="I47" s="378"/>
      <c r="J47" s="440"/>
      <c r="K47" s="42">
        <f t="shared" ref="K47:K49" si="3">J47*H47</f>
        <v>0</v>
      </c>
    </row>
    <row r="48" spans="1:32" s="3" customFormat="1" ht="12" outlineLevel="2" x14ac:dyDescent="0.2">
      <c r="A48" s="228" t="e">
        <f>IF(SUM(#REF!)&gt;0,10,"")</f>
        <v>#REF!</v>
      </c>
      <c r="B48" s="228" t="s">
        <v>21</v>
      </c>
      <c r="C48" s="197" t="s">
        <v>10</v>
      </c>
      <c r="D48" s="197" t="str">
        <f>IF($C$47="X","X","")</f>
        <v>X</v>
      </c>
      <c r="E48" s="242">
        <v>13100</v>
      </c>
      <c r="F48" s="243" t="s">
        <v>543</v>
      </c>
      <c r="G48" s="330">
        <v>0</v>
      </c>
      <c r="H48" s="369"/>
      <c r="I48" s="372" t="s">
        <v>8</v>
      </c>
      <c r="J48" s="438">
        <v>0.2</v>
      </c>
      <c r="K48" s="42">
        <f t="shared" si="3"/>
        <v>0</v>
      </c>
      <c r="AF48" s="3">
        <v>2</v>
      </c>
    </row>
    <row r="49" spans="1:11" s="3" customFormat="1" ht="33.75" outlineLevel="2" x14ac:dyDescent="0.2">
      <c r="A49" s="228" t="e">
        <f>A48</f>
        <v>#REF!</v>
      </c>
      <c r="B49" s="228" t="s">
        <v>23</v>
      </c>
      <c r="C49" s="228"/>
      <c r="D49" s="228"/>
      <c r="E49" s="19"/>
      <c r="F49" s="206" t="s">
        <v>51</v>
      </c>
      <c r="G49" s="330"/>
      <c r="H49" s="369"/>
      <c r="I49" s="372"/>
      <c r="J49" s="438"/>
      <c r="K49" s="42">
        <f t="shared" si="3"/>
        <v>0</v>
      </c>
    </row>
    <row r="50" spans="1:11" s="3" customFormat="1" ht="12" hidden="1" outlineLevel="2" x14ac:dyDescent="0.2">
      <c r="A50" s="228" t="e">
        <f>A49</f>
        <v>#REF!</v>
      </c>
      <c r="B50" s="228" t="s">
        <v>24</v>
      </c>
      <c r="C50" s="228"/>
      <c r="D50" s="228"/>
      <c r="E50" s="19"/>
      <c r="F50" s="230" t="s">
        <v>25</v>
      </c>
      <c r="G50" s="330" t="s">
        <v>8</v>
      </c>
      <c r="H50" s="369"/>
      <c r="I50" s="372"/>
      <c r="J50" s="438"/>
      <c r="K50" s="35"/>
    </row>
    <row r="51" spans="1:11" s="3" customFormat="1" ht="12" hidden="1" outlineLevel="2" x14ac:dyDescent="0.2">
      <c r="A51" s="228" t="e">
        <f>IF(SUM(#REF!)&gt;0,10,"")</f>
        <v>#REF!</v>
      </c>
      <c r="B51" s="228" t="s">
        <v>21</v>
      </c>
      <c r="C51" s="197" t="s">
        <v>10</v>
      </c>
      <c r="D51" s="197" t="str">
        <f>IF($C$47="X","X","")</f>
        <v>X</v>
      </c>
      <c r="E51" s="148">
        <v>13200</v>
      </c>
      <c r="F51" s="219" t="s">
        <v>540</v>
      </c>
      <c r="G51" s="326">
        <v>0</v>
      </c>
      <c r="H51" s="367"/>
      <c r="I51" s="368" t="s">
        <v>30</v>
      </c>
      <c r="J51" s="437"/>
      <c r="K51" s="42"/>
    </row>
    <row r="52" spans="1:11" s="3" customFormat="1" ht="22.5" hidden="1" outlineLevel="2" x14ac:dyDescent="0.2">
      <c r="A52" s="228" t="e">
        <f>A51</f>
        <v>#REF!</v>
      </c>
      <c r="B52" s="228" t="s">
        <v>23</v>
      </c>
      <c r="C52" s="228"/>
      <c r="D52" s="228"/>
      <c r="E52" s="19"/>
      <c r="F52" s="206" t="s">
        <v>541</v>
      </c>
      <c r="G52" s="330"/>
      <c r="H52" s="369"/>
      <c r="I52" s="372"/>
      <c r="J52" s="438"/>
      <c r="K52" s="35"/>
    </row>
    <row r="53" spans="1:11" s="3" customFormat="1" ht="12" hidden="1" outlineLevel="2" x14ac:dyDescent="0.2">
      <c r="A53" s="228" t="e">
        <f>A52</f>
        <v>#REF!</v>
      </c>
      <c r="B53" s="228" t="s">
        <v>24</v>
      </c>
      <c r="C53" s="228"/>
      <c r="D53" s="228"/>
      <c r="E53" s="19"/>
      <c r="F53" s="230" t="s">
        <v>32</v>
      </c>
      <c r="G53" s="330" t="s">
        <v>30</v>
      </c>
      <c r="H53" s="369"/>
      <c r="I53" s="372"/>
      <c r="J53" s="438"/>
      <c r="K53" s="35"/>
    </row>
    <row r="54" spans="1:11" s="3" customFormat="1" ht="12" hidden="1" outlineLevel="2" x14ac:dyDescent="0.2">
      <c r="A54" s="228" t="e">
        <f>IF(SUM(#REF!)&gt;0,10,"")</f>
        <v>#REF!</v>
      </c>
      <c r="B54" s="228" t="s">
        <v>21</v>
      </c>
      <c r="C54" s="197" t="s">
        <v>10</v>
      </c>
      <c r="D54" s="197" t="str">
        <f>IF($C$47="X","X","")</f>
        <v>X</v>
      </c>
      <c r="E54" s="146">
        <v>13300</v>
      </c>
      <c r="F54" s="244" t="s">
        <v>52</v>
      </c>
      <c r="G54" s="334">
        <v>0</v>
      </c>
      <c r="H54" s="381"/>
      <c r="I54" s="382"/>
      <c r="J54" s="442"/>
      <c r="K54" s="42"/>
    </row>
    <row r="55" spans="1:11" s="3" customFormat="1" ht="12" hidden="1" outlineLevel="2" x14ac:dyDescent="0.2">
      <c r="A55" s="228" t="e">
        <f>IF(SUM(#REF!)&gt;0,10,"")</f>
        <v>#REF!</v>
      </c>
      <c r="B55" s="228"/>
      <c r="C55" s="229" t="s">
        <v>10</v>
      </c>
      <c r="D55" s="229" t="str">
        <f>IF($C$54="X","X","")</f>
        <v>X</v>
      </c>
      <c r="E55" s="309">
        <v>13310</v>
      </c>
      <c r="F55" s="274" t="s">
        <v>53</v>
      </c>
      <c r="G55" s="335"/>
      <c r="H55" s="383"/>
      <c r="I55" s="368" t="s">
        <v>54</v>
      </c>
      <c r="J55" s="443"/>
      <c r="K55" s="42"/>
    </row>
    <row r="56" spans="1:11" s="3" customFormat="1" ht="45" hidden="1" outlineLevel="2" x14ac:dyDescent="0.2">
      <c r="A56" s="228" t="e">
        <f>A55</f>
        <v>#REF!</v>
      </c>
      <c r="B56" s="228" t="s">
        <v>23</v>
      </c>
      <c r="C56" s="228"/>
      <c r="D56" s="228"/>
      <c r="E56" s="300"/>
      <c r="F56" s="310" t="s">
        <v>576</v>
      </c>
      <c r="G56" s="336"/>
      <c r="H56" s="384"/>
      <c r="I56" s="372"/>
      <c r="J56" s="444"/>
      <c r="K56" s="37"/>
    </row>
    <row r="57" spans="1:11" s="3" customFormat="1" ht="12" hidden="1" outlineLevel="2" x14ac:dyDescent="0.2">
      <c r="A57" s="228" t="e">
        <f>A56</f>
        <v>#REF!</v>
      </c>
      <c r="B57" s="228" t="s">
        <v>24</v>
      </c>
      <c r="C57" s="228"/>
      <c r="D57" s="228"/>
      <c r="E57" s="300"/>
      <c r="F57" s="258" t="s">
        <v>55</v>
      </c>
      <c r="G57" s="330" t="s">
        <v>54</v>
      </c>
      <c r="H57" s="369"/>
      <c r="I57" s="380"/>
      <c r="J57" s="438"/>
      <c r="K57" s="35"/>
    </row>
    <row r="58" spans="1:11" s="3" customFormat="1" ht="12" hidden="1" outlineLevel="2" x14ac:dyDescent="0.2">
      <c r="A58" s="228" t="e">
        <f>IF(SUM(#REF!)&gt;0,10,"")</f>
        <v>#REF!</v>
      </c>
      <c r="B58" s="228"/>
      <c r="C58" s="229" t="s">
        <v>10</v>
      </c>
      <c r="D58" s="229" t="str">
        <f>IF($C$54="X","X","")</f>
        <v>X</v>
      </c>
      <c r="E58" s="107">
        <v>13320</v>
      </c>
      <c r="F58" s="207" t="s">
        <v>56</v>
      </c>
      <c r="G58" s="335">
        <v>0</v>
      </c>
      <c r="H58" s="383"/>
      <c r="I58" s="368" t="s">
        <v>45</v>
      </c>
      <c r="J58" s="443"/>
      <c r="K58" s="42"/>
    </row>
    <row r="59" spans="1:11" s="3" customFormat="1" ht="22.5" hidden="1" outlineLevel="2" x14ac:dyDescent="0.2">
      <c r="A59" s="228" t="e">
        <f>A58</f>
        <v>#REF!</v>
      </c>
      <c r="B59" s="228" t="s">
        <v>23</v>
      </c>
      <c r="C59" s="228"/>
      <c r="D59" s="228"/>
      <c r="E59" s="19"/>
      <c r="F59" s="217" t="s">
        <v>57</v>
      </c>
      <c r="G59" s="336"/>
      <c r="H59" s="384"/>
      <c r="I59" s="372"/>
      <c r="J59" s="444"/>
      <c r="K59" s="37"/>
    </row>
    <row r="60" spans="1:11" s="3" customFormat="1" ht="12" hidden="1" outlineLevel="2" x14ac:dyDescent="0.2">
      <c r="A60" s="228" t="e">
        <f>A59</f>
        <v>#REF!</v>
      </c>
      <c r="B60" s="228" t="s">
        <v>24</v>
      </c>
      <c r="C60" s="228"/>
      <c r="D60" s="228"/>
      <c r="E60" s="19"/>
      <c r="F60" s="230" t="s">
        <v>46</v>
      </c>
      <c r="G60" s="328" t="s">
        <v>45</v>
      </c>
      <c r="H60" s="371"/>
      <c r="I60" s="372"/>
      <c r="J60" s="439"/>
      <c r="K60" s="119"/>
    </row>
    <row r="61" spans="1:11" s="3" customFormat="1" ht="12.75" hidden="1" outlineLevel="1" x14ac:dyDescent="0.2">
      <c r="A61" s="228" t="e">
        <f>IF(SUM(#REF!)&gt;0,10,"")</f>
        <v>#REF!</v>
      </c>
      <c r="B61" s="228" t="s">
        <v>19</v>
      </c>
      <c r="C61" s="235" t="s">
        <v>10</v>
      </c>
      <c r="D61" s="235" t="str">
        <f>IF($C$8="X","X","")</f>
        <v>X</v>
      </c>
      <c r="E61" s="141">
        <v>14000</v>
      </c>
      <c r="F61" s="204" t="s">
        <v>58</v>
      </c>
      <c r="G61" s="331"/>
      <c r="H61" s="377"/>
      <c r="I61" s="378"/>
      <c r="J61" s="440"/>
      <c r="K61" s="42"/>
    </row>
    <row r="62" spans="1:11" s="3" customFormat="1" ht="33.75" hidden="1" outlineLevel="2" x14ac:dyDescent="0.2">
      <c r="A62" s="228" t="e">
        <f>#REF!</f>
        <v>#REF!</v>
      </c>
      <c r="B62" s="228" t="s">
        <v>23</v>
      </c>
      <c r="C62" s="228"/>
      <c r="D62" s="228"/>
      <c r="E62" s="19"/>
      <c r="F62" s="205" t="s">
        <v>577</v>
      </c>
      <c r="G62" s="327"/>
      <c r="H62" s="369"/>
      <c r="I62" s="370"/>
      <c r="J62" s="438"/>
      <c r="K62" s="35"/>
    </row>
    <row r="63" spans="1:11" s="3" customFormat="1" ht="12" hidden="1" outlineLevel="2" x14ac:dyDescent="0.2">
      <c r="A63" s="228" t="e">
        <f>A62</f>
        <v>#REF!</v>
      </c>
      <c r="B63" s="228" t="s">
        <v>24</v>
      </c>
      <c r="C63" s="228"/>
      <c r="D63" s="228"/>
      <c r="E63" s="19"/>
      <c r="F63" s="230" t="s">
        <v>55</v>
      </c>
      <c r="G63" s="332" t="s">
        <v>54</v>
      </c>
      <c r="H63" s="379"/>
      <c r="I63" s="372"/>
      <c r="J63" s="441"/>
      <c r="K63" s="34"/>
    </row>
    <row r="64" spans="1:11" s="3" customFormat="1" ht="33.75" hidden="1" outlineLevel="2" x14ac:dyDescent="0.2">
      <c r="A64" s="228" t="e">
        <f>#REF!</f>
        <v>#REF!</v>
      </c>
      <c r="B64" s="228" t="s">
        <v>23</v>
      </c>
      <c r="C64" s="228"/>
      <c r="D64" s="228"/>
      <c r="E64" s="300"/>
      <c r="F64" s="273" t="s">
        <v>578</v>
      </c>
      <c r="G64" s="327"/>
      <c r="H64" s="369"/>
      <c r="I64" s="370"/>
      <c r="J64" s="438"/>
      <c r="K64" s="35"/>
    </row>
    <row r="65" spans="1:11" s="3" customFormat="1" ht="12" hidden="1" outlineLevel="2" x14ac:dyDescent="0.2">
      <c r="A65" s="228" t="e">
        <f>A64</f>
        <v>#REF!</v>
      </c>
      <c r="B65" s="228" t="s">
        <v>24</v>
      </c>
      <c r="C65" s="228"/>
      <c r="D65" s="228"/>
      <c r="E65" s="300"/>
      <c r="F65" s="258" t="s">
        <v>36</v>
      </c>
      <c r="G65" s="332" t="s">
        <v>34</v>
      </c>
      <c r="H65" s="379"/>
      <c r="I65" s="372"/>
      <c r="J65" s="441"/>
      <c r="K65" s="34"/>
    </row>
    <row r="66" spans="1:11" s="3" customFormat="1" ht="22.5" hidden="1" outlineLevel="2" x14ac:dyDescent="0.2">
      <c r="A66" s="228" t="e">
        <f>#REF!</f>
        <v>#REF!</v>
      </c>
      <c r="B66" s="228" t="s">
        <v>23</v>
      </c>
      <c r="C66" s="229"/>
      <c r="D66" s="229"/>
      <c r="E66" s="19"/>
      <c r="F66" s="273" t="s">
        <v>567</v>
      </c>
      <c r="G66" s="327"/>
      <c r="H66" s="369"/>
      <c r="I66" s="370"/>
      <c r="J66" s="438"/>
      <c r="K66" s="35"/>
    </row>
    <row r="67" spans="1:11" s="3" customFormat="1" ht="12" hidden="1" outlineLevel="2" x14ac:dyDescent="0.2">
      <c r="A67" s="228" t="e">
        <f>A66</f>
        <v>#REF!</v>
      </c>
      <c r="B67" s="228" t="s">
        <v>24</v>
      </c>
      <c r="C67" s="228"/>
      <c r="D67" s="228"/>
      <c r="E67" s="19"/>
      <c r="F67" s="258" t="s">
        <v>36</v>
      </c>
      <c r="G67" s="332" t="s">
        <v>34</v>
      </c>
      <c r="H67" s="379"/>
      <c r="I67" s="372"/>
      <c r="J67" s="441"/>
      <c r="K67" s="34"/>
    </row>
    <row r="68" spans="1:11" s="3" customFormat="1" ht="33.75" hidden="1" outlineLevel="2" x14ac:dyDescent="0.2">
      <c r="A68" s="228" t="e">
        <f>#REF!</f>
        <v>#REF!</v>
      </c>
      <c r="B68" s="228" t="s">
        <v>23</v>
      </c>
      <c r="C68" s="228"/>
      <c r="D68" s="228"/>
      <c r="E68" s="19"/>
      <c r="F68" s="205" t="s">
        <v>568</v>
      </c>
      <c r="G68" s="327"/>
      <c r="H68" s="369"/>
      <c r="I68" s="370"/>
      <c r="J68" s="438"/>
      <c r="K68" s="35"/>
    </row>
    <row r="69" spans="1:11" s="3" customFormat="1" ht="12" hidden="1" outlineLevel="2" x14ac:dyDescent="0.2">
      <c r="A69" s="228" t="e">
        <f>A68</f>
        <v>#REF!</v>
      </c>
      <c r="B69" s="228" t="s">
        <v>24</v>
      </c>
      <c r="C69" s="228"/>
      <c r="D69" s="228"/>
      <c r="E69" s="19"/>
      <c r="F69" s="230" t="s">
        <v>36</v>
      </c>
      <c r="G69" s="337" t="s">
        <v>34</v>
      </c>
      <c r="H69" s="371"/>
      <c r="I69" s="372"/>
      <c r="J69" s="439"/>
      <c r="K69" s="119"/>
    </row>
    <row r="70" spans="1:11" s="3" customFormat="1" ht="12.75" outlineLevel="1" collapsed="1" x14ac:dyDescent="0.2">
      <c r="A70" s="228" t="e">
        <f>IF(SUM(#REF!)&gt;0,10,"")</f>
        <v>#REF!</v>
      </c>
      <c r="B70" s="228" t="s">
        <v>19</v>
      </c>
      <c r="C70" s="235" t="s">
        <v>10</v>
      </c>
      <c r="D70" s="235" t="str">
        <f>IF($C$8="X","X","")</f>
        <v>X</v>
      </c>
      <c r="E70" s="141">
        <v>15000</v>
      </c>
      <c r="F70" s="204" t="s">
        <v>61</v>
      </c>
      <c r="G70" s="325">
        <v>0</v>
      </c>
      <c r="H70" s="365"/>
      <c r="I70" s="366"/>
      <c r="J70" s="436"/>
      <c r="K70" s="42">
        <f t="shared" ref="K70:K72" si="4">J70*H70</f>
        <v>0</v>
      </c>
    </row>
    <row r="71" spans="1:11" s="3" customFormat="1" ht="45" outlineLevel="3" x14ac:dyDescent="0.2">
      <c r="A71" s="228" t="e">
        <f>A70</f>
        <v>#REF!</v>
      </c>
      <c r="B71" s="228" t="s">
        <v>23</v>
      </c>
      <c r="C71" s="228"/>
      <c r="D71" s="228"/>
      <c r="E71" s="19"/>
      <c r="F71" s="206" t="s">
        <v>580</v>
      </c>
      <c r="G71" s="327"/>
      <c r="H71" s="369"/>
      <c r="I71" s="370"/>
      <c r="J71" s="438"/>
      <c r="K71" s="42">
        <f t="shared" si="4"/>
        <v>0</v>
      </c>
    </row>
    <row r="72" spans="1:11" s="3" customFormat="1" ht="12" outlineLevel="2" x14ac:dyDescent="0.2">
      <c r="A72" s="228" t="e">
        <f>IF(SUM(#REF!)&gt;0,10,"")</f>
        <v>#REF!</v>
      </c>
      <c r="B72" s="228" t="s">
        <v>21</v>
      </c>
      <c r="C72" s="197" t="s">
        <v>10</v>
      </c>
      <c r="D72" s="197" t="str">
        <f>IF($C$70="X","X","")</f>
        <v>X</v>
      </c>
      <c r="E72" s="148">
        <v>15100</v>
      </c>
      <c r="F72" s="219" t="s">
        <v>544</v>
      </c>
      <c r="G72" s="326"/>
      <c r="H72" s="367"/>
      <c r="I72" s="368" t="s">
        <v>8</v>
      </c>
      <c r="J72" s="437">
        <v>0.2</v>
      </c>
      <c r="K72" s="42">
        <f t="shared" si="4"/>
        <v>0</v>
      </c>
    </row>
    <row r="73" spans="1:11" s="3" customFormat="1" ht="12" hidden="1" outlineLevel="2" x14ac:dyDescent="0.2">
      <c r="A73" s="228" t="e">
        <f>A72</f>
        <v>#REF!</v>
      </c>
      <c r="B73" s="228" t="s">
        <v>24</v>
      </c>
      <c r="C73" s="228"/>
      <c r="D73" s="228"/>
      <c r="E73" s="19"/>
      <c r="F73" s="230" t="s">
        <v>25</v>
      </c>
      <c r="G73" s="330" t="s">
        <v>8</v>
      </c>
      <c r="H73" s="371"/>
      <c r="I73" s="380"/>
      <c r="J73" s="439"/>
      <c r="K73" s="119"/>
    </row>
    <row r="74" spans="1:11" s="3" customFormat="1" ht="12" outlineLevel="2" x14ac:dyDescent="0.2">
      <c r="A74" s="228" t="e">
        <f>IF(SUM(#REF!)&gt;0,10,"")</f>
        <v>#REF!</v>
      </c>
      <c r="B74" s="228" t="s">
        <v>21</v>
      </c>
      <c r="C74" s="197" t="s">
        <v>10</v>
      </c>
      <c r="D74" s="197" t="str">
        <f>IF($C$70="X","X","")</f>
        <v>X</v>
      </c>
      <c r="E74" s="148">
        <v>15200</v>
      </c>
      <c r="F74" s="219" t="s">
        <v>62</v>
      </c>
      <c r="G74" s="326"/>
      <c r="H74" s="367"/>
      <c r="I74" s="368" t="s">
        <v>45</v>
      </c>
      <c r="J74" s="437">
        <v>400</v>
      </c>
      <c r="K74" s="42">
        <f>J74*H74</f>
        <v>0</v>
      </c>
    </row>
    <row r="75" spans="1:11" s="3" customFormat="1" ht="33.75" outlineLevel="3" x14ac:dyDescent="0.2">
      <c r="A75" s="228" t="e">
        <f>A74</f>
        <v>#REF!</v>
      </c>
      <c r="B75" s="228" t="s">
        <v>23</v>
      </c>
      <c r="C75" s="228"/>
      <c r="D75" s="228"/>
      <c r="E75" s="19"/>
      <c r="F75" s="206" t="s">
        <v>63</v>
      </c>
      <c r="G75" s="327"/>
      <c r="H75" s="369"/>
      <c r="I75" s="370"/>
      <c r="J75" s="438"/>
      <c r="K75" s="35"/>
    </row>
    <row r="76" spans="1:11" s="3" customFormat="1" ht="12" hidden="1" outlineLevel="2" x14ac:dyDescent="0.2">
      <c r="A76" s="228" t="e">
        <f>A74</f>
        <v>#REF!</v>
      </c>
      <c r="B76" s="228" t="s">
        <v>24</v>
      </c>
      <c r="C76" s="228"/>
      <c r="D76" s="228"/>
      <c r="E76" s="19"/>
      <c r="F76" s="230" t="s">
        <v>46</v>
      </c>
      <c r="G76" s="330" t="s">
        <v>45</v>
      </c>
      <c r="H76" s="369"/>
      <c r="I76" s="380"/>
      <c r="J76" s="438"/>
      <c r="K76" s="35"/>
    </row>
    <row r="77" spans="1:11" s="3" customFormat="1" ht="12.75" outlineLevel="1" thickBot="1" x14ac:dyDescent="0.25">
      <c r="A77" s="228" t="e">
        <f>A8</f>
        <v>#REF!</v>
      </c>
      <c r="B77" s="228" t="s">
        <v>64</v>
      </c>
      <c r="C77" s="228"/>
      <c r="D77" s="228"/>
      <c r="E77" s="245"/>
      <c r="F77" s="226" t="s">
        <v>65</v>
      </c>
      <c r="G77" s="331"/>
      <c r="H77" s="377"/>
      <c r="I77" s="386"/>
      <c r="J77" s="377"/>
      <c r="K77" s="377">
        <f>SUM(K13:K74)</f>
        <v>0</v>
      </c>
    </row>
    <row r="78" spans="1:11" s="3" customFormat="1" ht="12.75" x14ac:dyDescent="0.2">
      <c r="A78" s="228" t="e">
        <f>IF(SUM(#REF!)&gt;0,10,"")</f>
        <v>#REF!</v>
      </c>
      <c r="B78" s="228" t="s">
        <v>17</v>
      </c>
      <c r="C78" s="234" t="s">
        <v>10</v>
      </c>
      <c r="D78" s="234" t="str">
        <f>C78</f>
        <v>X</v>
      </c>
      <c r="E78" s="140">
        <v>20000</v>
      </c>
      <c r="F78" s="213" t="s">
        <v>66</v>
      </c>
      <c r="G78" s="324">
        <v>0</v>
      </c>
      <c r="H78" s="363"/>
      <c r="I78" s="364"/>
      <c r="J78" s="364"/>
      <c r="K78" s="364"/>
    </row>
    <row r="79" spans="1:11" s="3" customFormat="1" ht="12.75" outlineLevel="1" x14ac:dyDescent="0.2">
      <c r="A79" s="228" t="e">
        <f>IF(SUM(#REF!)&gt;0,10,"")</f>
        <v>#REF!</v>
      </c>
      <c r="B79" s="228" t="s">
        <v>19</v>
      </c>
      <c r="C79" s="235" t="s">
        <v>10</v>
      </c>
      <c r="D79" s="235" t="str">
        <f>IF($C$78="X","X","")</f>
        <v>X</v>
      </c>
      <c r="E79" s="141">
        <v>22000</v>
      </c>
      <c r="F79" s="204" t="s">
        <v>69</v>
      </c>
      <c r="G79" s="338">
        <v>0</v>
      </c>
      <c r="H79" s="387"/>
      <c r="I79" s="378"/>
      <c r="J79" s="446"/>
      <c r="K79" s="153"/>
    </row>
    <row r="80" spans="1:11" s="3" customFormat="1" ht="12" hidden="1" outlineLevel="2" x14ac:dyDescent="0.2">
      <c r="A80" s="228" t="e">
        <f>IF(SUM(#REF!)&gt;0,10,"")</f>
        <v>#REF!</v>
      </c>
      <c r="B80" s="228" t="s">
        <v>21</v>
      </c>
      <c r="C80" s="238" t="s">
        <v>10</v>
      </c>
      <c r="D80" s="238" t="str">
        <f>IF($C$79="X","X","")</f>
        <v>X</v>
      </c>
      <c r="E80" s="106">
        <v>22300</v>
      </c>
      <c r="F80" s="287" t="s">
        <v>70</v>
      </c>
      <c r="G80" s="335">
        <v>0</v>
      </c>
      <c r="H80" s="383"/>
      <c r="I80" s="382"/>
      <c r="J80" s="443"/>
      <c r="K80" s="152"/>
    </row>
    <row r="81" spans="1:11" s="3" customFormat="1" ht="12" hidden="1" outlineLevel="2" x14ac:dyDescent="0.2">
      <c r="A81" s="27" t="e">
        <f>IF(SUM(#REF!)&gt;0,10,"")</f>
        <v>#REF!</v>
      </c>
      <c r="B81" s="27"/>
      <c r="C81" s="229"/>
      <c r="D81" s="229" t="str">
        <f>IF($C$80="X","X","")</f>
        <v>X</v>
      </c>
      <c r="E81" s="107">
        <v>22310</v>
      </c>
      <c r="F81" s="207" t="s">
        <v>71</v>
      </c>
      <c r="G81" s="326"/>
      <c r="H81" s="367">
        <v>90</v>
      </c>
      <c r="I81" s="368" t="s">
        <v>34</v>
      </c>
      <c r="J81" s="437"/>
      <c r="K81" s="42"/>
    </row>
    <row r="82" spans="1:11" s="3" customFormat="1" ht="33.75" hidden="1" outlineLevel="2" x14ac:dyDescent="0.2">
      <c r="A82" s="228" t="e">
        <f>A81</f>
        <v>#REF!</v>
      </c>
      <c r="B82" s="27" t="s">
        <v>23</v>
      </c>
      <c r="C82" s="27"/>
      <c r="D82" s="27"/>
      <c r="E82" s="19"/>
      <c r="F82" s="206" t="s">
        <v>72</v>
      </c>
      <c r="G82" s="330"/>
      <c r="H82" s="369"/>
      <c r="I82" s="372"/>
      <c r="J82" s="438"/>
      <c r="K82" s="35"/>
    </row>
    <row r="83" spans="1:11" s="3" customFormat="1" ht="12" hidden="1" outlineLevel="2" x14ac:dyDescent="0.2">
      <c r="A83" s="228" t="e">
        <f>A82</f>
        <v>#REF!</v>
      </c>
      <c r="B83" s="27" t="s">
        <v>24</v>
      </c>
      <c r="C83" s="27"/>
      <c r="D83" s="27"/>
      <c r="E83" s="43"/>
      <c r="F83" s="210" t="s">
        <v>36</v>
      </c>
      <c r="G83" s="332" t="s">
        <v>34</v>
      </c>
      <c r="H83" s="379"/>
      <c r="I83" s="380"/>
      <c r="J83" s="441"/>
      <c r="K83" s="34"/>
    </row>
    <row r="84" spans="1:11" s="3" customFormat="1" ht="12" hidden="1" outlineLevel="2" x14ac:dyDescent="0.2">
      <c r="A84" s="27" t="e">
        <f>IF(SUM(#REF!)&gt;0,10,"")</f>
        <v>#REF!</v>
      </c>
      <c r="B84" s="27"/>
      <c r="C84" s="229"/>
      <c r="D84" s="229" t="str">
        <f>IF($C$80="X","X","")</f>
        <v>X</v>
      </c>
      <c r="E84" s="107">
        <v>22320</v>
      </c>
      <c r="F84" s="207" t="s">
        <v>73</v>
      </c>
      <c r="G84" s="326">
        <v>0</v>
      </c>
      <c r="H84" s="367">
        <v>7</v>
      </c>
      <c r="I84" s="368" t="s">
        <v>74</v>
      </c>
      <c r="J84" s="437"/>
      <c r="K84" s="42"/>
    </row>
    <row r="85" spans="1:11" s="3" customFormat="1" ht="22.5" hidden="1" outlineLevel="2" x14ac:dyDescent="0.2">
      <c r="A85" s="228" t="e">
        <f>A84</f>
        <v>#REF!</v>
      </c>
      <c r="B85" s="27" t="s">
        <v>23</v>
      </c>
      <c r="C85" s="27"/>
      <c r="D85" s="27"/>
      <c r="E85" s="19"/>
      <c r="F85" s="206" t="s">
        <v>75</v>
      </c>
      <c r="G85" s="330"/>
      <c r="H85" s="369"/>
      <c r="I85" s="372"/>
      <c r="J85" s="438"/>
      <c r="K85" s="35"/>
    </row>
    <row r="86" spans="1:11" s="3" customFormat="1" ht="12" hidden="1" outlineLevel="2" x14ac:dyDescent="0.2">
      <c r="A86" s="228" t="e">
        <f>A85</f>
        <v>#REF!</v>
      </c>
      <c r="B86" s="27" t="s">
        <v>24</v>
      </c>
      <c r="C86" s="27"/>
      <c r="D86" s="27"/>
      <c r="E86" s="19"/>
      <c r="F86" s="230" t="s">
        <v>76</v>
      </c>
      <c r="G86" s="330" t="s">
        <v>74</v>
      </c>
      <c r="H86" s="369"/>
      <c r="I86" s="372"/>
      <c r="J86" s="438"/>
      <c r="K86" s="35"/>
    </row>
    <row r="87" spans="1:11" s="3" customFormat="1" ht="12" hidden="1" outlineLevel="2" x14ac:dyDescent="0.2">
      <c r="A87" s="27" t="e">
        <f>IF(SUM(#REF!)&gt;0,10,"")</f>
        <v>#REF!</v>
      </c>
      <c r="B87" s="27"/>
      <c r="C87" s="229"/>
      <c r="D87" s="229" t="str">
        <f>IF($C$80="X","X","")</f>
        <v>X</v>
      </c>
      <c r="E87" s="107">
        <v>22330</v>
      </c>
      <c r="F87" s="207" t="s">
        <v>77</v>
      </c>
      <c r="G87" s="326">
        <v>0</v>
      </c>
      <c r="H87" s="367">
        <v>12</v>
      </c>
      <c r="I87" s="368" t="s">
        <v>74</v>
      </c>
      <c r="J87" s="437"/>
      <c r="K87" s="42"/>
    </row>
    <row r="88" spans="1:11" s="3" customFormat="1" ht="22.5" hidden="1" outlineLevel="2" x14ac:dyDescent="0.2">
      <c r="A88" s="228" t="e">
        <f>A87</f>
        <v>#REF!</v>
      </c>
      <c r="B88" s="27" t="s">
        <v>23</v>
      </c>
      <c r="C88" s="27"/>
      <c r="D88" s="27"/>
      <c r="E88" s="19"/>
      <c r="F88" s="206" t="s">
        <v>78</v>
      </c>
      <c r="G88" s="330"/>
      <c r="H88" s="369"/>
      <c r="I88" s="372"/>
      <c r="J88" s="438"/>
      <c r="K88" s="35"/>
    </row>
    <row r="89" spans="1:11" s="3" customFormat="1" ht="12" hidden="1" outlineLevel="2" x14ac:dyDescent="0.2">
      <c r="A89" s="228" t="e">
        <f>A88</f>
        <v>#REF!</v>
      </c>
      <c r="B89" s="27" t="s">
        <v>24</v>
      </c>
      <c r="C89" s="27"/>
      <c r="D89" s="27"/>
      <c r="E89" s="19"/>
      <c r="F89" s="230" t="s">
        <v>76</v>
      </c>
      <c r="G89" s="330" t="s">
        <v>74</v>
      </c>
      <c r="H89" s="369"/>
      <c r="I89" s="372"/>
      <c r="J89" s="438"/>
      <c r="K89" s="35"/>
    </row>
    <row r="90" spans="1:11" s="3" customFormat="1" ht="12" hidden="1" outlineLevel="2" x14ac:dyDescent="0.2">
      <c r="A90" s="228" t="e">
        <f>#REF!</f>
        <v>#REF!</v>
      </c>
      <c r="B90" s="27" t="s">
        <v>23</v>
      </c>
      <c r="C90" s="27"/>
      <c r="D90" s="27"/>
      <c r="E90" s="19"/>
      <c r="F90" s="206" t="s">
        <v>84</v>
      </c>
      <c r="G90" s="330"/>
      <c r="H90" s="369"/>
      <c r="I90" s="372"/>
      <c r="J90" s="438"/>
      <c r="K90" s="35"/>
    </row>
    <row r="91" spans="1:11" s="3" customFormat="1" ht="12" hidden="1" outlineLevel="2" x14ac:dyDescent="0.2">
      <c r="A91" s="228" t="e">
        <f>A90</f>
        <v>#REF!</v>
      </c>
      <c r="B91" s="27" t="s">
        <v>24</v>
      </c>
      <c r="C91" s="27"/>
      <c r="D91" s="27"/>
      <c r="E91" s="19"/>
      <c r="F91" s="230" t="s">
        <v>25</v>
      </c>
      <c r="G91" s="330" t="s">
        <v>83</v>
      </c>
      <c r="H91" s="369"/>
      <c r="I91" s="380"/>
      <c r="J91" s="438"/>
      <c r="K91" s="35"/>
    </row>
    <row r="92" spans="1:11" s="3" customFormat="1" ht="12" hidden="1" outlineLevel="2" x14ac:dyDescent="0.2">
      <c r="A92" s="228" t="e">
        <f>#REF!</f>
        <v>#REF!</v>
      </c>
      <c r="B92" s="27" t="s">
        <v>23</v>
      </c>
      <c r="C92" s="27"/>
      <c r="D92" s="27"/>
      <c r="E92" s="19"/>
      <c r="F92" s="206" t="s">
        <v>86</v>
      </c>
      <c r="G92" s="330"/>
      <c r="H92" s="369"/>
      <c r="I92" s="372"/>
      <c r="J92" s="438"/>
      <c r="K92" s="35"/>
    </row>
    <row r="93" spans="1:11" s="3" customFormat="1" ht="12" hidden="1" outlineLevel="2" x14ac:dyDescent="0.2">
      <c r="A93" s="228" t="e">
        <f>A92</f>
        <v>#REF!</v>
      </c>
      <c r="B93" s="27" t="s">
        <v>24</v>
      </c>
      <c r="C93" s="27"/>
      <c r="D93" s="27"/>
      <c r="E93" s="19"/>
      <c r="F93" s="230" t="s">
        <v>25</v>
      </c>
      <c r="G93" s="330" t="s">
        <v>8</v>
      </c>
      <c r="H93" s="369"/>
      <c r="I93" s="380"/>
      <c r="J93" s="438"/>
      <c r="K93" s="35"/>
    </row>
    <row r="94" spans="1:11" s="3" customFormat="1" ht="33.75" hidden="1" outlineLevel="2" x14ac:dyDescent="0.2">
      <c r="A94" s="228" t="e">
        <f>#REF!</f>
        <v>#REF!</v>
      </c>
      <c r="B94" s="27" t="s">
        <v>23</v>
      </c>
      <c r="C94" s="27"/>
      <c r="D94" s="27"/>
      <c r="E94" s="19"/>
      <c r="F94" s="206" t="s">
        <v>88</v>
      </c>
      <c r="G94" s="330"/>
      <c r="H94" s="369"/>
      <c r="I94" s="372"/>
      <c r="J94" s="438"/>
      <c r="K94" s="35"/>
    </row>
    <row r="95" spans="1:11" s="3" customFormat="1" ht="12" hidden="1" outlineLevel="2" x14ac:dyDescent="0.2">
      <c r="A95" s="228" t="e">
        <f>#REF!</f>
        <v>#REF!</v>
      </c>
      <c r="B95" s="27" t="s">
        <v>24</v>
      </c>
      <c r="C95" s="27"/>
      <c r="D95" s="27"/>
      <c r="E95" s="43"/>
      <c r="F95" s="210" t="s">
        <v>36</v>
      </c>
      <c r="G95" s="332" t="s">
        <v>34</v>
      </c>
      <c r="H95" s="379"/>
      <c r="I95" s="380"/>
      <c r="J95" s="441"/>
      <c r="K95" s="34"/>
    </row>
    <row r="96" spans="1:11" s="3" customFormat="1" ht="12" hidden="1" outlineLevel="2" x14ac:dyDescent="0.2">
      <c r="A96" s="228" t="e">
        <f>IF(SUM(#REF!)&lt;&gt;0,10,"")</f>
        <v>#REF!</v>
      </c>
      <c r="B96" s="196" t="s">
        <v>79</v>
      </c>
      <c r="C96" s="229" t="s">
        <v>10</v>
      </c>
      <c r="D96" s="229" t="e">
        <f>IF(#REF!="X","X","")</f>
        <v>#REF!</v>
      </c>
      <c r="E96" s="146">
        <v>22530</v>
      </c>
      <c r="F96" s="244" t="s">
        <v>89</v>
      </c>
      <c r="G96" s="333"/>
      <c r="H96" s="388"/>
      <c r="I96" s="382"/>
      <c r="J96" s="447"/>
      <c r="K96" s="154"/>
    </row>
    <row r="97" spans="1:11" s="3" customFormat="1" ht="45" hidden="1" outlineLevel="2" x14ac:dyDescent="0.2">
      <c r="A97" s="228" t="e">
        <f>A96</f>
        <v>#REF!</v>
      </c>
      <c r="B97" s="27" t="s">
        <v>23</v>
      </c>
      <c r="C97" s="27"/>
      <c r="D97" s="27"/>
      <c r="E97" s="300"/>
      <c r="F97" s="277" t="s">
        <v>586</v>
      </c>
      <c r="G97" s="330"/>
      <c r="H97" s="369"/>
      <c r="I97" s="372"/>
      <c r="J97" s="438"/>
      <c r="K97" s="35"/>
    </row>
    <row r="98" spans="1:11" s="3" customFormat="1" ht="12" hidden="1" outlineLevel="2" x14ac:dyDescent="0.2">
      <c r="A98" s="27" t="e">
        <f>IF(SUM(#REF!)&gt;0,10,"")</f>
        <v>#REF!</v>
      </c>
      <c r="B98" s="27"/>
      <c r="C98" s="229" t="s">
        <v>10</v>
      </c>
      <c r="D98" s="229" t="str">
        <f>IF($C$96="X","X","")</f>
        <v>X</v>
      </c>
      <c r="E98" s="107">
        <v>22531</v>
      </c>
      <c r="F98" s="207" t="s">
        <v>581</v>
      </c>
      <c r="G98" s="335"/>
      <c r="H98" s="383">
        <v>120</v>
      </c>
      <c r="I98" s="368" t="s">
        <v>45</v>
      </c>
      <c r="J98" s="443"/>
      <c r="K98" s="42"/>
    </row>
    <row r="99" spans="1:11" s="3" customFormat="1" ht="12" hidden="1" outlineLevel="2" x14ac:dyDescent="0.2">
      <c r="A99" s="228" t="e">
        <f>A98</f>
        <v>#REF!</v>
      </c>
      <c r="B99" s="27" t="s">
        <v>24</v>
      </c>
      <c r="C99" s="27"/>
      <c r="D99" s="27"/>
      <c r="E99" s="43"/>
      <c r="F99" s="210" t="s">
        <v>46</v>
      </c>
      <c r="G99" s="332" t="s">
        <v>45</v>
      </c>
      <c r="H99" s="379"/>
      <c r="I99" s="380"/>
      <c r="J99" s="441"/>
      <c r="K99" s="34"/>
    </row>
    <row r="100" spans="1:11" s="3" customFormat="1" ht="12" hidden="1" outlineLevel="2" x14ac:dyDescent="0.2">
      <c r="A100" s="27" t="e">
        <f>IF(SUM(#REF!)&gt;0,10,"")</f>
        <v>#REF!</v>
      </c>
      <c r="B100" s="27"/>
      <c r="C100" s="229"/>
      <c r="D100" s="229" t="str">
        <f>IF($C$96="X","X","")</f>
        <v>X</v>
      </c>
      <c r="E100" s="107">
        <v>22532</v>
      </c>
      <c r="F100" s="207" t="s">
        <v>582</v>
      </c>
      <c r="G100" s="335"/>
      <c r="H100" s="383">
        <v>155</v>
      </c>
      <c r="I100" s="368" t="s">
        <v>45</v>
      </c>
      <c r="J100" s="443"/>
      <c r="K100" s="42"/>
    </row>
    <row r="101" spans="1:11" s="3" customFormat="1" ht="12" hidden="1" outlineLevel="2" x14ac:dyDescent="0.2">
      <c r="A101" s="228" t="e">
        <f>A100</f>
        <v>#REF!</v>
      </c>
      <c r="B101" s="27" t="s">
        <v>24</v>
      </c>
      <c r="C101" s="27"/>
      <c r="D101" s="27"/>
      <c r="E101" s="43"/>
      <c r="F101" s="210" t="s">
        <v>46</v>
      </c>
      <c r="G101" s="332" t="s">
        <v>45</v>
      </c>
      <c r="H101" s="379"/>
      <c r="I101" s="380"/>
      <c r="J101" s="441"/>
      <c r="K101" s="34"/>
    </row>
    <row r="102" spans="1:11" s="3" customFormat="1" ht="12" hidden="1" outlineLevel="2" x14ac:dyDescent="0.2">
      <c r="A102" s="27" t="e">
        <f>IF(SUM(#REF!)&gt;0,10,"")</f>
        <v>#REF!</v>
      </c>
      <c r="B102" s="27"/>
      <c r="C102" s="229"/>
      <c r="D102" s="229" t="str">
        <f>IF($C$96="X","X","")</f>
        <v>X</v>
      </c>
      <c r="E102" s="107">
        <v>22533</v>
      </c>
      <c r="F102" s="207" t="s">
        <v>583</v>
      </c>
      <c r="G102" s="335"/>
      <c r="H102" s="383">
        <v>210</v>
      </c>
      <c r="I102" s="368" t="s">
        <v>45</v>
      </c>
      <c r="J102" s="443"/>
      <c r="K102" s="42"/>
    </row>
    <row r="103" spans="1:11" s="3" customFormat="1" ht="12" hidden="1" outlineLevel="2" x14ac:dyDescent="0.2">
      <c r="A103" s="228" t="e">
        <f>A102</f>
        <v>#REF!</v>
      </c>
      <c r="B103" s="27" t="s">
        <v>24</v>
      </c>
      <c r="C103" s="27"/>
      <c r="D103" s="27"/>
      <c r="E103" s="43"/>
      <c r="F103" s="210" t="s">
        <v>46</v>
      </c>
      <c r="G103" s="332" t="s">
        <v>45</v>
      </c>
      <c r="H103" s="379"/>
      <c r="I103" s="380"/>
      <c r="J103" s="441"/>
      <c r="K103" s="34"/>
    </row>
    <row r="104" spans="1:11" s="3" customFormat="1" ht="12" hidden="1" outlineLevel="2" x14ac:dyDescent="0.2">
      <c r="A104" s="27" t="e">
        <f>IF(SUM(#REF!)&gt;0,10,"")</f>
        <v>#REF!</v>
      </c>
      <c r="B104" s="27"/>
      <c r="C104" s="229"/>
      <c r="D104" s="229" t="str">
        <f>IF($C$96="X","X","")</f>
        <v>X</v>
      </c>
      <c r="E104" s="107">
        <v>22534</v>
      </c>
      <c r="F104" s="207" t="s">
        <v>584</v>
      </c>
      <c r="G104" s="335"/>
      <c r="H104" s="383">
        <v>290</v>
      </c>
      <c r="I104" s="368" t="s">
        <v>45</v>
      </c>
      <c r="J104" s="443"/>
      <c r="K104" s="42"/>
    </row>
    <row r="105" spans="1:11" s="3" customFormat="1" ht="12" hidden="1" outlineLevel="2" x14ac:dyDescent="0.2">
      <c r="A105" s="228" t="e">
        <f>A104</f>
        <v>#REF!</v>
      </c>
      <c r="B105" s="27" t="s">
        <v>24</v>
      </c>
      <c r="C105" s="27"/>
      <c r="D105" s="27"/>
      <c r="E105" s="43"/>
      <c r="F105" s="210" t="s">
        <v>46</v>
      </c>
      <c r="G105" s="332" t="s">
        <v>45</v>
      </c>
      <c r="H105" s="379"/>
      <c r="I105" s="380"/>
      <c r="J105" s="441"/>
      <c r="K105" s="34"/>
    </row>
    <row r="106" spans="1:11" s="3" customFormat="1" ht="12" hidden="1" outlineLevel="2" x14ac:dyDescent="0.2">
      <c r="A106" s="27" t="e">
        <f>IF(SUM(#REF!)&gt;0,10,"")</f>
        <v>#REF!</v>
      </c>
      <c r="B106" s="27"/>
      <c r="C106" s="229"/>
      <c r="D106" s="229" t="str">
        <f>IF($C$96="X","X","")</f>
        <v>X</v>
      </c>
      <c r="E106" s="107">
        <v>22535</v>
      </c>
      <c r="F106" s="207" t="s">
        <v>585</v>
      </c>
      <c r="G106" s="335"/>
      <c r="H106" s="383">
        <v>500</v>
      </c>
      <c r="I106" s="368" t="s">
        <v>45</v>
      </c>
      <c r="J106" s="443"/>
      <c r="K106" s="42"/>
    </row>
    <row r="107" spans="1:11" s="3" customFormat="1" ht="12" hidden="1" outlineLevel="2" x14ac:dyDescent="0.2">
      <c r="A107" s="228" t="e">
        <f>A106</f>
        <v>#REF!</v>
      </c>
      <c r="B107" s="27" t="s">
        <v>24</v>
      </c>
      <c r="C107" s="27"/>
      <c r="D107" s="27"/>
      <c r="E107" s="43"/>
      <c r="F107" s="210" t="s">
        <v>46</v>
      </c>
      <c r="G107" s="332" t="s">
        <v>45</v>
      </c>
      <c r="H107" s="379"/>
      <c r="I107" s="380"/>
      <c r="J107" s="441"/>
      <c r="K107" s="34"/>
    </row>
    <row r="108" spans="1:11" s="3" customFormat="1" ht="12" hidden="1" outlineLevel="2" x14ac:dyDescent="0.2">
      <c r="A108" s="228" t="e">
        <f>IF(SUM(#REF!)&gt;0,10,"")</f>
        <v>#REF!</v>
      </c>
      <c r="B108" s="196" t="s">
        <v>79</v>
      </c>
      <c r="C108" s="229" t="s">
        <v>10</v>
      </c>
      <c r="D108" s="229" t="e">
        <f>IF(#REF!="X","X","")</f>
        <v>#REF!</v>
      </c>
      <c r="E108" s="146">
        <v>22540</v>
      </c>
      <c r="F108" s="244" t="s">
        <v>92</v>
      </c>
      <c r="G108" s="333"/>
      <c r="H108" s="389">
        <v>45</v>
      </c>
      <c r="I108" s="385" t="s">
        <v>45</v>
      </c>
      <c r="J108" s="448"/>
      <c r="K108" s="41"/>
    </row>
    <row r="109" spans="1:11" s="3" customFormat="1" ht="22.5" hidden="1" outlineLevel="2" x14ac:dyDescent="0.2">
      <c r="A109" s="228" t="e">
        <f>A108</f>
        <v>#REF!</v>
      </c>
      <c r="B109" s="228" t="s">
        <v>23</v>
      </c>
      <c r="C109" s="228"/>
      <c r="D109" s="228"/>
      <c r="E109" s="19"/>
      <c r="F109" s="205" t="s">
        <v>93</v>
      </c>
      <c r="G109" s="327"/>
      <c r="H109" s="369"/>
      <c r="I109" s="370"/>
      <c r="J109" s="438"/>
      <c r="K109" s="42"/>
    </row>
    <row r="110" spans="1:11" s="3" customFormat="1" ht="12" hidden="1" outlineLevel="2" x14ac:dyDescent="0.2">
      <c r="A110" s="228" t="e">
        <f>A109</f>
        <v>#REF!</v>
      </c>
      <c r="B110" s="228" t="s">
        <v>24</v>
      </c>
      <c r="C110" s="228"/>
      <c r="D110" s="228"/>
      <c r="E110" s="19"/>
      <c r="F110" s="230" t="s">
        <v>46</v>
      </c>
      <c r="G110" s="332" t="s">
        <v>45</v>
      </c>
      <c r="H110" s="379"/>
      <c r="I110" s="372"/>
      <c r="J110" s="441"/>
      <c r="K110" s="34"/>
    </row>
    <row r="111" spans="1:11" s="3" customFormat="1" ht="12" outlineLevel="2" x14ac:dyDescent="0.2">
      <c r="A111" s="228" t="e">
        <f>IF(ABS(SUM(#REF!))&gt;0,10,"")</f>
        <v>#REF!</v>
      </c>
      <c r="B111" s="228" t="s">
        <v>21</v>
      </c>
      <c r="C111" s="238" t="s">
        <v>10</v>
      </c>
      <c r="D111" s="238" t="str">
        <f>IF($C$79="X","X","")</f>
        <v>X</v>
      </c>
      <c r="E111" s="142">
        <v>22600</v>
      </c>
      <c r="F111" s="202" t="s">
        <v>94</v>
      </c>
      <c r="G111" s="334"/>
      <c r="H111" s="381"/>
      <c r="I111" s="382"/>
      <c r="J111" s="442"/>
      <c r="K111" s="42"/>
    </row>
    <row r="112" spans="1:11" ht="12" hidden="1" outlineLevel="2" x14ac:dyDescent="0.2">
      <c r="A112" s="27" t="e">
        <f>IF(SUM(#REF!)&gt;0,10,"")</f>
        <v>#REF!</v>
      </c>
      <c r="C112" s="229" t="s">
        <v>10</v>
      </c>
      <c r="D112" s="229" t="str">
        <f>IF($C$111="X","X","")</f>
        <v>X</v>
      </c>
      <c r="E112" s="291">
        <v>22610</v>
      </c>
      <c r="F112" s="276" t="s">
        <v>95</v>
      </c>
      <c r="G112" s="326">
        <v>0</v>
      </c>
      <c r="H112" s="367"/>
      <c r="I112" s="368" t="s">
        <v>45</v>
      </c>
      <c r="J112" s="437"/>
      <c r="K112" s="42"/>
    </row>
    <row r="113" spans="1:11" ht="33.75" hidden="1" outlineLevel="2" x14ac:dyDescent="0.2">
      <c r="A113" s="228" t="e">
        <f>A112</f>
        <v>#REF!</v>
      </c>
      <c r="B113" s="27" t="s">
        <v>23</v>
      </c>
      <c r="C113" s="27"/>
      <c r="D113" s="27"/>
      <c r="E113" s="300">
        <v>22611</v>
      </c>
      <c r="F113" s="273" t="s">
        <v>96</v>
      </c>
      <c r="G113" s="330"/>
      <c r="H113" s="373"/>
      <c r="I113" s="372"/>
      <c r="J113" s="438"/>
      <c r="K113" s="35"/>
    </row>
    <row r="114" spans="1:11" ht="12" hidden="1" outlineLevel="2" x14ac:dyDescent="0.2">
      <c r="A114" s="228" t="e">
        <f>A113</f>
        <v>#REF!</v>
      </c>
      <c r="B114" s="27" t="s">
        <v>24</v>
      </c>
      <c r="C114" s="27"/>
      <c r="D114" s="27"/>
      <c r="E114" s="300"/>
      <c r="F114" s="258" t="s">
        <v>46</v>
      </c>
      <c r="G114" s="330" t="s">
        <v>45</v>
      </c>
      <c r="H114" s="419"/>
      <c r="I114" s="380"/>
      <c r="J114" s="438"/>
      <c r="K114" s="35"/>
    </row>
    <row r="115" spans="1:11" ht="33.75" hidden="1" outlineLevel="2" x14ac:dyDescent="0.2">
      <c r="A115" s="228" t="e">
        <f>A114</f>
        <v>#REF!</v>
      </c>
      <c r="B115" s="27" t="s">
        <v>23</v>
      </c>
      <c r="C115" s="27"/>
      <c r="D115" s="27"/>
      <c r="E115" s="300">
        <v>22612</v>
      </c>
      <c r="F115" s="273" t="s">
        <v>643</v>
      </c>
      <c r="G115" s="330"/>
      <c r="H115" s="373"/>
      <c r="I115" s="372"/>
      <c r="J115" s="438"/>
      <c r="K115" s="35"/>
    </row>
    <row r="116" spans="1:11" ht="12" hidden="1" outlineLevel="2" x14ac:dyDescent="0.2">
      <c r="A116" s="228" t="e">
        <f>A115</f>
        <v>#REF!</v>
      </c>
      <c r="B116" s="27" t="s">
        <v>24</v>
      </c>
      <c r="C116" s="27"/>
      <c r="D116" s="27"/>
      <c r="E116" s="300"/>
      <c r="F116" s="258" t="s">
        <v>46</v>
      </c>
      <c r="G116" s="330" t="s">
        <v>45</v>
      </c>
      <c r="H116" s="419"/>
      <c r="I116" s="380"/>
      <c r="J116" s="438"/>
      <c r="K116" s="35"/>
    </row>
    <row r="117" spans="1:11" s="3" customFormat="1" ht="12" outlineLevel="2" x14ac:dyDescent="0.2">
      <c r="A117" s="228" t="e">
        <f>IF(ABS(SUM(#REF!))&gt;0,10,"")</f>
        <v>#REF!</v>
      </c>
      <c r="B117" s="196" t="s">
        <v>79</v>
      </c>
      <c r="C117" s="229" t="s">
        <v>10</v>
      </c>
      <c r="D117" s="229" t="e">
        <f>IF(#REF!="X","X","")</f>
        <v>#REF!</v>
      </c>
      <c r="E117" s="146">
        <v>22620</v>
      </c>
      <c r="F117" s="244" t="s">
        <v>545</v>
      </c>
      <c r="G117" s="333">
        <v>0</v>
      </c>
      <c r="H117" s="389"/>
      <c r="I117" s="385"/>
      <c r="J117" s="448"/>
      <c r="K117" s="42"/>
    </row>
    <row r="118" spans="1:11" s="3" customFormat="1" ht="12" outlineLevel="2" x14ac:dyDescent="0.2">
      <c r="A118" s="27" t="e">
        <f>IF(ABS(SUM(#REF!))&gt;0,10,"")</f>
        <v>#REF!</v>
      </c>
      <c r="B118" s="27"/>
      <c r="C118" s="229" t="s">
        <v>10</v>
      </c>
      <c r="D118" s="229" t="str">
        <f>IF($C$111="X","X","")</f>
        <v>X</v>
      </c>
      <c r="E118" s="107">
        <v>22622</v>
      </c>
      <c r="F118" s="207" t="s">
        <v>97</v>
      </c>
      <c r="G118" s="326">
        <v>0</v>
      </c>
      <c r="H118" s="367"/>
      <c r="I118" s="368" t="s">
        <v>67</v>
      </c>
      <c r="J118" s="437">
        <v>400</v>
      </c>
      <c r="K118" s="42">
        <f>J118*H118</f>
        <v>0</v>
      </c>
    </row>
    <row r="119" spans="1:11" s="3" customFormat="1" ht="33.75" outlineLevel="2" x14ac:dyDescent="0.2">
      <c r="A119" s="228" t="e">
        <f>A118</f>
        <v>#REF!</v>
      </c>
      <c r="B119" s="27" t="s">
        <v>23</v>
      </c>
      <c r="C119" s="27"/>
      <c r="D119" s="27"/>
      <c r="E119" s="19"/>
      <c r="F119" s="215" t="s">
        <v>587</v>
      </c>
      <c r="G119" s="330"/>
      <c r="H119" s="369"/>
      <c r="I119" s="372"/>
      <c r="J119" s="438"/>
      <c r="K119" s="42">
        <f>J119*H119</f>
        <v>0</v>
      </c>
    </row>
    <row r="120" spans="1:11" s="3" customFormat="1" ht="12" hidden="1" outlineLevel="2" x14ac:dyDescent="0.2">
      <c r="A120" s="228" t="e">
        <f>A119</f>
        <v>#REF!</v>
      </c>
      <c r="B120" s="27" t="s">
        <v>24</v>
      </c>
      <c r="C120" s="27"/>
      <c r="D120" s="27"/>
      <c r="E120" s="19"/>
      <c r="F120" s="230" t="s">
        <v>68</v>
      </c>
      <c r="G120" s="330" t="s">
        <v>67</v>
      </c>
      <c r="H120" s="369"/>
      <c r="I120" s="380"/>
      <c r="J120" s="438"/>
      <c r="K120" s="35"/>
    </row>
    <row r="121" spans="1:11" s="3" customFormat="1" ht="12" outlineLevel="2" x14ac:dyDescent="0.2">
      <c r="A121" s="27" t="e">
        <f>IF(ABS(SUM(#REF!))&gt;0,10,"")</f>
        <v>#REF!</v>
      </c>
      <c r="B121" s="27"/>
      <c r="C121" s="229"/>
      <c r="D121" s="229" t="str">
        <f>IF($C$111="X","X","")</f>
        <v>X</v>
      </c>
      <c r="E121" s="107">
        <v>22623</v>
      </c>
      <c r="F121" s="207" t="s">
        <v>98</v>
      </c>
      <c r="G121" s="326">
        <v>0</v>
      </c>
      <c r="H121" s="367"/>
      <c r="I121" s="368" t="s">
        <v>67</v>
      </c>
      <c r="J121" s="437">
        <v>50</v>
      </c>
      <c r="K121" s="42">
        <f t="shared" ref="K121:K122" si="5">J121*H121</f>
        <v>0</v>
      </c>
    </row>
    <row r="122" spans="1:11" s="3" customFormat="1" ht="33.75" outlineLevel="2" x14ac:dyDescent="0.2">
      <c r="A122" s="228" t="e">
        <f>A121</f>
        <v>#REF!</v>
      </c>
      <c r="B122" s="27" t="s">
        <v>23</v>
      </c>
      <c r="C122" s="27"/>
      <c r="D122" s="27"/>
      <c r="E122" s="19"/>
      <c r="F122" s="215" t="s">
        <v>588</v>
      </c>
      <c r="G122" s="330"/>
      <c r="H122" s="369"/>
      <c r="I122" s="372"/>
      <c r="J122" s="438"/>
      <c r="K122" s="42">
        <f t="shared" si="5"/>
        <v>0</v>
      </c>
    </row>
    <row r="123" spans="1:11" s="3" customFormat="1" ht="12" hidden="1" outlineLevel="2" x14ac:dyDescent="0.2">
      <c r="A123" s="228" t="e">
        <f>A122</f>
        <v>#REF!</v>
      </c>
      <c r="B123" s="27" t="s">
        <v>24</v>
      </c>
      <c r="C123" s="27"/>
      <c r="D123" s="27"/>
      <c r="E123" s="19"/>
      <c r="F123" s="230" t="s">
        <v>68</v>
      </c>
      <c r="G123" s="330" t="s">
        <v>67</v>
      </c>
      <c r="H123" s="369"/>
      <c r="I123" s="380"/>
      <c r="J123" s="438"/>
      <c r="K123" s="35"/>
    </row>
    <row r="124" spans="1:11" s="3" customFormat="1" ht="22.5" hidden="1" outlineLevel="2" x14ac:dyDescent="0.2">
      <c r="A124" s="27" t="e">
        <f>IF(ABS(SUM(#REF!))&gt;0,10,"")</f>
        <v>#REF!</v>
      </c>
      <c r="B124" s="27"/>
      <c r="C124" s="229"/>
      <c r="D124" s="229" t="str">
        <f>IF($C$111="X","X","")</f>
        <v>X</v>
      </c>
      <c r="E124" s="146">
        <v>22630</v>
      </c>
      <c r="F124" s="244" t="s">
        <v>546</v>
      </c>
      <c r="G124" s="333">
        <v>0</v>
      </c>
      <c r="H124" s="389"/>
      <c r="I124" s="368" t="s">
        <v>67</v>
      </c>
      <c r="J124" s="448"/>
      <c r="K124" s="42"/>
    </row>
    <row r="125" spans="1:11" s="3" customFormat="1" ht="33.75" hidden="1" outlineLevel="2" x14ac:dyDescent="0.2">
      <c r="A125" s="228" t="e">
        <f>A124</f>
        <v>#REF!</v>
      </c>
      <c r="B125" s="27" t="s">
        <v>23</v>
      </c>
      <c r="C125" s="27"/>
      <c r="D125" s="27"/>
      <c r="E125" s="19"/>
      <c r="F125" s="215" t="s">
        <v>589</v>
      </c>
      <c r="G125" s="330"/>
      <c r="H125" s="369"/>
      <c r="I125" s="372"/>
      <c r="J125" s="438"/>
      <c r="K125" s="35"/>
    </row>
    <row r="126" spans="1:11" s="3" customFormat="1" ht="12" hidden="1" outlineLevel="2" x14ac:dyDescent="0.2">
      <c r="A126" s="228" t="e">
        <f>A125</f>
        <v>#REF!</v>
      </c>
      <c r="B126" s="27" t="s">
        <v>24</v>
      </c>
      <c r="C126" s="27"/>
      <c r="D126" s="27"/>
      <c r="E126" s="19"/>
      <c r="F126" s="230" t="s">
        <v>68</v>
      </c>
      <c r="G126" s="330" t="s">
        <v>67</v>
      </c>
      <c r="H126" s="369"/>
      <c r="I126" s="380"/>
      <c r="J126" s="438"/>
      <c r="K126" s="35"/>
    </row>
    <row r="127" spans="1:11" s="3" customFormat="1" ht="12" outlineLevel="2" x14ac:dyDescent="0.2">
      <c r="A127" s="27" t="e">
        <f>IF(ABS(SUM(#REF!))&gt;0,10,"")</f>
        <v>#REF!</v>
      </c>
      <c r="B127" s="27"/>
      <c r="C127" s="229"/>
      <c r="D127" s="229" t="str">
        <f>IF($C$111="X","X","")</f>
        <v>X</v>
      </c>
      <c r="E127" s="107">
        <v>22631</v>
      </c>
      <c r="F127" s="207" t="s">
        <v>640</v>
      </c>
      <c r="G127" s="326">
        <v>0</v>
      </c>
      <c r="H127" s="367"/>
      <c r="I127" s="368" t="s">
        <v>67</v>
      </c>
      <c r="J127" s="437">
        <v>350</v>
      </c>
      <c r="K127" s="42">
        <f t="shared" ref="K127:K128" si="6">J127*H127</f>
        <v>0</v>
      </c>
    </row>
    <row r="128" spans="1:11" s="3" customFormat="1" ht="56.25" outlineLevel="2" x14ac:dyDescent="0.2">
      <c r="A128" s="228" t="e">
        <f>A127</f>
        <v>#REF!</v>
      </c>
      <c r="B128" s="27" t="s">
        <v>23</v>
      </c>
      <c r="C128" s="27"/>
      <c r="D128" s="27"/>
      <c r="E128" s="19"/>
      <c r="F128" s="217" t="s">
        <v>641</v>
      </c>
      <c r="G128" s="330"/>
      <c r="H128" s="369"/>
      <c r="I128" s="372"/>
      <c r="J128" s="438"/>
      <c r="K128" s="42">
        <f t="shared" si="6"/>
        <v>0</v>
      </c>
    </row>
    <row r="129" spans="1:11" s="3" customFormat="1" ht="12" hidden="1" outlineLevel="2" x14ac:dyDescent="0.2">
      <c r="A129" s="228" t="e">
        <f>A128</f>
        <v>#REF!</v>
      </c>
      <c r="B129" s="27" t="s">
        <v>24</v>
      </c>
      <c r="C129" s="27"/>
      <c r="D129" s="27"/>
      <c r="E129" s="19"/>
      <c r="F129" s="230" t="s">
        <v>68</v>
      </c>
      <c r="G129" s="330" t="s">
        <v>67</v>
      </c>
      <c r="H129" s="369"/>
      <c r="I129" s="380"/>
      <c r="J129" s="438"/>
      <c r="K129" s="35"/>
    </row>
    <row r="130" spans="1:11" s="3" customFormat="1" ht="12" outlineLevel="2" x14ac:dyDescent="0.2">
      <c r="A130" s="27" t="e">
        <f>IF(ABS(SUM(#REF!))&gt;0,10,"")</f>
        <v>#REF!</v>
      </c>
      <c r="B130" s="27"/>
      <c r="C130" s="229"/>
      <c r="D130" s="229" t="str">
        <f>IF($C$111="X","X","")</f>
        <v>X</v>
      </c>
      <c r="E130" s="107">
        <v>22632</v>
      </c>
      <c r="F130" s="207" t="s">
        <v>639</v>
      </c>
      <c r="G130" s="326">
        <v>0</v>
      </c>
      <c r="H130" s="367"/>
      <c r="I130" s="368" t="s">
        <v>67</v>
      </c>
      <c r="J130" s="437">
        <v>100</v>
      </c>
      <c r="K130" s="42">
        <f t="shared" ref="K130:K131" si="7">J130*H130</f>
        <v>0</v>
      </c>
    </row>
    <row r="131" spans="1:11" s="3" customFormat="1" ht="56.25" outlineLevel="2" x14ac:dyDescent="0.2">
      <c r="A131" s="228" t="e">
        <f>A130</f>
        <v>#REF!</v>
      </c>
      <c r="B131" s="27" t="s">
        <v>23</v>
      </c>
      <c r="C131" s="27"/>
      <c r="D131" s="27"/>
      <c r="E131" s="19"/>
      <c r="F131" s="217" t="s">
        <v>642</v>
      </c>
      <c r="G131" s="330"/>
      <c r="H131" s="369"/>
      <c r="I131" s="372"/>
      <c r="J131" s="438"/>
      <c r="K131" s="42">
        <f t="shared" si="7"/>
        <v>0</v>
      </c>
    </row>
    <row r="132" spans="1:11" s="3" customFormat="1" ht="12" hidden="1" outlineLevel="2" x14ac:dyDescent="0.2">
      <c r="A132" s="228" t="e">
        <f>A131</f>
        <v>#REF!</v>
      </c>
      <c r="B132" s="27" t="s">
        <v>24</v>
      </c>
      <c r="C132" s="27"/>
      <c r="D132" s="27"/>
      <c r="E132" s="19"/>
      <c r="F132" s="230" t="s">
        <v>68</v>
      </c>
      <c r="G132" s="330" t="s">
        <v>67</v>
      </c>
      <c r="H132" s="369"/>
      <c r="I132" s="380"/>
      <c r="J132" s="438"/>
      <c r="K132" s="35"/>
    </row>
    <row r="133" spans="1:11" s="3" customFormat="1" ht="22.5" outlineLevel="2" x14ac:dyDescent="0.2">
      <c r="A133" s="27" t="e">
        <f>IF(SUM(#REF!)&gt;0,10,"")</f>
        <v>#REF!</v>
      </c>
      <c r="B133" s="27"/>
      <c r="C133" s="229"/>
      <c r="D133" s="229" t="str">
        <f>IF($C$111="X","X","")</f>
        <v>X</v>
      </c>
      <c r="E133" s="148">
        <v>22650</v>
      </c>
      <c r="F133" s="208" t="s">
        <v>682</v>
      </c>
      <c r="G133" s="326"/>
      <c r="H133" s="367"/>
      <c r="I133" s="368" t="s">
        <v>45</v>
      </c>
      <c r="J133" s="437">
        <v>170</v>
      </c>
      <c r="K133" s="42">
        <f>J133*H133</f>
        <v>0</v>
      </c>
    </row>
    <row r="134" spans="1:11" s="3" customFormat="1" ht="33.75" outlineLevel="2" x14ac:dyDescent="0.2">
      <c r="A134" s="228" t="e">
        <f>A133</f>
        <v>#REF!</v>
      </c>
      <c r="B134" s="27" t="s">
        <v>23</v>
      </c>
      <c r="C134" s="27"/>
      <c r="D134" s="27"/>
      <c r="E134" s="19"/>
      <c r="F134" s="205" t="s">
        <v>690</v>
      </c>
      <c r="G134" s="330"/>
      <c r="H134" s="369"/>
      <c r="I134" s="372"/>
      <c r="J134" s="438"/>
      <c r="K134" s="35"/>
    </row>
    <row r="135" spans="1:11" s="3" customFormat="1" ht="12" hidden="1" outlineLevel="2" x14ac:dyDescent="0.2">
      <c r="A135" s="228" t="e">
        <f>A134</f>
        <v>#REF!</v>
      </c>
      <c r="B135" s="27" t="s">
        <v>24</v>
      </c>
      <c r="C135" s="27"/>
      <c r="D135" s="27"/>
      <c r="E135" s="19"/>
      <c r="F135" s="230" t="s">
        <v>46</v>
      </c>
      <c r="G135" s="339" t="s">
        <v>45</v>
      </c>
      <c r="H135" s="369"/>
      <c r="I135" s="372"/>
      <c r="J135" s="438"/>
      <c r="K135" s="35"/>
    </row>
    <row r="136" spans="1:11" s="3" customFormat="1" ht="12.75" outlineLevel="1" thickBot="1" x14ac:dyDescent="0.25">
      <c r="A136" s="27" t="e">
        <f>A78</f>
        <v>#REF!</v>
      </c>
      <c r="B136" s="27" t="s">
        <v>64</v>
      </c>
      <c r="C136" s="27"/>
      <c r="D136" s="27"/>
      <c r="E136" s="245"/>
      <c r="F136" s="226" t="s">
        <v>100</v>
      </c>
      <c r="G136" s="331"/>
      <c r="H136" s="377"/>
      <c r="I136" s="386"/>
      <c r="J136" s="377"/>
      <c r="K136" s="377">
        <f>K118+K127+K133+K121</f>
        <v>0</v>
      </c>
    </row>
    <row r="137" spans="1:11" s="3" customFormat="1" ht="12.75" x14ac:dyDescent="0.2">
      <c r="A137" s="228" t="e">
        <f>IF(SUM(#REF!)&lt;&gt;0,10,"")</f>
        <v>#REF!</v>
      </c>
      <c r="B137" s="196" t="s">
        <v>17</v>
      </c>
      <c r="C137" s="234" t="s">
        <v>10</v>
      </c>
      <c r="D137" s="234" t="str">
        <f>C137</f>
        <v>X</v>
      </c>
      <c r="E137" s="140">
        <v>30000</v>
      </c>
      <c r="F137" s="213" t="s">
        <v>101</v>
      </c>
      <c r="G137" s="324">
        <v>0</v>
      </c>
      <c r="H137" s="363"/>
      <c r="I137" s="364"/>
      <c r="J137" s="364"/>
      <c r="K137" s="364"/>
    </row>
    <row r="138" spans="1:11" s="3" customFormat="1" ht="12.75" outlineLevel="1" x14ac:dyDescent="0.2">
      <c r="A138" s="228" t="e">
        <f>IF(SUM(#REF!)&gt;0,10,"")</f>
        <v>#REF!</v>
      </c>
      <c r="B138" s="228" t="s">
        <v>19</v>
      </c>
      <c r="C138" s="235" t="s">
        <v>10</v>
      </c>
      <c r="D138" s="235" t="str">
        <f>IF($C$137="X","X","")</f>
        <v>X</v>
      </c>
      <c r="E138" s="141">
        <v>31000</v>
      </c>
      <c r="F138" s="204" t="s">
        <v>102</v>
      </c>
      <c r="G138" s="340">
        <v>0</v>
      </c>
      <c r="H138" s="365"/>
      <c r="I138" s="378"/>
      <c r="J138" s="436"/>
      <c r="K138" s="139"/>
    </row>
    <row r="139" spans="1:11" s="3" customFormat="1" ht="12" outlineLevel="2" x14ac:dyDescent="0.2">
      <c r="A139" s="228" t="e">
        <f>IF(SUM(#REF!)&gt;0,10,"")</f>
        <v>#REF!</v>
      </c>
      <c r="B139" s="228" t="s">
        <v>21</v>
      </c>
      <c r="C139" s="238" t="s">
        <v>10</v>
      </c>
      <c r="D139" s="238" t="str">
        <f>IF($C$138="X","X","")</f>
        <v>X</v>
      </c>
      <c r="E139" s="171">
        <v>31100</v>
      </c>
      <c r="F139" s="201" t="s">
        <v>103</v>
      </c>
      <c r="G139" s="332">
        <v>0</v>
      </c>
      <c r="H139" s="379"/>
      <c r="I139" s="380"/>
      <c r="J139" s="441"/>
      <c r="K139" s="34"/>
    </row>
    <row r="140" spans="1:11" s="3" customFormat="1" ht="12" outlineLevel="2" x14ac:dyDescent="0.2">
      <c r="A140" s="27" t="e">
        <f>IF(SUM(#REF!)&gt;0,10,"")</f>
        <v>#REF!</v>
      </c>
      <c r="B140" s="27"/>
      <c r="C140" s="229" t="s">
        <v>10</v>
      </c>
      <c r="D140" s="229" t="str">
        <f>IF($C$139="X","X","")</f>
        <v>X</v>
      </c>
      <c r="E140" s="107">
        <v>31110</v>
      </c>
      <c r="F140" s="207" t="s">
        <v>104</v>
      </c>
      <c r="G140" s="326">
        <v>0</v>
      </c>
      <c r="H140" s="367"/>
      <c r="I140" s="368" t="s">
        <v>67</v>
      </c>
      <c r="J140" s="437">
        <v>150</v>
      </c>
      <c r="K140" s="42">
        <f>J140*H140</f>
        <v>0</v>
      </c>
    </row>
    <row r="141" spans="1:11" s="3" customFormat="1" ht="45" outlineLevel="2" x14ac:dyDescent="0.2">
      <c r="A141" s="228" t="e">
        <f>A140</f>
        <v>#REF!</v>
      </c>
      <c r="B141" s="27" t="s">
        <v>23</v>
      </c>
      <c r="C141" s="27"/>
      <c r="D141" s="27"/>
      <c r="E141" s="19"/>
      <c r="F141" s="205" t="s">
        <v>105</v>
      </c>
      <c r="G141" s="330"/>
      <c r="H141" s="369"/>
      <c r="I141" s="372"/>
      <c r="J141" s="438"/>
      <c r="K141" s="35"/>
    </row>
    <row r="142" spans="1:11" s="3" customFormat="1" ht="12" hidden="1" outlineLevel="2" x14ac:dyDescent="0.2">
      <c r="A142" s="228" t="e">
        <f>A141</f>
        <v>#REF!</v>
      </c>
      <c r="B142" s="27" t="s">
        <v>24</v>
      </c>
      <c r="C142" s="27"/>
      <c r="D142" s="27"/>
      <c r="E142" s="43"/>
      <c r="F142" s="210" t="s">
        <v>68</v>
      </c>
      <c r="G142" s="332" t="s">
        <v>67</v>
      </c>
      <c r="H142" s="379"/>
      <c r="I142" s="380"/>
      <c r="J142" s="441"/>
      <c r="K142" s="34" t="e">
        <f>J142*#REF!</f>
        <v>#REF!</v>
      </c>
    </row>
    <row r="143" spans="1:11" s="3" customFormat="1" ht="12" hidden="1" outlineLevel="2" x14ac:dyDescent="0.2">
      <c r="A143" s="27" t="e">
        <f>IF(SUM(#REF!)&gt;0,10,"")</f>
        <v>#REF!</v>
      </c>
      <c r="B143" s="27"/>
      <c r="C143" s="229"/>
      <c r="D143" s="229" t="str">
        <f>IF($C$139="X","X","")</f>
        <v>X</v>
      </c>
      <c r="E143" s="107">
        <v>31120</v>
      </c>
      <c r="F143" s="207" t="s">
        <v>106</v>
      </c>
      <c r="G143" s="326">
        <v>0</v>
      </c>
      <c r="H143" s="367">
        <v>16</v>
      </c>
      <c r="I143" s="368" t="s">
        <v>54</v>
      </c>
      <c r="J143" s="437"/>
      <c r="K143" s="42"/>
    </row>
    <row r="144" spans="1:11" s="3" customFormat="1" ht="45" hidden="1" outlineLevel="2" x14ac:dyDescent="0.2">
      <c r="A144" s="228" t="e">
        <f>A143</f>
        <v>#REF!</v>
      </c>
      <c r="B144" s="27" t="s">
        <v>23</v>
      </c>
      <c r="C144" s="27"/>
      <c r="D144" s="27"/>
      <c r="E144" s="19"/>
      <c r="F144" s="205" t="s">
        <v>107</v>
      </c>
      <c r="G144" s="330"/>
      <c r="H144" s="369"/>
      <c r="I144" s="372"/>
      <c r="J144" s="438"/>
      <c r="K144" s="35"/>
    </row>
    <row r="145" spans="1:11" s="3" customFormat="1" ht="12" hidden="1" outlineLevel="2" x14ac:dyDescent="0.2">
      <c r="A145" s="228" t="e">
        <f>A144</f>
        <v>#REF!</v>
      </c>
      <c r="B145" s="27" t="s">
        <v>24</v>
      </c>
      <c r="C145" s="27"/>
      <c r="D145" s="27"/>
      <c r="E145" s="43"/>
      <c r="F145" s="210" t="s">
        <v>55</v>
      </c>
      <c r="G145" s="332" t="s">
        <v>54</v>
      </c>
      <c r="H145" s="379"/>
      <c r="I145" s="380"/>
      <c r="J145" s="441"/>
      <c r="K145" s="34" t="e">
        <f>J145*#REF!</f>
        <v>#REF!</v>
      </c>
    </row>
    <row r="146" spans="1:11" s="3" customFormat="1" ht="12" hidden="1" outlineLevel="2" x14ac:dyDescent="0.2">
      <c r="A146" s="27" t="e">
        <f>IF(SUM(#REF!)&gt;0,10,"")</f>
        <v>#REF!</v>
      </c>
      <c r="B146" s="27"/>
      <c r="C146" s="229"/>
      <c r="D146" s="229" t="str">
        <f>IF($C$139="X","X","")</f>
        <v>X</v>
      </c>
      <c r="E146" s="107">
        <v>31130</v>
      </c>
      <c r="F146" s="207" t="s">
        <v>108</v>
      </c>
      <c r="G146" s="326">
        <v>0</v>
      </c>
      <c r="H146" s="367">
        <v>8</v>
      </c>
      <c r="I146" s="368" t="s">
        <v>54</v>
      </c>
      <c r="J146" s="437"/>
      <c r="K146" s="42"/>
    </row>
    <row r="147" spans="1:11" s="3" customFormat="1" ht="22.5" hidden="1" outlineLevel="2" x14ac:dyDescent="0.2">
      <c r="A147" s="228" t="e">
        <f>A146</f>
        <v>#REF!</v>
      </c>
      <c r="B147" s="27" t="s">
        <v>23</v>
      </c>
      <c r="C147" s="27"/>
      <c r="D147" s="27"/>
      <c r="E147" s="19"/>
      <c r="F147" s="205" t="s">
        <v>109</v>
      </c>
      <c r="G147" s="330"/>
      <c r="H147" s="369"/>
      <c r="I147" s="372"/>
      <c r="J147" s="438"/>
      <c r="K147" s="35"/>
    </row>
    <row r="148" spans="1:11" s="3" customFormat="1" ht="12" hidden="1" outlineLevel="2" x14ac:dyDescent="0.2">
      <c r="A148" s="228" t="e">
        <f>A147</f>
        <v>#REF!</v>
      </c>
      <c r="B148" s="27" t="s">
        <v>24</v>
      </c>
      <c r="C148" s="27"/>
      <c r="D148" s="27"/>
      <c r="E148" s="19"/>
      <c r="F148" s="230" t="s">
        <v>55</v>
      </c>
      <c r="G148" s="330" t="s">
        <v>54</v>
      </c>
      <c r="H148" s="369"/>
      <c r="I148" s="372"/>
      <c r="J148" s="438"/>
      <c r="K148" s="35" t="e">
        <f>J148*#REF!</f>
        <v>#REF!</v>
      </c>
    </row>
    <row r="149" spans="1:11" s="3" customFormat="1" ht="12.75" hidden="1" outlineLevel="1" x14ac:dyDescent="0.2">
      <c r="A149" s="228" t="e">
        <f>IF(SUM(#REF!)&gt;0,10,"")</f>
        <v>#REF!</v>
      </c>
      <c r="B149" s="228" t="s">
        <v>19</v>
      </c>
      <c r="C149" s="235" t="s">
        <v>10</v>
      </c>
      <c r="D149" s="235" t="str">
        <f>IF($C$137="X","X","")</f>
        <v>X</v>
      </c>
      <c r="E149" s="141">
        <v>32000</v>
      </c>
      <c r="F149" s="204" t="s">
        <v>110</v>
      </c>
      <c r="G149" s="331"/>
      <c r="H149" s="365"/>
      <c r="I149" s="378"/>
      <c r="J149" s="436"/>
      <c r="K149" s="139"/>
    </row>
    <row r="150" spans="1:11" s="3" customFormat="1" ht="12" hidden="1" outlineLevel="2" x14ac:dyDescent="0.2">
      <c r="A150" s="27" t="e">
        <f>IF(SUM(#REF!)&gt;0,10,"")</f>
        <v>#REF!</v>
      </c>
      <c r="B150" s="27"/>
      <c r="C150" s="238" t="s">
        <v>10</v>
      </c>
      <c r="D150" s="238" t="e">
        <f>IF(#REF!="X","X","")</f>
        <v>#REF!</v>
      </c>
      <c r="E150" s="106">
        <v>32100</v>
      </c>
      <c r="F150" s="208" t="s">
        <v>111</v>
      </c>
      <c r="G150" s="326">
        <v>0</v>
      </c>
      <c r="H150" s="367">
        <v>8000</v>
      </c>
      <c r="I150" s="368" t="s">
        <v>8</v>
      </c>
      <c r="J150" s="437"/>
      <c r="K150" s="42"/>
    </row>
    <row r="151" spans="1:11" s="3" customFormat="1" ht="180" hidden="1" outlineLevel="2" x14ac:dyDescent="0.2">
      <c r="A151" s="228" t="e">
        <f>A150</f>
        <v>#REF!</v>
      </c>
      <c r="B151" s="239" t="s">
        <v>23</v>
      </c>
      <c r="C151" s="239"/>
      <c r="D151" s="239"/>
      <c r="E151" s="19"/>
      <c r="F151" s="205" t="s">
        <v>112</v>
      </c>
      <c r="G151" s="330"/>
      <c r="H151" s="369"/>
      <c r="I151" s="372"/>
      <c r="J151" s="438"/>
      <c r="K151" s="35"/>
    </row>
    <row r="152" spans="1:11" s="3" customFormat="1" ht="12" hidden="1" outlineLevel="2" x14ac:dyDescent="0.2">
      <c r="A152" s="228" t="e">
        <f>A151</f>
        <v>#REF!</v>
      </c>
      <c r="B152" s="239" t="s">
        <v>24</v>
      </c>
      <c r="C152" s="239"/>
      <c r="D152" s="239"/>
      <c r="E152" s="43"/>
      <c r="F152" s="210" t="s">
        <v>25</v>
      </c>
      <c r="G152" s="332" t="s">
        <v>8</v>
      </c>
      <c r="H152" s="379"/>
      <c r="I152" s="380"/>
      <c r="J152" s="441"/>
      <c r="K152" s="34" t="e">
        <f>J152*#REF!</f>
        <v>#REF!</v>
      </c>
    </row>
    <row r="153" spans="1:11" s="3" customFormat="1" ht="22.5" hidden="1" outlineLevel="2" x14ac:dyDescent="0.2">
      <c r="A153" s="27" t="e">
        <f>IF(SUM(#REF!)&gt;0,10,"")</f>
        <v>#REF!</v>
      </c>
      <c r="B153" s="27"/>
      <c r="C153" s="238" t="s">
        <v>10</v>
      </c>
      <c r="D153" s="238" t="e">
        <f>IF(#REF!="X","X","")</f>
        <v>#REF!</v>
      </c>
      <c r="E153" s="106">
        <v>32200</v>
      </c>
      <c r="F153" s="208" t="s">
        <v>113</v>
      </c>
      <c r="G153" s="326">
        <v>0</v>
      </c>
      <c r="H153" s="367">
        <v>180</v>
      </c>
      <c r="I153" s="368" t="s">
        <v>34</v>
      </c>
      <c r="J153" s="437"/>
      <c r="K153" s="42"/>
    </row>
    <row r="154" spans="1:11" s="3" customFormat="1" ht="135" hidden="1" outlineLevel="2" x14ac:dyDescent="0.2">
      <c r="A154" s="228" t="e">
        <f>A153</f>
        <v>#REF!</v>
      </c>
      <c r="B154" s="239" t="s">
        <v>23</v>
      </c>
      <c r="C154" s="239"/>
      <c r="D154" s="239"/>
      <c r="E154" s="19"/>
      <c r="F154" s="205" t="s">
        <v>114</v>
      </c>
      <c r="G154" s="330"/>
      <c r="H154" s="369"/>
      <c r="I154" s="372"/>
      <c r="J154" s="438"/>
      <c r="K154" s="35"/>
    </row>
    <row r="155" spans="1:11" s="3" customFormat="1" ht="12" hidden="1" outlineLevel="2" x14ac:dyDescent="0.2">
      <c r="A155" s="228" t="e">
        <f>A154</f>
        <v>#REF!</v>
      </c>
      <c r="B155" s="239" t="s">
        <v>24</v>
      </c>
      <c r="C155" s="239"/>
      <c r="D155" s="239"/>
      <c r="E155" s="43"/>
      <c r="F155" s="210" t="s">
        <v>36</v>
      </c>
      <c r="G155" s="332" t="s">
        <v>34</v>
      </c>
      <c r="H155" s="379"/>
      <c r="I155" s="390"/>
      <c r="J155" s="441"/>
      <c r="K155" s="34" t="e">
        <f>J155*#REF!</f>
        <v>#REF!</v>
      </c>
    </row>
    <row r="156" spans="1:11" s="3" customFormat="1" ht="12" hidden="1" outlineLevel="2" x14ac:dyDescent="0.2">
      <c r="A156" s="27" t="e">
        <f>IF(SUM(#REF!)&gt;0,10,"")</f>
        <v>#REF!</v>
      </c>
      <c r="B156" s="27"/>
      <c r="C156" s="238" t="s">
        <v>10</v>
      </c>
      <c r="D156" s="238" t="e">
        <f>IF(#REF!="X","X","")</f>
        <v>#REF!</v>
      </c>
      <c r="E156" s="106">
        <v>32300</v>
      </c>
      <c r="F156" s="208" t="s">
        <v>115</v>
      </c>
      <c r="G156" s="326"/>
      <c r="H156" s="367">
        <v>100</v>
      </c>
      <c r="I156" s="368" t="s">
        <v>54</v>
      </c>
      <c r="J156" s="437"/>
      <c r="K156" s="42"/>
    </row>
    <row r="157" spans="1:11" s="3" customFormat="1" ht="101.25" hidden="1" outlineLevel="2" x14ac:dyDescent="0.2">
      <c r="A157" s="228" t="e">
        <f>A156</f>
        <v>#REF!</v>
      </c>
      <c r="B157" s="239" t="s">
        <v>23</v>
      </c>
      <c r="C157" s="239"/>
      <c r="D157" s="239"/>
      <c r="E157" s="19"/>
      <c r="F157" s="205" t="s">
        <v>116</v>
      </c>
      <c r="G157" s="330"/>
      <c r="H157" s="369"/>
      <c r="I157" s="372"/>
      <c r="J157" s="438"/>
      <c r="K157" s="35"/>
    </row>
    <row r="158" spans="1:11" s="3" customFormat="1" ht="12" hidden="1" outlineLevel="2" x14ac:dyDescent="0.2">
      <c r="A158" s="228" t="e">
        <f>A157</f>
        <v>#REF!</v>
      </c>
      <c r="B158" s="239" t="s">
        <v>24</v>
      </c>
      <c r="C158" s="239"/>
      <c r="D158" s="239"/>
      <c r="E158" s="43"/>
      <c r="F158" s="210" t="s">
        <v>55</v>
      </c>
      <c r="G158" s="332" t="s">
        <v>54</v>
      </c>
      <c r="H158" s="379"/>
      <c r="I158" s="390"/>
      <c r="J158" s="441"/>
      <c r="K158" s="34" t="e">
        <f>J158*#REF!</f>
        <v>#REF!</v>
      </c>
    </row>
    <row r="159" spans="1:11" s="3" customFormat="1" ht="12" hidden="1" outlineLevel="2" x14ac:dyDescent="0.2">
      <c r="A159" s="27" t="e">
        <f>IF(SUM(#REF!)&gt;0,10,"")</f>
        <v>#REF!</v>
      </c>
      <c r="B159" s="27"/>
      <c r="C159" s="229"/>
      <c r="D159" s="229" t="str">
        <f>IF($C$150="X","X","")</f>
        <v>X</v>
      </c>
      <c r="E159" s="106">
        <v>32400</v>
      </c>
      <c r="F159" s="208" t="s">
        <v>117</v>
      </c>
      <c r="G159" s="326">
        <v>0</v>
      </c>
      <c r="H159" s="367">
        <v>200</v>
      </c>
      <c r="I159" s="368" t="s">
        <v>54</v>
      </c>
      <c r="J159" s="437"/>
      <c r="K159" s="42"/>
    </row>
    <row r="160" spans="1:11" s="3" customFormat="1" ht="90" hidden="1" outlineLevel="2" x14ac:dyDescent="0.2">
      <c r="A160" s="228" t="e">
        <f>A159</f>
        <v>#REF!</v>
      </c>
      <c r="B160" s="239" t="s">
        <v>23</v>
      </c>
      <c r="C160" s="239"/>
      <c r="D160" s="239"/>
      <c r="E160" s="19"/>
      <c r="F160" s="205" t="s">
        <v>118</v>
      </c>
      <c r="G160" s="330"/>
      <c r="H160" s="369"/>
      <c r="I160" s="372"/>
      <c r="J160" s="438"/>
      <c r="K160" s="35"/>
    </row>
    <row r="161" spans="1:11" s="3" customFormat="1" ht="12" hidden="1" outlineLevel="2" x14ac:dyDescent="0.2">
      <c r="A161" s="228" t="e">
        <f>A160</f>
        <v>#REF!</v>
      </c>
      <c r="B161" s="239" t="s">
        <v>24</v>
      </c>
      <c r="C161" s="239"/>
      <c r="D161" s="239"/>
      <c r="E161" s="43"/>
      <c r="F161" s="210" t="s">
        <v>55</v>
      </c>
      <c r="G161" s="332" t="s">
        <v>54</v>
      </c>
      <c r="H161" s="379"/>
      <c r="I161" s="380"/>
      <c r="J161" s="441"/>
      <c r="K161" s="34" t="e">
        <f>J161*#REF!</f>
        <v>#REF!</v>
      </c>
    </row>
    <row r="162" spans="1:11" s="7" customFormat="1" ht="12.75" hidden="1" outlineLevel="2" x14ac:dyDescent="0.2">
      <c r="A162" s="228" t="e">
        <f>IF(SUM(#REF!)&gt;0,10,"")</f>
        <v>#REF!</v>
      </c>
      <c r="B162" s="52" t="s">
        <v>19</v>
      </c>
      <c r="C162" s="235" t="s">
        <v>10</v>
      </c>
      <c r="D162" s="235" t="e">
        <f>IF(#REF!="X","X","")</f>
        <v>#REF!</v>
      </c>
      <c r="E162" s="141">
        <v>33000</v>
      </c>
      <c r="F162" s="204" t="s">
        <v>547</v>
      </c>
      <c r="G162" s="338"/>
      <c r="H162" s="387"/>
      <c r="I162" s="378"/>
      <c r="J162" s="446"/>
      <c r="K162" s="153"/>
    </row>
    <row r="163" spans="1:11" s="7" customFormat="1" ht="12.75" hidden="1" outlineLevel="2" x14ac:dyDescent="0.2">
      <c r="A163" s="228" t="e">
        <f>IF(SUM(#REF!)&gt;0,10,"")</f>
        <v>#REF!</v>
      </c>
      <c r="B163" s="51" t="s">
        <v>21</v>
      </c>
      <c r="C163" s="238"/>
      <c r="D163" s="238" t="str">
        <f>IF($C$162="X","X","")</f>
        <v>X</v>
      </c>
      <c r="E163" s="312">
        <v>33200</v>
      </c>
      <c r="F163" s="313" t="s">
        <v>549</v>
      </c>
      <c r="G163" s="333"/>
      <c r="H163" s="381"/>
      <c r="I163" s="382"/>
      <c r="J163" s="442"/>
      <c r="K163" s="151"/>
    </row>
    <row r="164" spans="1:11" s="7" customFormat="1" ht="12.75" hidden="1" outlineLevel="2" x14ac:dyDescent="0.2">
      <c r="A164" s="27" t="e">
        <f>IF(SUM(#REF!)&gt;0,10,"")</f>
        <v>#REF!</v>
      </c>
      <c r="B164" s="22"/>
      <c r="C164" s="229"/>
      <c r="D164" s="229" t="str">
        <f>IF($C$163="X","X","")</f>
        <v/>
      </c>
      <c r="E164" s="314">
        <v>33201</v>
      </c>
      <c r="F164" s="315" t="s">
        <v>119</v>
      </c>
      <c r="G164" s="335">
        <v>0</v>
      </c>
      <c r="H164" s="383">
        <v>12000</v>
      </c>
      <c r="I164" s="368" t="s">
        <v>8</v>
      </c>
      <c r="J164" s="443"/>
      <c r="K164" s="42"/>
    </row>
    <row r="165" spans="1:11" s="7" customFormat="1" ht="33.75" hidden="1" outlineLevel="2" x14ac:dyDescent="0.2">
      <c r="A165" s="228" t="e">
        <f>A164</f>
        <v>#REF!</v>
      </c>
      <c r="B165" s="22" t="s">
        <v>23</v>
      </c>
      <c r="C165" s="22"/>
      <c r="D165" s="22"/>
      <c r="E165" s="316"/>
      <c r="F165" s="273" t="s">
        <v>548</v>
      </c>
      <c r="G165" s="341"/>
      <c r="H165" s="391"/>
      <c r="I165" s="392"/>
      <c r="J165" s="449"/>
      <c r="K165" s="170"/>
    </row>
    <row r="166" spans="1:11" s="7" customFormat="1" ht="12.75" hidden="1" outlineLevel="2" x14ac:dyDescent="0.2">
      <c r="A166" s="228" t="e">
        <f>A165</f>
        <v>#REF!</v>
      </c>
      <c r="B166" s="27" t="s">
        <v>24</v>
      </c>
      <c r="C166" s="27"/>
      <c r="D166" s="27"/>
      <c r="E166" s="293"/>
      <c r="F166" s="275" t="s">
        <v>25</v>
      </c>
      <c r="G166" s="332" t="s">
        <v>8</v>
      </c>
      <c r="H166" s="379"/>
      <c r="I166" s="380"/>
      <c r="J166" s="441"/>
      <c r="K166" s="34" t="e">
        <f>J166*#REF!</f>
        <v>#REF!</v>
      </c>
    </row>
    <row r="167" spans="1:11" s="7" customFormat="1" ht="12.75" hidden="1" outlineLevel="2" x14ac:dyDescent="0.2">
      <c r="A167" s="27" t="e">
        <f>IF(SUM(#REF!)&gt;0,10,"")</f>
        <v>#REF!</v>
      </c>
      <c r="B167" s="22"/>
      <c r="C167" s="229"/>
      <c r="D167" s="229" t="str">
        <f>IF($C$163="X","X","")</f>
        <v/>
      </c>
      <c r="E167" s="107">
        <v>33202</v>
      </c>
      <c r="F167" s="315" t="s">
        <v>550</v>
      </c>
      <c r="G167" s="335">
        <v>0</v>
      </c>
      <c r="H167" s="383">
        <v>1500</v>
      </c>
      <c r="I167" s="368" t="s">
        <v>45</v>
      </c>
      <c r="J167" s="443"/>
      <c r="K167" s="42"/>
    </row>
    <row r="168" spans="1:11" s="7" customFormat="1" ht="45" hidden="1" outlineLevel="2" x14ac:dyDescent="0.2">
      <c r="A168" s="228" t="e">
        <f>A167</f>
        <v>#REF!</v>
      </c>
      <c r="B168" s="22" t="s">
        <v>23</v>
      </c>
      <c r="C168" s="22"/>
      <c r="D168" s="22"/>
      <c r="E168" s="44"/>
      <c r="F168" s="273" t="s">
        <v>590</v>
      </c>
      <c r="G168" s="341"/>
      <c r="H168" s="391"/>
      <c r="I168" s="392"/>
      <c r="J168" s="449"/>
      <c r="K168" s="170"/>
    </row>
    <row r="169" spans="1:11" s="7" customFormat="1" ht="12.75" hidden="1" outlineLevel="2" x14ac:dyDescent="0.2">
      <c r="A169" s="228" t="e">
        <f>A168</f>
        <v>#REF!</v>
      </c>
      <c r="B169" s="27" t="s">
        <v>24</v>
      </c>
      <c r="C169" s="27"/>
      <c r="D169" s="27"/>
      <c r="E169" s="19"/>
      <c r="F169" s="258" t="s">
        <v>46</v>
      </c>
      <c r="G169" s="332" t="s">
        <v>45</v>
      </c>
      <c r="H169" s="379"/>
      <c r="I169" s="372"/>
      <c r="J169" s="441"/>
      <c r="K169" s="34" t="e">
        <f>J169*#REF!</f>
        <v>#REF!</v>
      </c>
    </row>
    <row r="170" spans="1:11" s="3" customFormat="1" ht="204" hidden="1" customHeight="1" outlineLevel="2" x14ac:dyDescent="0.2">
      <c r="A170" s="228" t="e">
        <f>#REF!</f>
        <v>#REF!</v>
      </c>
      <c r="B170" s="27" t="s">
        <v>23</v>
      </c>
      <c r="C170" s="27"/>
      <c r="D170" s="27"/>
      <c r="E170" s="167"/>
      <c r="F170" s="322" t="s">
        <v>603</v>
      </c>
      <c r="G170" s="330"/>
      <c r="H170" s="384"/>
      <c r="I170" s="372"/>
      <c r="J170" s="444"/>
      <c r="K170" s="37"/>
    </row>
    <row r="171" spans="1:11" s="8" customFormat="1" ht="12.75" hidden="1" outlineLevel="2" x14ac:dyDescent="0.2">
      <c r="A171" s="228" t="e">
        <f>#REF!</f>
        <v>#REF!</v>
      </c>
      <c r="B171" s="27" t="s">
        <v>24</v>
      </c>
      <c r="C171" s="27"/>
      <c r="D171" s="27"/>
      <c r="E171" s="19"/>
      <c r="F171" s="230" t="s">
        <v>46</v>
      </c>
      <c r="G171" s="330" t="s">
        <v>45</v>
      </c>
      <c r="H171" s="369"/>
      <c r="I171" s="390"/>
      <c r="J171" s="438"/>
      <c r="K171" s="35" t="e">
        <f>J171*#REF!</f>
        <v>#REF!</v>
      </c>
    </row>
    <row r="172" spans="1:11" s="8" customFormat="1" ht="12.75" hidden="1" outlineLevel="2" x14ac:dyDescent="0.2">
      <c r="A172" s="228" t="e">
        <f>#REF!</f>
        <v>#REF!</v>
      </c>
      <c r="B172" s="27" t="s">
        <v>24</v>
      </c>
      <c r="C172" s="27"/>
      <c r="D172" s="27"/>
      <c r="E172" s="43"/>
      <c r="F172" s="210" t="s">
        <v>46</v>
      </c>
      <c r="G172" s="332" t="s">
        <v>45</v>
      </c>
      <c r="H172" s="379"/>
      <c r="I172" s="390"/>
      <c r="J172" s="441"/>
      <c r="K172" s="34" t="e">
        <f>J172*#REF!</f>
        <v>#REF!</v>
      </c>
    </row>
    <row r="173" spans="1:11" s="8" customFormat="1" ht="12.75" hidden="1" outlineLevel="2" x14ac:dyDescent="0.2">
      <c r="A173" s="27" t="e">
        <f>IF(SUM(#REF!)&gt;0,10,"")</f>
        <v>#REF!</v>
      </c>
      <c r="B173" s="23"/>
      <c r="C173" s="229" t="s">
        <v>10</v>
      </c>
      <c r="D173" s="229" t="e">
        <f>IF(#REF!="X","X","")</f>
        <v>#REF!</v>
      </c>
      <c r="E173" s="107">
        <v>34123</v>
      </c>
      <c r="F173" s="207" t="s">
        <v>595</v>
      </c>
      <c r="G173" s="326">
        <v>0</v>
      </c>
      <c r="H173" s="367">
        <v>140</v>
      </c>
      <c r="I173" s="368" t="s">
        <v>45</v>
      </c>
      <c r="J173" s="437"/>
      <c r="K173" s="42"/>
    </row>
    <row r="174" spans="1:11" s="8" customFormat="1" ht="12.75" hidden="1" outlineLevel="2" x14ac:dyDescent="0.2">
      <c r="A174" s="228" t="e">
        <f>A173</f>
        <v>#REF!</v>
      </c>
      <c r="B174" s="27" t="s">
        <v>24</v>
      </c>
      <c r="C174" s="27"/>
      <c r="D174" s="27"/>
      <c r="E174" s="43"/>
      <c r="F174" s="210" t="s">
        <v>46</v>
      </c>
      <c r="G174" s="332" t="s">
        <v>45</v>
      </c>
      <c r="H174" s="379"/>
      <c r="I174" s="380"/>
      <c r="J174" s="441"/>
      <c r="K174" s="34" t="e">
        <f>J174*#REF!</f>
        <v>#REF!</v>
      </c>
    </row>
    <row r="175" spans="1:11" s="8" customFormat="1" ht="12.75" hidden="1" outlineLevel="2" x14ac:dyDescent="0.2">
      <c r="A175" s="27" t="e">
        <f>IF(SUM(#REF!)&gt;0,10,"")</f>
        <v>#REF!</v>
      </c>
      <c r="B175" s="23"/>
      <c r="C175" s="229" t="s">
        <v>10</v>
      </c>
      <c r="D175" s="229" t="e">
        <f>IF(#REF!="X","X","")</f>
        <v>#REF!</v>
      </c>
      <c r="E175" s="107">
        <v>34124</v>
      </c>
      <c r="F175" s="207" t="s">
        <v>596</v>
      </c>
      <c r="G175" s="326">
        <v>0</v>
      </c>
      <c r="H175" s="367">
        <v>170</v>
      </c>
      <c r="I175" s="368" t="s">
        <v>45</v>
      </c>
      <c r="J175" s="437"/>
      <c r="K175" s="42"/>
    </row>
    <row r="176" spans="1:11" s="8" customFormat="1" ht="12.75" hidden="1" outlineLevel="2" x14ac:dyDescent="0.2">
      <c r="A176" s="228" t="e">
        <f>A175</f>
        <v>#REF!</v>
      </c>
      <c r="B176" s="27" t="s">
        <v>24</v>
      </c>
      <c r="C176" s="27"/>
      <c r="D176" s="27"/>
      <c r="E176" s="43"/>
      <c r="F176" s="210" t="s">
        <v>46</v>
      </c>
      <c r="G176" s="332" t="s">
        <v>45</v>
      </c>
      <c r="H176" s="379"/>
      <c r="I176" s="390"/>
      <c r="J176" s="441"/>
      <c r="K176" s="34" t="e">
        <f>J176*#REF!</f>
        <v>#REF!</v>
      </c>
    </row>
    <row r="177" spans="1:11" s="8" customFormat="1" ht="12.75" hidden="1" outlineLevel="2" x14ac:dyDescent="0.2">
      <c r="A177" s="27" t="e">
        <f>IF(SUM(#REF!)&gt;0,10,"")</f>
        <v>#REF!</v>
      </c>
      <c r="B177" s="23"/>
      <c r="C177" s="229"/>
      <c r="D177" s="229" t="e">
        <f>IF(#REF!="X","X","")</f>
        <v>#REF!</v>
      </c>
      <c r="E177" s="107">
        <v>34125</v>
      </c>
      <c r="F177" s="207" t="s">
        <v>597</v>
      </c>
      <c r="G177" s="326">
        <v>0</v>
      </c>
      <c r="H177" s="367">
        <v>225</v>
      </c>
      <c r="I177" s="368" t="s">
        <v>45</v>
      </c>
      <c r="J177" s="437"/>
      <c r="K177" s="42"/>
    </row>
    <row r="178" spans="1:11" s="8" customFormat="1" ht="12.75" hidden="1" outlineLevel="2" x14ac:dyDescent="0.2">
      <c r="A178" s="228" t="e">
        <f>A177</f>
        <v>#REF!</v>
      </c>
      <c r="B178" s="27" t="s">
        <v>24</v>
      </c>
      <c r="C178" s="27"/>
      <c r="D178" s="27"/>
      <c r="E178" s="43"/>
      <c r="F178" s="210" t="s">
        <v>46</v>
      </c>
      <c r="G178" s="332" t="s">
        <v>45</v>
      </c>
      <c r="H178" s="379"/>
      <c r="I178" s="390"/>
      <c r="J178" s="441"/>
      <c r="K178" s="34" t="e">
        <f>J178*#REF!</f>
        <v>#REF!</v>
      </c>
    </row>
    <row r="179" spans="1:11" s="8" customFormat="1" ht="12.75" hidden="1" outlineLevel="2" x14ac:dyDescent="0.2">
      <c r="A179" s="27" t="e">
        <f>IF(SUM(#REF!)&gt;0,10,"")</f>
        <v>#REF!</v>
      </c>
      <c r="B179" s="23"/>
      <c r="C179" s="229"/>
      <c r="D179" s="229" t="e">
        <f>IF(#REF!="X","X","")</f>
        <v>#REF!</v>
      </c>
      <c r="E179" s="107">
        <v>34126</v>
      </c>
      <c r="F179" s="207" t="s">
        <v>598</v>
      </c>
      <c r="G179" s="326">
        <v>0</v>
      </c>
      <c r="H179" s="367">
        <v>280</v>
      </c>
      <c r="I179" s="368" t="s">
        <v>45</v>
      </c>
      <c r="J179" s="437"/>
      <c r="K179" s="42"/>
    </row>
    <row r="180" spans="1:11" s="8" customFormat="1" ht="12.75" hidden="1" outlineLevel="2" x14ac:dyDescent="0.2">
      <c r="A180" s="228" t="e">
        <f>A179</f>
        <v>#REF!</v>
      </c>
      <c r="B180" s="27" t="s">
        <v>24</v>
      </c>
      <c r="C180" s="27"/>
      <c r="D180" s="27"/>
      <c r="E180" s="43"/>
      <c r="F180" s="210" t="s">
        <v>46</v>
      </c>
      <c r="G180" s="332" t="s">
        <v>45</v>
      </c>
      <c r="H180" s="379"/>
      <c r="I180" s="390"/>
      <c r="J180" s="441"/>
      <c r="K180" s="34" t="e">
        <f>J180*#REF!</f>
        <v>#REF!</v>
      </c>
    </row>
    <row r="181" spans="1:11" s="3" customFormat="1" ht="22.5" hidden="1" outlineLevel="2" x14ac:dyDescent="0.2">
      <c r="A181" s="228" t="e">
        <f>IF(SUM(#REF!)&gt;0,10,"")</f>
        <v>#REF!</v>
      </c>
      <c r="B181" s="196" t="s">
        <v>79</v>
      </c>
      <c r="C181" s="197" t="s">
        <v>10</v>
      </c>
      <c r="D181" s="197" t="e">
        <f>IF(#REF!="X","X","")</f>
        <v>#REF!</v>
      </c>
      <c r="E181" s="148">
        <v>34140</v>
      </c>
      <c r="F181" s="276" t="s">
        <v>599</v>
      </c>
      <c r="G181" s="326"/>
      <c r="H181" s="367"/>
      <c r="I181" s="382"/>
      <c r="J181" s="437"/>
      <c r="K181" s="42"/>
    </row>
    <row r="182" spans="1:11" s="8" customFormat="1" ht="12.75" hidden="1" outlineLevel="2" x14ac:dyDescent="0.2">
      <c r="A182" s="27" t="e">
        <f>IF(SUM(#REF!)&gt;0,10,"")</f>
        <v>#REF!</v>
      </c>
      <c r="B182" s="23"/>
      <c r="C182" s="229"/>
      <c r="D182" s="229" t="str">
        <f>IF($C$181="X","X","")</f>
        <v>X</v>
      </c>
      <c r="E182" s="107">
        <v>34141</v>
      </c>
      <c r="F182" s="207" t="s">
        <v>601</v>
      </c>
      <c r="G182" s="326"/>
      <c r="H182" s="367">
        <v>55</v>
      </c>
      <c r="I182" s="368" t="s">
        <v>45</v>
      </c>
      <c r="J182" s="437"/>
      <c r="K182" s="42"/>
    </row>
    <row r="183" spans="1:11" s="8" customFormat="1" ht="12.75" hidden="1" outlineLevel="2" x14ac:dyDescent="0.2">
      <c r="A183" s="228" t="e">
        <f>A182</f>
        <v>#REF!</v>
      </c>
      <c r="B183" s="27" t="s">
        <v>24</v>
      </c>
      <c r="C183" s="27"/>
      <c r="D183" s="27"/>
      <c r="E183" s="43"/>
      <c r="F183" s="210" t="s">
        <v>46</v>
      </c>
      <c r="G183" s="332" t="s">
        <v>45</v>
      </c>
      <c r="H183" s="379"/>
      <c r="I183" s="390"/>
      <c r="J183" s="441"/>
      <c r="K183" s="34" t="e">
        <f>J183*#REF!</f>
        <v>#REF!</v>
      </c>
    </row>
    <row r="184" spans="1:11" s="8" customFormat="1" ht="12.75" hidden="1" outlineLevel="2" x14ac:dyDescent="0.2">
      <c r="A184" s="27" t="e">
        <f>IF(SUM(#REF!)&gt;0,10,"")</f>
        <v>#REF!</v>
      </c>
      <c r="B184" s="23"/>
      <c r="C184" s="229"/>
      <c r="D184" s="229" t="str">
        <f>IF($C$181="X","X","")</f>
        <v>X</v>
      </c>
      <c r="E184" s="107">
        <v>34142</v>
      </c>
      <c r="F184" s="207" t="s">
        <v>593</v>
      </c>
      <c r="G184" s="326">
        <v>0</v>
      </c>
      <c r="H184" s="367">
        <v>72</v>
      </c>
      <c r="I184" s="368" t="s">
        <v>45</v>
      </c>
      <c r="J184" s="437"/>
      <c r="K184" s="42"/>
    </row>
    <row r="185" spans="1:11" s="8" customFormat="1" ht="12.75" hidden="1" outlineLevel="2" x14ac:dyDescent="0.2">
      <c r="A185" s="228" t="e">
        <f>A184</f>
        <v>#REF!</v>
      </c>
      <c r="B185" s="27" t="s">
        <v>24</v>
      </c>
      <c r="C185" s="27"/>
      <c r="D185" s="27"/>
      <c r="E185" s="43"/>
      <c r="F185" s="210" t="s">
        <v>46</v>
      </c>
      <c r="G185" s="332" t="s">
        <v>45</v>
      </c>
      <c r="H185" s="379"/>
      <c r="I185" s="380"/>
      <c r="J185" s="441"/>
      <c r="K185" s="34" t="e">
        <f>J185*#REF!</f>
        <v>#REF!</v>
      </c>
    </row>
    <row r="186" spans="1:11" s="8" customFormat="1" ht="12.75" hidden="1" outlineLevel="2" x14ac:dyDescent="0.2">
      <c r="A186" s="27" t="e">
        <f>IF(SUM(#REF!)&gt;0,10,"")</f>
        <v>#REF!</v>
      </c>
      <c r="B186" s="23"/>
      <c r="C186" s="229"/>
      <c r="D186" s="229" t="str">
        <f>IF($C$181="X","X","")</f>
        <v>X</v>
      </c>
      <c r="E186" s="107">
        <v>34143</v>
      </c>
      <c r="F186" s="207" t="s">
        <v>602</v>
      </c>
      <c r="G186" s="326">
        <v>0</v>
      </c>
      <c r="H186" s="367">
        <v>73</v>
      </c>
      <c r="I186" s="368" t="s">
        <v>45</v>
      </c>
      <c r="J186" s="437"/>
      <c r="K186" s="42"/>
    </row>
    <row r="187" spans="1:11" s="8" customFormat="1" ht="12.75" hidden="1" outlineLevel="2" x14ac:dyDescent="0.2">
      <c r="A187" s="228" t="e">
        <f>A186</f>
        <v>#REF!</v>
      </c>
      <c r="B187" s="27" t="s">
        <v>24</v>
      </c>
      <c r="C187" s="27"/>
      <c r="D187" s="27"/>
      <c r="E187" s="43"/>
      <c r="F187" s="210" t="s">
        <v>46</v>
      </c>
      <c r="G187" s="332" t="s">
        <v>45</v>
      </c>
      <c r="H187" s="379"/>
      <c r="I187" s="390"/>
      <c r="J187" s="441"/>
      <c r="K187" s="34" t="e">
        <f>J187*#REF!</f>
        <v>#REF!</v>
      </c>
    </row>
    <row r="188" spans="1:11" s="10" customFormat="1" ht="12.75" hidden="1" outlineLevel="2" x14ac:dyDescent="0.2">
      <c r="A188" s="27" t="e">
        <f>IF(SUM(#REF!)&gt;0,10,"")</f>
        <v>#REF!</v>
      </c>
      <c r="B188" s="23"/>
      <c r="C188" s="229"/>
      <c r="D188" s="229" t="str">
        <f>IF($C$181="X","X","")</f>
        <v>X</v>
      </c>
      <c r="E188" s="107">
        <v>34144</v>
      </c>
      <c r="F188" s="207" t="s">
        <v>595</v>
      </c>
      <c r="G188" s="326">
        <v>0</v>
      </c>
      <c r="H188" s="367">
        <v>121</v>
      </c>
      <c r="I188" s="368" t="s">
        <v>45</v>
      </c>
      <c r="J188" s="437"/>
      <c r="K188" s="42"/>
    </row>
    <row r="189" spans="1:11" s="8" customFormat="1" ht="12.75" hidden="1" outlineLevel="2" x14ac:dyDescent="0.2">
      <c r="A189" s="228" t="e">
        <f>A188</f>
        <v>#REF!</v>
      </c>
      <c r="B189" s="27" t="s">
        <v>24</v>
      </c>
      <c r="C189" s="27"/>
      <c r="D189" s="27"/>
      <c r="E189" s="43"/>
      <c r="F189" s="210" t="s">
        <v>46</v>
      </c>
      <c r="G189" s="332" t="s">
        <v>45</v>
      </c>
      <c r="H189" s="379"/>
      <c r="I189" s="380"/>
      <c r="J189" s="441"/>
      <c r="K189" s="34" t="e">
        <f>J189*#REF!</f>
        <v>#REF!</v>
      </c>
    </row>
    <row r="190" spans="1:11" s="8" customFormat="1" ht="12.75" hidden="1" outlineLevel="2" x14ac:dyDescent="0.2">
      <c r="A190" s="27" t="e">
        <f>IF(SUM(#REF!)&gt;0,10,"")</f>
        <v>#REF!</v>
      </c>
      <c r="B190" s="23"/>
      <c r="C190" s="229"/>
      <c r="D190" s="229" t="str">
        <f>IF($C$181="X","X","")</f>
        <v>X</v>
      </c>
      <c r="E190" s="107">
        <v>34145</v>
      </c>
      <c r="F190" s="207" t="s">
        <v>596</v>
      </c>
      <c r="G190" s="326">
        <v>0</v>
      </c>
      <c r="H190" s="367">
        <v>155</v>
      </c>
      <c r="I190" s="368" t="s">
        <v>45</v>
      </c>
      <c r="J190" s="437"/>
      <c r="K190" s="42"/>
    </row>
    <row r="191" spans="1:11" s="7" customFormat="1" ht="12.75" hidden="1" outlineLevel="2" x14ac:dyDescent="0.2">
      <c r="A191" s="228" t="e">
        <f>A190</f>
        <v>#REF!</v>
      </c>
      <c r="B191" s="27" t="s">
        <v>24</v>
      </c>
      <c r="C191" s="27"/>
      <c r="D191" s="27"/>
      <c r="E191" s="19"/>
      <c r="F191" s="230" t="s">
        <v>46</v>
      </c>
      <c r="G191" s="332" t="s">
        <v>45</v>
      </c>
      <c r="H191" s="369"/>
      <c r="I191" s="372"/>
      <c r="J191" s="438"/>
      <c r="K191" s="35" t="e">
        <f>J191*#REF!</f>
        <v>#REF!</v>
      </c>
    </row>
    <row r="192" spans="1:11" s="3" customFormat="1" ht="12" hidden="1" outlineLevel="2" x14ac:dyDescent="0.2">
      <c r="A192" s="228" t="e">
        <f>IF(SUM(#REF!)&gt;0,10,"")</f>
        <v>#REF!</v>
      </c>
      <c r="B192" s="228" t="s">
        <v>21</v>
      </c>
      <c r="C192" s="238" t="s">
        <v>10</v>
      </c>
      <c r="D192" s="238" t="e">
        <f>IF(#REF!="X","X","")</f>
        <v>#REF!</v>
      </c>
      <c r="E192" s="142">
        <v>34200</v>
      </c>
      <c r="F192" s="202" t="s">
        <v>123</v>
      </c>
      <c r="G192" s="342">
        <v>0</v>
      </c>
      <c r="H192" s="381"/>
      <c r="I192" s="382"/>
      <c r="J192" s="442"/>
      <c r="K192" s="151"/>
    </row>
    <row r="193" spans="1:11" s="3" customFormat="1" ht="12" hidden="1" outlineLevel="2" x14ac:dyDescent="0.2">
      <c r="A193" s="228" t="e">
        <f>IF(SUM(#REF!)&gt;0,10,"")</f>
        <v>#REF!</v>
      </c>
      <c r="B193" s="196" t="s">
        <v>79</v>
      </c>
      <c r="C193" s="197" t="s">
        <v>10</v>
      </c>
      <c r="D193" s="197" t="str">
        <f>IF($C$192="X","X","")</f>
        <v>X</v>
      </c>
      <c r="E193" s="148">
        <v>34210</v>
      </c>
      <c r="F193" s="247" t="s">
        <v>124</v>
      </c>
      <c r="G193" s="343">
        <v>0</v>
      </c>
      <c r="H193" s="384"/>
      <c r="I193" s="368"/>
      <c r="J193" s="444"/>
      <c r="K193" s="37"/>
    </row>
    <row r="194" spans="1:11" s="7" customFormat="1" ht="56.25" hidden="1" outlineLevel="2" x14ac:dyDescent="0.2">
      <c r="A194" s="228" t="e">
        <f>A193</f>
        <v>#REF!</v>
      </c>
      <c r="B194" s="25" t="s">
        <v>23</v>
      </c>
      <c r="C194" s="25"/>
      <c r="D194" s="25"/>
      <c r="E194" s="171"/>
      <c r="F194" s="212" t="s">
        <v>604</v>
      </c>
      <c r="G194" s="344">
        <v>0</v>
      </c>
      <c r="H194" s="394"/>
      <c r="I194" s="390"/>
      <c r="J194" s="450"/>
      <c r="K194" s="166"/>
    </row>
    <row r="195" spans="1:11" s="7" customFormat="1" ht="12.75" hidden="1" outlineLevel="2" x14ac:dyDescent="0.2">
      <c r="A195" s="27" t="e">
        <f>IF(SUM(#REF!)&gt;0,10,"")</f>
        <v>#REF!</v>
      </c>
      <c r="B195" s="22"/>
      <c r="C195" s="229" t="s">
        <v>10</v>
      </c>
      <c r="D195" s="229" t="str">
        <f>IF($C$193="X","X","")</f>
        <v>X</v>
      </c>
      <c r="E195" s="172">
        <v>34211</v>
      </c>
      <c r="F195" s="207" t="s">
        <v>125</v>
      </c>
      <c r="G195" s="345">
        <v>0</v>
      </c>
      <c r="H195" s="395">
        <v>5</v>
      </c>
      <c r="I195" s="396" t="s">
        <v>126</v>
      </c>
      <c r="J195" s="451"/>
      <c r="K195" s="42"/>
    </row>
    <row r="196" spans="1:11" s="7" customFormat="1" ht="12.75" hidden="1" outlineLevel="2" x14ac:dyDescent="0.2">
      <c r="A196" s="228" t="e">
        <f>A195</f>
        <v>#REF!</v>
      </c>
      <c r="B196" s="27" t="s">
        <v>24</v>
      </c>
      <c r="C196" s="27"/>
      <c r="D196" s="27"/>
      <c r="E196" s="43"/>
      <c r="F196" s="210" t="s">
        <v>127</v>
      </c>
      <c r="G196" s="332" t="s">
        <v>126</v>
      </c>
      <c r="H196" s="379"/>
      <c r="I196" s="380"/>
      <c r="J196" s="441"/>
      <c r="K196" s="34" t="e">
        <f>J196*#REF!</f>
        <v>#REF!</v>
      </c>
    </row>
    <row r="197" spans="1:11" s="8" customFormat="1" ht="12.75" hidden="1" outlineLevel="2" x14ac:dyDescent="0.2">
      <c r="A197" s="27" t="e">
        <f>IF(SUM(#REF!)&gt;0,10,"")</f>
        <v>#REF!</v>
      </c>
      <c r="B197" s="23"/>
      <c r="C197" s="229" t="s">
        <v>10</v>
      </c>
      <c r="D197" s="229" t="str">
        <f>IF($C$193="X","X","")</f>
        <v>X</v>
      </c>
      <c r="E197" s="107">
        <v>34212</v>
      </c>
      <c r="F197" s="207" t="s">
        <v>128</v>
      </c>
      <c r="G197" s="335">
        <v>0</v>
      </c>
      <c r="H197" s="383">
        <v>7</v>
      </c>
      <c r="I197" s="368" t="s">
        <v>126</v>
      </c>
      <c r="J197" s="443"/>
      <c r="K197" s="42"/>
    </row>
    <row r="198" spans="1:11" s="8" customFormat="1" ht="12.75" hidden="1" outlineLevel="2" x14ac:dyDescent="0.2">
      <c r="A198" s="228" t="e">
        <f>A197</f>
        <v>#REF!</v>
      </c>
      <c r="B198" s="27" t="s">
        <v>24</v>
      </c>
      <c r="C198" s="27"/>
      <c r="D198" s="27"/>
      <c r="E198" s="19"/>
      <c r="F198" s="230" t="s">
        <v>127</v>
      </c>
      <c r="G198" s="332" t="s">
        <v>126</v>
      </c>
      <c r="H198" s="379"/>
      <c r="I198" s="392"/>
      <c r="J198" s="441"/>
      <c r="K198" s="34" t="e">
        <f>J198*#REF!</f>
        <v>#REF!</v>
      </c>
    </row>
    <row r="199" spans="1:11" s="8" customFormat="1" ht="12.75" hidden="1" outlineLevel="2" x14ac:dyDescent="0.2">
      <c r="A199" s="27" t="e">
        <f>IF(SUM(#REF!)&gt;0,10,"")</f>
        <v>#REF!</v>
      </c>
      <c r="B199" s="23"/>
      <c r="C199" s="229"/>
      <c r="D199" s="229" t="str">
        <f>IF($C$193="X","X","")</f>
        <v>X</v>
      </c>
      <c r="E199" s="107">
        <v>34213</v>
      </c>
      <c r="F199" s="207" t="s">
        <v>129</v>
      </c>
      <c r="G199" s="335">
        <v>0</v>
      </c>
      <c r="H199" s="383">
        <v>9</v>
      </c>
      <c r="I199" s="368" t="s">
        <v>126</v>
      </c>
      <c r="J199" s="443"/>
      <c r="K199" s="42"/>
    </row>
    <row r="200" spans="1:11" s="8" customFormat="1" ht="12.75" hidden="1" outlineLevel="2" x14ac:dyDescent="0.2">
      <c r="A200" s="228" t="e">
        <f>A199</f>
        <v>#REF!</v>
      </c>
      <c r="B200" s="27" t="s">
        <v>24</v>
      </c>
      <c r="C200" s="27"/>
      <c r="D200" s="27"/>
      <c r="E200" s="19"/>
      <c r="F200" s="230" t="s">
        <v>127</v>
      </c>
      <c r="G200" s="332" t="s">
        <v>126</v>
      </c>
      <c r="H200" s="379"/>
      <c r="I200" s="392"/>
      <c r="J200" s="441"/>
      <c r="K200" s="34" t="e">
        <f>J200*#REF!</f>
        <v>#REF!</v>
      </c>
    </row>
    <row r="201" spans="1:11" s="8" customFormat="1" ht="12.75" hidden="1" outlineLevel="2" x14ac:dyDescent="0.2">
      <c r="A201" s="27" t="e">
        <f>IF(SUM(#REF!)&gt;0,10,"")</f>
        <v>#REF!</v>
      </c>
      <c r="B201" s="23"/>
      <c r="C201" s="229"/>
      <c r="D201" s="229" t="str">
        <f>IF($C$193="X","X","")</f>
        <v>X</v>
      </c>
      <c r="E201" s="107">
        <v>34214</v>
      </c>
      <c r="F201" s="207" t="s">
        <v>130</v>
      </c>
      <c r="G201" s="335">
        <v>0</v>
      </c>
      <c r="H201" s="383">
        <v>14</v>
      </c>
      <c r="I201" s="368" t="s">
        <v>126</v>
      </c>
      <c r="J201" s="443"/>
      <c r="K201" s="42"/>
    </row>
    <row r="202" spans="1:11" s="8" customFormat="1" ht="12.75" hidden="1" outlineLevel="2" x14ac:dyDescent="0.2">
      <c r="A202" s="228" t="e">
        <f>A201</f>
        <v>#REF!</v>
      </c>
      <c r="B202" s="27" t="s">
        <v>24</v>
      </c>
      <c r="C202" s="27"/>
      <c r="D202" s="27"/>
      <c r="E202" s="19"/>
      <c r="F202" s="230" t="s">
        <v>127</v>
      </c>
      <c r="G202" s="332" t="s">
        <v>126</v>
      </c>
      <c r="H202" s="379"/>
      <c r="I202" s="392"/>
      <c r="J202" s="441"/>
      <c r="K202" s="34" t="e">
        <f>J202*#REF!</f>
        <v>#REF!</v>
      </c>
    </row>
    <row r="203" spans="1:11" s="3" customFormat="1" ht="12" hidden="1" outlineLevel="2" x14ac:dyDescent="0.2">
      <c r="A203" s="228" t="e">
        <f>IF(SUM(#REF!)&gt;0,10,"")</f>
        <v>#REF!</v>
      </c>
      <c r="B203" s="196" t="s">
        <v>79</v>
      </c>
      <c r="C203" s="197" t="s">
        <v>10</v>
      </c>
      <c r="D203" s="197" t="str">
        <f>IF($C$192="X","X","")</f>
        <v>X</v>
      </c>
      <c r="E203" s="148">
        <v>34220</v>
      </c>
      <c r="F203" s="247" t="s">
        <v>131</v>
      </c>
      <c r="G203" s="343">
        <v>0</v>
      </c>
      <c r="H203" s="384"/>
      <c r="I203" s="368"/>
      <c r="J203" s="444"/>
      <c r="K203" s="37"/>
    </row>
    <row r="204" spans="1:11" s="7" customFormat="1" ht="56.25" hidden="1" outlineLevel="2" x14ac:dyDescent="0.2">
      <c r="A204" s="228" t="e">
        <f>A203</f>
        <v>#REF!</v>
      </c>
      <c r="B204" s="25" t="s">
        <v>23</v>
      </c>
      <c r="C204" s="25"/>
      <c r="D204" s="25"/>
      <c r="E204" s="171"/>
      <c r="F204" s="212" t="s">
        <v>132</v>
      </c>
      <c r="G204" s="344">
        <v>0</v>
      </c>
      <c r="H204" s="394"/>
      <c r="I204" s="390"/>
      <c r="J204" s="450"/>
      <c r="K204" s="166"/>
    </row>
    <row r="205" spans="1:11" s="8" customFormat="1" ht="12.75" hidden="1" outlineLevel="2" x14ac:dyDescent="0.2">
      <c r="A205" s="27" t="e">
        <f>IF(SUM(#REF!)&gt;0,10,"")</f>
        <v>#REF!</v>
      </c>
      <c r="B205" s="23"/>
      <c r="C205" s="229" t="s">
        <v>10</v>
      </c>
      <c r="D205" s="229" t="str">
        <f>IF($C$193="X","X","")</f>
        <v>X</v>
      </c>
      <c r="E205" s="107">
        <v>34221</v>
      </c>
      <c r="F205" s="207" t="s">
        <v>125</v>
      </c>
      <c r="G205" s="345">
        <v>0</v>
      </c>
      <c r="H205" s="397">
        <v>8</v>
      </c>
      <c r="I205" s="396" t="s">
        <v>126</v>
      </c>
      <c r="J205" s="452"/>
      <c r="K205" s="42"/>
    </row>
    <row r="206" spans="1:11" s="8" customFormat="1" ht="12.75" hidden="1" outlineLevel="2" x14ac:dyDescent="0.2">
      <c r="A206" s="228" t="e">
        <f>A205</f>
        <v>#REF!</v>
      </c>
      <c r="B206" s="27" t="s">
        <v>24</v>
      </c>
      <c r="C206" s="27"/>
      <c r="D206" s="27"/>
      <c r="E206" s="43"/>
      <c r="F206" s="210" t="s">
        <v>127</v>
      </c>
      <c r="G206" s="332" t="s">
        <v>126</v>
      </c>
      <c r="H206" s="379"/>
      <c r="I206" s="380"/>
      <c r="J206" s="441"/>
      <c r="K206" s="34" t="e">
        <f>J206*#REF!</f>
        <v>#REF!</v>
      </c>
    </row>
    <row r="207" spans="1:11" s="8" customFormat="1" ht="12.75" hidden="1" outlineLevel="2" x14ac:dyDescent="0.2">
      <c r="A207" s="27" t="e">
        <f>IF(SUM(#REF!)&gt;0,10,"")</f>
        <v>#REF!</v>
      </c>
      <c r="B207" s="23"/>
      <c r="C207" s="229" t="s">
        <v>10</v>
      </c>
      <c r="D207" s="229" t="str">
        <f>IF($C$193="X","X","")</f>
        <v>X</v>
      </c>
      <c r="E207" s="107">
        <v>34222</v>
      </c>
      <c r="F207" s="207" t="s">
        <v>133</v>
      </c>
      <c r="G207" s="335">
        <v>0</v>
      </c>
      <c r="H207" s="383">
        <v>10</v>
      </c>
      <c r="I207" s="368" t="s">
        <v>126</v>
      </c>
      <c r="J207" s="443"/>
      <c r="K207" s="42"/>
    </row>
    <row r="208" spans="1:11" s="8" customFormat="1" ht="12.75" hidden="1" outlineLevel="2" x14ac:dyDescent="0.2">
      <c r="A208" s="228" t="e">
        <f>A207</f>
        <v>#REF!</v>
      </c>
      <c r="B208" s="27" t="s">
        <v>24</v>
      </c>
      <c r="C208" s="27"/>
      <c r="D208" s="27"/>
      <c r="E208" s="19"/>
      <c r="F208" s="230" t="s">
        <v>127</v>
      </c>
      <c r="G208" s="332" t="s">
        <v>126</v>
      </c>
      <c r="H208" s="379"/>
      <c r="I208" s="392"/>
      <c r="J208" s="441"/>
      <c r="K208" s="34" t="e">
        <f>J208*#REF!</f>
        <v>#REF!</v>
      </c>
    </row>
    <row r="209" spans="1:11" s="8" customFormat="1" ht="12.75" hidden="1" outlineLevel="2" x14ac:dyDescent="0.2">
      <c r="A209" s="27" t="e">
        <f>IF(SUM(#REF!)&gt;0,10,"")</f>
        <v>#REF!</v>
      </c>
      <c r="B209" s="23"/>
      <c r="C209" s="229"/>
      <c r="D209" s="229" t="str">
        <f>IF($C$193="X","X","")</f>
        <v>X</v>
      </c>
      <c r="E209" s="107">
        <v>34223</v>
      </c>
      <c r="F209" s="207" t="s">
        <v>129</v>
      </c>
      <c r="G209" s="335">
        <v>0</v>
      </c>
      <c r="H209" s="383">
        <v>14</v>
      </c>
      <c r="I209" s="368" t="s">
        <v>126</v>
      </c>
      <c r="J209" s="443"/>
      <c r="K209" s="42"/>
    </row>
    <row r="210" spans="1:11" s="8" customFormat="1" ht="12.75" hidden="1" outlineLevel="2" x14ac:dyDescent="0.2">
      <c r="A210" s="228" t="e">
        <f>A209</f>
        <v>#REF!</v>
      </c>
      <c r="B210" s="27" t="s">
        <v>24</v>
      </c>
      <c r="C210" s="27"/>
      <c r="D210" s="27"/>
      <c r="E210" s="19"/>
      <c r="F210" s="230" t="s">
        <v>127</v>
      </c>
      <c r="G210" s="332" t="s">
        <v>126</v>
      </c>
      <c r="H210" s="379"/>
      <c r="I210" s="392"/>
      <c r="J210" s="441"/>
      <c r="K210" s="34" t="e">
        <f>J210*#REF!</f>
        <v>#REF!</v>
      </c>
    </row>
    <row r="211" spans="1:11" s="8" customFormat="1" ht="12.75" hidden="1" outlineLevel="2" x14ac:dyDescent="0.2">
      <c r="A211" s="27" t="e">
        <f>IF(SUM(#REF!)&gt;0,10,"")</f>
        <v>#REF!</v>
      </c>
      <c r="B211" s="23"/>
      <c r="C211" s="229"/>
      <c r="D211" s="229" t="str">
        <f>IF($C$193="X","X","")</f>
        <v>X</v>
      </c>
      <c r="E211" s="107">
        <v>34224</v>
      </c>
      <c r="F211" s="207" t="s">
        <v>130</v>
      </c>
      <c r="G211" s="335">
        <v>0</v>
      </c>
      <c r="H211" s="383">
        <v>19</v>
      </c>
      <c r="I211" s="368" t="s">
        <v>126</v>
      </c>
      <c r="J211" s="443"/>
      <c r="K211" s="42"/>
    </row>
    <row r="212" spans="1:11" s="8" customFormat="1" ht="12.75" hidden="1" outlineLevel="2" x14ac:dyDescent="0.2">
      <c r="A212" s="228" t="e">
        <f>A211</f>
        <v>#REF!</v>
      </c>
      <c r="B212" s="27" t="s">
        <v>24</v>
      </c>
      <c r="C212" s="27"/>
      <c r="D212" s="27"/>
      <c r="E212" s="19"/>
      <c r="F212" s="230" t="s">
        <v>127</v>
      </c>
      <c r="G212" s="332" t="s">
        <v>126</v>
      </c>
      <c r="H212" s="379"/>
      <c r="I212" s="392"/>
      <c r="J212" s="441"/>
      <c r="K212" s="34" t="e">
        <f>J212*#REF!</f>
        <v>#REF!</v>
      </c>
    </row>
    <row r="213" spans="1:11" s="3" customFormat="1" ht="22.5" hidden="1" outlineLevel="2" x14ac:dyDescent="0.2">
      <c r="A213" s="228" t="e">
        <f>IF(SUM(#REF!)&gt;0,10,"")</f>
        <v>#REF!</v>
      </c>
      <c r="B213" s="196" t="s">
        <v>79</v>
      </c>
      <c r="C213" s="197" t="s">
        <v>10</v>
      </c>
      <c r="D213" s="197" t="e">
        <f>IF(#REF!="X","X","")</f>
        <v>#REF!</v>
      </c>
      <c r="E213" s="148">
        <v>34300</v>
      </c>
      <c r="F213" s="208" t="s">
        <v>605</v>
      </c>
      <c r="G213" s="326"/>
      <c r="H213" s="367"/>
      <c r="I213" s="382"/>
      <c r="J213" s="437"/>
      <c r="K213" s="42"/>
    </row>
    <row r="214" spans="1:11" s="8" customFormat="1" ht="12.75" hidden="1" outlineLevel="2" x14ac:dyDescent="0.2">
      <c r="A214" s="27" t="e">
        <f>IF(SUM(#REF!)&gt;0,10,"")</f>
        <v>#REF!</v>
      </c>
      <c r="B214" s="23"/>
      <c r="C214" s="229" t="s">
        <v>10</v>
      </c>
      <c r="D214" s="229" t="str">
        <f>IF($C$193="X","X","")</f>
        <v>X</v>
      </c>
      <c r="E214" s="107">
        <v>34301</v>
      </c>
      <c r="F214" s="207" t="s">
        <v>122</v>
      </c>
      <c r="G214" s="345">
        <v>0</v>
      </c>
      <c r="H214" s="397">
        <v>22</v>
      </c>
      <c r="I214" s="396" t="s">
        <v>126</v>
      </c>
      <c r="J214" s="452"/>
      <c r="K214" s="42"/>
    </row>
    <row r="215" spans="1:11" s="8" customFormat="1" ht="12.75" hidden="1" outlineLevel="2" x14ac:dyDescent="0.2">
      <c r="A215" s="228" t="e">
        <f>A214</f>
        <v>#REF!</v>
      </c>
      <c r="B215" s="27" t="s">
        <v>24</v>
      </c>
      <c r="C215" s="27"/>
      <c r="D215" s="27"/>
      <c r="E215" s="43"/>
      <c r="F215" s="210" t="s">
        <v>46</v>
      </c>
      <c r="G215" s="332" t="s">
        <v>126</v>
      </c>
      <c r="H215" s="379"/>
      <c r="I215" s="380"/>
      <c r="J215" s="441"/>
      <c r="K215" s="34" t="e">
        <f>J215*#REF!</f>
        <v>#REF!</v>
      </c>
    </row>
    <row r="216" spans="1:11" s="8" customFormat="1" ht="12.75" hidden="1" outlineLevel="2" x14ac:dyDescent="0.2">
      <c r="A216" s="27" t="e">
        <f>IF(SUM(#REF!)&gt;0,10,"")</f>
        <v>#REF!</v>
      </c>
      <c r="B216" s="23"/>
      <c r="C216" s="229" t="s">
        <v>10</v>
      </c>
      <c r="D216" s="229" t="str">
        <f>IF($C$193="X","X","")</f>
        <v>X</v>
      </c>
      <c r="E216" s="107">
        <v>34302</v>
      </c>
      <c r="F216" s="207" t="s">
        <v>120</v>
      </c>
      <c r="G216" s="335">
        <v>0</v>
      </c>
      <c r="H216" s="383">
        <v>32</v>
      </c>
      <c r="I216" s="368" t="s">
        <v>126</v>
      </c>
      <c r="J216" s="443"/>
      <c r="K216" s="42"/>
    </row>
    <row r="217" spans="1:11" s="8" customFormat="1" ht="12.75" hidden="1" outlineLevel="2" x14ac:dyDescent="0.2">
      <c r="A217" s="228" t="e">
        <f>A216</f>
        <v>#REF!</v>
      </c>
      <c r="B217" s="27" t="s">
        <v>24</v>
      </c>
      <c r="C217" s="27"/>
      <c r="D217" s="27"/>
      <c r="E217" s="43"/>
      <c r="F217" s="210" t="s">
        <v>46</v>
      </c>
      <c r="G217" s="332" t="s">
        <v>126</v>
      </c>
      <c r="H217" s="379"/>
      <c r="I217" s="392"/>
      <c r="J217" s="441"/>
      <c r="K217" s="34" t="e">
        <f>J217*#REF!</f>
        <v>#REF!</v>
      </c>
    </row>
    <row r="218" spans="1:11" s="8" customFormat="1" ht="12.75" hidden="1" outlineLevel="2" x14ac:dyDescent="0.2">
      <c r="A218" s="27" t="e">
        <f>IF(SUM(#REF!)&gt;0,10,"")</f>
        <v>#REF!</v>
      </c>
      <c r="B218" s="23"/>
      <c r="C218" s="229" t="s">
        <v>10</v>
      </c>
      <c r="D218" s="229" t="str">
        <f>IF($C$193="X","X","")</f>
        <v>X</v>
      </c>
      <c r="E218" s="107">
        <v>34303</v>
      </c>
      <c r="F218" s="207" t="s">
        <v>121</v>
      </c>
      <c r="G218" s="335">
        <v>0</v>
      </c>
      <c r="H218" s="383">
        <v>42</v>
      </c>
      <c r="I218" s="368" t="s">
        <v>126</v>
      </c>
      <c r="J218" s="443"/>
      <c r="K218" s="42"/>
    </row>
    <row r="219" spans="1:11" s="8" customFormat="1" ht="12.75" hidden="1" outlineLevel="2" x14ac:dyDescent="0.2">
      <c r="A219" s="228" t="e">
        <f>A218</f>
        <v>#REF!</v>
      </c>
      <c r="B219" s="27" t="s">
        <v>24</v>
      </c>
      <c r="C219" s="27"/>
      <c r="D219" s="27"/>
      <c r="E219" s="43"/>
      <c r="F219" s="210" t="s">
        <v>46</v>
      </c>
      <c r="G219" s="332" t="s">
        <v>126</v>
      </c>
      <c r="H219" s="379"/>
      <c r="I219" s="392"/>
      <c r="J219" s="441"/>
      <c r="K219" s="34" t="e">
        <f>J219*#REF!</f>
        <v>#REF!</v>
      </c>
    </row>
    <row r="220" spans="1:11" s="10" customFormat="1" ht="12.75" hidden="1" outlineLevel="2" x14ac:dyDescent="0.2">
      <c r="A220" s="27" t="e">
        <f>IF(SUM(#REF!)&gt;0,10,"")</f>
        <v>#REF!</v>
      </c>
      <c r="B220" s="23"/>
      <c r="C220" s="229" t="s">
        <v>10</v>
      </c>
      <c r="D220" s="229" t="str">
        <f>IF($C$193="X","X","")</f>
        <v>X</v>
      </c>
      <c r="E220" s="107">
        <v>34304</v>
      </c>
      <c r="F220" s="207" t="s">
        <v>90</v>
      </c>
      <c r="G220" s="335">
        <v>0</v>
      </c>
      <c r="H220" s="383">
        <v>62</v>
      </c>
      <c r="I220" s="368" t="s">
        <v>126</v>
      </c>
      <c r="J220" s="443"/>
      <c r="K220" s="42"/>
    </row>
    <row r="221" spans="1:11" s="8" customFormat="1" ht="12.75" hidden="1" outlineLevel="2" x14ac:dyDescent="0.2">
      <c r="A221" s="228" t="e">
        <f>A220</f>
        <v>#REF!</v>
      </c>
      <c r="B221" s="27" t="s">
        <v>24</v>
      </c>
      <c r="C221" s="27"/>
      <c r="D221" s="27"/>
      <c r="E221" s="43"/>
      <c r="F221" s="210" t="s">
        <v>46</v>
      </c>
      <c r="G221" s="332" t="s">
        <v>126</v>
      </c>
      <c r="H221" s="379"/>
      <c r="I221" s="392"/>
      <c r="J221" s="441"/>
      <c r="K221" s="34" t="e">
        <f>J221*#REF!</f>
        <v>#REF!</v>
      </c>
    </row>
    <row r="222" spans="1:11" s="8" customFormat="1" ht="12.75" hidden="1" outlineLevel="2" x14ac:dyDescent="0.2">
      <c r="A222" s="27" t="e">
        <f>IF(SUM(#REF!)&gt;0,10,"")</f>
        <v>#REF!</v>
      </c>
      <c r="B222" s="23"/>
      <c r="C222" s="229" t="s">
        <v>10</v>
      </c>
      <c r="D222" s="229" t="str">
        <f>IF($C$193="X","X","")</f>
        <v>X</v>
      </c>
      <c r="E222" s="107">
        <v>34305</v>
      </c>
      <c r="F222" s="207" t="s">
        <v>91</v>
      </c>
      <c r="G222" s="335">
        <v>0</v>
      </c>
      <c r="H222" s="383">
        <v>98</v>
      </c>
      <c r="I222" s="368" t="s">
        <v>126</v>
      </c>
      <c r="J222" s="443"/>
      <c r="K222" s="42"/>
    </row>
    <row r="223" spans="1:11" s="7" customFormat="1" ht="12.75" hidden="1" outlineLevel="2" x14ac:dyDescent="0.2">
      <c r="A223" s="228" t="e">
        <f>A222</f>
        <v>#REF!</v>
      </c>
      <c r="B223" s="27" t="s">
        <v>24</v>
      </c>
      <c r="C223" s="27"/>
      <c r="D223" s="27"/>
      <c r="E223" s="19"/>
      <c r="F223" s="230" t="s">
        <v>46</v>
      </c>
      <c r="G223" s="332" t="s">
        <v>126</v>
      </c>
      <c r="H223" s="379"/>
      <c r="I223" s="392"/>
      <c r="J223" s="441"/>
      <c r="K223" s="34" t="e">
        <f>J223*#REF!</f>
        <v>#REF!</v>
      </c>
    </row>
    <row r="224" spans="1:11" s="3" customFormat="1" ht="12" hidden="1" outlineLevel="2" x14ac:dyDescent="0.2">
      <c r="A224" s="228" t="e">
        <f>IF(SUM(#REF!)&gt;0,10,"")</f>
        <v>#REF!</v>
      </c>
      <c r="B224" s="196" t="s">
        <v>21</v>
      </c>
      <c r="C224" s="238" t="s">
        <v>10</v>
      </c>
      <c r="D224" s="238" t="e">
        <f>IF(#REF!="X","X","")</f>
        <v>#REF!</v>
      </c>
      <c r="E224" s="106">
        <v>34500</v>
      </c>
      <c r="F224" s="203" t="s">
        <v>134</v>
      </c>
      <c r="G224" s="346"/>
      <c r="H224" s="398"/>
      <c r="I224" s="368"/>
      <c r="J224" s="453"/>
      <c r="K224" s="173"/>
    </row>
    <row r="225" spans="1:11" s="3" customFormat="1" ht="12" hidden="1" outlineLevel="2" x14ac:dyDescent="0.2">
      <c r="A225" s="228" t="e">
        <f>IF(SUM(#REF!)&gt;0,10,"")</f>
        <v>#REF!</v>
      </c>
      <c r="B225" s="196" t="s">
        <v>79</v>
      </c>
      <c r="C225" s="197" t="s">
        <v>10</v>
      </c>
      <c r="D225" s="197" t="str">
        <f>IF($C$224="X","X","")</f>
        <v>X</v>
      </c>
      <c r="E225" s="146">
        <v>34510</v>
      </c>
      <c r="F225" s="244" t="s">
        <v>135</v>
      </c>
      <c r="G225" s="332">
        <v>0</v>
      </c>
      <c r="H225" s="388"/>
      <c r="I225" s="382"/>
      <c r="J225" s="447"/>
      <c r="K225" s="154"/>
    </row>
    <row r="226" spans="1:11" s="3" customFormat="1" ht="12" hidden="1" outlineLevel="2" x14ac:dyDescent="0.2">
      <c r="A226" s="27" t="e">
        <f>IF(SUM(#REF!)&gt;0,10,"")</f>
        <v>#REF!</v>
      </c>
      <c r="B226" s="27"/>
      <c r="C226" s="229" t="s">
        <v>10</v>
      </c>
      <c r="D226" s="229" t="str">
        <f>IF($C$193="X","X","")</f>
        <v>X</v>
      </c>
      <c r="E226" s="107">
        <v>34511</v>
      </c>
      <c r="F226" s="207" t="s">
        <v>136</v>
      </c>
      <c r="G226" s="335">
        <v>0</v>
      </c>
      <c r="H226" s="383">
        <v>2000</v>
      </c>
      <c r="I226" s="368" t="s">
        <v>8</v>
      </c>
      <c r="J226" s="443"/>
      <c r="K226" s="42"/>
    </row>
    <row r="227" spans="1:11" s="3" customFormat="1" ht="12" hidden="1" outlineLevel="2" x14ac:dyDescent="0.2">
      <c r="A227" s="228" t="e">
        <f>A226</f>
        <v>#REF!</v>
      </c>
      <c r="B227" s="27" t="s">
        <v>24</v>
      </c>
      <c r="C227" s="27"/>
      <c r="D227" s="27"/>
      <c r="E227" s="43"/>
      <c r="F227" s="210" t="s">
        <v>25</v>
      </c>
      <c r="G227" s="332" t="s">
        <v>8</v>
      </c>
      <c r="H227" s="379"/>
      <c r="I227" s="380"/>
      <c r="J227" s="441"/>
      <c r="K227" s="34" t="e">
        <f>J227*#REF!</f>
        <v>#REF!</v>
      </c>
    </row>
    <row r="228" spans="1:11" s="3" customFormat="1" ht="12" hidden="1" outlineLevel="2" x14ac:dyDescent="0.2">
      <c r="A228" s="27" t="e">
        <f>IF(SUM(#REF!)&gt;0,10,"")</f>
        <v>#REF!</v>
      </c>
      <c r="B228" s="27"/>
      <c r="C228" s="229"/>
      <c r="D228" s="229" t="str">
        <f>IF($C$193="X","X","")</f>
        <v>X</v>
      </c>
      <c r="E228" s="107">
        <v>34512</v>
      </c>
      <c r="F228" s="207" t="s">
        <v>137</v>
      </c>
      <c r="G228" s="335">
        <v>0</v>
      </c>
      <c r="H228" s="383">
        <v>16000</v>
      </c>
      <c r="I228" s="368" t="s">
        <v>8</v>
      </c>
      <c r="J228" s="443"/>
      <c r="K228" s="42"/>
    </row>
    <row r="229" spans="1:11" s="3" customFormat="1" ht="12" hidden="1" outlineLevel="2" x14ac:dyDescent="0.2">
      <c r="A229" s="228" t="e">
        <f>A228</f>
        <v>#REF!</v>
      </c>
      <c r="B229" s="27" t="s">
        <v>24</v>
      </c>
      <c r="C229" s="27"/>
      <c r="D229" s="27"/>
      <c r="E229" s="43"/>
      <c r="F229" s="210" t="s">
        <v>25</v>
      </c>
      <c r="G229" s="332" t="s">
        <v>8</v>
      </c>
      <c r="H229" s="379"/>
      <c r="I229" s="380"/>
      <c r="J229" s="441"/>
      <c r="K229" s="34" t="e">
        <f>J229*#REF!</f>
        <v>#REF!</v>
      </c>
    </row>
    <row r="230" spans="1:11" s="3" customFormat="1" ht="12" hidden="1" outlineLevel="2" x14ac:dyDescent="0.2">
      <c r="A230" s="27" t="e">
        <f>IF(SUM(#REF!)&gt;0,10,"")</f>
        <v>#REF!</v>
      </c>
      <c r="B230" s="239"/>
      <c r="C230" s="229" t="s">
        <v>10</v>
      </c>
      <c r="D230" s="229" t="str">
        <f>IF($C$193="X","X","")</f>
        <v>X</v>
      </c>
      <c r="E230" s="107">
        <v>34513</v>
      </c>
      <c r="F230" s="207" t="s">
        <v>138</v>
      </c>
      <c r="G230" s="335">
        <v>0</v>
      </c>
      <c r="H230" s="383">
        <v>3825</v>
      </c>
      <c r="I230" s="368" t="s">
        <v>39</v>
      </c>
      <c r="J230" s="443"/>
      <c r="K230" s="42"/>
    </row>
    <row r="231" spans="1:11" s="3" customFormat="1" ht="45" hidden="1" outlineLevel="2" x14ac:dyDescent="0.2">
      <c r="A231" s="228" t="e">
        <f>A230</f>
        <v>#REF!</v>
      </c>
      <c r="B231" s="239" t="s">
        <v>23</v>
      </c>
      <c r="C231" s="239"/>
      <c r="D231" s="239"/>
      <c r="E231" s="19"/>
      <c r="F231" s="205" t="s">
        <v>139</v>
      </c>
      <c r="G231" s="336"/>
      <c r="H231" s="384"/>
      <c r="I231" s="372"/>
      <c r="J231" s="444"/>
      <c r="K231" s="37"/>
    </row>
    <row r="232" spans="1:11" s="3" customFormat="1" ht="12" hidden="1" outlineLevel="2" x14ac:dyDescent="0.2">
      <c r="A232" s="228" t="e">
        <f>A231</f>
        <v>#REF!</v>
      </c>
      <c r="B232" s="27" t="s">
        <v>24</v>
      </c>
      <c r="C232" s="27"/>
      <c r="D232" s="27"/>
      <c r="E232" s="43"/>
      <c r="F232" s="210" t="s">
        <v>41</v>
      </c>
      <c r="G232" s="332" t="s">
        <v>607</v>
      </c>
      <c r="H232" s="379"/>
      <c r="I232" s="380"/>
      <c r="J232" s="441"/>
      <c r="K232" s="34" t="e">
        <f>J232*#REF!</f>
        <v>#REF!</v>
      </c>
    </row>
    <row r="233" spans="1:11" s="3" customFormat="1" ht="12" hidden="1" outlineLevel="2" x14ac:dyDescent="0.2">
      <c r="A233" s="27" t="e">
        <f>IF(SUM(#REF!)&gt;0,10,"")</f>
        <v>#REF!</v>
      </c>
      <c r="B233" s="239"/>
      <c r="C233" s="229"/>
      <c r="D233" s="229" t="str">
        <f>IF($C$193="X","X","")</f>
        <v>X</v>
      </c>
      <c r="E233" s="107">
        <v>34514</v>
      </c>
      <c r="F233" s="207" t="s">
        <v>140</v>
      </c>
      <c r="G233" s="335"/>
      <c r="H233" s="383">
        <v>5425</v>
      </c>
      <c r="I233" s="368" t="s">
        <v>39</v>
      </c>
      <c r="J233" s="443"/>
      <c r="K233" s="42"/>
    </row>
    <row r="234" spans="1:11" s="3" customFormat="1" ht="45" hidden="1" outlineLevel="2" x14ac:dyDescent="0.2">
      <c r="A234" s="228" t="e">
        <f>A233</f>
        <v>#REF!</v>
      </c>
      <c r="B234" s="239" t="s">
        <v>23</v>
      </c>
      <c r="C234" s="239"/>
      <c r="D234" s="239"/>
      <c r="E234" s="19"/>
      <c r="F234" s="205" t="s">
        <v>141</v>
      </c>
      <c r="G234" s="336"/>
      <c r="H234" s="384"/>
      <c r="I234" s="372"/>
      <c r="J234" s="444"/>
      <c r="K234" s="37"/>
    </row>
    <row r="235" spans="1:11" s="3" customFormat="1" ht="12" hidden="1" outlineLevel="2" x14ac:dyDescent="0.2">
      <c r="A235" s="228" t="e">
        <f>A234</f>
        <v>#REF!</v>
      </c>
      <c r="B235" s="27" t="s">
        <v>24</v>
      </c>
      <c r="C235" s="27"/>
      <c r="D235" s="27"/>
      <c r="E235" s="43"/>
      <c r="F235" s="210" t="s">
        <v>41</v>
      </c>
      <c r="G235" s="332" t="s">
        <v>607</v>
      </c>
      <c r="H235" s="379"/>
      <c r="I235" s="380"/>
      <c r="J235" s="441"/>
      <c r="K235" s="34" t="e">
        <f>J235*#REF!</f>
        <v>#REF!</v>
      </c>
    </row>
    <row r="236" spans="1:11" s="3" customFormat="1" ht="12" hidden="1" outlineLevel="2" x14ac:dyDescent="0.2">
      <c r="A236" s="27" t="e">
        <f>IF(SUM(#REF!)&gt;0,10,"")</f>
        <v>#REF!</v>
      </c>
      <c r="B236" s="239"/>
      <c r="C236" s="229"/>
      <c r="D236" s="229" t="str">
        <f>IF($C$225="X","X","")</f>
        <v>X</v>
      </c>
      <c r="E236" s="107">
        <v>34515</v>
      </c>
      <c r="F236" s="207" t="s">
        <v>142</v>
      </c>
      <c r="G236" s="335"/>
      <c r="H236" s="383">
        <v>8600</v>
      </c>
      <c r="I236" s="368" t="s">
        <v>39</v>
      </c>
      <c r="J236" s="443"/>
      <c r="K236" s="42"/>
    </row>
    <row r="237" spans="1:11" s="3" customFormat="1" ht="33.75" hidden="1" outlineLevel="2" x14ac:dyDescent="0.2">
      <c r="A237" s="228" t="e">
        <f>A236</f>
        <v>#REF!</v>
      </c>
      <c r="B237" s="239" t="s">
        <v>23</v>
      </c>
      <c r="C237" s="239"/>
      <c r="D237" s="239"/>
      <c r="E237" s="19"/>
      <c r="F237" s="205" t="s">
        <v>143</v>
      </c>
      <c r="G237" s="336"/>
      <c r="H237" s="384"/>
      <c r="I237" s="372"/>
      <c r="J237" s="444"/>
      <c r="K237" s="37"/>
    </row>
    <row r="238" spans="1:11" s="3" customFormat="1" ht="12" hidden="1" outlineLevel="2" x14ac:dyDescent="0.2">
      <c r="A238" s="228" t="e">
        <f>A237</f>
        <v>#REF!</v>
      </c>
      <c r="B238" s="27" t="s">
        <v>24</v>
      </c>
      <c r="C238" s="27"/>
      <c r="D238" s="27"/>
      <c r="E238" s="43"/>
      <c r="F238" s="210" t="s">
        <v>41</v>
      </c>
      <c r="G238" s="332" t="s">
        <v>607</v>
      </c>
      <c r="H238" s="379"/>
      <c r="I238" s="380"/>
      <c r="J238" s="441"/>
      <c r="K238" s="34" t="e">
        <f>J238*#REF!</f>
        <v>#REF!</v>
      </c>
    </row>
    <row r="239" spans="1:11" s="3" customFormat="1" ht="12" hidden="1" outlineLevel="2" x14ac:dyDescent="0.2">
      <c r="A239" s="27" t="e">
        <f>IF(SUM(#REF!)&gt;0,10,"")</f>
        <v>#REF!</v>
      </c>
      <c r="B239" s="27"/>
      <c r="C239" s="229"/>
      <c r="D239" s="229" t="str">
        <f>IF($C$225="X","X","")</f>
        <v>X</v>
      </c>
      <c r="E239" s="107">
        <v>34515</v>
      </c>
      <c r="F239" s="207" t="s">
        <v>606</v>
      </c>
      <c r="G239" s="335">
        <v>0</v>
      </c>
      <c r="H239" s="383">
        <v>2600</v>
      </c>
      <c r="I239" s="368" t="s">
        <v>39</v>
      </c>
      <c r="J239" s="443"/>
      <c r="K239" s="42"/>
    </row>
    <row r="240" spans="1:11" s="3" customFormat="1" ht="22.5" hidden="1" outlineLevel="2" x14ac:dyDescent="0.2">
      <c r="A240" s="228" t="e">
        <f>A239</f>
        <v>#REF!</v>
      </c>
      <c r="B240" s="27" t="s">
        <v>23</v>
      </c>
      <c r="C240" s="27"/>
      <c r="D240" s="27"/>
      <c r="E240" s="19"/>
      <c r="F240" s="205" t="s">
        <v>144</v>
      </c>
      <c r="G240" s="336"/>
      <c r="H240" s="384"/>
      <c r="I240" s="372"/>
      <c r="J240" s="444"/>
      <c r="K240" s="37"/>
    </row>
    <row r="241" spans="1:11" s="3" customFormat="1" ht="12" hidden="1" outlineLevel="2" x14ac:dyDescent="0.2">
      <c r="A241" s="228" t="e">
        <f>A240</f>
        <v>#REF!</v>
      </c>
      <c r="B241" s="27" t="s">
        <v>24</v>
      </c>
      <c r="C241" s="27"/>
      <c r="D241" s="27"/>
      <c r="E241" s="19"/>
      <c r="F241" s="230" t="s">
        <v>41</v>
      </c>
      <c r="G241" s="332" t="s">
        <v>39</v>
      </c>
      <c r="H241" s="379"/>
      <c r="I241" s="392"/>
      <c r="J241" s="441"/>
      <c r="K241" s="34" t="e">
        <f>J241*#REF!</f>
        <v>#REF!</v>
      </c>
    </row>
    <row r="242" spans="1:11" s="3" customFormat="1" ht="12" hidden="1" outlineLevel="2" x14ac:dyDescent="0.2">
      <c r="A242" s="228" t="e">
        <f>IF(SUM(#REF!)&gt;0,10,"")</f>
        <v>#REF!</v>
      </c>
      <c r="B242" s="196" t="s">
        <v>79</v>
      </c>
      <c r="C242" s="197" t="s">
        <v>10</v>
      </c>
      <c r="D242" s="197" t="str">
        <f>IF($C$224="X","X","")</f>
        <v>X</v>
      </c>
      <c r="E242" s="148">
        <v>34520</v>
      </c>
      <c r="F242" s="247" t="s">
        <v>145</v>
      </c>
      <c r="G242" s="343">
        <v>0</v>
      </c>
      <c r="H242" s="384"/>
      <c r="I242" s="368"/>
      <c r="J242" s="444"/>
      <c r="K242" s="37"/>
    </row>
    <row r="243" spans="1:11" s="3" customFormat="1" ht="12" hidden="1" outlineLevel="2" x14ac:dyDescent="0.2">
      <c r="A243" s="27" t="e">
        <f>IF(SUM(#REF!)&gt;0,10,"")</f>
        <v>#REF!</v>
      </c>
      <c r="B243" s="27"/>
      <c r="C243" s="229"/>
      <c r="D243" s="229" t="str">
        <f>IF($C$242="X","X","")</f>
        <v>X</v>
      </c>
      <c r="E243" s="107">
        <v>34521</v>
      </c>
      <c r="F243" s="207" t="s">
        <v>146</v>
      </c>
      <c r="G243" s="335">
        <v>0</v>
      </c>
      <c r="H243" s="383">
        <v>190</v>
      </c>
      <c r="I243" s="368" t="s">
        <v>45</v>
      </c>
      <c r="J243" s="443"/>
      <c r="K243" s="42"/>
    </row>
    <row r="244" spans="1:11" s="3" customFormat="1" ht="33.75" hidden="1" outlineLevel="2" x14ac:dyDescent="0.2">
      <c r="A244" s="228" t="e">
        <f>A243</f>
        <v>#REF!</v>
      </c>
      <c r="B244" s="27" t="s">
        <v>23</v>
      </c>
      <c r="C244" s="27"/>
      <c r="D244" s="27"/>
      <c r="E244" s="19"/>
      <c r="F244" s="205" t="s">
        <v>147</v>
      </c>
      <c r="G244" s="336"/>
      <c r="H244" s="384"/>
      <c r="I244" s="372"/>
      <c r="J244" s="444"/>
      <c r="K244" s="37"/>
    </row>
    <row r="245" spans="1:11" s="3" customFormat="1" ht="12" hidden="1" outlineLevel="2" x14ac:dyDescent="0.2">
      <c r="A245" s="228" t="e">
        <f>A244</f>
        <v>#REF!</v>
      </c>
      <c r="B245" s="27" t="s">
        <v>24</v>
      </c>
      <c r="C245" s="27"/>
      <c r="D245" s="27"/>
      <c r="E245" s="43"/>
      <c r="F245" s="210" t="s">
        <v>46</v>
      </c>
      <c r="G245" s="332" t="s">
        <v>45</v>
      </c>
      <c r="H245" s="379"/>
      <c r="I245" s="380"/>
      <c r="J245" s="441"/>
      <c r="K245" s="34" t="e">
        <f>J245*#REF!</f>
        <v>#REF!</v>
      </c>
    </row>
    <row r="246" spans="1:11" s="3" customFormat="1" ht="12" hidden="1" outlineLevel="2" x14ac:dyDescent="0.2">
      <c r="A246" s="27" t="e">
        <f>IF(SUM(#REF!)&gt;0,10,"")</f>
        <v>#REF!</v>
      </c>
      <c r="B246" s="27"/>
      <c r="C246" s="229"/>
      <c r="D246" s="229" t="str">
        <f>IF($C$242="X","X","")</f>
        <v>X</v>
      </c>
      <c r="E246" s="107">
        <v>34522</v>
      </c>
      <c r="F246" s="207" t="s">
        <v>148</v>
      </c>
      <c r="G246" s="335">
        <v>0</v>
      </c>
      <c r="H246" s="383">
        <v>7</v>
      </c>
      <c r="I246" s="368" t="s">
        <v>45</v>
      </c>
      <c r="J246" s="443"/>
      <c r="K246" s="42"/>
    </row>
    <row r="247" spans="1:11" s="3" customFormat="1" ht="22.5" hidden="1" outlineLevel="2" x14ac:dyDescent="0.2">
      <c r="A247" s="228" t="e">
        <f>A246</f>
        <v>#REF!</v>
      </c>
      <c r="B247" s="27" t="s">
        <v>23</v>
      </c>
      <c r="C247" s="27"/>
      <c r="D247" s="27"/>
      <c r="E247" s="19"/>
      <c r="F247" s="205" t="s">
        <v>149</v>
      </c>
      <c r="G247" s="336"/>
      <c r="H247" s="384"/>
      <c r="I247" s="372"/>
      <c r="J247" s="444"/>
      <c r="K247" s="37"/>
    </row>
    <row r="248" spans="1:11" s="3" customFormat="1" ht="12" hidden="1" outlineLevel="2" x14ac:dyDescent="0.2">
      <c r="A248" s="228" t="e">
        <f>A247</f>
        <v>#REF!</v>
      </c>
      <c r="B248" s="27" t="s">
        <v>24</v>
      </c>
      <c r="C248" s="27"/>
      <c r="D248" s="27"/>
      <c r="E248" s="19"/>
      <c r="F248" s="230" t="s">
        <v>46</v>
      </c>
      <c r="G248" s="332" t="s">
        <v>45</v>
      </c>
      <c r="H248" s="379"/>
      <c r="I248" s="392"/>
      <c r="J248" s="441"/>
      <c r="K248" s="34" t="e">
        <f>J248*#REF!</f>
        <v>#REF!</v>
      </c>
    </row>
    <row r="249" spans="1:11" s="3" customFormat="1" ht="12" hidden="1" outlineLevel="2" x14ac:dyDescent="0.2">
      <c r="A249" s="27" t="e">
        <f>IF(SUM(#REF!)&gt;0,10,"")</f>
        <v>#REF!</v>
      </c>
      <c r="B249" s="27"/>
      <c r="C249" s="229"/>
      <c r="D249" s="229" t="str">
        <f>IF($C$242="X","X","")</f>
        <v>X</v>
      </c>
      <c r="E249" s="107">
        <v>34523</v>
      </c>
      <c r="F249" s="207" t="s">
        <v>150</v>
      </c>
      <c r="G249" s="326"/>
      <c r="H249" s="367">
        <v>2170</v>
      </c>
      <c r="I249" s="368" t="s">
        <v>34</v>
      </c>
      <c r="J249" s="437"/>
      <c r="K249" s="42"/>
    </row>
    <row r="250" spans="1:11" s="3" customFormat="1" ht="56.25" hidden="1" outlineLevel="2" x14ac:dyDescent="0.2">
      <c r="A250" s="228" t="e">
        <f>A249</f>
        <v>#REF!</v>
      </c>
      <c r="B250" s="27" t="s">
        <v>23</v>
      </c>
      <c r="C250" s="27"/>
      <c r="D250" s="27"/>
      <c r="E250" s="19"/>
      <c r="F250" s="205" t="s">
        <v>151</v>
      </c>
      <c r="G250" s="330"/>
      <c r="H250" s="369"/>
      <c r="I250" s="372"/>
      <c r="J250" s="438"/>
      <c r="K250" s="35"/>
    </row>
    <row r="251" spans="1:11" s="3" customFormat="1" ht="12" hidden="1" outlineLevel="2" x14ac:dyDescent="0.2">
      <c r="A251" s="228" t="e">
        <f>A250</f>
        <v>#REF!</v>
      </c>
      <c r="B251" s="27" t="s">
        <v>24</v>
      </c>
      <c r="C251" s="27"/>
      <c r="D251" s="27"/>
      <c r="E251" s="19"/>
      <c r="F251" s="230" t="s">
        <v>36</v>
      </c>
      <c r="G251" s="332" t="s">
        <v>34</v>
      </c>
      <c r="H251" s="379"/>
      <c r="I251" s="372"/>
      <c r="J251" s="441"/>
      <c r="K251" s="266" t="e">
        <f>J251*#REF!</f>
        <v>#REF!</v>
      </c>
    </row>
    <row r="252" spans="1:11" s="3" customFormat="1" ht="12" hidden="1" outlineLevel="2" x14ac:dyDescent="0.2">
      <c r="A252" s="228" t="e">
        <f>IF(SUM(#REF!)&gt;0,10,"")</f>
        <v>#REF!</v>
      </c>
      <c r="B252" s="196" t="s">
        <v>79</v>
      </c>
      <c r="C252" s="197" t="s">
        <v>10</v>
      </c>
      <c r="D252" s="197" t="str">
        <f>IF($C$224="X","X","")</f>
        <v>X</v>
      </c>
      <c r="E252" s="148">
        <v>34530</v>
      </c>
      <c r="F252" s="295" t="s">
        <v>152</v>
      </c>
      <c r="G252" s="343">
        <v>0</v>
      </c>
      <c r="H252" s="384"/>
      <c r="I252" s="368"/>
      <c r="J252" s="444"/>
      <c r="K252" s="37"/>
    </row>
    <row r="253" spans="1:11" s="3" customFormat="1" ht="12" hidden="1" outlineLevel="2" x14ac:dyDescent="0.2">
      <c r="A253" s="27" t="e">
        <f>IF(SUM(#REF!)&gt;0,10,"")</f>
        <v>#REF!</v>
      </c>
      <c r="B253" s="27"/>
      <c r="C253" s="229" t="s">
        <v>10</v>
      </c>
      <c r="D253" s="229" t="str">
        <f>IF($C$193="X","X","")</f>
        <v>X</v>
      </c>
      <c r="E253" s="107">
        <v>34531</v>
      </c>
      <c r="F253" s="207" t="s">
        <v>153</v>
      </c>
      <c r="G253" s="335">
        <v>0</v>
      </c>
      <c r="H253" s="383">
        <v>1050</v>
      </c>
      <c r="I253" s="368" t="s">
        <v>8</v>
      </c>
      <c r="J253" s="443"/>
      <c r="K253" s="42"/>
    </row>
    <row r="254" spans="1:11" s="3" customFormat="1" ht="22.5" hidden="1" outlineLevel="2" x14ac:dyDescent="0.2">
      <c r="A254" s="228" t="e">
        <f>A253</f>
        <v>#REF!</v>
      </c>
      <c r="B254" s="27" t="s">
        <v>23</v>
      </c>
      <c r="C254" s="27"/>
      <c r="D254" s="27"/>
      <c r="E254" s="19"/>
      <c r="F254" s="205" t="s">
        <v>154</v>
      </c>
      <c r="G254" s="336"/>
      <c r="H254" s="384"/>
      <c r="I254" s="372"/>
      <c r="J254" s="444"/>
      <c r="K254" s="37"/>
    </row>
    <row r="255" spans="1:11" s="3" customFormat="1" ht="12" hidden="1" outlineLevel="2" x14ac:dyDescent="0.2">
      <c r="A255" s="228" t="e">
        <f>A254</f>
        <v>#REF!</v>
      </c>
      <c r="B255" s="27" t="s">
        <v>24</v>
      </c>
      <c r="C255" s="27"/>
      <c r="D255" s="27"/>
      <c r="E255" s="19"/>
      <c r="F255" s="230" t="s">
        <v>25</v>
      </c>
      <c r="G255" s="332" t="s">
        <v>8</v>
      </c>
      <c r="H255" s="369"/>
      <c r="I255" s="372"/>
      <c r="J255" s="438"/>
      <c r="K255" s="35" t="e">
        <f>J255*#REF!</f>
        <v>#REF!</v>
      </c>
    </row>
    <row r="256" spans="1:11" s="3" customFormat="1" ht="12" hidden="1" outlineLevel="2" x14ac:dyDescent="0.2">
      <c r="A256" s="27" t="e">
        <f>IF(SUM(#REF!)&gt;0,10,"")</f>
        <v>#REF!</v>
      </c>
      <c r="B256" s="239"/>
      <c r="C256" s="229" t="s">
        <v>10</v>
      </c>
      <c r="D256" s="229" t="str">
        <f>IF($C$193="X","X","")</f>
        <v>X</v>
      </c>
      <c r="E256" s="309">
        <v>34532</v>
      </c>
      <c r="F256" s="274" t="s">
        <v>608</v>
      </c>
      <c r="G256" s="335"/>
      <c r="H256" s="383">
        <v>5000</v>
      </c>
      <c r="I256" s="368" t="s">
        <v>39</v>
      </c>
      <c r="J256" s="443"/>
      <c r="K256" s="42"/>
    </row>
    <row r="257" spans="1:11" s="3" customFormat="1" ht="33.75" hidden="1" outlineLevel="2" x14ac:dyDescent="0.2">
      <c r="A257" s="228" t="e">
        <f>A256</f>
        <v>#REF!</v>
      </c>
      <c r="B257" s="239" t="s">
        <v>23</v>
      </c>
      <c r="C257" s="239"/>
      <c r="D257" s="239"/>
      <c r="E257" s="300"/>
      <c r="F257" s="273" t="s">
        <v>569</v>
      </c>
      <c r="G257" s="336"/>
      <c r="H257" s="384"/>
      <c r="I257" s="372"/>
      <c r="J257" s="444"/>
      <c r="K257" s="37"/>
    </row>
    <row r="258" spans="1:11" s="3" customFormat="1" ht="12" hidden="1" outlineLevel="2" x14ac:dyDescent="0.2">
      <c r="A258" s="228" t="e">
        <f>A257</f>
        <v>#REF!</v>
      </c>
      <c r="B258" s="27" t="s">
        <v>24</v>
      </c>
      <c r="C258" s="27"/>
      <c r="D258" s="27"/>
      <c r="E258" s="43"/>
      <c r="F258" s="210" t="s">
        <v>41</v>
      </c>
      <c r="G258" s="332" t="s">
        <v>607</v>
      </c>
      <c r="H258" s="379"/>
      <c r="I258" s="380"/>
      <c r="J258" s="441"/>
      <c r="K258" s="34" t="e">
        <f>J258*#REF!</f>
        <v>#REF!</v>
      </c>
    </row>
    <row r="259" spans="1:11" s="3" customFormat="1" ht="22.5" hidden="1" outlineLevel="2" x14ac:dyDescent="0.2">
      <c r="A259" s="228" t="e">
        <f>#REF!</f>
        <v>#REF!</v>
      </c>
      <c r="B259" s="27" t="s">
        <v>23</v>
      </c>
      <c r="C259" s="27"/>
      <c r="D259" s="27"/>
      <c r="E259" s="167"/>
      <c r="F259" s="205" t="s">
        <v>638</v>
      </c>
      <c r="G259" s="332" t="s">
        <v>155</v>
      </c>
      <c r="H259" s="388"/>
      <c r="I259" s="372"/>
      <c r="J259" s="447"/>
      <c r="K259" s="154"/>
    </row>
    <row r="260" spans="1:11" s="3" customFormat="1" ht="12" hidden="1" outlineLevel="2" x14ac:dyDescent="0.2">
      <c r="A260" s="228" t="e">
        <f>#REF!</f>
        <v>#REF!</v>
      </c>
      <c r="B260" s="27" t="s">
        <v>24</v>
      </c>
      <c r="C260" s="27"/>
      <c r="D260" s="27"/>
      <c r="E260" s="43"/>
      <c r="F260" s="210" t="s">
        <v>55</v>
      </c>
      <c r="G260" s="332" t="s">
        <v>54</v>
      </c>
      <c r="H260" s="379"/>
      <c r="I260" s="380"/>
      <c r="J260" s="441"/>
      <c r="K260" s="34" t="e">
        <f>J260*#REF!</f>
        <v>#REF!</v>
      </c>
    </row>
    <row r="261" spans="1:11" s="3" customFormat="1" ht="12" hidden="1" outlineLevel="2" x14ac:dyDescent="0.2">
      <c r="A261" s="228" t="e">
        <f>#REF!</f>
        <v>#REF!</v>
      </c>
      <c r="B261" s="27" t="s">
        <v>24</v>
      </c>
      <c r="C261" s="27"/>
      <c r="D261" s="27"/>
      <c r="E261" s="43"/>
      <c r="F261" s="275" t="s">
        <v>55</v>
      </c>
      <c r="G261" s="332" t="s">
        <v>54</v>
      </c>
      <c r="H261" s="379"/>
      <c r="I261" s="380"/>
      <c r="J261" s="441"/>
      <c r="K261" s="34" t="e">
        <f>J261*#REF!</f>
        <v>#REF!</v>
      </c>
    </row>
    <row r="262" spans="1:11" s="3" customFormat="1" ht="12" hidden="1" outlineLevel="2" x14ac:dyDescent="0.2">
      <c r="A262" s="228" t="e">
        <f>#REF!</f>
        <v>#REF!</v>
      </c>
      <c r="B262" s="27" t="s">
        <v>24</v>
      </c>
      <c r="C262" s="27"/>
      <c r="D262" s="27"/>
      <c r="E262" s="43"/>
      <c r="F262" s="210" t="s">
        <v>55</v>
      </c>
      <c r="G262" s="332" t="s">
        <v>54</v>
      </c>
      <c r="H262" s="379"/>
      <c r="I262" s="380"/>
      <c r="J262" s="441"/>
      <c r="K262" s="34" t="e">
        <f>J262*#REF!</f>
        <v>#REF!</v>
      </c>
    </row>
    <row r="263" spans="1:11" s="3" customFormat="1" ht="12" hidden="1" outlineLevel="2" x14ac:dyDescent="0.2">
      <c r="A263" s="228" t="e">
        <f>#REF!</f>
        <v>#REF!</v>
      </c>
      <c r="B263" s="27" t="s">
        <v>24</v>
      </c>
      <c r="C263" s="27"/>
      <c r="D263" s="27"/>
      <c r="E263" s="43"/>
      <c r="F263" s="210" t="s">
        <v>55</v>
      </c>
      <c r="G263" s="332" t="s">
        <v>54</v>
      </c>
      <c r="H263" s="379"/>
      <c r="I263" s="380"/>
      <c r="J263" s="441"/>
      <c r="K263" s="34" t="e">
        <f>J263*#REF!</f>
        <v>#REF!</v>
      </c>
    </row>
    <row r="264" spans="1:11" s="3" customFormat="1" ht="12" hidden="1" outlineLevel="2" x14ac:dyDescent="0.2">
      <c r="A264" s="228" t="e">
        <f>#REF!</f>
        <v>#REF!</v>
      </c>
      <c r="B264" s="27" t="s">
        <v>24</v>
      </c>
      <c r="C264" s="27"/>
      <c r="D264" s="27"/>
      <c r="E264" s="43"/>
      <c r="F264" s="210" t="s">
        <v>55</v>
      </c>
      <c r="G264" s="332" t="s">
        <v>54</v>
      </c>
      <c r="H264" s="379"/>
      <c r="I264" s="380"/>
      <c r="J264" s="441"/>
      <c r="K264" s="34" t="e">
        <f>J264*#REF!</f>
        <v>#REF!</v>
      </c>
    </row>
    <row r="265" spans="1:11" s="3" customFormat="1" ht="12" hidden="1" outlineLevel="2" x14ac:dyDescent="0.2">
      <c r="A265" s="228" t="e">
        <f>#REF!</f>
        <v>#REF!</v>
      </c>
      <c r="B265" s="27" t="s">
        <v>24</v>
      </c>
      <c r="C265" s="27"/>
      <c r="D265" s="27"/>
      <c r="E265" s="43"/>
      <c r="F265" s="230" t="s">
        <v>55</v>
      </c>
      <c r="G265" s="332" t="s">
        <v>54</v>
      </c>
      <c r="H265" s="379"/>
      <c r="I265" s="372"/>
      <c r="J265" s="441"/>
      <c r="K265" s="34" t="e">
        <f>J265*#REF!</f>
        <v>#REF!</v>
      </c>
    </row>
    <row r="266" spans="1:11" s="3" customFormat="1" ht="12" hidden="1" outlineLevel="2" x14ac:dyDescent="0.2">
      <c r="A266" s="228" t="e">
        <f>#REF!</f>
        <v>#REF!</v>
      </c>
      <c r="B266" s="27" t="s">
        <v>24</v>
      </c>
      <c r="C266" s="27"/>
      <c r="D266" s="27"/>
      <c r="E266" s="43"/>
      <c r="F266" s="230" t="s">
        <v>55</v>
      </c>
      <c r="G266" s="332" t="s">
        <v>54</v>
      </c>
      <c r="H266" s="379"/>
      <c r="I266" s="372"/>
      <c r="J266" s="441"/>
      <c r="K266" s="34" t="e">
        <f>J266*#REF!</f>
        <v>#REF!</v>
      </c>
    </row>
    <row r="267" spans="1:11" s="3" customFormat="1" ht="12" hidden="1" outlineLevel="2" x14ac:dyDescent="0.2">
      <c r="A267" s="228" t="e">
        <f>#REF!</f>
        <v>#REF!</v>
      </c>
      <c r="B267" s="27" t="s">
        <v>24</v>
      </c>
      <c r="C267" s="27"/>
      <c r="D267" s="27"/>
      <c r="F267" s="230" t="s">
        <v>55</v>
      </c>
      <c r="G267" s="332" t="s">
        <v>54</v>
      </c>
      <c r="H267" s="379"/>
      <c r="I267" s="372"/>
      <c r="J267" s="441"/>
      <c r="K267" s="34" t="e">
        <f>J267*#REF!</f>
        <v>#REF!</v>
      </c>
    </row>
    <row r="268" spans="1:11" s="3" customFormat="1" ht="12" hidden="1" outlineLevel="2" x14ac:dyDescent="0.2">
      <c r="A268" s="27" t="e">
        <f>IF(SUM(#REF!)&gt;0,10,"")</f>
        <v>#REF!</v>
      </c>
      <c r="B268" s="27"/>
      <c r="C268" s="229"/>
      <c r="D268" s="229" t="e">
        <f>IF(#REF!="X","X","")</f>
        <v>#REF!</v>
      </c>
      <c r="E268" s="309">
        <v>34619</v>
      </c>
      <c r="F268" s="274" t="s">
        <v>612</v>
      </c>
      <c r="G268" s="335">
        <v>0</v>
      </c>
      <c r="H268" s="383"/>
      <c r="I268" s="368" t="s">
        <v>54</v>
      </c>
      <c r="J268" s="443"/>
      <c r="K268" s="42"/>
    </row>
    <row r="269" spans="1:11" s="3" customFormat="1" ht="12" hidden="1" outlineLevel="2" x14ac:dyDescent="0.2">
      <c r="A269" s="228" t="e">
        <f>A268</f>
        <v>#REF!</v>
      </c>
      <c r="B269" s="27" t="s">
        <v>24</v>
      </c>
      <c r="C269" s="27"/>
      <c r="D269" s="27"/>
      <c r="F269" s="258" t="s">
        <v>55</v>
      </c>
      <c r="G269" s="332" t="s">
        <v>54</v>
      </c>
      <c r="H269" s="379">
        <v>25</v>
      </c>
      <c r="I269" s="372"/>
      <c r="J269" s="441"/>
      <c r="K269" s="34" t="e">
        <f>J269*#REF!</f>
        <v>#REF!</v>
      </c>
    </row>
    <row r="270" spans="1:11" s="3" customFormat="1" ht="12" hidden="1" outlineLevel="2" x14ac:dyDescent="0.2">
      <c r="A270" s="27" t="e">
        <f>IF(SUM(#REF!)&gt;0,10,"")</f>
        <v>#REF!</v>
      </c>
      <c r="B270" s="27"/>
      <c r="C270" s="229" t="s">
        <v>10</v>
      </c>
      <c r="D270" s="229" t="str">
        <f>IF($C$193="X","X","")</f>
        <v>X</v>
      </c>
      <c r="E270" s="107">
        <v>34619</v>
      </c>
      <c r="F270" s="207" t="s">
        <v>159</v>
      </c>
      <c r="G270" s="335">
        <v>0</v>
      </c>
      <c r="H270" s="383">
        <v>12</v>
      </c>
      <c r="I270" s="368" t="s">
        <v>54</v>
      </c>
      <c r="J270" s="443"/>
      <c r="K270" s="42"/>
    </row>
    <row r="271" spans="1:11" s="3" customFormat="1" ht="45" hidden="1" outlineLevel="2" x14ac:dyDescent="0.2">
      <c r="A271" s="228" t="e">
        <f>A270</f>
        <v>#REF!</v>
      </c>
      <c r="B271" s="27" t="s">
        <v>23</v>
      </c>
      <c r="C271" s="27"/>
      <c r="D271" s="27"/>
      <c r="E271" s="167"/>
      <c r="F271" s="205" t="s">
        <v>160</v>
      </c>
      <c r="G271" s="336"/>
      <c r="H271" s="384"/>
      <c r="I271" s="372"/>
      <c r="J271" s="444"/>
      <c r="K271" s="267"/>
    </row>
    <row r="272" spans="1:11" s="3" customFormat="1" ht="12" hidden="1" outlineLevel="2" x14ac:dyDescent="0.2">
      <c r="A272" s="228" t="e">
        <f>A270</f>
        <v>#REF!</v>
      </c>
      <c r="B272" s="27" t="s">
        <v>24</v>
      </c>
      <c r="C272" s="27"/>
      <c r="D272" s="27"/>
      <c r="E272" s="43"/>
      <c r="F272" s="230" t="s">
        <v>55</v>
      </c>
      <c r="G272" s="332" t="s">
        <v>54</v>
      </c>
      <c r="H272" s="379"/>
      <c r="I272" s="372"/>
      <c r="J272" s="441"/>
      <c r="K272" s="34" t="e">
        <f>J272*#REF!</f>
        <v>#REF!</v>
      </c>
    </row>
    <row r="273" spans="1:11" s="3" customFormat="1" ht="24" hidden="1" outlineLevel="2" x14ac:dyDescent="0.2">
      <c r="A273" s="228" t="e">
        <f>IF(SUM(#REF!)&gt;0,10,"")</f>
        <v>#REF!</v>
      </c>
      <c r="B273" s="228" t="s">
        <v>79</v>
      </c>
      <c r="C273" s="197" t="s">
        <v>10</v>
      </c>
      <c r="D273" s="197" t="e">
        <f>IF(#REF!="X","X","")</f>
        <v>#REF!</v>
      </c>
      <c r="E273" s="148">
        <v>34630</v>
      </c>
      <c r="F273" s="271" t="s">
        <v>636</v>
      </c>
      <c r="G273" s="336">
        <v>0</v>
      </c>
      <c r="H273" s="384"/>
      <c r="I273" s="368"/>
      <c r="J273" s="444"/>
      <c r="K273" s="37"/>
    </row>
    <row r="274" spans="1:11" s="3" customFormat="1" ht="12" hidden="1" outlineLevel="2" x14ac:dyDescent="0.2">
      <c r="A274" s="27" t="e">
        <f>IF(SUM(#REF!)&gt;0,10,"")</f>
        <v>#REF!</v>
      </c>
      <c r="B274" s="27"/>
      <c r="C274" s="229" t="s">
        <v>10</v>
      </c>
      <c r="D274" s="229" t="str">
        <f>IF($C$193="X","X","")</f>
        <v>X</v>
      </c>
      <c r="E274" s="107">
        <v>34631</v>
      </c>
      <c r="F274" s="207" t="s">
        <v>161</v>
      </c>
      <c r="G274" s="335"/>
      <c r="H274" s="383">
        <v>5</v>
      </c>
      <c r="I274" s="368" t="s">
        <v>45</v>
      </c>
      <c r="J274" s="443"/>
      <c r="K274" s="42"/>
    </row>
    <row r="275" spans="1:11" s="3" customFormat="1" ht="12" hidden="1" outlineLevel="2" x14ac:dyDescent="0.2">
      <c r="A275" s="228" t="e">
        <f>A273</f>
        <v>#REF!</v>
      </c>
      <c r="B275" s="27" t="s">
        <v>24</v>
      </c>
      <c r="C275" s="27"/>
      <c r="D275" s="27"/>
      <c r="E275" s="19"/>
      <c r="F275" s="230" t="s">
        <v>46</v>
      </c>
      <c r="G275" s="332" t="s">
        <v>45</v>
      </c>
      <c r="H275" s="369"/>
      <c r="I275" s="372"/>
      <c r="J275" s="438"/>
      <c r="K275" s="35" t="e">
        <f>J275*#REF!</f>
        <v>#REF!</v>
      </c>
    </row>
    <row r="276" spans="1:11" s="3" customFormat="1" ht="12" hidden="1" outlineLevel="2" x14ac:dyDescent="0.2">
      <c r="A276" s="27" t="e">
        <f>IF(SUM(#REF!)&gt;0,10,"")</f>
        <v>#REF!</v>
      </c>
      <c r="B276" s="27"/>
      <c r="C276" s="229" t="s">
        <v>10</v>
      </c>
      <c r="D276" s="229" t="str">
        <f>IF($C$193="X","X","")</f>
        <v>X</v>
      </c>
      <c r="E276" s="107">
        <v>34632</v>
      </c>
      <c r="F276" s="207" t="s">
        <v>162</v>
      </c>
      <c r="G276" s="335"/>
      <c r="H276" s="383">
        <v>6</v>
      </c>
      <c r="I276" s="368" t="s">
        <v>45</v>
      </c>
      <c r="J276" s="443"/>
      <c r="K276" s="42"/>
    </row>
    <row r="277" spans="1:11" s="3" customFormat="1" ht="12" hidden="1" outlineLevel="2" x14ac:dyDescent="0.2">
      <c r="A277" s="228" t="e">
        <f>A275</f>
        <v>#REF!</v>
      </c>
      <c r="B277" s="27" t="s">
        <v>24</v>
      </c>
      <c r="C277" s="27"/>
      <c r="D277" s="27"/>
      <c r="E277" s="19"/>
      <c r="F277" s="230" t="s">
        <v>46</v>
      </c>
      <c r="G277" s="332" t="s">
        <v>45</v>
      </c>
      <c r="H277" s="369"/>
      <c r="I277" s="372"/>
      <c r="J277" s="438"/>
      <c r="K277" s="35" t="e">
        <f>J277*#REF!</f>
        <v>#REF!</v>
      </c>
    </row>
    <row r="278" spans="1:11" s="3" customFormat="1" ht="12" hidden="1" outlineLevel="2" x14ac:dyDescent="0.2">
      <c r="A278" s="27" t="e">
        <f>IF(SUM(#REF!)&gt;0,10,"")</f>
        <v>#REF!</v>
      </c>
      <c r="B278" s="27"/>
      <c r="C278" s="229" t="s">
        <v>10</v>
      </c>
      <c r="D278" s="229" t="str">
        <f>IF($C$193="X","X","")</f>
        <v>X</v>
      </c>
      <c r="E278" s="107">
        <v>34633</v>
      </c>
      <c r="F278" s="207" t="s">
        <v>163</v>
      </c>
      <c r="G278" s="335"/>
      <c r="H278" s="383">
        <v>8</v>
      </c>
      <c r="I278" s="368" t="s">
        <v>45</v>
      </c>
      <c r="J278" s="443"/>
      <c r="K278" s="42"/>
    </row>
    <row r="279" spans="1:11" s="3" customFormat="1" ht="12" hidden="1" outlineLevel="2" x14ac:dyDescent="0.2">
      <c r="A279" s="228" t="e">
        <f>A277</f>
        <v>#REF!</v>
      </c>
      <c r="B279" s="27" t="s">
        <v>24</v>
      </c>
      <c r="C279" s="27"/>
      <c r="D279" s="27"/>
      <c r="E279" s="19"/>
      <c r="F279" s="230" t="s">
        <v>46</v>
      </c>
      <c r="G279" s="332" t="s">
        <v>45</v>
      </c>
      <c r="H279" s="369"/>
      <c r="I279" s="372"/>
      <c r="J279" s="438"/>
      <c r="K279" s="35" t="e">
        <f>J279*#REF!</f>
        <v>#REF!</v>
      </c>
    </row>
    <row r="280" spans="1:11" s="3" customFormat="1" ht="12" hidden="1" outlineLevel="2" x14ac:dyDescent="0.2">
      <c r="A280" s="27" t="e">
        <f>IF(SUM(#REF!)&gt;0,10,"")</f>
        <v>#REF!</v>
      </c>
      <c r="B280" s="27"/>
      <c r="C280" s="229"/>
      <c r="D280" s="229" t="str">
        <f>IF($C$193="X","X","")</f>
        <v>X</v>
      </c>
      <c r="E280" s="107">
        <v>34634</v>
      </c>
      <c r="F280" s="207" t="s">
        <v>164</v>
      </c>
      <c r="G280" s="335"/>
      <c r="H280" s="383">
        <v>15</v>
      </c>
      <c r="I280" s="368" t="s">
        <v>45</v>
      </c>
      <c r="J280" s="443"/>
      <c r="K280" s="42"/>
    </row>
    <row r="281" spans="1:11" s="3" customFormat="1" ht="12" hidden="1" outlineLevel="2" x14ac:dyDescent="0.2">
      <c r="A281" s="228" t="e">
        <f>A277</f>
        <v>#REF!</v>
      </c>
      <c r="B281" s="27" t="s">
        <v>24</v>
      </c>
      <c r="C281" s="27"/>
      <c r="D281" s="27"/>
      <c r="E281" s="19"/>
      <c r="F281" s="230" t="s">
        <v>46</v>
      </c>
      <c r="G281" s="332" t="s">
        <v>45</v>
      </c>
      <c r="H281" s="369"/>
      <c r="I281" s="372"/>
      <c r="J281" s="438"/>
      <c r="K281" s="35" t="e">
        <f>J281*#REF!</f>
        <v>#REF!</v>
      </c>
    </row>
    <row r="282" spans="1:11" s="3" customFormat="1" ht="12" hidden="1" outlineLevel="2" x14ac:dyDescent="0.2">
      <c r="A282" s="27" t="e">
        <f>IF(SUM(#REF!)&gt;0,10,"")</f>
        <v>#REF!</v>
      </c>
      <c r="B282" s="27"/>
      <c r="C282" s="229"/>
      <c r="D282" s="229" t="str">
        <f>IF($C$193="X","X","")</f>
        <v>X</v>
      </c>
      <c r="E282" s="107">
        <v>34635</v>
      </c>
      <c r="F282" s="207" t="s">
        <v>165</v>
      </c>
      <c r="G282" s="335"/>
      <c r="H282" s="383">
        <v>23</v>
      </c>
      <c r="I282" s="368" t="s">
        <v>45</v>
      </c>
      <c r="J282" s="443"/>
      <c r="K282" s="42"/>
    </row>
    <row r="283" spans="1:11" s="3" customFormat="1" ht="12" hidden="1" outlineLevel="2" x14ac:dyDescent="0.2">
      <c r="A283" s="228" t="e">
        <f>A279</f>
        <v>#REF!</v>
      </c>
      <c r="B283" s="27" t="s">
        <v>24</v>
      </c>
      <c r="C283" s="27"/>
      <c r="D283" s="27"/>
      <c r="E283" s="19"/>
      <c r="F283" s="230" t="s">
        <v>46</v>
      </c>
      <c r="G283" s="332" t="s">
        <v>45</v>
      </c>
      <c r="H283" s="369"/>
      <c r="I283" s="372"/>
      <c r="J283" s="438"/>
      <c r="K283" s="35" t="e">
        <f>J283*#REF!</f>
        <v>#REF!</v>
      </c>
    </row>
    <row r="284" spans="1:11" s="3" customFormat="1" ht="12" hidden="1" outlineLevel="2" x14ac:dyDescent="0.2">
      <c r="A284" s="228" t="e">
        <f>IF(SUM(#REF!)&gt;0,10,"")</f>
        <v>#REF!</v>
      </c>
      <c r="B284" s="228" t="s">
        <v>79</v>
      </c>
      <c r="C284" s="197"/>
      <c r="D284" s="197" t="e">
        <f>IF(#REF!="X","X","")</f>
        <v>#REF!</v>
      </c>
      <c r="E284" s="148">
        <v>34640</v>
      </c>
      <c r="F284" s="271" t="s">
        <v>166</v>
      </c>
      <c r="G284" s="336">
        <v>0</v>
      </c>
      <c r="H284" s="383"/>
      <c r="I284" s="368"/>
      <c r="J284" s="443"/>
      <c r="K284" s="152"/>
    </row>
    <row r="285" spans="1:11" ht="22.5" hidden="1" outlineLevel="2" x14ac:dyDescent="0.2">
      <c r="A285" s="228" t="e">
        <f>A284</f>
        <v>#REF!</v>
      </c>
      <c r="B285" s="240" t="s">
        <v>23</v>
      </c>
      <c r="C285" s="240"/>
      <c r="D285" s="240"/>
      <c r="E285" s="168"/>
      <c r="F285" s="273" t="s">
        <v>167</v>
      </c>
      <c r="G285" s="343"/>
      <c r="H285" s="384"/>
      <c r="I285" s="372"/>
      <c r="J285" s="444"/>
      <c r="K285" s="37"/>
    </row>
    <row r="286" spans="1:11" s="3" customFormat="1" ht="12" hidden="1" outlineLevel="2" x14ac:dyDescent="0.2">
      <c r="A286" s="27" t="e">
        <f>IF(SUM(#REF!)&gt;0,10,"")</f>
        <v>#REF!</v>
      </c>
      <c r="B286" s="27"/>
      <c r="C286" s="229"/>
      <c r="D286" s="229" t="str">
        <f>IF($C$284="X","X","")</f>
        <v/>
      </c>
      <c r="E286" s="107">
        <v>34641</v>
      </c>
      <c r="F286" s="274" t="s">
        <v>168</v>
      </c>
      <c r="G286" s="335"/>
      <c r="H286" s="383">
        <v>75</v>
      </c>
      <c r="I286" s="368" t="s">
        <v>54</v>
      </c>
      <c r="J286" s="443"/>
      <c r="K286" s="42">
        <f>J286*$H286</f>
        <v>0</v>
      </c>
    </row>
    <row r="287" spans="1:11" s="3" customFormat="1" ht="12" hidden="1" outlineLevel="2" x14ac:dyDescent="0.2">
      <c r="A287" s="228" t="e">
        <f>A284</f>
        <v>#REF!</v>
      </c>
      <c r="B287" s="27" t="s">
        <v>24</v>
      </c>
      <c r="C287" s="27"/>
      <c r="D287" s="27"/>
      <c r="E287" s="19"/>
      <c r="F287" s="258" t="s">
        <v>55</v>
      </c>
      <c r="G287" s="332" t="s">
        <v>54</v>
      </c>
      <c r="H287" s="369"/>
      <c r="I287" s="372"/>
      <c r="J287" s="438"/>
      <c r="K287" s="35" t="e">
        <f>J287*#REF!</f>
        <v>#REF!</v>
      </c>
    </row>
    <row r="288" spans="1:11" s="3" customFormat="1" ht="12.75" outlineLevel="1" collapsed="1" thickBot="1" x14ac:dyDescent="0.25">
      <c r="A288" s="27" t="e">
        <f>A137</f>
        <v>#REF!</v>
      </c>
      <c r="B288" s="27" t="s">
        <v>64</v>
      </c>
      <c r="C288" s="27"/>
      <c r="D288" s="27"/>
      <c r="E288" s="245"/>
      <c r="F288" s="226" t="s">
        <v>169</v>
      </c>
      <c r="G288" s="331">
        <v>0</v>
      </c>
      <c r="H288" s="377"/>
      <c r="I288" s="386"/>
      <c r="J288" s="377"/>
      <c r="K288" s="377">
        <f>K140</f>
        <v>0</v>
      </c>
    </row>
    <row r="289" spans="1:11" s="8" customFormat="1" ht="78.75" hidden="1" outlineLevel="2" x14ac:dyDescent="0.2">
      <c r="A289" s="228" t="e">
        <f>#REF!</f>
        <v>#REF!</v>
      </c>
      <c r="B289" s="27" t="s">
        <v>23</v>
      </c>
      <c r="C289" s="27"/>
      <c r="D289" s="27"/>
      <c r="E289" s="144"/>
      <c r="F289" s="205" t="s">
        <v>614</v>
      </c>
      <c r="G289" s="341">
        <v>0</v>
      </c>
      <c r="H289" s="401"/>
      <c r="I289" s="392"/>
      <c r="J289" s="455"/>
      <c r="K289" s="157"/>
    </row>
    <row r="290" spans="1:11" s="8" customFormat="1" ht="12.75" hidden="1" outlineLevel="2" x14ac:dyDescent="0.2">
      <c r="A290" s="228" t="e">
        <f>IF(SUM(#REF!)&gt;0,10,"")</f>
        <v>#REF!</v>
      </c>
      <c r="B290" s="47" t="s">
        <v>21</v>
      </c>
      <c r="C290" s="238"/>
      <c r="D290" s="238" t="e">
        <f>IF(#REF!="X","X","")</f>
        <v>#REF!</v>
      </c>
      <c r="E290" s="105">
        <v>41200</v>
      </c>
      <c r="F290" s="271" t="s">
        <v>172</v>
      </c>
      <c r="G290" s="349"/>
      <c r="H290" s="402"/>
      <c r="I290" s="396"/>
      <c r="J290" s="449"/>
      <c r="K290" s="38"/>
    </row>
    <row r="291" spans="1:11" s="8" customFormat="1" ht="12.75" hidden="1" outlineLevel="2" x14ac:dyDescent="0.2">
      <c r="A291" s="228" t="e">
        <f>A290</f>
        <v>#REF!</v>
      </c>
      <c r="B291" s="27" t="s">
        <v>23</v>
      </c>
      <c r="C291" s="27"/>
      <c r="D291" s="27"/>
      <c r="E291" s="169"/>
      <c r="F291" s="321" t="s">
        <v>173</v>
      </c>
      <c r="G291" s="350">
        <v>0</v>
      </c>
      <c r="H291" s="403"/>
      <c r="I291" s="390"/>
      <c r="J291" s="456"/>
      <c r="K291" s="159"/>
    </row>
    <row r="292" spans="1:11" s="8" customFormat="1" ht="12.75" hidden="1" outlineLevel="2" x14ac:dyDescent="0.2">
      <c r="A292" s="27" t="e">
        <f>IF(SUM(#REF!)&gt;0,10,"")</f>
        <v>#REF!</v>
      </c>
      <c r="B292" s="23"/>
      <c r="C292" s="229"/>
      <c r="D292" s="229" t="str">
        <f>IF($C$290="X","X","")</f>
        <v/>
      </c>
      <c r="E292" s="147">
        <v>41201</v>
      </c>
      <c r="F292" s="274" t="s">
        <v>635</v>
      </c>
      <c r="G292" s="349"/>
      <c r="H292" s="397">
        <v>90</v>
      </c>
      <c r="I292" s="396" t="s">
        <v>45</v>
      </c>
      <c r="J292" s="452"/>
      <c r="K292" s="158"/>
    </row>
    <row r="293" spans="1:11" s="8" customFormat="1" ht="12.75" hidden="1" outlineLevel="2" x14ac:dyDescent="0.2">
      <c r="A293" s="228" t="e">
        <f>A292</f>
        <v>#REF!</v>
      </c>
      <c r="B293" s="27" t="s">
        <v>24</v>
      </c>
      <c r="C293" s="27"/>
      <c r="D293" s="27"/>
      <c r="E293" s="43"/>
      <c r="F293" s="258" t="s">
        <v>46</v>
      </c>
      <c r="G293" s="332" t="s">
        <v>45</v>
      </c>
      <c r="H293" s="379"/>
      <c r="I293" s="390"/>
      <c r="J293" s="441"/>
      <c r="K293" s="34" t="e">
        <f>J293*#REF!</f>
        <v>#REF!</v>
      </c>
    </row>
    <row r="294" spans="1:11" s="8" customFormat="1" ht="12.75" hidden="1" outlineLevel="2" x14ac:dyDescent="0.2">
      <c r="A294" s="27" t="e">
        <f>IF(SUM(#REF!)&gt;0,10,"")</f>
        <v>#REF!</v>
      </c>
      <c r="B294" s="23"/>
      <c r="C294" s="229"/>
      <c r="D294" s="229" t="str">
        <f>IF($C$290="X","X","")</f>
        <v/>
      </c>
      <c r="E294" s="147">
        <v>41202</v>
      </c>
      <c r="F294" s="274" t="s">
        <v>174</v>
      </c>
      <c r="G294" s="349"/>
      <c r="H294" s="397">
        <v>120</v>
      </c>
      <c r="I294" s="396" t="s">
        <v>45</v>
      </c>
      <c r="J294" s="452"/>
      <c r="K294" s="42"/>
    </row>
    <row r="295" spans="1:11" s="8" customFormat="1" ht="12.75" hidden="1" outlineLevel="2" x14ac:dyDescent="0.2">
      <c r="A295" s="228" t="e">
        <f>A294</f>
        <v>#REF!</v>
      </c>
      <c r="B295" s="27" t="s">
        <v>24</v>
      </c>
      <c r="C295" s="27"/>
      <c r="D295" s="27"/>
      <c r="E295" s="43"/>
      <c r="F295" s="258" t="s">
        <v>46</v>
      </c>
      <c r="G295" s="332" t="s">
        <v>45</v>
      </c>
      <c r="H295" s="379"/>
      <c r="I295" s="390"/>
      <c r="J295" s="441"/>
      <c r="K295" s="34" t="e">
        <f>J295*#REF!</f>
        <v>#REF!</v>
      </c>
    </row>
    <row r="296" spans="1:11" s="8" customFormat="1" ht="12.75" hidden="1" outlineLevel="2" x14ac:dyDescent="0.2">
      <c r="A296" s="27" t="e">
        <f>IF(SUM(#REF!)&gt;0,10,"")</f>
        <v>#REF!</v>
      </c>
      <c r="B296" s="23"/>
      <c r="C296" s="229"/>
      <c r="D296" s="229" t="str">
        <f>IF($C$290="X","X","")</f>
        <v/>
      </c>
      <c r="E296" s="147">
        <v>41203</v>
      </c>
      <c r="F296" s="274" t="s">
        <v>175</v>
      </c>
      <c r="G296" s="349">
        <v>0</v>
      </c>
      <c r="H296" s="397">
        <v>155</v>
      </c>
      <c r="I296" s="396" t="s">
        <v>45</v>
      </c>
      <c r="J296" s="452"/>
      <c r="K296" s="42"/>
    </row>
    <row r="297" spans="1:11" s="8" customFormat="1" ht="12.75" hidden="1" outlineLevel="2" x14ac:dyDescent="0.2">
      <c r="A297" s="228" t="e">
        <f>A296</f>
        <v>#REF!</v>
      </c>
      <c r="B297" s="27" t="s">
        <v>24</v>
      </c>
      <c r="C297" s="27"/>
      <c r="D297" s="27"/>
      <c r="E297" s="43"/>
      <c r="F297" s="258" t="s">
        <v>46</v>
      </c>
      <c r="G297" s="332" t="s">
        <v>45</v>
      </c>
      <c r="H297" s="379"/>
      <c r="I297" s="390"/>
      <c r="J297" s="441"/>
      <c r="K297" s="34" t="e">
        <f>J297*#REF!</f>
        <v>#REF!</v>
      </c>
    </row>
    <row r="298" spans="1:11" s="8" customFormat="1" ht="12.75" hidden="1" outlineLevel="2" x14ac:dyDescent="0.2">
      <c r="A298" s="27" t="e">
        <f>IF(SUM(#REF!)&gt;0,10,"")</f>
        <v>#REF!</v>
      </c>
      <c r="B298" s="23"/>
      <c r="C298" s="229"/>
      <c r="D298" s="229" t="str">
        <f>IF($C$290="X","X","")</f>
        <v/>
      </c>
      <c r="E298" s="147">
        <v>41204</v>
      </c>
      <c r="F298" s="274" t="s">
        <v>176</v>
      </c>
      <c r="G298" s="349">
        <v>0</v>
      </c>
      <c r="H298" s="397">
        <v>185</v>
      </c>
      <c r="I298" s="396" t="s">
        <v>45</v>
      </c>
      <c r="J298" s="452"/>
      <c r="K298" s="42"/>
    </row>
    <row r="299" spans="1:11" s="8" customFormat="1" ht="12.75" hidden="1" outlineLevel="2" x14ac:dyDescent="0.2">
      <c r="A299" s="228" t="e">
        <f>A298</f>
        <v>#REF!</v>
      </c>
      <c r="B299" s="27" t="s">
        <v>24</v>
      </c>
      <c r="C299" s="27"/>
      <c r="D299" s="27"/>
      <c r="E299" s="43"/>
      <c r="F299" s="258" t="s">
        <v>46</v>
      </c>
      <c r="G299" s="332" t="s">
        <v>45</v>
      </c>
      <c r="H299" s="379"/>
      <c r="I299" s="390"/>
      <c r="J299" s="441"/>
      <c r="K299" s="34" t="e">
        <f>J299*#REF!</f>
        <v>#REF!</v>
      </c>
    </row>
    <row r="300" spans="1:11" s="8" customFormat="1" ht="12.75" hidden="1" outlineLevel="2" x14ac:dyDescent="0.2">
      <c r="A300" s="27" t="e">
        <f>IF(SUM(#REF!)&gt;0,10,"")</f>
        <v>#REF!</v>
      </c>
      <c r="B300" s="23"/>
      <c r="C300" s="229"/>
      <c r="D300" s="229" t="str">
        <f>IF($C$290="X","X","")</f>
        <v/>
      </c>
      <c r="E300" s="147">
        <v>41205</v>
      </c>
      <c r="F300" s="274" t="s">
        <v>177</v>
      </c>
      <c r="G300" s="349">
        <v>0</v>
      </c>
      <c r="H300" s="397">
        <v>220</v>
      </c>
      <c r="I300" s="396" t="s">
        <v>45</v>
      </c>
      <c r="J300" s="452"/>
      <c r="K300" s="42"/>
    </row>
    <row r="301" spans="1:11" s="8" customFormat="1" ht="12.75" hidden="1" outlineLevel="2" x14ac:dyDescent="0.2">
      <c r="A301" s="228" t="e">
        <f>A300</f>
        <v>#REF!</v>
      </c>
      <c r="B301" s="27" t="s">
        <v>24</v>
      </c>
      <c r="C301" s="27"/>
      <c r="D301" s="27"/>
      <c r="E301" s="43"/>
      <c r="F301" s="258" t="s">
        <v>46</v>
      </c>
      <c r="G301" s="332" t="s">
        <v>45</v>
      </c>
      <c r="H301" s="379"/>
      <c r="I301" s="390"/>
      <c r="J301" s="441"/>
      <c r="K301" s="34" t="e">
        <f>J301*#REF!</f>
        <v>#REF!</v>
      </c>
    </row>
    <row r="302" spans="1:11" s="8" customFormat="1" ht="12.75" hidden="1" outlineLevel="2" x14ac:dyDescent="0.2">
      <c r="A302" s="27" t="e">
        <f>IF(SUM(#REF!)&gt;0,10,"")</f>
        <v>#REF!</v>
      </c>
      <c r="B302" s="23"/>
      <c r="C302" s="229"/>
      <c r="D302" s="229" t="str">
        <f>IF($C$290="X","X","")</f>
        <v/>
      </c>
      <c r="E302" s="147">
        <v>41206</v>
      </c>
      <c r="F302" s="274" t="s">
        <v>178</v>
      </c>
      <c r="G302" s="349">
        <v>0</v>
      </c>
      <c r="H302" s="397">
        <v>250</v>
      </c>
      <c r="I302" s="396" t="s">
        <v>45</v>
      </c>
      <c r="J302" s="452"/>
      <c r="K302" s="42"/>
    </row>
    <row r="303" spans="1:11" s="8" customFormat="1" ht="12.75" hidden="1" outlineLevel="2" x14ac:dyDescent="0.2">
      <c r="A303" s="228" t="e">
        <f>A302</f>
        <v>#REF!</v>
      </c>
      <c r="B303" s="27" t="s">
        <v>24</v>
      </c>
      <c r="C303" s="27"/>
      <c r="D303" s="27"/>
      <c r="E303" s="43"/>
      <c r="F303" s="258" t="s">
        <v>46</v>
      </c>
      <c r="G303" s="332" t="s">
        <v>45</v>
      </c>
      <c r="H303" s="379"/>
      <c r="I303" s="390"/>
      <c r="J303" s="441"/>
      <c r="K303" s="34" t="e">
        <f>J303*#REF!</f>
        <v>#REF!</v>
      </c>
    </row>
    <row r="304" spans="1:11" s="8" customFormat="1" ht="12.75" hidden="1" outlineLevel="2" x14ac:dyDescent="0.2">
      <c r="A304" s="27" t="e">
        <f>IF(SUM(#REF!)&gt;0,10,"")</f>
        <v>#REF!</v>
      </c>
      <c r="B304" s="23"/>
      <c r="C304" s="229"/>
      <c r="D304" s="229" t="str">
        <f>IF($C$290="X","X","")</f>
        <v/>
      </c>
      <c r="E304" s="147">
        <v>41207</v>
      </c>
      <c r="F304" s="274" t="s">
        <v>179</v>
      </c>
      <c r="G304" s="349">
        <v>0</v>
      </c>
      <c r="H304" s="397">
        <v>285</v>
      </c>
      <c r="I304" s="396" t="s">
        <v>45</v>
      </c>
      <c r="J304" s="452"/>
      <c r="K304" s="42"/>
    </row>
    <row r="305" spans="1:11" s="8" customFormat="1" ht="12.75" hidden="1" outlineLevel="2" x14ac:dyDescent="0.2">
      <c r="A305" s="228" t="e">
        <f>A304</f>
        <v>#REF!</v>
      </c>
      <c r="B305" s="27" t="s">
        <v>24</v>
      </c>
      <c r="C305" s="27"/>
      <c r="D305" s="27"/>
      <c r="E305" s="43"/>
      <c r="F305" s="258" t="s">
        <v>46</v>
      </c>
      <c r="G305" s="332" t="s">
        <v>45</v>
      </c>
      <c r="H305" s="379"/>
      <c r="I305" s="390"/>
      <c r="J305" s="441"/>
      <c r="K305" s="34" t="e">
        <f>J305*#REF!</f>
        <v>#REF!</v>
      </c>
    </row>
    <row r="306" spans="1:11" s="8" customFormat="1" ht="12.75" hidden="1" outlineLevel="2" x14ac:dyDescent="0.2">
      <c r="A306" s="27" t="e">
        <f>IF(SUM(#REF!)&gt;0,10,"")</f>
        <v>#REF!</v>
      </c>
      <c r="B306" s="23"/>
      <c r="C306" s="229"/>
      <c r="D306" s="229" t="str">
        <f>IF($C$290="X","X","")</f>
        <v/>
      </c>
      <c r="E306" s="147">
        <v>41208</v>
      </c>
      <c r="F306" s="274" t="s">
        <v>180</v>
      </c>
      <c r="G306" s="349">
        <v>0</v>
      </c>
      <c r="H306" s="397">
        <v>325</v>
      </c>
      <c r="I306" s="396" t="s">
        <v>45</v>
      </c>
      <c r="J306" s="452"/>
      <c r="K306" s="42"/>
    </row>
    <row r="307" spans="1:11" s="8" customFormat="1" ht="12.75" hidden="1" outlineLevel="2" x14ac:dyDescent="0.2">
      <c r="A307" s="228" t="e">
        <f>A306</f>
        <v>#REF!</v>
      </c>
      <c r="B307" s="27" t="s">
        <v>24</v>
      </c>
      <c r="C307" s="27"/>
      <c r="D307" s="27"/>
      <c r="E307" s="43"/>
      <c r="F307" s="258" t="s">
        <v>46</v>
      </c>
      <c r="G307" s="332" t="s">
        <v>45</v>
      </c>
      <c r="H307" s="379"/>
      <c r="I307" s="390"/>
      <c r="J307" s="441"/>
      <c r="K307" s="34" t="e">
        <f>J307*#REF!</f>
        <v>#REF!</v>
      </c>
    </row>
    <row r="308" spans="1:11" s="8" customFormat="1" ht="12.75" hidden="1" outlineLevel="2" x14ac:dyDescent="0.2">
      <c r="A308" s="27" t="e">
        <f>IF(SUM(#REF!)&gt;0,10,"")</f>
        <v>#REF!</v>
      </c>
      <c r="B308" s="23"/>
      <c r="C308" s="229"/>
      <c r="D308" s="229" t="str">
        <f>IF($C$290="X","X","")</f>
        <v/>
      </c>
      <c r="E308" s="147">
        <v>41209</v>
      </c>
      <c r="F308" s="274" t="s">
        <v>181</v>
      </c>
      <c r="G308" s="349">
        <v>0</v>
      </c>
      <c r="H308" s="397">
        <v>385</v>
      </c>
      <c r="I308" s="396" t="s">
        <v>45</v>
      </c>
      <c r="J308" s="452"/>
      <c r="K308" s="42"/>
    </row>
    <row r="309" spans="1:11" s="8" customFormat="1" ht="12.75" hidden="1" outlineLevel="2" x14ac:dyDescent="0.2">
      <c r="A309" s="228" t="e">
        <f>A308</f>
        <v>#REF!</v>
      </c>
      <c r="B309" s="27" t="s">
        <v>24</v>
      </c>
      <c r="C309" s="27"/>
      <c r="D309" s="27"/>
      <c r="E309" s="43"/>
      <c r="F309" s="258" t="s">
        <v>46</v>
      </c>
      <c r="G309" s="332" t="s">
        <v>45</v>
      </c>
      <c r="H309" s="379"/>
      <c r="I309" s="390"/>
      <c r="J309" s="441"/>
      <c r="K309" s="34" t="e">
        <f>J309*#REF!</f>
        <v>#REF!</v>
      </c>
    </row>
    <row r="310" spans="1:11" s="8" customFormat="1" ht="12.75" hidden="1" outlineLevel="2" x14ac:dyDescent="0.2">
      <c r="A310" s="27" t="e">
        <f>IF(SUM(#REF!)&gt;0,10,"")</f>
        <v>#REF!</v>
      </c>
      <c r="B310" s="23"/>
      <c r="C310" s="229"/>
      <c r="D310" s="229" t="str">
        <f>IF($C$290="X","X","")</f>
        <v/>
      </c>
      <c r="E310" s="147">
        <v>41210</v>
      </c>
      <c r="F310" s="274" t="s">
        <v>182</v>
      </c>
      <c r="G310" s="349">
        <v>0</v>
      </c>
      <c r="H310" s="397">
        <v>490</v>
      </c>
      <c r="I310" s="396" t="s">
        <v>45</v>
      </c>
      <c r="J310" s="452"/>
      <c r="K310" s="42"/>
    </row>
    <row r="311" spans="1:11" s="8" customFormat="1" ht="12.75" hidden="1" outlineLevel="2" x14ac:dyDescent="0.2">
      <c r="A311" s="228" t="e">
        <f>A310</f>
        <v>#REF!</v>
      </c>
      <c r="B311" s="27" t="s">
        <v>24</v>
      </c>
      <c r="C311" s="27"/>
      <c r="D311" s="27"/>
      <c r="F311" s="258" t="s">
        <v>46</v>
      </c>
      <c r="G311" s="332" t="s">
        <v>45</v>
      </c>
      <c r="H311" s="379"/>
      <c r="I311" s="390"/>
      <c r="J311" s="441"/>
      <c r="K311" s="34" t="e">
        <f>J311*#REF!</f>
        <v>#REF!</v>
      </c>
    </row>
    <row r="312" spans="1:11" s="8" customFormat="1" ht="12.75" hidden="1" outlineLevel="2" x14ac:dyDescent="0.2">
      <c r="A312" s="27" t="e">
        <f>IF(SUM(#REF!)&gt;0,10,"")</f>
        <v>#REF!</v>
      </c>
      <c r="B312" s="23"/>
      <c r="C312" s="229"/>
      <c r="D312" s="229" t="str">
        <f>IF($C$290="X","X","")</f>
        <v/>
      </c>
      <c r="E312" s="147">
        <v>41211</v>
      </c>
      <c r="F312" s="274" t="s">
        <v>183</v>
      </c>
      <c r="G312" s="349">
        <v>0</v>
      </c>
      <c r="H312" s="397">
        <v>580</v>
      </c>
      <c r="I312" s="396" t="s">
        <v>45</v>
      </c>
      <c r="J312" s="452"/>
      <c r="K312" s="42"/>
    </row>
    <row r="313" spans="1:11" s="8" customFormat="1" ht="12.75" hidden="1" outlineLevel="2" x14ac:dyDescent="0.2">
      <c r="A313" s="228" t="e">
        <f>A312</f>
        <v>#REF!</v>
      </c>
      <c r="B313" s="27" t="s">
        <v>24</v>
      </c>
      <c r="C313" s="27"/>
      <c r="D313" s="27"/>
      <c r="F313" s="258" t="s">
        <v>46</v>
      </c>
      <c r="G313" s="332" t="s">
        <v>45</v>
      </c>
      <c r="H313" s="379"/>
      <c r="I313" s="390"/>
      <c r="J313" s="441"/>
      <c r="K313" s="34" t="e">
        <f>J313*#REF!</f>
        <v>#REF!</v>
      </c>
    </row>
    <row r="314" spans="1:11" s="8" customFormat="1" ht="12.75" hidden="1" outlineLevel="2" x14ac:dyDescent="0.2">
      <c r="A314" s="228" t="e">
        <f>IF(SUM(#REF!)&gt;0,10,"")</f>
        <v>#REF!</v>
      </c>
      <c r="B314" s="196" t="s">
        <v>79</v>
      </c>
      <c r="C314" s="197"/>
      <c r="D314" s="238" t="str">
        <f>IF($C$290="X","X","")</f>
        <v/>
      </c>
      <c r="E314" s="105">
        <v>41240</v>
      </c>
      <c r="F314" s="216" t="s">
        <v>184</v>
      </c>
      <c r="G314" s="351"/>
      <c r="H314" s="402"/>
      <c r="I314" s="396"/>
      <c r="J314" s="449"/>
      <c r="K314" s="38"/>
    </row>
    <row r="315" spans="1:11" s="8" customFormat="1" ht="22.5" hidden="1" outlineLevel="2" x14ac:dyDescent="0.2">
      <c r="A315" s="228" t="e">
        <f>A314</f>
        <v>#REF!</v>
      </c>
      <c r="B315" s="27" t="s">
        <v>23</v>
      </c>
      <c r="C315" s="27"/>
      <c r="D315" s="27"/>
      <c r="E315" s="169"/>
      <c r="F315" s="209" t="s">
        <v>185</v>
      </c>
      <c r="G315" s="350"/>
      <c r="H315" s="403"/>
      <c r="I315" s="390"/>
      <c r="J315" s="456"/>
      <c r="K315" s="159"/>
    </row>
    <row r="316" spans="1:11" s="8" customFormat="1" ht="12.75" hidden="1" outlineLevel="2" x14ac:dyDescent="0.2">
      <c r="A316" s="27" t="e">
        <f>IF(SUM(#REF!)&gt;0,10,"")</f>
        <v>#REF!</v>
      </c>
      <c r="B316" s="23"/>
      <c r="C316" s="229"/>
      <c r="D316" s="229" t="str">
        <f>IF($C$314="X","X","")</f>
        <v/>
      </c>
      <c r="E316" s="147">
        <v>41241</v>
      </c>
      <c r="F316" s="207" t="s">
        <v>186</v>
      </c>
      <c r="G316" s="349">
        <v>0</v>
      </c>
      <c r="H316" s="397">
        <v>86</v>
      </c>
      <c r="I316" s="396" t="s">
        <v>45</v>
      </c>
      <c r="J316" s="452"/>
      <c r="K316" s="42"/>
    </row>
    <row r="317" spans="1:11" s="8" customFormat="1" ht="12.75" hidden="1" outlineLevel="2" x14ac:dyDescent="0.2">
      <c r="A317" s="228" t="e">
        <f>A316</f>
        <v>#REF!</v>
      </c>
      <c r="B317" s="27" t="s">
        <v>24</v>
      </c>
      <c r="C317" s="27"/>
      <c r="D317" s="27"/>
      <c r="E317" s="43"/>
      <c r="F317" s="230" t="s">
        <v>46</v>
      </c>
      <c r="G317" s="332" t="s">
        <v>45</v>
      </c>
      <c r="H317" s="379"/>
      <c r="I317" s="390"/>
      <c r="J317" s="441"/>
      <c r="K317" s="34" t="e">
        <f>J317*#REF!</f>
        <v>#REF!</v>
      </c>
    </row>
    <row r="318" spans="1:11" s="8" customFormat="1" ht="12.75" hidden="1" outlineLevel="2" x14ac:dyDescent="0.2">
      <c r="A318" s="27" t="e">
        <f>IF(SUM(#REF!)&gt;0,10,"")</f>
        <v>#REF!</v>
      </c>
      <c r="B318" s="23"/>
      <c r="C318" s="229"/>
      <c r="D318" s="229" t="str">
        <f>IF($C$314="X","X","")</f>
        <v/>
      </c>
      <c r="E318" s="147">
        <v>41242</v>
      </c>
      <c r="F318" s="207" t="s">
        <v>187</v>
      </c>
      <c r="G318" s="349">
        <v>0</v>
      </c>
      <c r="H318" s="397">
        <v>145</v>
      </c>
      <c r="I318" s="396" t="s">
        <v>45</v>
      </c>
      <c r="J318" s="452"/>
      <c r="K318" s="42"/>
    </row>
    <row r="319" spans="1:11" s="8" customFormat="1" ht="12.75" hidden="1" outlineLevel="2" x14ac:dyDescent="0.2">
      <c r="A319" s="228" t="e">
        <f>A318</f>
        <v>#REF!</v>
      </c>
      <c r="B319" s="27" t="s">
        <v>24</v>
      </c>
      <c r="C319" s="27"/>
      <c r="D319" s="27"/>
      <c r="E319" s="43"/>
      <c r="F319" s="230" t="s">
        <v>46</v>
      </c>
      <c r="G319" s="332" t="s">
        <v>45</v>
      </c>
      <c r="H319" s="379"/>
      <c r="I319" s="390"/>
      <c r="J319" s="441"/>
      <c r="K319" s="34" t="e">
        <f>J319*#REF!</f>
        <v>#REF!</v>
      </c>
    </row>
    <row r="320" spans="1:11" s="8" customFormat="1" ht="12.75" hidden="1" outlineLevel="2" x14ac:dyDescent="0.2">
      <c r="A320" s="228" t="e">
        <f>IF(SUM(#REF!)&gt;0,10,"")</f>
        <v>#REF!</v>
      </c>
      <c r="B320" s="47" t="s">
        <v>21</v>
      </c>
      <c r="C320" s="238" t="s">
        <v>10</v>
      </c>
      <c r="D320" s="238" t="e">
        <f>IF(#REF!="X","X","")</f>
        <v>#REF!</v>
      </c>
      <c r="E320" s="105">
        <v>41400</v>
      </c>
      <c r="F320" s="216" t="s">
        <v>188</v>
      </c>
      <c r="G320" s="351">
        <v>0</v>
      </c>
      <c r="H320" s="402"/>
      <c r="I320" s="396"/>
      <c r="J320" s="449"/>
      <c r="K320" s="38"/>
    </row>
    <row r="321" spans="1:11" s="8" customFormat="1" ht="12.75" hidden="1" outlineLevel="2" x14ac:dyDescent="0.2">
      <c r="A321" s="228" t="e">
        <f>A320</f>
        <v>#REF!</v>
      </c>
      <c r="B321" s="228" t="s">
        <v>23</v>
      </c>
      <c r="C321" s="228"/>
      <c r="D321" s="228"/>
      <c r="E321" s="145"/>
      <c r="F321" s="205" t="s">
        <v>189</v>
      </c>
      <c r="G321" s="350">
        <v>0</v>
      </c>
      <c r="H321" s="403"/>
      <c r="I321" s="392"/>
      <c r="J321" s="456"/>
      <c r="K321" s="159"/>
    </row>
    <row r="322" spans="1:11" s="8" customFormat="1" ht="12.75" hidden="1" outlineLevel="2" x14ac:dyDescent="0.2">
      <c r="A322" s="228" t="e">
        <f>IF(SUM(#REF!)&gt;0,10,"")</f>
        <v>#REF!</v>
      </c>
      <c r="B322" s="196" t="s">
        <v>79</v>
      </c>
      <c r="C322" s="197" t="s">
        <v>10</v>
      </c>
      <c r="D322" s="197" t="str">
        <f>IF($C$320="X","X","")</f>
        <v>X</v>
      </c>
      <c r="E322" s="146">
        <v>41410</v>
      </c>
      <c r="F322" s="211" t="s">
        <v>190</v>
      </c>
      <c r="G322" s="352">
        <v>0</v>
      </c>
      <c r="H322" s="388"/>
      <c r="I322" s="382"/>
      <c r="J322" s="447"/>
      <c r="K322" s="154"/>
    </row>
    <row r="323" spans="1:11" s="8" customFormat="1" ht="12.75" hidden="1" outlineLevel="2" x14ac:dyDescent="0.2">
      <c r="A323" s="228" t="e">
        <f>IF(SUM(#REF!)&gt;0,10,"")</f>
        <v>#REF!</v>
      </c>
      <c r="B323" s="46"/>
      <c r="C323" s="229" t="s">
        <v>10</v>
      </c>
      <c r="D323" s="229" t="str">
        <f>IF($C$322="X","X","")</f>
        <v>X</v>
      </c>
      <c r="E323" s="107">
        <v>41411</v>
      </c>
      <c r="F323" s="207" t="s">
        <v>191</v>
      </c>
      <c r="G323" s="349"/>
      <c r="H323" s="397">
        <v>75</v>
      </c>
      <c r="I323" s="396" t="s">
        <v>45</v>
      </c>
      <c r="J323" s="452"/>
      <c r="K323" s="42"/>
    </row>
    <row r="324" spans="1:11" s="8" customFormat="1" ht="12.75" hidden="1" outlineLevel="2" x14ac:dyDescent="0.2">
      <c r="A324" s="228" t="e">
        <f>A323</f>
        <v>#REF!</v>
      </c>
      <c r="B324" s="228" t="s">
        <v>24</v>
      </c>
      <c r="C324" s="228"/>
      <c r="D324" s="228"/>
      <c r="E324" s="19"/>
      <c r="F324" s="230" t="s">
        <v>46</v>
      </c>
      <c r="G324" s="332" t="s">
        <v>45</v>
      </c>
      <c r="H324" s="379"/>
      <c r="I324" s="390"/>
      <c r="J324" s="441"/>
      <c r="K324" s="34" t="e">
        <f>J324*#REF!</f>
        <v>#REF!</v>
      </c>
    </row>
    <row r="325" spans="1:11" s="8" customFormat="1" ht="12.75" hidden="1" outlineLevel="2" x14ac:dyDescent="0.2">
      <c r="A325" s="228" t="e">
        <f>IF(SUM(#REF!)&gt;0,10,"")</f>
        <v>#REF!</v>
      </c>
      <c r="B325" s="46"/>
      <c r="C325" s="229" t="s">
        <v>10</v>
      </c>
      <c r="D325" s="229" t="str">
        <f>IF($C$322="X","X","")</f>
        <v>X</v>
      </c>
      <c r="E325" s="107">
        <v>41412</v>
      </c>
      <c r="F325" s="207" t="s">
        <v>192</v>
      </c>
      <c r="G325" s="349">
        <v>0</v>
      </c>
      <c r="H325" s="397">
        <v>110</v>
      </c>
      <c r="I325" s="396" t="s">
        <v>45</v>
      </c>
      <c r="J325" s="452"/>
      <c r="K325" s="42"/>
    </row>
    <row r="326" spans="1:11" s="8" customFormat="1" ht="12.75" hidden="1" outlineLevel="2" x14ac:dyDescent="0.2">
      <c r="A326" s="228" t="e">
        <f>A325</f>
        <v>#REF!</v>
      </c>
      <c r="B326" s="228" t="s">
        <v>24</v>
      </c>
      <c r="C326" s="228"/>
      <c r="D326" s="228"/>
      <c r="E326" s="19"/>
      <c r="F326" s="230" t="s">
        <v>46</v>
      </c>
      <c r="G326" s="332" t="s">
        <v>45</v>
      </c>
      <c r="H326" s="379"/>
      <c r="I326" s="390"/>
      <c r="J326" s="441"/>
      <c r="K326" s="34" t="e">
        <f>J326*#REF!</f>
        <v>#REF!</v>
      </c>
    </row>
    <row r="327" spans="1:11" s="8" customFormat="1" ht="12.75" hidden="1" outlineLevel="2" x14ac:dyDescent="0.2">
      <c r="A327" s="228" t="e">
        <f>IF(SUM(#REF!)&gt;0,10,"")</f>
        <v>#REF!</v>
      </c>
      <c r="B327" s="46"/>
      <c r="C327" s="229" t="s">
        <v>10</v>
      </c>
      <c r="D327" s="229" t="str">
        <f>IF($C$322="X","X","")</f>
        <v>X</v>
      </c>
      <c r="E327" s="107">
        <v>41413</v>
      </c>
      <c r="F327" s="207" t="s">
        <v>193</v>
      </c>
      <c r="G327" s="349">
        <v>0</v>
      </c>
      <c r="H327" s="397">
        <v>130</v>
      </c>
      <c r="I327" s="396" t="s">
        <v>45</v>
      </c>
      <c r="J327" s="452"/>
      <c r="K327" s="42"/>
    </row>
    <row r="328" spans="1:11" s="8" customFormat="1" ht="12.75" hidden="1" outlineLevel="2" x14ac:dyDescent="0.2">
      <c r="A328" s="228" t="e">
        <f>A327</f>
        <v>#REF!</v>
      </c>
      <c r="B328" s="228" t="s">
        <v>24</v>
      </c>
      <c r="C328" s="228"/>
      <c r="D328" s="228"/>
      <c r="E328" s="19"/>
      <c r="F328" s="230" t="s">
        <v>46</v>
      </c>
      <c r="G328" s="332" t="s">
        <v>45</v>
      </c>
      <c r="H328" s="379"/>
      <c r="I328" s="390"/>
      <c r="J328" s="441"/>
      <c r="K328" s="34" t="e">
        <f>J328*#REF!</f>
        <v>#REF!</v>
      </c>
    </row>
    <row r="329" spans="1:11" s="8" customFormat="1" ht="12.75" hidden="1" outlineLevel="2" x14ac:dyDescent="0.2">
      <c r="A329" s="228" t="e">
        <f>#REF!</f>
        <v>#REF!</v>
      </c>
      <c r="B329" s="27" t="s">
        <v>23</v>
      </c>
      <c r="C329" s="27"/>
      <c r="D329" s="27"/>
      <c r="E329" s="169"/>
      <c r="F329" s="209" t="s">
        <v>196</v>
      </c>
      <c r="G329" s="350">
        <v>0</v>
      </c>
      <c r="H329" s="403"/>
      <c r="I329" s="390"/>
      <c r="J329" s="456"/>
      <c r="K329" s="159"/>
    </row>
    <row r="330" spans="1:11" s="8" customFormat="1" ht="12.75" hidden="1" outlineLevel="2" x14ac:dyDescent="0.2">
      <c r="A330" s="228" t="e">
        <f>#REF!</f>
        <v>#REF!</v>
      </c>
      <c r="B330" s="27" t="s">
        <v>24</v>
      </c>
      <c r="C330" s="27"/>
      <c r="D330" s="27"/>
      <c r="E330" s="19"/>
      <c r="F330" s="230" t="s">
        <v>46</v>
      </c>
      <c r="G330" s="332" t="s">
        <v>45</v>
      </c>
      <c r="H330" s="379"/>
      <c r="I330" s="392"/>
      <c r="J330" s="441"/>
      <c r="K330" s="266" t="e">
        <f>J330*#REF!</f>
        <v>#REF!</v>
      </c>
    </row>
    <row r="331" spans="1:11" s="8" customFormat="1" ht="12.75" hidden="1" outlineLevel="2" x14ac:dyDescent="0.2">
      <c r="A331" s="27" t="e">
        <f>IF(SUM(#REF!)&gt;0,10,"")</f>
        <v>#REF!</v>
      </c>
      <c r="B331" s="23"/>
      <c r="C331" s="229"/>
      <c r="D331" s="229" t="e">
        <f>IF(#REF!="X","X","")</f>
        <v>#REF!</v>
      </c>
      <c r="E331" s="147">
        <v>41512</v>
      </c>
      <c r="F331" s="207" t="s">
        <v>198</v>
      </c>
      <c r="G331" s="349">
        <v>0</v>
      </c>
      <c r="H331" s="367">
        <v>120</v>
      </c>
      <c r="I331" s="396" t="s">
        <v>45</v>
      </c>
      <c r="J331" s="437"/>
      <c r="K331" s="42"/>
    </row>
    <row r="332" spans="1:11" s="8" customFormat="1" ht="12.75" hidden="1" outlineLevel="2" x14ac:dyDescent="0.2">
      <c r="A332" s="228" t="e">
        <f>A331</f>
        <v>#REF!</v>
      </c>
      <c r="B332" s="27" t="s">
        <v>24</v>
      </c>
      <c r="C332" s="27"/>
      <c r="D332" s="27"/>
      <c r="E332" s="19"/>
      <c r="F332" s="230" t="s">
        <v>46</v>
      </c>
      <c r="G332" s="332" t="s">
        <v>45</v>
      </c>
      <c r="H332" s="379"/>
      <c r="I332" s="392"/>
      <c r="J332" s="441"/>
      <c r="K332" s="266" t="e">
        <f>J332*#REF!</f>
        <v>#REF!</v>
      </c>
    </row>
    <row r="333" spans="1:11" s="8" customFormat="1" ht="12.75" hidden="1" outlineLevel="2" x14ac:dyDescent="0.2">
      <c r="A333" s="27" t="e">
        <f>IF(SUM(#REF!)&gt;0,10,"")</f>
        <v>#REF!</v>
      </c>
      <c r="B333" s="23"/>
      <c r="C333" s="229"/>
      <c r="D333" s="229" t="e">
        <f>IF(#REF!="X","X","")</f>
        <v>#REF!</v>
      </c>
      <c r="E333" s="147">
        <v>41513</v>
      </c>
      <c r="F333" s="207" t="s">
        <v>199</v>
      </c>
      <c r="G333" s="349">
        <v>0</v>
      </c>
      <c r="H333" s="367">
        <v>135</v>
      </c>
      <c r="I333" s="396" t="s">
        <v>45</v>
      </c>
      <c r="J333" s="437"/>
      <c r="K333" s="42"/>
    </row>
    <row r="334" spans="1:11" s="8" customFormat="1" ht="12.75" hidden="1" outlineLevel="2" x14ac:dyDescent="0.2">
      <c r="A334" s="228" t="e">
        <f>A333</f>
        <v>#REF!</v>
      </c>
      <c r="B334" s="27" t="s">
        <v>24</v>
      </c>
      <c r="C334" s="27"/>
      <c r="D334" s="27"/>
      <c r="E334" s="19"/>
      <c r="F334" s="230" t="s">
        <v>46</v>
      </c>
      <c r="G334" s="332" t="s">
        <v>45</v>
      </c>
      <c r="H334" s="379"/>
      <c r="I334" s="392"/>
      <c r="J334" s="441"/>
      <c r="K334" s="266" t="e">
        <f>J334*#REF!</f>
        <v>#REF!</v>
      </c>
    </row>
    <row r="335" spans="1:11" s="8" customFormat="1" ht="12.75" hidden="1" outlineLevel="2" x14ac:dyDescent="0.2">
      <c r="A335" s="27" t="e">
        <f>IF(SUM(#REF!)&gt;0,10,"")</f>
        <v>#REF!</v>
      </c>
      <c r="B335" s="23"/>
      <c r="C335" s="229"/>
      <c r="D335" s="229" t="e">
        <f>IF(#REF!="X","X","")</f>
        <v>#REF!</v>
      </c>
      <c r="E335" s="147">
        <v>41514</v>
      </c>
      <c r="F335" s="207" t="s">
        <v>200</v>
      </c>
      <c r="G335" s="349"/>
      <c r="H335" s="367">
        <v>155</v>
      </c>
      <c r="I335" s="396" t="s">
        <v>45</v>
      </c>
      <c r="J335" s="437"/>
      <c r="K335" s="42"/>
    </row>
    <row r="336" spans="1:11" s="8" customFormat="1" ht="12.75" hidden="1" outlineLevel="2" x14ac:dyDescent="0.2">
      <c r="A336" s="228" t="e">
        <f>A335</f>
        <v>#REF!</v>
      </c>
      <c r="B336" s="27" t="s">
        <v>24</v>
      </c>
      <c r="C336" s="27"/>
      <c r="D336" s="27"/>
      <c r="E336" s="19"/>
      <c r="F336" s="230" t="s">
        <v>46</v>
      </c>
      <c r="G336" s="332" t="s">
        <v>45</v>
      </c>
      <c r="H336" s="379"/>
      <c r="I336" s="392"/>
      <c r="J336" s="441"/>
      <c r="K336" s="266" t="e">
        <f>J336*#REF!</f>
        <v>#REF!</v>
      </c>
    </row>
    <row r="337" spans="1:11" s="8" customFormat="1" ht="12.75" hidden="1" outlineLevel="2" x14ac:dyDescent="0.2">
      <c r="A337" s="27" t="e">
        <f>IF(SUM(#REF!)&gt;0,10,"")</f>
        <v>#REF!</v>
      </c>
      <c r="B337" s="23"/>
      <c r="C337" s="229"/>
      <c r="D337" s="229" t="e">
        <f>IF(#REF!="X","X","")</f>
        <v>#REF!</v>
      </c>
      <c r="E337" s="147">
        <v>41515</v>
      </c>
      <c r="F337" s="207" t="s">
        <v>634</v>
      </c>
      <c r="G337" s="349">
        <v>0</v>
      </c>
      <c r="H337" s="367">
        <v>170</v>
      </c>
      <c r="I337" s="396" t="s">
        <v>45</v>
      </c>
      <c r="J337" s="437"/>
      <c r="K337" s="42"/>
    </row>
    <row r="338" spans="1:11" s="8" customFormat="1" ht="12.75" hidden="1" outlineLevel="2" x14ac:dyDescent="0.2">
      <c r="A338" s="228" t="e">
        <f>A337</f>
        <v>#REF!</v>
      </c>
      <c r="B338" s="27" t="s">
        <v>24</v>
      </c>
      <c r="C338" s="27"/>
      <c r="D338" s="27"/>
      <c r="E338" s="19"/>
      <c r="F338" s="230" t="s">
        <v>46</v>
      </c>
      <c r="G338" s="332" t="s">
        <v>45</v>
      </c>
      <c r="H338" s="379"/>
      <c r="I338" s="392"/>
      <c r="J338" s="441"/>
      <c r="K338" s="266" t="e">
        <f>J338*#REF!</f>
        <v>#REF!</v>
      </c>
    </row>
    <row r="339" spans="1:11" s="8" customFormat="1" ht="12.75" hidden="1" outlineLevel="2" x14ac:dyDescent="0.2">
      <c r="A339" s="27" t="e">
        <f>IF(SUM(#REF!)&gt;0,10,"")</f>
        <v>#REF!</v>
      </c>
      <c r="B339" s="23"/>
      <c r="C339" s="229"/>
      <c r="D339" s="229" t="e">
        <f>IF(#REF!="X","X","")</f>
        <v>#REF!</v>
      </c>
      <c r="E339" s="147">
        <v>41515</v>
      </c>
      <c r="F339" s="207" t="s">
        <v>633</v>
      </c>
      <c r="G339" s="349"/>
      <c r="H339" s="367">
        <v>182</v>
      </c>
      <c r="I339" s="396" t="s">
        <v>45</v>
      </c>
      <c r="J339" s="437"/>
      <c r="K339" s="42"/>
    </row>
    <row r="340" spans="1:11" s="8" customFormat="1" ht="12.75" hidden="1" outlineLevel="2" x14ac:dyDescent="0.2">
      <c r="A340" s="228" t="e">
        <f>A339</f>
        <v>#REF!</v>
      </c>
      <c r="B340" s="27" t="s">
        <v>24</v>
      </c>
      <c r="C340" s="27"/>
      <c r="D340" s="27"/>
      <c r="E340" s="19"/>
      <c r="F340" s="230" t="s">
        <v>46</v>
      </c>
      <c r="G340" s="332" t="s">
        <v>45</v>
      </c>
      <c r="H340" s="379"/>
      <c r="I340" s="392"/>
      <c r="J340" s="441"/>
      <c r="K340" s="266" t="e">
        <f>J340*#REF!</f>
        <v>#REF!</v>
      </c>
    </row>
    <row r="341" spans="1:11" s="8" customFormat="1" ht="12.75" hidden="1" outlineLevel="2" x14ac:dyDescent="0.2">
      <c r="A341" s="228" t="e">
        <f>#REF!</f>
        <v>#REF!</v>
      </c>
      <c r="B341" s="27" t="s">
        <v>23</v>
      </c>
      <c r="C341" s="27"/>
      <c r="D341" s="27"/>
      <c r="E341" s="145"/>
      <c r="F341" s="205" t="s">
        <v>203</v>
      </c>
      <c r="G341" s="350">
        <v>0</v>
      </c>
      <c r="H341" s="403"/>
      <c r="I341" s="392"/>
      <c r="J341" s="456"/>
      <c r="K341" s="159"/>
    </row>
    <row r="342" spans="1:11" s="8" customFormat="1" ht="12.75" hidden="1" outlineLevel="2" x14ac:dyDescent="0.2">
      <c r="A342" s="228" t="e">
        <f>#REF!</f>
        <v>#REF!</v>
      </c>
      <c r="B342" s="27" t="s">
        <v>24</v>
      </c>
      <c r="C342" s="27"/>
      <c r="D342" s="27"/>
      <c r="E342" s="43"/>
      <c r="F342" s="230" t="s">
        <v>46</v>
      </c>
      <c r="G342" s="332" t="s">
        <v>45</v>
      </c>
      <c r="H342" s="379"/>
      <c r="I342" s="390"/>
      <c r="J342" s="441"/>
      <c r="K342" s="34" t="e">
        <f>J342*#REF!</f>
        <v>#REF!</v>
      </c>
    </row>
    <row r="343" spans="1:11" s="8" customFormat="1" ht="12.75" hidden="1" outlineLevel="2" x14ac:dyDescent="0.2">
      <c r="A343" s="228" t="e">
        <f>#REF!</f>
        <v>#REF!</v>
      </c>
      <c r="B343" s="27" t="s">
        <v>24</v>
      </c>
      <c r="C343" s="27"/>
      <c r="D343" s="27"/>
      <c r="E343" s="43"/>
      <c r="F343" s="230" t="s">
        <v>46</v>
      </c>
      <c r="G343" s="332" t="s">
        <v>45</v>
      </c>
      <c r="H343" s="379"/>
      <c r="I343" s="390"/>
      <c r="J343" s="441"/>
      <c r="K343" s="34" t="e">
        <f>J343*#REF!</f>
        <v>#REF!</v>
      </c>
    </row>
    <row r="344" spans="1:11" s="8" customFormat="1" ht="12.75" hidden="1" outlineLevel="2" x14ac:dyDescent="0.2">
      <c r="A344" s="27" t="e">
        <f>IF(SUM(#REF!)&gt;0,10,"")</f>
        <v>#REF!</v>
      </c>
      <c r="B344" s="23"/>
      <c r="C344" s="229"/>
      <c r="D344" s="229" t="e">
        <f>IF(#REF!="X","X","")</f>
        <v>#REF!</v>
      </c>
      <c r="E344" s="147">
        <v>41713</v>
      </c>
      <c r="F344" s="207" t="s">
        <v>206</v>
      </c>
      <c r="G344" s="349"/>
      <c r="H344" s="397">
        <v>80</v>
      </c>
      <c r="I344" s="396" t="s">
        <v>45</v>
      </c>
      <c r="J344" s="452"/>
      <c r="K344" s="42"/>
    </row>
    <row r="345" spans="1:11" s="8" customFormat="1" ht="12.75" hidden="1" outlineLevel="2" x14ac:dyDescent="0.2">
      <c r="A345" s="228" t="e">
        <f>A344</f>
        <v>#REF!</v>
      </c>
      <c r="B345" s="27" t="s">
        <v>24</v>
      </c>
      <c r="C345" s="27"/>
      <c r="D345" s="27"/>
      <c r="E345" s="43"/>
      <c r="F345" s="230" t="s">
        <v>46</v>
      </c>
      <c r="G345" s="332" t="s">
        <v>45</v>
      </c>
      <c r="H345" s="379"/>
      <c r="I345" s="390"/>
      <c r="J345" s="441"/>
      <c r="K345" s="34" t="e">
        <f>J345*#REF!</f>
        <v>#REF!</v>
      </c>
    </row>
    <row r="346" spans="1:11" s="8" customFormat="1" ht="12.75" hidden="1" outlineLevel="2" x14ac:dyDescent="0.2">
      <c r="A346" s="27" t="e">
        <f>IF(SUM(#REF!)&gt;0,10,"")</f>
        <v>#REF!</v>
      </c>
      <c r="B346" s="23"/>
      <c r="C346" s="229"/>
      <c r="D346" s="229" t="e">
        <f>IF(#REF!="X","X","")</f>
        <v>#REF!</v>
      </c>
      <c r="E346" s="147">
        <v>41714</v>
      </c>
      <c r="F346" s="207" t="s">
        <v>207</v>
      </c>
      <c r="G346" s="349"/>
      <c r="H346" s="397">
        <v>110</v>
      </c>
      <c r="I346" s="396" t="s">
        <v>45</v>
      </c>
      <c r="J346" s="452"/>
      <c r="K346" s="42"/>
    </row>
    <row r="347" spans="1:11" s="8" customFormat="1" ht="12.75" hidden="1" outlineLevel="2" x14ac:dyDescent="0.2">
      <c r="A347" s="228" t="e">
        <f>A346</f>
        <v>#REF!</v>
      </c>
      <c r="B347" s="27" t="s">
        <v>24</v>
      </c>
      <c r="C347" s="27"/>
      <c r="D347" s="27"/>
      <c r="E347" s="43"/>
      <c r="F347" s="230" t="s">
        <v>46</v>
      </c>
      <c r="G347" s="332" t="s">
        <v>45</v>
      </c>
      <c r="H347" s="379"/>
      <c r="I347" s="390"/>
      <c r="J347" s="441"/>
      <c r="K347" s="34" t="e">
        <f>J347*#REF!</f>
        <v>#REF!</v>
      </c>
    </row>
    <row r="348" spans="1:11" s="8" customFormat="1" ht="12.75" hidden="1" outlineLevel="2" x14ac:dyDescent="0.2">
      <c r="A348" s="27" t="e">
        <f>IF(SUM(#REF!)&gt;0,10,"")</f>
        <v>#REF!</v>
      </c>
      <c r="B348" s="23"/>
      <c r="C348" s="229"/>
      <c r="D348" s="229" t="e">
        <f>IF(#REF!="X","X","")</f>
        <v>#REF!</v>
      </c>
      <c r="E348" s="147">
        <v>41715</v>
      </c>
      <c r="F348" s="207" t="s">
        <v>208</v>
      </c>
      <c r="G348" s="349">
        <v>0</v>
      </c>
      <c r="H348" s="397">
        <v>120</v>
      </c>
      <c r="I348" s="396" t="s">
        <v>45</v>
      </c>
      <c r="J348" s="452"/>
      <c r="K348" s="42"/>
    </row>
    <row r="349" spans="1:11" s="8" customFormat="1" ht="12.75" hidden="1" outlineLevel="2" x14ac:dyDescent="0.2">
      <c r="A349" s="228" t="e">
        <f>A348</f>
        <v>#REF!</v>
      </c>
      <c r="B349" s="27" t="s">
        <v>24</v>
      </c>
      <c r="C349" s="27"/>
      <c r="D349" s="27"/>
      <c r="E349" s="43"/>
      <c r="F349" s="230" t="s">
        <v>46</v>
      </c>
      <c r="G349" s="332" t="s">
        <v>45</v>
      </c>
      <c r="H349" s="379"/>
      <c r="I349" s="390"/>
      <c r="J349" s="441"/>
      <c r="K349" s="34" t="e">
        <f>J349*#REF!</f>
        <v>#REF!</v>
      </c>
    </row>
    <row r="350" spans="1:11" s="8" customFormat="1" ht="12.75" hidden="1" outlineLevel="2" x14ac:dyDescent="0.2">
      <c r="A350" s="27" t="e">
        <f>IF(SUM(#REF!)&gt;0,10,"")</f>
        <v>#REF!</v>
      </c>
      <c r="B350" s="23"/>
      <c r="C350" s="229"/>
      <c r="D350" s="229" t="e">
        <f>IF(#REF!="X","X","")</f>
        <v>#REF!</v>
      </c>
      <c r="E350" s="147">
        <v>41716</v>
      </c>
      <c r="F350" s="207" t="s">
        <v>209</v>
      </c>
      <c r="G350" s="349">
        <v>0</v>
      </c>
      <c r="H350" s="397">
        <v>170</v>
      </c>
      <c r="I350" s="396" t="s">
        <v>45</v>
      </c>
      <c r="J350" s="452"/>
      <c r="K350" s="42"/>
    </row>
    <row r="351" spans="1:11" s="8" customFormat="1" ht="12.75" hidden="1" outlineLevel="2" x14ac:dyDescent="0.2">
      <c r="A351" s="228" t="e">
        <f>A350</f>
        <v>#REF!</v>
      </c>
      <c r="B351" s="27" t="s">
        <v>24</v>
      </c>
      <c r="C351" s="27"/>
      <c r="D351" s="27"/>
      <c r="E351" s="43"/>
      <c r="F351" s="230" t="s">
        <v>46</v>
      </c>
      <c r="G351" s="332" t="s">
        <v>45</v>
      </c>
      <c r="H351" s="379"/>
      <c r="I351" s="390"/>
      <c r="J351" s="441"/>
      <c r="K351" s="34" t="e">
        <f>J351*#REF!</f>
        <v>#REF!</v>
      </c>
    </row>
    <row r="352" spans="1:11" s="8" customFormat="1" ht="12.75" hidden="1" outlineLevel="2" x14ac:dyDescent="0.2">
      <c r="A352" s="27" t="e">
        <f>IF(SUM(#REF!)&gt;0,10,"")</f>
        <v>#REF!</v>
      </c>
      <c r="B352" s="23"/>
      <c r="C352" s="229"/>
      <c r="D352" s="229" t="e">
        <f>IF(#REF!="X","X","")</f>
        <v>#REF!</v>
      </c>
      <c r="E352" s="147">
        <v>41717</v>
      </c>
      <c r="F352" s="207" t="s">
        <v>210</v>
      </c>
      <c r="G352" s="349">
        <v>0</v>
      </c>
      <c r="H352" s="397">
        <v>230</v>
      </c>
      <c r="I352" s="396" t="s">
        <v>45</v>
      </c>
      <c r="J352" s="452"/>
      <c r="K352" s="42"/>
    </row>
    <row r="353" spans="1:11" s="8" customFormat="1" ht="12.75" hidden="1" outlineLevel="2" x14ac:dyDescent="0.2">
      <c r="A353" s="228" t="e">
        <f>A352</f>
        <v>#REF!</v>
      </c>
      <c r="B353" s="27" t="s">
        <v>24</v>
      </c>
      <c r="C353" s="27"/>
      <c r="D353" s="27"/>
      <c r="E353" s="43"/>
      <c r="F353" s="230" t="s">
        <v>46</v>
      </c>
      <c r="G353" s="332" t="s">
        <v>45</v>
      </c>
      <c r="H353" s="379"/>
      <c r="I353" s="390"/>
      <c r="J353" s="441"/>
      <c r="K353" s="34" t="e">
        <f>J353*#REF!</f>
        <v>#REF!</v>
      </c>
    </row>
    <row r="354" spans="1:11" s="8" customFormat="1" ht="12.75" hidden="1" outlineLevel="2" x14ac:dyDescent="0.2">
      <c r="A354" s="27" t="e">
        <f>IF(SUM(#REF!)&gt;0,10,"")</f>
        <v>#REF!</v>
      </c>
      <c r="B354" s="23"/>
      <c r="C354" s="229"/>
      <c r="D354" s="229" t="e">
        <f>IF(#REF!="X","X","")</f>
        <v>#REF!</v>
      </c>
      <c r="E354" s="147">
        <v>41718</v>
      </c>
      <c r="F354" s="207" t="s">
        <v>211</v>
      </c>
      <c r="G354" s="349">
        <v>0</v>
      </c>
      <c r="H354" s="397">
        <v>280</v>
      </c>
      <c r="I354" s="396" t="s">
        <v>45</v>
      </c>
      <c r="J354" s="452"/>
      <c r="K354" s="42"/>
    </row>
    <row r="355" spans="1:11" s="8" customFormat="1" ht="12.75" hidden="1" outlineLevel="2" x14ac:dyDescent="0.2">
      <c r="A355" s="228" t="e">
        <f>A354</f>
        <v>#REF!</v>
      </c>
      <c r="B355" s="27" t="s">
        <v>24</v>
      </c>
      <c r="C355" s="27"/>
      <c r="D355" s="27"/>
      <c r="E355" s="43"/>
      <c r="F355" s="230" t="s">
        <v>46</v>
      </c>
      <c r="G355" s="332" t="s">
        <v>45</v>
      </c>
      <c r="H355" s="379"/>
      <c r="I355" s="390"/>
      <c r="J355" s="441"/>
      <c r="K355" s="34" t="e">
        <f>J355*#REF!</f>
        <v>#REF!</v>
      </c>
    </row>
    <row r="356" spans="1:11" s="8" customFormat="1" ht="12.75" hidden="1" outlineLevel="2" x14ac:dyDescent="0.2">
      <c r="A356" s="27" t="e">
        <f>IF(SUM(#REF!)&gt;0,10,"")</f>
        <v>#REF!</v>
      </c>
      <c r="B356" s="23"/>
      <c r="C356" s="229"/>
      <c r="D356" s="229" t="e">
        <f>IF(#REF!="X","X","")</f>
        <v>#REF!</v>
      </c>
      <c r="E356" s="147">
        <v>41719</v>
      </c>
      <c r="F356" s="207" t="s">
        <v>212</v>
      </c>
      <c r="G356" s="349">
        <v>0</v>
      </c>
      <c r="H356" s="397">
        <v>380</v>
      </c>
      <c r="I356" s="396" t="s">
        <v>45</v>
      </c>
      <c r="J356" s="452"/>
      <c r="K356" s="42"/>
    </row>
    <row r="357" spans="1:11" s="8" customFormat="1" ht="12.75" hidden="1" outlineLevel="2" x14ac:dyDescent="0.2">
      <c r="A357" s="228" t="e">
        <f>A356</f>
        <v>#REF!</v>
      </c>
      <c r="B357" s="27" t="s">
        <v>24</v>
      </c>
      <c r="C357" s="27"/>
      <c r="D357" s="27"/>
      <c r="E357" s="43"/>
      <c r="F357" s="210" t="s">
        <v>46</v>
      </c>
      <c r="G357" s="332" t="s">
        <v>45</v>
      </c>
      <c r="H357" s="379"/>
      <c r="I357" s="390"/>
      <c r="J357" s="441"/>
      <c r="K357" s="34" t="e">
        <f>J357*#REF!</f>
        <v>#REF!</v>
      </c>
    </row>
    <row r="358" spans="1:11" s="8" customFormat="1" ht="12.75" hidden="1" outlineLevel="2" x14ac:dyDescent="0.2">
      <c r="A358" s="228"/>
      <c r="B358" s="27"/>
      <c r="C358" s="27"/>
      <c r="D358" s="27"/>
      <c r="E358" s="147">
        <v>41720</v>
      </c>
      <c r="F358" s="207" t="s">
        <v>552</v>
      </c>
      <c r="G358" s="349">
        <v>0</v>
      </c>
      <c r="H358" s="397">
        <v>500</v>
      </c>
      <c r="I358" s="396" t="s">
        <v>45</v>
      </c>
      <c r="J358" s="452"/>
      <c r="K358" s="42"/>
    </row>
    <row r="359" spans="1:11" s="8" customFormat="1" ht="12.75" hidden="1" outlineLevel="2" x14ac:dyDescent="0.2">
      <c r="A359" s="228"/>
      <c r="B359" s="27"/>
      <c r="C359" s="27"/>
      <c r="D359" s="27"/>
      <c r="E359" s="43"/>
      <c r="F359" s="210" t="s">
        <v>46</v>
      </c>
      <c r="G359" s="332" t="s">
        <v>45</v>
      </c>
      <c r="H359" s="379"/>
      <c r="I359" s="390"/>
      <c r="J359" s="441"/>
      <c r="K359" s="34"/>
    </row>
    <row r="360" spans="1:11" s="8" customFormat="1" ht="12.75" hidden="1" outlineLevel="2" x14ac:dyDescent="0.2">
      <c r="A360" s="228"/>
      <c r="B360" s="27"/>
      <c r="C360" s="27"/>
      <c r="D360" s="27"/>
      <c r="E360" s="147">
        <v>41721</v>
      </c>
      <c r="F360" s="207" t="s">
        <v>553</v>
      </c>
      <c r="G360" s="349">
        <v>0</v>
      </c>
      <c r="H360" s="397">
        <v>800</v>
      </c>
      <c r="I360" s="396" t="s">
        <v>45</v>
      </c>
      <c r="J360" s="452"/>
      <c r="K360" s="42"/>
    </row>
    <row r="361" spans="1:11" s="8" customFormat="1" ht="12.75" hidden="1" outlineLevel="2" x14ac:dyDescent="0.2">
      <c r="A361" s="228"/>
      <c r="B361" s="27"/>
      <c r="C361" s="27"/>
      <c r="D361" s="27"/>
      <c r="E361" s="43"/>
      <c r="F361" s="210" t="s">
        <v>46</v>
      </c>
      <c r="G361" s="332" t="s">
        <v>45</v>
      </c>
      <c r="H361" s="379"/>
      <c r="I361" s="390"/>
      <c r="J361" s="441"/>
      <c r="K361" s="34"/>
    </row>
    <row r="362" spans="1:11" s="8" customFormat="1" ht="12.75" hidden="1" outlineLevel="2" x14ac:dyDescent="0.2">
      <c r="A362" s="228" t="e">
        <f>IF(SUM(#REF!)&gt;0,10,"")</f>
        <v>#REF!</v>
      </c>
      <c r="B362" s="47" t="s">
        <v>21</v>
      </c>
      <c r="C362" s="238" t="s">
        <v>10</v>
      </c>
      <c r="D362" s="238" t="e">
        <f>IF(#REF!="X","X","")</f>
        <v>#REF!</v>
      </c>
      <c r="E362" s="105">
        <v>41900</v>
      </c>
      <c r="F362" s="216" t="s">
        <v>213</v>
      </c>
      <c r="G362" s="353"/>
      <c r="H362" s="404"/>
      <c r="I362" s="396"/>
      <c r="J362" s="457"/>
      <c r="K362" s="161"/>
    </row>
    <row r="363" spans="1:11" s="8" customFormat="1" ht="15" hidden="1" customHeight="1" outlineLevel="2" x14ac:dyDescent="0.2">
      <c r="A363" s="228" t="e">
        <f>IF(SUM(#REF!)&gt;0,10,"")</f>
        <v>#REF!</v>
      </c>
      <c r="B363" s="228" t="s">
        <v>79</v>
      </c>
      <c r="C363" s="197" t="s">
        <v>10</v>
      </c>
      <c r="D363" s="197" t="str">
        <f>IF($C$362="X","X","")</f>
        <v>X</v>
      </c>
      <c r="E363" s="150">
        <v>41901</v>
      </c>
      <c r="F363" s="276" t="s">
        <v>214</v>
      </c>
      <c r="G363" s="351">
        <v>0</v>
      </c>
      <c r="H363" s="402"/>
      <c r="I363" s="396"/>
      <c r="J363" s="449"/>
      <c r="K363" s="38"/>
    </row>
    <row r="364" spans="1:11" s="8" customFormat="1" ht="56.25" hidden="1" outlineLevel="2" x14ac:dyDescent="0.2">
      <c r="A364" s="228" t="e">
        <f>A363</f>
        <v>#REF!</v>
      </c>
      <c r="B364" s="27" t="s">
        <v>23</v>
      </c>
      <c r="C364" s="27"/>
      <c r="D364" s="27"/>
      <c r="E364" s="145"/>
      <c r="F364" s="273" t="s">
        <v>616</v>
      </c>
      <c r="G364" s="350">
        <v>0</v>
      </c>
      <c r="H364" s="403"/>
      <c r="I364" s="390"/>
      <c r="J364" s="456"/>
      <c r="K364" s="159"/>
    </row>
    <row r="365" spans="1:11" s="8" customFormat="1" ht="12.75" hidden="1" outlineLevel="2" x14ac:dyDescent="0.2">
      <c r="A365" s="228" t="e">
        <f>IF(SUM(#REF!)&gt;0,10,"")</f>
        <v>#REF!</v>
      </c>
      <c r="B365" s="196" t="s">
        <v>79</v>
      </c>
      <c r="C365" s="197" t="s">
        <v>10</v>
      </c>
      <c r="D365" s="197" t="str">
        <f>IF($C$320="X","X","")</f>
        <v>X</v>
      </c>
      <c r="E365" s="146">
        <v>41940</v>
      </c>
      <c r="F365" s="288" t="s">
        <v>215</v>
      </c>
      <c r="G365" s="352">
        <v>0</v>
      </c>
      <c r="H365" s="388"/>
      <c r="I365" s="382"/>
      <c r="J365" s="447"/>
      <c r="K365" s="154"/>
    </row>
    <row r="366" spans="1:11" s="8" customFormat="1" ht="12.75" hidden="1" outlineLevel="2" x14ac:dyDescent="0.2">
      <c r="A366" s="27" t="e">
        <f>IF(SUM(#REF!)&gt;0,10,"")</f>
        <v>#REF!</v>
      </c>
      <c r="B366" s="23"/>
      <c r="C366" s="229" t="s">
        <v>10</v>
      </c>
      <c r="D366" s="229" t="e">
        <f>IF(#REF!="X","X","")</f>
        <v>#REF!</v>
      </c>
      <c r="E366" s="147">
        <v>41941</v>
      </c>
      <c r="F366" s="207" t="s">
        <v>617</v>
      </c>
      <c r="G366" s="349"/>
      <c r="H366" s="397">
        <v>105</v>
      </c>
      <c r="I366" s="396" t="s">
        <v>45</v>
      </c>
      <c r="J366" s="452"/>
      <c r="K366" s="42"/>
    </row>
    <row r="367" spans="1:11" s="8" customFormat="1" ht="12.75" hidden="1" outlineLevel="2" x14ac:dyDescent="0.2">
      <c r="A367" s="228" t="e">
        <f>A366</f>
        <v>#REF!</v>
      </c>
      <c r="B367" s="27" t="s">
        <v>24</v>
      </c>
      <c r="C367" s="27"/>
      <c r="D367" s="27"/>
      <c r="E367" s="43"/>
      <c r="F367" s="210" t="s">
        <v>46</v>
      </c>
      <c r="G367" s="332" t="s">
        <v>45</v>
      </c>
      <c r="H367" s="379"/>
      <c r="I367" s="390"/>
      <c r="J367" s="441"/>
      <c r="K367" s="34" t="e">
        <f>J367*#REF!</f>
        <v>#REF!</v>
      </c>
    </row>
    <row r="368" spans="1:11" s="8" customFormat="1" ht="12.75" hidden="1" outlineLevel="2" x14ac:dyDescent="0.2">
      <c r="A368" s="27" t="e">
        <f>IF(SUM(#REF!)&gt;0,10,"")</f>
        <v>#REF!</v>
      </c>
      <c r="B368" s="23"/>
      <c r="C368" s="229" t="s">
        <v>10</v>
      </c>
      <c r="D368" s="229" t="e">
        <f>IF(#REF!="X","X","")</f>
        <v>#REF!</v>
      </c>
      <c r="E368" s="147">
        <v>41942</v>
      </c>
      <c r="F368" s="207" t="s">
        <v>216</v>
      </c>
      <c r="G368" s="349"/>
      <c r="H368" s="397">
        <v>135</v>
      </c>
      <c r="I368" s="396" t="s">
        <v>45</v>
      </c>
      <c r="J368" s="452"/>
      <c r="K368" s="42"/>
    </row>
    <row r="369" spans="1:11" s="8" customFormat="1" ht="12.75" hidden="1" outlineLevel="2" x14ac:dyDescent="0.2">
      <c r="A369" s="228" t="e">
        <f>A368</f>
        <v>#REF!</v>
      </c>
      <c r="B369" s="27" t="s">
        <v>24</v>
      </c>
      <c r="C369" s="27"/>
      <c r="D369" s="27"/>
      <c r="E369" s="43"/>
      <c r="F369" s="210" t="s">
        <v>46</v>
      </c>
      <c r="G369" s="332" t="s">
        <v>45</v>
      </c>
      <c r="H369" s="379"/>
      <c r="I369" s="390"/>
      <c r="J369" s="441"/>
      <c r="K369" s="34" t="e">
        <f>J369*#REF!</f>
        <v>#REF!</v>
      </c>
    </row>
    <row r="370" spans="1:11" s="8" customFormat="1" ht="12.75" hidden="1" outlineLevel="2" x14ac:dyDescent="0.2">
      <c r="A370" s="27" t="e">
        <f>IF(SUM(#REF!)&gt;0,10,"")</f>
        <v>#REF!</v>
      </c>
      <c r="B370" s="23"/>
      <c r="C370" s="229" t="s">
        <v>10</v>
      </c>
      <c r="D370" s="229" t="e">
        <f>IF(#REF!="X","X","")</f>
        <v>#REF!</v>
      </c>
      <c r="E370" s="147">
        <v>41943</v>
      </c>
      <c r="F370" s="207" t="s">
        <v>217</v>
      </c>
      <c r="G370" s="349"/>
      <c r="H370" s="397">
        <v>170</v>
      </c>
      <c r="I370" s="396" t="s">
        <v>45</v>
      </c>
      <c r="J370" s="452"/>
      <c r="K370" s="42"/>
    </row>
    <row r="371" spans="1:11" s="8" customFormat="1" ht="12.75" hidden="1" outlineLevel="2" x14ac:dyDescent="0.2">
      <c r="A371" s="228" t="e">
        <f>A370</f>
        <v>#REF!</v>
      </c>
      <c r="B371" s="27" t="s">
        <v>24</v>
      </c>
      <c r="C371" s="27"/>
      <c r="D371" s="27"/>
      <c r="E371" s="43"/>
      <c r="F371" s="210" t="s">
        <v>46</v>
      </c>
      <c r="G371" s="332" t="s">
        <v>45</v>
      </c>
      <c r="H371" s="379"/>
      <c r="I371" s="390"/>
      <c r="J371" s="441"/>
      <c r="K371" s="34" t="e">
        <f>J371*#REF!</f>
        <v>#REF!</v>
      </c>
    </row>
    <row r="372" spans="1:11" s="8" customFormat="1" ht="12.75" hidden="1" outlineLevel="2" x14ac:dyDescent="0.2">
      <c r="A372" s="27" t="e">
        <f>IF(SUM(#REF!)&gt;0,10,"")</f>
        <v>#REF!</v>
      </c>
      <c r="B372" s="23"/>
      <c r="C372" s="229" t="s">
        <v>10</v>
      </c>
      <c r="D372" s="229" t="e">
        <f>IF(#REF!="X","X","")</f>
        <v>#REF!</v>
      </c>
      <c r="E372" s="147">
        <v>41944</v>
      </c>
      <c r="F372" s="207" t="s">
        <v>218</v>
      </c>
      <c r="G372" s="349"/>
      <c r="H372" s="397">
        <v>195</v>
      </c>
      <c r="I372" s="396" t="s">
        <v>45</v>
      </c>
      <c r="J372" s="452"/>
      <c r="K372" s="42"/>
    </row>
    <row r="373" spans="1:11" s="7" customFormat="1" ht="12.75" hidden="1" outlineLevel="2" x14ac:dyDescent="0.2">
      <c r="A373" s="228" t="e">
        <f>A372</f>
        <v>#REF!</v>
      </c>
      <c r="B373" s="27" t="s">
        <v>24</v>
      </c>
      <c r="C373" s="27"/>
      <c r="D373" s="27"/>
      <c r="E373" s="43"/>
      <c r="F373" s="210" t="s">
        <v>46</v>
      </c>
      <c r="G373" s="332" t="s">
        <v>45</v>
      </c>
      <c r="H373" s="379"/>
      <c r="I373" s="390"/>
      <c r="J373" s="441"/>
      <c r="K373" s="34" t="e">
        <f>J373*#REF!</f>
        <v>#REF!</v>
      </c>
    </row>
    <row r="374" spans="1:11" s="7" customFormat="1" ht="12.75" hidden="1" outlineLevel="2" x14ac:dyDescent="0.2">
      <c r="A374" s="27" t="e">
        <f>IF(SUM(#REF!)&gt;0,10,"")</f>
        <v>#REF!</v>
      </c>
      <c r="B374" s="23"/>
      <c r="C374" s="229" t="s">
        <v>10</v>
      </c>
      <c r="D374" s="229" t="e">
        <f>IF(#REF!="X","X","")</f>
        <v>#REF!</v>
      </c>
      <c r="E374" s="147">
        <v>41945</v>
      </c>
      <c r="F374" s="207" t="s">
        <v>219</v>
      </c>
      <c r="G374" s="349"/>
      <c r="H374" s="397">
        <v>240</v>
      </c>
      <c r="I374" s="396" t="s">
        <v>45</v>
      </c>
      <c r="J374" s="452"/>
      <c r="K374" s="42"/>
    </row>
    <row r="375" spans="1:11" s="8" customFormat="1" ht="12.75" hidden="1" outlineLevel="2" x14ac:dyDescent="0.2">
      <c r="A375" s="228" t="e">
        <f>A374</f>
        <v>#REF!</v>
      </c>
      <c r="B375" s="27" t="s">
        <v>24</v>
      </c>
      <c r="C375" s="27"/>
      <c r="D375" s="27"/>
      <c r="E375" s="43"/>
      <c r="F375" s="230" t="s">
        <v>46</v>
      </c>
      <c r="G375" s="332" t="s">
        <v>45</v>
      </c>
      <c r="H375" s="379"/>
      <c r="I375" s="392"/>
      <c r="J375" s="441"/>
      <c r="K375" s="34" t="e">
        <f>J375*#REF!</f>
        <v>#REF!</v>
      </c>
    </row>
    <row r="376" spans="1:11" s="8" customFormat="1" ht="12.75" hidden="1" outlineLevel="2" x14ac:dyDescent="0.2">
      <c r="A376" s="27" t="e">
        <f>IF(SUM(#REF!)&gt;0,10,"")</f>
        <v>#REF!</v>
      </c>
      <c r="B376" s="23"/>
      <c r="C376" s="229" t="s">
        <v>10</v>
      </c>
      <c r="D376" s="229" t="e">
        <f>IF(#REF!="X","X","")</f>
        <v>#REF!</v>
      </c>
      <c r="E376" s="147">
        <v>41946</v>
      </c>
      <c r="F376" s="207" t="s">
        <v>220</v>
      </c>
      <c r="G376" s="349"/>
      <c r="H376" s="397">
        <v>290</v>
      </c>
      <c r="I376" s="396" t="s">
        <v>45</v>
      </c>
      <c r="J376" s="452"/>
      <c r="K376" s="42"/>
    </row>
    <row r="377" spans="1:11" s="8" customFormat="1" ht="12.75" hidden="1" outlineLevel="2" x14ac:dyDescent="0.2">
      <c r="A377" s="228" t="e">
        <f>A376</f>
        <v>#REF!</v>
      </c>
      <c r="B377" s="27" t="s">
        <v>24</v>
      </c>
      <c r="C377" s="27"/>
      <c r="D377" s="27"/>
      <c r="E377" s="43"/>
      <c r="F377" s="210" t="s">
        <v>46</v>
      </c>
      <c r="G377" s="332" t="s">
        <v>45</v>
      </c>
      <c r="H377" s="379"/>
      <c r="I377" s="390"/>
      <c r="J377" s="441"/>
      <c r="K377" s="34" t="e">
        <f>J377*#REF!</f>
        <v>#REF!</v>
      </c>
    </row>
    <row r="378" spans="1:11" s="8" customFormat="1" ht="12.75" hidden="1" outlineLevel="2" x14ac:dyDescent="0.2">
      <c r="A378" s="27" t="e">
        <f>IF(SUM(#REF!)&gt;0,10,"")</f>
        <v>#REF!</v>
      </c>
      <c r="B378" s="23"/>
      <c r="C378" s="229" t="s">
        <v>10</v>
      </c>
      <c r="D378" s="229" t="e">
        <f>IF(#REF!="X","X","")</f>
        <v>#REF!</v>
      </c>
      <c r="E378" s="147">
        <v>41947</v>
      </c>
      <c r="F378" s="207" t="s">
        <v>221</v>
      </c>
      <c r="G378" s="349"/>
      <c r="H378" s="397">
        <v>320</v>
      </c>
      <c r="I378" s="396" t="s">
        <v>45</v>
      </c>
      <c r="J378" s="452"/>
      <c r="K378" s="42"/>
    </row>
    <row r="379" spans="1:11" s="8" customFormat="1" ht="12.75" hidden="1" outlineLevel="2" x14ac:dyDescent="0.2">
      <c r="A379" s="228" t="e">
        <f>A378</f>
        <v>#REF!</v>
      </c>
      <c r="B379" s="27" t="s">
        <v>24</v>
      </c>
      <c r="C379" s="27"/>
      <c r="D379" s="27"/>
      <c r="E379" s="43"/>
      <c r="F379" s="210" t="s">
        <v>46</v>
      </c>
      <c r="G379" s="332" t="s">
        <v>45</v>
      </c>
      <c r="H379" s="379"/>
      <c r="I379" s="390"/>
      <c r="J379" s="441"/>
      <c r="K379" s="34" t="e">
        <f>J379*#REF!</f>
        <v>#REF!</v>
      </c>
    </row>
    <row r="380" spans="1:11" s="8" customFormat="1" ht="12.75" hidden="1" outlineLevel="2" x14ac:dyDescent="0.2">
      <c r="A380" s="27" t="e">
        <f>IF(SUM(#REF!)&gt;0,10,"")</f>
        <v>#REF!</v>
      </c>
      <c r="B380" s="23"/>
      <c r="C380" s="229" t="s">
        <v>10</v>
      </c>
      <c r="D380" s="229" t="e">
        <f>IF(#REF!="X","X","")</f>
        <v>#REF!</v>
      </c>
      <c r="E380" s="147">
        <v>41948</v>
      </c>
      <c r="F380" s="207" t="s">
        <v>222</v>
      </c>
      <c r="G380" s="349"/>
      <c r="H380" s="397">
        <v>440</v>
      </c>
      <c r="I380" s="396" t="s">
        <v>45</v>
      </c>
      <c r="J380" s="452"/>
      <c r="K380" s="42"/>
    </row>
    <row r="381" spans="1:11" s="7" customFormat="1" ht="12.75" hidden="1" outlineLevel="2" x14ac:dyDescent="0.2">
      <c r="A381" s="228" t="e">
        <f>A380</f>
        <v>#REF!</v>
      </c>
      <c r="B381" s="27" t="s">
        <v>24</v>
      </c>
      <c r="C381" s="27"/>
      <c r="D381" s="27"/>
      <c r="E381" s="43"/>
      <c r="F381" s="210" t="s">
        <v>46</v>
      </c>
      <c r="G381" s="332" t="s">
        <v>45</v>
      </c>
      <c r="H381" s="379"/>
      <c r="I381" s="390"/>
      <c r="J381" s="441"/>
      <c r="K381" s="34" t="e">
        <f>J381*#REF!</f>
        <v>#REF!</v>
      </c>
    </row>
    <row r="382" spans="1:11" s="7" customFormat="1" ht="12.75" hidden="1" outlineLevel="2" x14ac:dyDescent="0.2">
      <c r="A382" s="27" t="e">
        <f>IF(SUM(#REF!)&gt;0,10,"")</f>
        <v>#REF!</v>
      </c>
      <c r="B382" s="23"/>
      <c r="C382" s="229" t="s">
        <v>10</v>
      </c>
      <c r="D382" s="229" t="e">
        <f>IF(#REF!="X","X","")</f>
        <v>#REF!</v>
      </c>
      <c r="E382" s="147">
        <v>41949</v>
      </c>
      <c r="F382" s="207" t="s">
        <v>223</v>
      </c>
      <c r="G382" s="349"/>
      <c r="H382" s="397">
        <v>600</v>
      </c>
      <c r="I382" s="396" t="s">
        <v>45</v>
      </c>
      <c r="J382" s="452"/>
      <c r="K382" s="42"/>
    </row>
    <row r="383" spans="1:11" s="8" customFormat="1" ht="12.75" hidden="1" outlineLevel="2" x14ac:dyDescent="0.2">
      <c r="A383" s="228" t="e">
        <f>A382</f>
        <v>#REF!</v>
      </c>
      <c r="B383" s="27" t="s">
        <v>24</v>
      </c>
      <c r="C383" s="27"/>
      <c r="D383" s="27"/>
      <c r="E383" s="43"/>
      <c r="F383" s="230" t="s">
        <v>46</v>
      </c>
      <c r="G383" s="332" t="s">
        <v>45</v>
      </c>
      <c r="H383" s="379"/>
      <c r="I383" s="392"/>
      <c r="J383" s="441"/>
      <c r="K383" s="34" t="e">
        <f>J383*#REF!</f>
        <v>#REF!</v>
      </c>
    </row>
    <row r="384" spans="1:11" s="8" customFormat="1" ht="12.75" hidden="1" outlineLevel="2" x14ac:dyDescent="0.2">
      <c r="A384" s="27" t="e">
        <f>IF(SUM(#REF!)&gt;0,10,"")</f>
        <v>#REF!</v>
      </c>
      <c r="B384" s="23"/>
      <c r="C384" s="229"/>
      <c r="D384" s="229" t="e">
        <f>IF(#REF!="X","X","")</f>
        <v>#REF!</v>
      </c>
      <c r="E384" s="147">
        <v>41950</v>
      </c>
      <c r="F384" s="207" t="s">
        <v>224</v>
      </c>
      <c r="G384" s="349"/>
      <c r="H384" s="397">
        <v>650</v>
      </c>
      <c r="I384" s="396" t="s">
        <v>45</v>
      </c>
      <c r="J384" s="452"/>
      <c r="K384" s="42"/>
    </row>
    <row r="385" spans="1:11" s="8" customFormat="1" ht="12.75" hidden="1" outlineLevel="2" x14ac:dyDescent="0.2">
      <c r="A385" s="228" t="e">
        <f>A384</f>
        <v>#REF!</v>
      </c>
      <c r="B385" s="27" t="s">
        <v>24</v>
      </c>
      <c r="C385" s="27"/>
      <c r="D385" s="27"/>
      <c r="E385" s="43"/>
      <c r="F385" s="210" t="s">
        <v>46</v>
      </c>
      <c r="G385" s="332" t="s">
        <v>45</v>
      </c>
      <c r="H385" s="379"/>
      <c r="I385" s="390"/>
      <c r="J385" s="441"/>
      <c r="K385" s="34" t="e">
        <f>J385*#REF!</f>
        <v>#REF!</v>
      </c>
    </row>
    <row r="386" spans="1:11" s="8" customFormat="1" ht="135" hidden="1" outlineLevel="2" x14ac:dyDescent="0.2">
      <c r="A386" s="27" t="e">
        <f>#REF!</f>
        <v>#REF!</v>
      </c>
      <c r="B386" s="27" t="s">
        <v>23</v>
      </c>
      <c r="C386" s="27"/>
      <c r="D386" s="27"/>
      <c r="E386" s="144"/>
      <c r="F386" s="205" t="s">
        <v>618</v>
      </c>
      <c r="G386" s="351">
        <v>0</v>
      </c>
      <c r="H386" s="402"/>
      <c r="I386" s="392"/>
      <c r="J386" s="449"/>
      <c r="K386" s="38"/>
    </row>
    <row r="387" spans="1:11" s="8" customFormat="1" ht="22.5" hidden="1" outlineLevel="2" x14ac:dyDescent="0.2">
      <c r="A387" s="27" t="e">
        <f>#REF!</f>
        <v>#REF!</v>
      </c>
      <c r="B387" s="27" t="s">
        <v>23</v>
      </c>
      <c r="C387" s="27"/>
      <c r="D387" s="27"/>
      <c r="E387" s="144"/>
      <c r="F387" s="273" t="s">
        <v>228</v>
      </c>
      <c r="G387" s="351">
        <v>0</v>
      </c>
      <c r="H387" s="402"/>
      <c r="I387" s="392"/>
      <c r="J387" s="449"/>
      <c r="K387" s="38"/>
    </row>
    <row r="388" spans="1:11" s="8" customFormat="1" ht="12.75" hidden="1" outlineLevel="2" x14ac:dyDescent="0.2">
      <c r="A388" s="228" t="e">
        <f>#REF!</f>
        <v>#REF!</v>
      </c>
      <c r="B388" s="27" t="s">
        <v>24</v>
      </c>
      <c r="C388" s="27"/>
      <c r="D388" s="27"/>
      <c r="E388" s="43"/>
      <c r="F388" s="275" t="s">
        <v>36</v>
      </c>
      <c r="G388" s="332" t="s">
        <v>34</v>
      </c>
      <c r="H388" s="379"/>
      <c r="I388" s="390"/>
      <c r="J388" s="441"/>
      <c r="K388" s="34" t="e">
        <f>J388*#REF!</f>
        <v>#REF!</v>
      </c>
    </row>
    <row r="389" spans="1:11" s="8" customFormat="1" ht="12.75" hidden="1" outlineLevel="2" x14ac:dyDescent="0.2">
      <c r="A389" s="228" t="e">
        <f>#REF!</f>
        <v>#REF!</v>
      </c>
      <c r="B389" s="27" t="s">
        <v>24</v>
      </c>
      <c r="C389" s="27"/>
      <c r="D389" s="27"/>
      <c r="E389" s="43"/>
      <c r="F389" s="275" t="s">
        <v>36</v>
      </c>
      <c r="G389" s="332" t="s">
        <v>34</v>
      </c>
      <c r="H389" s="379"/>
      <c r="I389" s="390"/>
      <c r="J389" s="441"/>
      <c r="K389" s="34" t="e">
        <f>J389*#REF!</f>
        <v>#REF!</v>
      </c>
    </row>
    <row r="390" spans="1:11" s="8" customFormat="1" ht="12.75" hidden="1" outlineLevel="2" x14ac:dyDescent="0.2">
      <c r="A390" s="27" t="e">
        <f>IF(SUM(#REF!)&gt;0,10,"")</f>
        <v>#REF!</v>
      </c>
      <c r="B390" s="23"/>
      <c r="C390" s="229"/>
      <c r="D390" s="229" t="e">
        <f>IF(#REF!="X","X","")</f>
        <v>#REF!</v>
      </c>
      <c r="E390" s="147">
        <v>42114</v>
      </c>
      <c r="F390" s="274" t="s">
        <v>232</v>
      </c>
      <c r="G390" s="349"/>
      <c r="H390" s="397">
        <v>2400</v>
      </c>
      <c r="I390" s="396" t="s">
        <v>34</v>
      </c>
      <c r="J390" s="452"/>
      <c r="K390" s="42"/>
    </row>
    <row r="391" spans="1:11" s="8" customFormat="1" ht="12.75" hidden="1" outlineLevel="2" x14ac:dyDescent="0.2">
      <c r="A391" s="228" t="e">
        <f>A390</f>
        <v>#REF!</v>
      </c>
      <c r="B391" s="27" t="s">
        <v>24</v>
      </c>
      <c r="C391" s="27"/>
      <c r="D391" s="27"/>
      <c r="E391" s="43"/>
      <c r="F391" s="275" t="s">
        <v>36</v>
      </c>
      <c r="G391" s="332" t="s">
        <v>34</v>
      </c>
      <c r="H391" s="379"/>
      <c r="I391" s="390"/>
      <c r="J391" s="441"/>
      <c r="K391" s="34" t="e">
        <f>J391*#REF!</f>
        <v>#REF!</v>
      </c>
    </row>
    <row r="392" spans="1:11" s="8" customFormat="1" ht="12.75" hidden="1" outlineLevel="2" x14ac:dyDescent="0.2">
      <c r="A392" s="27" t="e">
        <f>IF(SUM(#REF!)&gt;0,10,"")</f>
        <v>#REF!</v>
      </c>
      <c r="B392" s="23"/>
      <c r="C392" s="229"/>
      <c r="D392" s="229" t="e">
        <f>IF(#REF!="X","X","")</f>
        <v>#REF!</v>
      </c>
      <c r="E392" s="147">
        <v>42115</v>
      </c>
      <c r="F392" s="274" t="s">
        <v>233</v>
      </c>
      <c r="G392" s="349"/>
      <c r="H392" s="397">
        <v>3800</v>
      </c>
      <c r="I392" s="396" t="s">
        <v>34</v>
      </c>
      <c r="J392" s="452"/>
      <c r="K392" s="42"/>
    </row>
    <row r="393" spans="1:11" s="8" customFormat="1" ht="12.75" hidden="1" outlineLevel="2" x14ac:dyDescent="0.2">
      <c r="A393" s="228" t="e">
        <f>A392</f>
        <v>#REF!</v>
      </c>
      <c r="B393" s="27" t="s">
        <v>24</v>
      </c>
      <c r="C393" s="27"/>
      <c r="D393" s="27"/>
      <c r="E393" s="43"/>
      <c r="F393" s="275" t="s">
        <v>36</v>
      </c>
      <c r="G393" s="332" t="s">
        <v>34</v>
      </c>
      <c r="H393" s="379"/>
      <c r="I393" s="390"/>
      <c r="J393" s="441"/>
      <c r="K393" s="34" t="e">
        <f>J393*#REF!</f>
        <v>#REF!</v>
      </c>
    </row>
    <row r="394" spans="1:11" s="8" customFormat="1" ht="12.75" hidden="1" outlineLevel="2" x14ac:dyDescent="0.2">
      <c r="A394" s="27" t="e">
        <f>IF(SUM(#REF!)&gt;0,10,"")</f>
        <v>#REF!</v>
      </c>
      <c r="B394" s="23"/>
      <c r="C394" s="229"/>
      <c r="D394" s="229" t="e">
        <f>IF(#REF!="X","X","")</f>
        <v>#REF!</v>
      </c>
      <c r="E394" s="147">
        <v>42116</v>
      </c>
      <c r="F394" s="274" t="s">
        <v>234</v>
      </c>
      <c r="G394" s="349"/>
      <c r="H394" s="397">
        <v>6000</v>
      </c>
      <c r="I394" s="396" t="s">
        <v>34</v>
      </c>
      <c r="J394" s="452"/>
      <c r="K394" s="42"/>
    </row>
    <row r="395" spans="1:11" s="8" customFormat="1" ht="12.75" hidden="1" outlineLevel="2" x14ac:dyDescent="0.2">
      <c r="A395" s="228" t="e">
        <f>A394</f>
        <v>#REF!</v>
      </c>
      <c r="B395" s="27" t="s">
        <v>24</v>
      </c>
      <c r="C395" s="27"/>
      <c r="D395" s="27"/>
      <c r="E395" s="43"/>
      <c r="F395" s="275" t="s">
        <v>36</v>
      </c>
      <c r="G395" s="332" t="s">
        <v>34</v>
      </c>
      <c r="H395" s="379"/>
      <c r="I395" s="390"/>
      <c r="J395" s="441"/>
      <c r="K395" s="34" t="e">
        <f>J395*#REF!</f>
        <v>#REF!</v>
      </c>
    </row>
    <row r="396" spans="1:11" s="8" customFormat="1" ht="12.75" hidden="1" outlineLevel="2" x14ac:dyDescent="0.2">
      <c r="A396" s="27" t="e">
        <f>IF(SUM(#REF!)&gt;0,10,"")</f>
        <v>#REF!</v>
      </c>
      <c r="B396" s="23"/>
      <c r="C396" s="229"/>
      <c r="D396" s="229" t="e">
        <f>IF(#REF!="X","X","")</f>
        <v>#REF!</v>
      </c>
      <c r="E396" s="147">
        <v>42117</v>
      </c>
      <c r="F396" s="207" t="s">
        <v>235</v>
      </c>
      <c r="G396" s="349"/>
      <c r="H396" s="397">
        <v>3100</v>
      </c>
      <c r="I396" s="396" t="s">
        <v>34</v>
      </c>
      <c r="J396" s="452"/>
      <c r="K396" s="42"/>
    </row>
    <row r="397" spans="1:11" s="8" customFormat="1" ht="12.75" hidden="1" outlineLevel="2" x14ac:dyDescent="0.2">
      <c r="A397" s="228" t="e">
        <f>A396</f>
        <v>#REF!</v>
      </c>
      <c r="B397" s="27" t="s">
        <v>24</v>
      </c>
      <c r="C397" s="27"/>
      <c r="D397" s="27"/>
      <c r="E397" s="43"/>
      <c r="F397" s="230" t="s">
        <v>36</v>
      </c>
      <c r="G397" s="332" t="s">
        <v>34</v>
      </c>
      <c r="H397" s="379"/>
      <c r="I397" s="392"/>
      <c r="J397" s="441"/>
      <c r="K397" s="34" t="e">
        <f>J397*#REF!</f>
        <v>#REF!</v>
      </c>
    </row>
    <row r="398" spans="1:11" s="8" customFormat="1" ht="12.75" hidden="1" outlineLevel="2" x14ac:dyDescent="0.2">
      <c r="A398" s="27" t="e">
        <f>IF(SUM(#REF!)&gt;0,10,"")</f>
        <v>#REF!</v>
      </c>
      <c r="B398" s="23"/>
      <c r="C398" s="229"/>
      <c r="D398" s="229" t="e">
        <f>IF(#REF!="X","X","")</f>
        <v>#REF!</v>
      </c>
      <c r="E398" s="147">
        <v>42118</v>
      </c>
      <c r="F398" s="207" t="s">
        <v>236</v>
      </c>
      <c r="G398" s="349"/>
      <c r="H398" s="397">
        <v>4500</v>
      </c>
      <c r="I398" s="396" t="s">
        <v>34</v>
      </c>
      <c r="J398" s="452"/>
      <c r="K398" s="42"/>
    </row>
    <row r="399" spans="1:11" s="8" customFormat="1" ht="12.75" hidden="1" outlineLevel="2" x14ac:dyDescent="0.2">
      <c r="A399" s="228" t="e">
        <f>A398</f>
        <v>#REF!</v>
      </c>
      <c r="B399" s="27" t="s">
        <v>24</v>
      </c>
      <c r="C399" s="27"/>
      <c r="D399" s="27"/>
      <c r="E399" s="43"/>
      <c r="F399" s="230" t="s">
        <v>36</v>
      </c>
      <c r="G399" s="332" t="s">
        <v>34</v>
      </c>
      <c r="H399" s="379"/>
      <c r="I399" s="392"/>
      <c r="J399" s="441"/>
      <c r="K399" s="34" t="e">
        <f>J399*#REF!</f>
        <v>#REF!</v>
      </c>
    </row>
    <row r="400" spans="1:11" s="8" customFormat="1" ht="12.75" hidden="1" outlineLevel="2" x14ac:dyDescent="0.2">
      <c r="A400" s="228" t="e">
        <f>IF(SUM(#REF!)&gt;0,10,"")</f>
        <v>#REF!</v>
      </c>
      <c r="B400" s="231" t="s">
        <v>79</v>
      </c>
      <c r="C400" s="197" t="s">
        <v>10</v>
      </c>
      <c r="D400" s="197" t="e">
        <f>IF(#REF!="X","X","")</f>
        <v>#REF!</v>
      </c>
      <c r="E400" s="146">
        <v>42120</v>
      </c>
      <c r="F400" s="288" t="s">
        <v>554</v>
      </c>
      <c r="G400" s="333">
        <v>0</v>
      </c>
      <c r="H400" s="406"/>
      <c r="I400" s="382"/>
      <c r="J400" s="459"/>
      <c r="K400" s="162"/>
    </row>
    <row r="401" spans="1:11" s="8" customFormat="1" ht="22.5" hidden="1" outlineLevel="2" x14ac:dyDescent="0.2">
      <c r="A401" s="27" t="e">
        <f>A400</f>
        <v>#REF!</v>
      </c>
      <c r="B401" s="27" t="s">
        <v>23</v>
      </c>
      <c r="C401" s="27"/>
      <c r="D401" s="27"/>
      <c r="E401" s="144"/>
      <c r="F401" s="273" t="s">
        <v>555</v>
      </c>
      <c r="G401" s="351">
        <v>0</v>
      </c>
      <c r="H401" s="402"/>
      <c r="I401" s="392"/>
      <c r="J401" s="449"/>
      <c r="K401" s="38"/>
    </row>
    <row r="402" spans="1:11" s="8" customFormat="1" ht="12.75" hidden="1" outlineLevel="2" x14ac:dyDescent="0.2">
      <c r="A402" s="27" t="e">
        <f>IF(SUM(#REF!)&gt;0,10,"")</f>
        <v>#REF!</v>
      </c>
      <c r="B402" s="23"/>
      <c r="C402" s="229" t="s">
        <v>10</v>
      </c>
      <c r="D402" s="229" t="e">
        <f>IF(#REF!="X","X","")</f>
        <v>#REF!</v>
      </c>
      <c r="E402" s="147">
        <v>42122</v>
      </c>
      <c r="F402" s="274" t="s">
        <v>230</v>
      </c>
      <c r="G402" s="349"/>
      <c r="H402" s="397">
        <v>1590</v>
      </c>
      <c r="I402" s="396" t="s">
        <v>34</v>
      </c>
      <c r="J402" s="452"/>
      <c r="K402" s="42"/>
    </row>
    <row r="403" spans="1:11" s="8" customFormat="1" ht="12.75" hidden="1" outlineLevel="2" x14ac:dyDescent="0.2">
      <c r="A403" s="228" t="e">
        <f>A402</f>
        <v>#REF!</v>
      </c>
      <c r="B403" s="27" t="s">
        <v>24</v>
      </c>
      <c r="C403" s="27"/>
      <c r="D403" s="27"/>
      <c r="E403" s="43"/>
      <c r="F403" s="275" t="s">
        <v>36</v>
      </c>
      <c r="G403" s="332" t="s">
        <v>34</v>
      </c>
      <c r="H403" s="379"/>
      <c r="I403" s="390"/>
      <c r="J403" s="441"/>
      <c r="K403" s="34" t="e">
        <f>J403*#REF!</f>
        <v>#REF!</v>
      </c>
    </row>
    <row r="404" spans="1:11" s="8" customFormat="1" ht="12.75" hidden="1" outlineLevel="2" x14ac:dyDescent="0.2">
      <c r="A404" s="27" t="e">
        <f>IF(SUM(#REF!)&gt;0,10,"")</f>
        <v>#REF!</v>
      </c>
      <c r="B404" s="23"/>
      <c r="C404" s="229" t="s">
        <v>10</v>
      </c>
      <c r="D404" s="229" t="e">
        <f>IF(#REF!="X","X","")</f>
        <v>#REF!</v>
      </c>
      <c r="E404" s="147">
        <v>42123</v>
      </c>
      <c r="F404" s="274" t="s">
        <v>231</v>
      </c>
      <c r="G404" s="349"/>
      <c r="H404" s="397">
        <v>1950</v>
      </c>
      <c r="I404" s="396" t="s">
        <v>34</v>
      </c>
      <c r="J404" s="452"/>
      <c r="K404" s="42"/>
    </row>
    <row r="405" spans="1:11" s="8" customFormat="1" ht="12.75" hidden="1" outlineLevel="2" x14ac:dyDescent="0.2">
      <c r="A405" s="228" t="e">
        <f>A404</f>
        <v>#REF!</v>
      </c>
      <c r="B405" s="27" t="s">
        <v>24</v>
      </c>
      <c r="C405" s="27"/>
      <c r="D405" s="27"/>
      <c r="E405" s="43"/>
      <c r="F405" s="275" t="s">
        <v>36</v>
      </c>
      <c r="G405" s="332" t="s">
        <v>34</v>
      </c>
      <c r="H405" s="379"/>
      <c r="I405" s="390"/>
      <c r="J405" s="441"/>
      <c r="K405" s="34" t="e">
        <f>J405*#REF!</f>
        <v>#REF!</v>
      </c>
    </row>
    <row r="406" spans="1:11" s="8" customFormat="1" ht="12.75" hidden="1" outlineLevel="2" x14ac:dyDescent="0.2">
      <c r="A406" s="228" t="e">
        <f>IF(SUM(#REF!)&gt;0,10,"")</f>
        <v>#REF!</v>
      </c>
      <c r="B406" s="231" t="s">
        <v>79</v>
      </c>
      <c r="C406" s="197" t="s">
        <v>10</v>
      </c>
      <c r="D406" s="197" t="e">
        <f>IF(#REF!="X","X","")</f>
        <v>#REF!</v>
      </c>
      <c r="E406" s="146">
        <v>42140</v>
      </c>
      <c r="F406" s="288" t="s">
        <v>556</v>
      </c>
      <c r="G406" s="332">
        <v>0</v>
      </c>
      <c r="H406" s="407"/>
      <c r="I406" s="382"/>
      <c r="J406" s="460"/>
      <c r="K406" s="175"/>
    </row>
    <row r="407" spans="1:11" s="8" customFormat="1" ht="179.25" hidden="1" customHeight="1" outlineLevel="2" x14ac:dyDescent="0.2">
      <c r="A407" s="228"/>
      <c r="B407" s="27" t="s">
        <v>23</v>
      </c>
      <c r="C407" s="197"/>
      <c r="D407" s="197"/>
      <c r="E407" s="148"/>
      <c r="F407" s="320" t="s">
        <v>563</v>
      </c>
      <c r="G407" s="330"/>
      <c r="H407" s="408"/>
      <c r="I407" s="368"/>
      <c r="J407" s="461"/>
      <c r="K407" s="164"/>
    </row>
    <row r="408" spans="1:11" s="8" customFormat="1" ht="12.75" hidden="1" outlineLevel="2" x14ac:dyDescent="0.2">
      <c r="A408" s="27" t="e">
        <f>IF(SUM(#REF!)&gt;0,10,"")</f>
        <v>#REF!</v>
      </c>
      <c r="B408" s="23"/>
      <c r="C408" s="229"/>
      <c r="D408" s="229" t="str">
        <f>IF($C$406="X","X","")</f>
        <v>X</v>
      </c>
      <c r="E408" s="147">
        <v>42141</v>
      </c>
      <c r="F408" s="274" t="s">
        <v>557</v>
      </c>
      <c r="G408" s="349"/>
      <c r="H408" s="397">
        <v>8500</v>
      </c>
      <c r="I408" s="396" t="s">
        <v>34</v>
      </c>
      <c r="J408" s="452"/>
      <c r="K408" s="42"/>
    </row>
    <row r="409" spans="1:11" s="8" customFormat="1" ht="12.75" hidden="1" outlineLevel="2" x14ac:dyDescent="0.2">
      <c r="A409" s="228" t="e">
        <f>A408</f>
        <v>#REF!</v>
      </c>
      <c r="B409" s="27" t="s">
        <v>24</v>
      </c>
      <c r="C409" s="27"/>
      <c r="D409" s="27"/>
      <c r="E409" s="43"/>
      <c r="F409" s="275" t="s">
        <v>36</v>
      </c>
      <c r="G409" s="332" t="s">
        <v>34</v>
      </c>
      <c r="H409" s="379"/>
      <c r="I409" s="390"/>
      <c r="J409" s="441"/>
      <c r="K409" s="34" t="e">
        <f>J409*#REF!</f>
        <v>#REF!</v>
      </c>
    </row>
    <row r="410" spans="1:11" s="8" customFormat="1" ht="12.75" hidden="1" outlineLevel="2" x14ac:dyDescent="0.2">
      <c r="A410" s="27" t="e">
        <f>IF(SUM(#REF!)&gt;0,10,"")</f>
        <v>#REF!</v>
      </c>
      <c r="B410" s="23"/>
      <c r="C410" s="229" t="s">
        <v>10</v>
      </c>
      <c r="D410" s="229" t="e">
        <f>IF(#REF!="X","X","")</f>
        <v>#REF!</v>
      </c>
      <c r="E410" s="147">
        <v>42142</v>
      </c>
      <c r="F410" s="274" t="s">
        <v>558</v>
      </c>
      <c r="G410" s="349"/>
      <c r="H410" s="397">
        <v>12000</v>
      </c>
      <c r="I410" s="396" t="s">
        <v>34</v>
      </c>
      <c r="J410" s="452"/>
      <c r="K410" s="42"/>
    </row>
    <row r="411" spans="1:11" s="8" customFormat="1" ht="12.75" hidden="1" outlineLevel="2" x14ac:dyDescent="0.2">
      <c r="A411" s="228" t="e">
        <f>A410</f>
        <v>#REF!</v>
      </c>
      <c r="B411" s="27" t="s">
        <v>24</v>
      </c>
      <c r="C411" s="27"/>
      <c r="D411" s="27"/>
      <c r="E411" s="19"/>
      <c r="F411" s="258" t="s">
        <v>36</v>
      </c>
      <c r="G411" s="332" t="s">
        <v>34</v>
      </c>
      <c r="H411" s="379"/>
      <c r="I411" s="392"/>
      <c r="J411" s="441"/>
      <c r="K411" s="34" t="e">
        <f>J411*#REF!</f>
        <v>#REF!</v>
      </c>
    </row>
    <row r="412" spans="1:11" s="8" customFormat="1" ht="12.75" hidden="1" outlineLevel="2" x14ac:dyDescent="0.2">
      <c r="A412" s="27" t="e">
        <f>IF(SUM(#REF!)&gt;0,10,"")</f>
        <v>#REF!</v>
      </c>
      <c r="B412" s="23"/>
      <c r="C412" s="229"/>
      <c r="D412" s="229" t="str">
        <f>IF($C$406="X","X","")</f>
        <v>X</v>
      </c>
      <c r="E412" s="147">
        <v>42143</v>
      </c>
      <c r="F412" s="274" t="s">
        <v>559</v>
      </c>
      <c r="G412" s="349"/>
      <c r="H412" s="397">
        <v>10000</v>
      </c>
      <c r="I412" s="396" t="s">
        <v>34</v>
      </c>
      <c r="J412" s="452"/>
      <c r="K412" s="42"/>
    </row>
    <row r="413" spans="1:11" s="8" customFormat="1" ht="12.75" hidden="1" outlineLevel="2" x14ac:dyDescent="0.2">
      <c r="A413" s="228" t="e">
        <f>A412</f>
        <v>#REF!</v>
      </c>
      <c r="B413" s="27" t="s">
        <v>24</v>
      </c>
      <c r="C413" s="27"/>
      <c r="D413" s="27"/>
      <c r="E413" s="43"/>
      <c r="F413" s="275" t="s">
        <v>36</v>
      </c>
      <c r="G413" s="332" t="s">
        <v>34</v>
      </c>
      <c r="H413" s="379"/>
      <c r="I413" s="390"/>
      <c r="J413" s="441"/>
      <c r="K413" s="34" t="e">
        <f>J413*#REF!</f>
        <v>#REF!</v>
      </c>
    </row>
    <row r="414" spans="1:11" s="8" customFormat="1" ht="12.75" hidden="1" outlineLevel="2" x14ac:dyDescent="0.2">
      <c r="A414" s="27" t="e">
        <f>IF(SUM(#REF!)&gt;0,10,"")</f>
        <v>#REF!</v>
      </c>
      <c r="B414" s="23"/>
      <c r="C414" s="229" t="s">
        <v>10</v>
      </c>
      <c r="D414" s="229" t="e">
        <f>IF(#REF!="X","X","")</f>
        <v>#REF!</v>
      </c>
      <c r="E414" s="147">
        <v>42144</v>
      </c>
      <c r="F414" s="274" t="s">
        <v>560</v>
      </c>
      <c r="G414" s="349"/>
      <c r="H414" s="397">
        <v>15000</v>
      </c>
      <c r="I414" s="396" t="s">
        <v>34</v>
      </c>
      <c r="J414" s="452"/>
      <c r="K414" s="42"/>
    </row>
    <row r="415" spans="1:11" s="8" customFormat="1" ht="12.75" hidden="1" outlineLevel="2" x14ac:dyDescent="0.2">
      <c r="A415" s="228" t="e">
        <f>A414</f>
        <v>#REF!</v>
      </c>
      <c r="B415" s="27" t="s">
        <v>24</v>
      </c>
      <c r="C415" s="27"/>
      <c r="D415" s="27"/>
      <c r="E415" s="19"/>
      <c r="F415" s="258" t="s">
        <v>36</v>
      </c>
      <c r="G415" s="332" t="s">
        <v>34</v>
      </c>
      <c r="H415" s="379"/>
      <c r="I415" s="392"/>
      <c r="J415" s="441"/>
      <c r="K415" s="34" t="e">
        <f>J415*#REF!</f>
        <v>#REF!</v>
      </c>
    </row>
    <row r="416" spans="1:11" s="8" customFormat="1" ht="12.75" hidden="1" outlineLevel="2" x14ac:dyDescent="0.2">
      <c r="A416" s="27" t="e">
        <f>IF(SUM(#REF!)&gt;0,10,"")</f>
        <v>#REF!</v>
      </c>
      <c r="B416" s="23"/>
      <c r="C416" s="229"/>
      <c r="D416" s="229" t="str">
        <f>IF($C$406="X","X","")</f>
        <v>X</v>
      </c>
      <c r="E416" s="147">
        <v>42145</v>
      </c>
      <c r="F416" s="274" t="s">
        <v>561</v>
      </c>
      <c r="G416" s="349"/>
      <c r="H416" s="397">
        <v>13000</v>
      </c>
      <c r="I416" s="396" t="s">
        <v>34</v>
      </c>
      <c r="J416" s="452"/>
      <c r="K416" s="42"/>
    </row>
    <row r="417" spans="1:11" s="8" customFormat="1" ht="12.75" hidden="1" outlineLevel="2" x14ac:dyDescent="0.2">
      <c r="A417" s="228" t="e">
        <f>A416</f>
        <v>#REF!</v>
      </c>
      <c r="B417" s="27" t="s">
        <v>24</v>
      </c>
      <c r="C417" s="27"/>
      <c r="D417" s="27"/>
      <c r="E417" s="43"/>
      <c r="F417" s="275" t="s">
        <v>36</v>
      </c>
      <c r="G417" s="332" t="s">
        <v>34</v>
      </c>
      <c r="H417" s="379"/>
      <c r="I417" s="390"/>
      <c r="J417" s="441"/>
      <c r="K417" s="34" t="e">
        <f>J417*#REF!</f>
        <v>#REF!</v>
      </c>
    </row>
    <row r="418" spans="1:11" s="8" customFormat="1" ht="12.75" hidden="1" outlineLevel="2" x14ac:dyDescent="0.2">
      <c r="A418" s="27" t="e">
        <f>IF(SUM(#REF!)&gt;0,10,"")</f>
        <v>#REF!</v>
      </c>
      <c r="B418" s="23"/>
      <c r="C418" s="229" t="s">
        <v>10</v>
      </c>
      <c r="D418" s="229" t="e">
        <f>IF(#REF!="X","X","")</f>
        <v>#REF!</v>
      </c>
      <c r="E418" s="147">
        <v>42146</v>
      </c>
      <c r="F418" s="274" t="s">
        <v>562</v>
      </c>
      <c r="G418" s="349"/>
      <c r="H418" s="397">
        <v>20000</v>
      </c>
      <c r="I418" s="396" t="s">
        <v>34</v>
      </c>
      <c r="J418" s="452"/>
      <c r="K418" s="42"/>
    </row>
    <row r="419" spans="1:11" s="8" customFormat="1" ht="12.75" hidden="1" outlineLevel="2" x14ac:dyDescent="0.2">
      <c r="A419" s="228" t="e">
        <f>A418</f>
        <v>#REF!</v>
      </c>
      <c r="B419" s="27" t="s">
        <v>24</v>
      </c>
      <c r="C419" s="27"/>
      <c r="D419" s="27"/>
      <c r="E419" s="19"/>
      <c r="F419" s="258" t="s">
        <v>36</v>
      </c>
      <c r="G419" s="332" t="s">
        <v>34</v>
      </c>
      <c r="H419" s="379"/>
      <c r="I419" s="392"/>
      <c r="J419" s="441"/>
      <c r="K419" s="34" t="e">
        <f>J419*#REF!</f>
        <v>#REF!</v>
      </c>
    </row>
    <row r="420" spans="1:11" s="8" customFormat="1" ht="12.75" hidden="1" outlineLevel="2" x14ac:dyDescent="0.2">
      <c r="A420" s="228" t="e">
        <f>IF(SUM(#REF!)&gt;0,10,"")</f>
        <v>#REF!</v>
      </c>
      <c r="B420" s="231" t="s">
        <v>79</v>
      </c>
      <c r="C420" s="197"/>
      <c r="D420" s="197" t="e">
        <f>IF(#REF!="X","X","")</f>
        <v>#REF!</v>
      </c>
      <c r="E420" s="146">
        <v>42150</v>
      </c>
      <c r="F420" s="211" t="s">
        <v>237</v>
      </c>
      <c r="G420" s="332">
        <v>0</v>
      </c>
      <c r="H420" s="407"/>
      <c r="I420" s="382"/>
      <c r="J420" s="460"/>
      <c r="K420" s="175"/>
    </row>
    <row r="421" spans="1:11" s="8" customFormat="1" ht="12.75" hidden="1" outlineLevel="2" x14ac:dyDescent="0.2">
      <c r="A421" s="27" t="e">
        <f>IF(SUM(#REF!)&gt;0,10,"")</f>
        <v>#REF!</v>
      </c>
      <c r="B421" s="23"/>
      <c r="C421" s="229"/>
      <c r="D421" s="229" t="str">
        <f>IF($C$420="X","X","")</f>
        <v/>
      </c>
      <c r="E421" s="147">
        <v>42151</v>
      </c>
      <c r="F421" s="207" t="s">
        <v>229</v>
      </c>
      <c r="G421" s="349">
        <v>0</v>
      </c>
      <c r="H421" s="397">
        <v>1300</v>
      </c>
      <c r="I421" s="396" t="s">
        <v>34</v>
      </c>
      <c r="J421" s="452"/>
      <c r="K421" s="42"/>
    </row>
    <row r="422" spans="1:11" s="8" customFormat="1" ht="12.75" hidden="1" outlineLevel="2" x14ac:dyDescent="0.2">
      <c r="A422" s="228" t="e">
        <f>A421</f>
        <v>#REF!</v>
      </c>
      <c r="B422" s="27" t="s">
        <v>24</v>
      </c>
      <c r="C422" s="27"/>
      <c r="D422" s="27"/>
      <c r="E422" s="43"/>
      <c r="F422" s="210" t="s">
        <v>36</v>
      </c>
      <c r="G422" s="332" t="s">
        <v>34</v>
      </c>
      <c r="H422" s="379"/>
      <c r="I422" s="390"/>
      <c r="J422" s="441"/>
      <c r="K422" s="34" t="e">
        <f>J422*#REF!</f>
        <v>#REF!</v>
      </c>
    </row>
    <row r="423" spans="1:11" s="8" customFormat="1" ht="12.75" hidden="1" outlineLevel="2" x14ac:dyDescent="0.2">
      <c r="A423" s="27" t="e">
        <f>IF(SUM(#REF!)&gt;0,10,"")</f>
        <v>#REF!</v>
      </c>
      <c r="B423" s="23"/>
      <c r="C423" s="229"/>
      <c r="D423" s="229" t="str">
        <f>IF($C$420="X","X","")</f>
        <v/>
      </c>
      <c r="E423" s="147">
        <v>42152</v>
      </c>
      <c r="F423" s="207" t="s">
        <v>230</v>
      </c>
      <c r="G423" s="349">
        <v>0</v>
      </c>
      <c r="H423" s="397">
        <v>1850</v>
      </c>
      <c r="I423" s="396" t="s">
        <v>34</v>
      </c>
      <c r="J423" s="452"/>
      <c r="K423" s="42"/>
    </row>
    <row r="424" spans="1:11" s="8" customFormat="1" ht="12.75" hidden="1" outlineLevel="2" x14ac:dyDescent="0.2">
      <c r="A424" s="228" t="e">
        <f>A423</f>
        <v>#REF!</v>
      </c>
      <c r="B424" s="27" t="s">
        <v>24</v>
      </c>
      <c r="C424" s="27"/>
      <c r="D424" s="27"/>
      <c r="E424" s="43"/>
      <c r="F424" s="210" t="s">
        <v>36</v>
      </c>
      <c r="G424" s="332" t="s">
        <v>34</v>
      </c>
      <c r="H424" s="379"/>
      <c r="I424" s="390"/>
      <c r="J424" s="441"/>
      <c r="K424" s="34" t="e">
        <f>J424*#REF!</f>
        <v>#REF!</v>
      </c>
    </row>
    <row r="425" spans="1:11" s="8" customFormat="1" ht="12.75" hidden="1" outlineLevel="2" x14ac:dyDescent="0.2">
      <c r="A425" s="27" t="e">
        <f>IF(SUM(#REF!)&gt;0,10,"")</f>
        <v>#REF!</v>
      </c>
      <c r="B425" s="23"/>
      <c r="C425" s="229"/>
      <c r="D425" s="229" t="str">
        <f>IF($C$420="X","X","")</f>
        <v/>
      </c>
      <c r="E425" s="147">
        <v>42153</v>
      </c>
      <c r="F425" s="207" t="s">
        <v>231</v>
      </c>
      <c r="G425" s="349">
        <v>0</v>
      </c>
      <c r="H425" s="397">
        <v>2300</v>
      </c>
      <c r="I425" s="396" t="s">
        <v>34</v>
      </c>
      <c r="J425" s="452"/>
      <c r="K425" s="42"/>
    </row>
    <row r="426" spans="1:11" s="8" customFormat="1" ht="12.75" hidden="1" outlineLevel="2" x14ac:dyDescent="0.2">
      <c r="A426" s="228" t="e">
        <f>A425</f>
        <v>#REF!</v>
      </c>
      <c r="B426" s="27" t="s">
        <v>24</v>
      </c>
      <c r="C426" s="27"/>
      <c r="D426" s="27"/>
      <c r="E426" s="19"/>
      <c r="F426" s="230" t="s">
        <v>36</v>
      </c>
      <c r="G426" s="332" t="s">
        <v>34</v>
      </c>
      <c r="H426" s="379"/>
      <c r="I426" s="392"/>
      <c r="J426" s="441"/>
      <c r="K426" s="34" t="e">
        <f>J426*#REF!</f>
        <v>#REF!</v>
      </c>
    </row>
    <row r="427" spans="1:11" s="8" customFormat="1" ht="12.75" hidden="1" outlineLevel="2" x14ac:dyDescent="0.2">
      <c r="A427" s="228" t="e">
        <f>IF(SUM(#REF!)&gt;0,10,"")</f>
        <v>#REF!</v>
      </c>
      <c r="B427" s="47" t="s">
        <v>21</v>
      </c>
      <c r="C427" s="238" t="s">
        <v>10</v>
      </c>
      <c r="D427" s="238" t="e">
        <f>IF(#REF!="X","X","")</f>
        <v>#REF!</v>
      </c>
      <c r="E427" s="105">
        <v>42200</v>
      </c>
      <c r="F427" s="216" t="s">
        <v>238</v>
      </c>
      <c r="G427" s="351"/>
      <c r="H427" s="402"/>
      <c r="I427" s="396"/>
      <c r="J427" s="449"/>
      <c r="K427" s="38"/>
    </row>
    <row r="428" spans="1:11" s="8" customFormat="1" ht="22.5" hidden="1" outlineLevel="2" x14ac:dyDescent="0.2">
      <c r="A428" s="228" t="e">
        <f>A427</f>
        <v>#REF!</v>
      </c>
      <c r="B428" s="27" t="s">
        <v>23</v>
      </c>
      <c r="C428" s="27"/>
      <c r="D428" s="27"/>
      <c r="E428" s="144"/>
      <c r="F428" s="206" t="s">
        <v>619</v>
      </c>
      <c r="G428" s="344">
        <v>0</v>
      </c>
      <c r="H428" s="394"/>
      <c r="I428" s="392"/>
      <c r="J428" s="450"/>
      <c r="K428" s="166"/>
    </row>
    <row r="429" spans="1:11" s="8" customFormat="1" ht="12.75" hidden="1" outlineLevel="2" x14ac:dyDescent="0.2">
      <c r="A429" s="228" t="e">
        <f>IF(SUM(#REF!)&gt;0,10,"")</f>
        <v>#REF!</v>
      </c>
      <c r="B429" s="231" t="s">
        <v>79</v>
      </c>
      <c r="C429" s="197" t="s">
        <v>10</v>
      </c>
      <c r="D429" s="197" t="str">
        <f>IF($C$427="X","X","")</f>
        <v>X</v>
      </c>
      <c r="E429" s="146">
        <v>42210</v>
      </c>
      <c r="F429" s="211" t="s">
        <v>227</v>
      </c>
      <c r="G429" s="332">
        <v>0</v>
      </c>
      <c r="H429" s="407"/>
      <c r="I429" s="382"/>
      <c r="J429" s="460"/>
      <c r="K429" s="175"/>
    </row>
    <row r="430" spans="1:11" s="8" customFormat="1" ht="12.75" hidden="1" outlineLevel="2" x14ac:dyDescent="0.2">
      <c r="A430" s="27" t="e">
        <f>IF(SUM(#REF!)&gt;0,10,"")</f>
        <v>#REF!</v>
      </c>
      <c r="B430" s="23"/>
      <c r="C430" s="229"/>
      <c r="D430" s="229" t="str">
        <f>IF($C$429="X","X","")</f>
        <v>X</v>
      </c>
      <c r="E430" s="147">
        <v>42211</v>
      </c>
      <c r="F430" s="207" t="s">
        <v>229</v>
      </c>
      <c r="G430" s="349">
        <v>0</v>
      </c>
      <c r="H430" s="397">
        <v>21</v>
      </c>
      <c r="I430" s="396" t="s">
        <v>239</v>
      </c>
      <c r="J430" s="452"/>
      <c r="K430" s="42"/>
    </row>
    <row r="431" spans="1:11" s="8" customFormat="1" ht="12.75" hidden="1" outlineLevel="2" x14ac:dyDescent="0.2">
      <c r="A431" s="228" t="e">
        <f>A430</f>
        <v>#REF!</v>
      </c>
      <c r="B431" s="27" t="s">
        <v>24</v>
      </c>
      <c r="C431" s="27"/>
      <c r="D431" s="27"/>
      <c r="E431" s="43"/>
      <c r="F431" s="210" t="s">
        <v>240</v>
      </c>
      <c r="G431" s="332" t="s">
        <v>239</v>
      </c>
      <c r="H431" s="379"/>
      <c r="I431" s="390"/>
      <c r="J431" s="441"/>
      <c r="K431" s="34" t="e">
        <f>J431*#REF!</f>
        <v>#REF!</v>
      </c>
    </row>
    <row r="432" spans="1:11" s="8" customFormat="1" ht="12.75" hidden="1" outlineLevel="2" x14ac:dyDescent="0.2">
      <c r="A432" s="27" t="e">
        <f>IF(SUM(#REF!)&gt;0,10,"")</f>
        <v>#REF!</v>
      </c>
      <c r="B432" s="23"/>
      <c r="C432" s="229"/>
      <c r="D432" s="229" t="e">
        <f>IF(#REF!="X","X","")</f>
        <v>#REF!</v>
      </c>
      <c r="E432" s="147">
        <v>42212</v>
      </c>
      <c r="F432" s="207" t="s">
        <v>230</v>
      </c>
      <c r="G432" s="349">
        <v>0</v>
      </c>
      <c r="H432" s="397">
        <v>24</v>
      </c>
      <c r="I432" s="396" t="s">
        <v>239</v>
      </c>
      <c r="J432" s="452"/>
      <c r="K432" s="42"/>
    </row>
    <row r="433" spans="1:11" s="8" customFormat="1" ht="12.75" hidden="1" outlineLevel="2" x14ac:dyDescent="0.2">
      <c r="A433" s="228" t="e">
        <f>A432</f>
        <v>#REF!</v>
      </c>
      <c r="B433" s="27" t="s">
        <v>24</v>
      </c>
      <c r="C433" s="27"/>
      <c r="D433" s="27"/>
      <c r="E433" s="43"/>
      <c r="F433" s="210" t="s">
        <v>240</v>
      </c>
      <c r="G433" s="332" t="s">
        <v>239</v>
      </c>
      <c r="H433" s="379"/>
      <c r="I433" s="390"/>
      <c r="J433" s="441"/>
      <c r="K433" s="34" t="e">
        <f>J433*#REF!</f>
        <v>#REF!</v>
      </c>
    </row>
    <row r="434" spans="1:11" s="8" customFormat="1" ht="12.75" hidden="1" outlineLevel="2" x14ac:dyDescent="0.2">
      <c r="A434" s="27" t="e">
        <f>IF(SUM(#REF!)&gt;0,10,"")</f>
        <v>#REF!</v>
      </c>
      <c r="B434" s="23"/>
      <c r="C434" s="229" t="s">
        <v>10</v>
      </c>
      <c r="D434" s="229" t="e">
        <f>IF(#REF!="X","X","")</f>
        <v>#REF!</v>
      </c>
      <c r="E434" s="147">
        <v>42213</v>
      </c>
      <c r="F434" s="207" t="s">
        <v>231</v>
      </c>
      <c r="G434" s="349">
        <v>0</v>
      </c>
      <c r="H434" s="397">
        <v>32</v>
      </c>
      <c r="I434" s="396" t="s">
        <v>239</v>
      </c>
      <c r="J434" s="452"/>
      <c r="K434" s="42"/>
    </row>
    <row r="435" spans="1:11" s="8" customFormat="1" ht="12.75" hidden="1" outlineLevel="2" x14ac:dyDescent="0.2">
      <c r="A435" s="228" t="e">
        <f>A434</f>
        <v>#REF!</v>
      </c>
      <c r="B435" s="27" t="s">
        <v>24</v>
      </c>
      <c r="C435" s="27"/>
      <c r="D435" s="27"/>
      <c r="E435" s="43"/>
      <c r="F435" s="210" t="s">
        <v>240</v>
      </c>
      <c r="G435" s="332" t="s">
        <v>239</v>
      </c>
      <c r="H435" s="379"/>
      <c r="I435" s="390"/>
      <c r="J435" s="441"/>
      <c r="K435" s="34" t="e">
        <f>J435*#REF!</f>
        <v>#REF!</v>
      </c>
    </row>
    <row r="436" spans="1:11" s="8" customFormat="1" ht="12.75" hidden="1" outlineLevel="2" x14ac:dyDescent="0.2">
      <c r="A436" s="27" t="e">
        <f>IF(SUM(#REF!)&gt;0,10,"")</f>
        <v>#REF!</v>
      </c>
      <c r="B436" s="23"/>
      <c r="C436" s="229"/>
      <c r="D436" s="229" t="str">
        <f>IF($C$429="X","X","")</f>
        <v>X</v>
      </c>
      <c r="E436" s="147">
        <v>42214</v>
      </c>
      <c r="F436" s="207" t="s">
        <v>232</v>
      </c>
      <c r="G436" s="349">
        <v>0</v>
      </c>
      <c r="H436" s="397">
        <v>56</v>
      </c>
      <c r="I436" s="396" t="s">
        <v>239</v>
      </c>
      <c r="J436" s="452"/>
      <c r="K436" s="42"/>
    </row>
    <row r="437" spans="1:11" s="8" customFormat="1" ht="12.75" hidden="1" outlineLevel="2" x14ac:dyDescent="0.2">
      <c r="A437" s="228" t="e">
        <f>A436</f>
        <v>#REF!</v>
      </c>
      <c r="B437" s="27" t="s">
        <v>24</v>
      </c>
      <c r="C437" s="27"/>
      <c r="D437" s="27"/>
      <c r="E437" s="43"/>
      <c r="F437" s="210" t="s">
        <v>240</v>
      </c>
      <c r="G437" s="332" t="s">
        <v>239</v>
      </c>
      <c r="H437" s="379"/>
      <c r="I437" s="390"/>
      <c r="J437" s="441"/>
      <c r="K437" s="34" t="e">
        <f>J437*#REF!</f>
        <v>#REF!</v>
      </c>
    </row>
    <row r="438" spans="1:11" s="8" customFormat="1" ht="12.75" hidden="1" outlineLevel="2" x14ac:dyDescent="0.2">
      <c r="A438" s="27" t="e">
        <f>IF(SUM(#REF!)&gt;0,10,"")</f>
        <v>#REF!</v>
      </c>
      <c r="B438" s="23"/>
      <c r="C438" s="229"/>
      <c r="D438" s="229" t="e">
        <f>IF(#REF!="X","X","")</f>
        <v>#REF!</v>
      </c>
      <c r="E438" s="147">
        <v>42215</v>
      </c>
      <c r="F438" s="207" t="s">
        <v>233</v>
      </c>
      <c r="G438" s="349">
        <v>0</v>
      </c>
      <c r="H438" s="397">
        <v>79</v>
      </c>
      <c r="I438" s="396" t="s">
        <v>239</v>
      </c>
      <c r="J438" s="452"/>
      <c r="K438" s="42"/>
    </row>
    <row r="439" spans="1:11" s="8" customFormat="1" ht="12.75" hidden="1" outlineLevel="2" x14ac:dyDescent="0.2">
      <c r="A439" s="228" t="e">
        <f>A438</f>
        <v>#REF!</v>
      </c>
      <c r="B439" s="27" t="s">
        <v>24</v>
      </c>
      <c r="C439" s="27"/>
      <c r="D439" s="27"/>
      <c r="E439" s="43"/>
      <c r="F439" s="210" t="s">
        <v>240</v>
      </c>
      <c r="G439" s="332" t="s">
        <v>239</v>
      </c>
      <c r="H439" s="379"/>
      <c r="I439" s="390"/>
      <c r="J439" s="441"/>
      <c r="K439" s="34" t="e">
        <f>J439*#REF!</f>
        <v>#REF!</v>
      </c>
    </row>
    <row r="440" spans="1:11" s="8" customFormat="1" ht="12.75" hidden="1" outlineLevel="2" x14ac:dyDescent="0.2">
      <c r="A440" s="228" t="e">
        <f>IF(SUM(#REF!)&gt;0,10,"")</f>
        <v>#REF!</v>
      </c>
      <c r="B440" s="231" t="s">
        <v>79</v>
      </c>
      <c r="C440" s="197"/>
      <c r="D440" s="197" t="str">
        <f>IF($C$427="X","X","")</f>
        <v>X</v>
      </c>
      <c r="E440" s="146">
        <v>42230</v>
      </c>
      <c r="F440" s="211" t="s">
        <v>237</v>
      </c>
      <c r="G440" s="332">
        <v>0</v>
      </c>
      <c r="H440" s="407"/>
      <c r="I440" s="382"/>
      <c r="J440" s="460"/>
      <c r="K440" s="175"/>
    </row>
    <row r="441" spans="1:11" s="8" customFormat="1" ht="12.75" hidden="1" outlineLevel="2" x14ac:dyDescent="0.2">
      <c r="A441" s="27" t="e">
        <f>IF(SUM(#REF!)&gt;0,10,"")</f>
        <v>#REF!</v>
      </c>
      <c r="B441" s="23"/>
      <c r="C441" s="229"/>
      <c r="D441" s="229" t="str">
        <f>IF($C$440="X","X","")</f>
        <v/>
      </c>
      <c r="E441" s="147">
        <v>42231</v>
      </c>
      <c r="F441" s="207" t="s">
        <v>229</v>
      </c>
      <c r="G441" s="349">
        <v>0</v>
      </c>
      <c r="H441" s="397">
        <v>40</v>
      </c>
      <c r="I441" s="396" t="s">
        <v>239</v>
      </c>
      <c r="J441" s="452"/>
      <c r="K441" s="42"/>
    </row>
    <row r="442" spans="1:11" s="8" customFormat="1" ht="12.75" hidden="1" outlineLevel="2" x14ac:dyDescent="0.2">
      <c r="A442" s="228" t="e">
        <f>A441</f>
        <v>#REF!</v>
      </c>
      <c r="B442" s="27" t="s">
        <v>24</v>
      </c>
      <c r="C442" s="27"/>
      <c r="D442" s="27"/>
      <c r="E442" s="43"/>
      <c r="F442" s="210" t="s">
        <v>240</v>
      </c>
      <c r="G442" s="332" t="s">
        <v>239</v>
      </c>
      <c r="H442" s="379"/>
      <c r="I442" s="390"/>
      <c r="J442" s="441"/>
      <c r="K442" s="34" t="e">
        <f>J442*#REF!</f>
        <v>#REF!</v>
      </c>
    </row>
    <row r="443" spans="1:11" s="8" customFormat="1" ht="12.75" hidden="1" outlineLevel="2" x14ac:dyDescent="0.2">
      <c r="A443" s="27" t="e">
        <f>IF(SUM(#REF!)&gt;0,10,"")</f>
        <v>#REF!</v>
      </c>
      <c r="B443" s="23"/>
      <c r="C443" s="229"/>
      <c r="D443" s="229" t="str">
        <f>IF($C$440="X","X","")</f>
        <v/>
      </c>
      <c r="E443" s="147">
        <v>42232</v>
      </c>
      <c r="F443" s="207" t="s">
        <v>230</v>
      </c>
      <c r="G443" s="349">
        <v>0</v>
      </c>
      <c r="H443" s="397">
        <v>44</v>
      </c>
      <c r="I443" s="396" t="s">
        <v>239</v>
      </c>
      <c r="J443" s="452"/>
      <c r="K443" s="42"/>
    </row>
    <row r="444" spans="1:11" s="8" customFormat="1" ht="12.75" hidden="1" outlineLevel="2" x14ac:dyDescent="0.2">
      <c r="A444" s="228" t="e">
        <f>A443</f>
        <v>#REF!</v>
      </c>
      <c r="B444" s="27" t="s">
        <v>24</v>
      </c>
      <c r="C444" s="27"/>
      <c r="D444" s="27"/>
      <c r="E444" s="43"/>
      <c r="F444" s="210" t="s">
        <v>240</v>
      </c>
      <c r="G444" s="332" t="s">
        <v>239</v>
      </c>
      <c r="H444" s="379"/>
      <c r="I444" s="390"/>
      <c r="J444" s="441"/>
      <c r="K444" s="34" t="e">
        <f>J444*#REF!</f>
        <v>#REF!</v>
      </c>
    </row>
    <row r="445" spans="1:11" s="8" customFormat="1" ht="12.75" hidden="1" outlineLevel="2" x14ac:dyDescent="0.2">
      <c r="A445" s="27" t="e">
        <f>IF(SUM(#REF!)&gt;0,10,"")</f>
        <v>#REF!</v>
      </c>
      <c r="B445" s="23"/>
      <c r="C445" s="229"/>
      <c r="D445" s="229" t="str">
        <f>IF($C$440="X","X","")</f>
        <v/>
      </c>
      <c r="E445" s="147">
        <v>42233</v>
      </c>
      <c r="F445" s="207" t="s">
        <v>231</v>
      </c>
      <c r="G445" s="349">
        <v>0</v>
      </c>
      <c r="H445" s="397">
        <v>50</v>
      </c>
      <c r="I445" s="396" t="s">
        <v>239</v>
      </c>
      <c r="J445" s="452"/>
      <c r="K445" s="42"/>
    </row>
    <row r="446" spans="1:11" s="8" customFormat="1" ht="12.75" hidden="1" outlineLevel="2" x14ac:dyDescent="0.2">
      <c r="A446" s="228" t="e">
        <f>A445</f>
        <v>#REF!</v>
      </c>
      <c r="B446" s="27" t="s">
        <v>24</v>
      </c>
      <c r="C446" s="27"/>
      <c r="D446" s="27"/>
      <c r="E446" s="19"/>
      <c r="F446" s="230" t="s">
        <v>240</v>
      </c>
      <c r="G446" s="332" t="s">
        <v>239</v>
      </c>
      <c r="H446" s="379"/>
      <c r="I446" s="392"/>
      <c r="J446" s="441"/>
      <c r="K446" s="34" t="e">
        <f>J446*#REF!</f>
        <v>#REF!</v>
      </c>
    </row>
    <row r="447" spans="1:11" s="8" customFormat="1" ht="12.75" hidden="1" outlineLevel="2" x14ac:dyDescent="0.2">
      <c r="A447" s="228" t="e">
        <f>IF(SUM(#REF!)&gt;0,10,"")</f>
        <v>#REF!</v>
      </c>
      <c r="B447" s="47" t="s">
        <v>21</v>
      </c>
      <c r="C447" s="238" t="s">
        <v>10</v>
      </c>
      <c r="D447" s="238" t="e">
        <f>IF(#REF!="X","X","")</f>
        <v>#REF!</v>
      </c>
      <c r="E447" s="105">
        <v>42250</v>
      </c>
      <c r="F447" s="216" t="s">
        <v>620</v>
      </c>
      <c r="G447" s="349"/>
      <c r="H447" s="397"/>
      <c r="I447" s="382"/>
      <c r="J447" s="452"/>
      <c r="K447" s="158"/>
    </row>
    <row r="448" spans="1:11" s="8" customFormat="1" ht="90" hidden="1" outlineLevel="2" x14ac:dyDescent="0.2">
      <c r="A448" s="228"/>
      <c r="B448" s="27" t="s">
        <v>23</v>
      </c>
      <c r="C448" s="197"/>
      <c r="D448" s="197"/>
      <c r="E448" s="291"/>
      <c r="F448" s="274" t="s">
        <v>631</v>
      </c>
      <c r="G448" s="351"/>
      <c r="H448" s="402"/>
      <c r="I448" s="368"/>
      <c r="J448" s="449"/>
      <c r="K448" s="38"/>
    </row>
    <row r="449" spans="1:11" s="8" customFormat="1" ht="12.75" hidden="1" outlineLevel="2" x14ac:dyDescent="0.2">
      <c r="A449" s="27" t="e">
        <f>IF(SUM(#REF!)&gt;0,10,"")</f>
        <v>#REF!</v>
      </c>
      <c r="B449" s="23"/>
      <c r="C449" s="229"/>
      <c r="D449" s="229" t="str">
        <f>IF($C$440="X","X","")</f>
        <v/>
      </c>
      <c r="E449" s="296" t="s">
        <v>463</v>
      </c>
      <c r="F449" s="274" t="s">
        <v>462</v>
      </c>
      <c r="G449" s="349"/>
      <c r="H449" s="466">
        <v>10000</v>
      </c>
      <c r="I449" s="368" t="s">
        <v>34</v>
      </c>
      <c r="J449" s="452"/>
      <c r="K449" s="42"/>
    </row>
    <row r="450" spans="1:11" s="8" customFormat="1" ht="12.75" hidden="1" outlineLevel="2" x14ac:dyDescent="0.2">
      <c r="A450" s="228" t="e">
        <f>A449</f>
        <v>#REF!</v>
      </c>
      <c r="B450" s="27" t="s">
        <v>24</v>
      </c>
      <c r="C450" s="27"/>
      <c r="D450" s="27"/>
      <c r="E450" s="296"/>
      <c r="F450" s="230" t="s">
        <v>36</v>
      </c>
      <c r="G450" s="351" t="s">
        <v>34</v>
      </c>
      <c r="H450" s="420"/>
      <c r="I450" s="368"/>
      <c r="J450" s="449"/>
      <c r="K450" s="38" t="e">
        <f>J450*#REF!</f>
        <v>#REF!</v>
      </c>
    </row>
    <row r="451" spans="1:11" s="8" customFormat="1" ht="12.75" hidden="1" outlineLevel="2" x14ac:dyDescent="0.2">
      <c r="A451" s="27" t="e">
        <f>IF(SUM(#REF!)&gt;0,10,"")</f>
        <v>#REF!</v>
      </c>
      <c r="B451" s="23"/>
      <c r="C451" s="229"/>
      <c r="D451" s="229" t="str">
        <f>IF($C$440="X","X","")</f>
        <v/>
      </c>
      <c r="E451" s="296" t="s">
        <v>464</v>
      </c>
      <c r="F451" s="274" t="s">
        <v>521</v>
      </c>
      <c r="G451" s="332"/>
      <c r="H451" s="413">
        <v>15000</v>
      </c>
      <c r="I451" s="368" t="s">
        <v>34</v>
      </c>
      <c r="J451" s="441"/>
      <c r="K451" s="34"/>
    </row>
    <row r="452" spans="1:11" s="8" customFormat="1" ht="12.75" hidden="1" outlineLevel="2" x14ac:dyDescent="0.2">
      <c r="A452" s="228" t="e">
        <f>A451</f>
        <v>#REF!</v>
      </c>
      <c r="B452" s="27" t="s">
        <v>24</v>
      </c>
      <c r="C452" s="27"/>
      <c r="D452" s="27"/>
      <c r="E452" s="296"/>
      <c r="F452" s="230" t="s">
        <v>36</v>
      </c>
      <c r="G452" s="332" t="s">
        <v>34</v>
      </c>
      <c r="H452" s="421"/>
      <c r="I452" s="368"/>
      <c r="J452" s="441"/>
      <c r="K452" s="42">
        <f>J452*$H452</f>
        <v>0</v>
      </c>
    </row>
    <row r="453" spans="1:11" s="8" customFormat="1" ht="12.75" hidden="1" outlineLevel="2" x14ac:dyDescent="0.2">
      <c r="A453" s="27" t="e">
        <f>IF(SUM(#REF!)&gt;0,10,"")</f>
        <v>#REF!</v>
      </c>
      <c r="B453" s="23"/>
      <c r="C453" s="229"/>
      <c r="D453" s="229" t="str">
        <f>IF($C$440="X","X","")</f>
        <v/>
      </c>
      <c r="E453" s="296" t="s">
        <v>520</v>
      </c>
      <c r="F453" s="274" t="s">
        <v>522</v>
      </c>
      <c r="G453" s="332"/>
      <c r="H453" s="413">
        <v>25000</v>
      </c>
      <c r="I453" s="368" t="s">
        <v>34</v>
      </c>
      <c r="J453" s="441"/>
      <c r="K453" s="42"/>
    </row>
    <row r="454" spans="1:11" s="8" customFormat="1" ht="12.75" hidden="1" outlineLevel="2" x14ac:dyDescent="0.2">
      <c r="A454" s="228" t="e">
        <f>A453</f>
        <v>#REF!</v>
      </c>
      <c r="B454" s="27" t="s">
        <v>24</v>
      </c>
      <c r="C454" s="27"/>
      <c r="D454" s="27"/>
      <c r="E454" s="296"/>
      <c r="F454" s="230" t="s">
        <v>36</v>
      </c>
      <c r="G454" s="330" t="s">
        <v>34</v>
      </c>
      <c r="H454" s="369"/>
      <c r="I454" s="368"/>
      <c r="J454" s="438"/>
      <c r="K454" s="35" t="e">
        <f>J454*#REF!</f>
        <v>#REF!</v>
      </c>
    </row>
    <row r="455" spans="1:11" s="8" customFormat="1" ht="33.75" hidden="1" outlineLevel="2" x14ac:dyDescent="0.2">
      <c r="A455" s="228" t="e">
        <f>#REF!</f>
        <v>#REF!</v>
      </c>
      <c r="B455" s="23" t="s">
        <v>23</v>
      </c>
      <c r="C455" s="23"/>
      <c r="D455" s="23"/>
      <c r="E455" s="44"/>
      <c r="F455" s="205" t="s">
        <v>243</v>
      </c>
      <c r="G455" s="351">
        <v>0</v>
      </c>
      <c r="H455" s="402"/>
      <c r="I455" s="390"/>
      <c r="J455" s="449"/>
      <c r="K455" s="38"/>
    </row>
    <row r="456" spans="1:11" s="8" customFormat="1" ht="12.75" hidden="1" outlineLevel="2" x14ac:dyDescent="0.2">
      <c r="A456" s="27" t="e">
        <f>IF(SUM(#REF!)&gt;0,10,"")</f>
        <v>#REF!</v>
      </c>
      <c r="B456" s="23"/>
      <c r="C456" s="229"/>
      <c r="D456" s="229" t="e">
        <f>IF(#REF!="X","X","")</f>
        <v>#REF!</v>
      </c>
      <c r="E456" s="147">
        <v>42411</v>
      </c>
      <c r="F456" s="207" t="s">
        <v>244</v>
      </c>
      <c r="G456" s="349"/>
      <c r="H456" s="397">
        <v>355</v>
      </c>
      <c r="I456" s="396" t="s">
        <v>34</v>
      </c>
      <c r="J456" s="452"/>
      <c r="K456" s="42"/>
    </row>
    <row r="457" spans="1:11" s="8" customFormat="1" ht="12.75" hidden="1" outlineLevel="2" x14ac:dyDescent="0.2">
      <c r="A457" s="228" t="e">
        <f>A456</f>
        <v>#REF!</v>
      </c>
      <c r="B457" s="27" t="s">
        <v>24</v>
      </c>
      <c r="C457" s="27"/>
      <c r="D457" s="27"/>
      <c r="E457" s="43"/>
      <c r="F457" s="210" t="s">
        <v>36</v>
      </c>
      <c r="G457" s="332" t="s">
        <v>34</v>
      </c>
      <c r="H457" s="379"/>
      <c r="I457" s="390"/>
      <c r="J457" s="441"/>
      <c r="K457" s="34" t="e">
        <f>J457*#REF!</f>
        <v>#REF!</v>
      </c>
    </row>
    <row r="458" spans="1:11" s="8" customFormat="1" ht="12.75" hidden="1" outlineLevel="2" x14ac:dyDescent="0.2">
      <c r="A458" s="27" t="e">
        <f>IF(SUM(#REF!)&gt;0,10,"")</f>
        <v>#REF!</v>
      </c>
      <c r="B458" s="23"/>
      <c r="C458" s="229"/>
      <c r="D458" s="229" t="e">
        <f>IF(#REF!="X","X","")</f>
        <v>#REF!</v>
      </c>
      <c r="E458" s="147">
        <v>42412</v>
      </c>
      <c r="F458" s="207" t="s">
        <v>245</v>
      </c>
      <c r="G458" s="349"/>
      <c r="H458" s="397">
        <v>280</v>
      </c>
      <c r="I458" s="396" t="s">
        <v>34</v>
      </c>
      <c r="J458" s="452"/>
      <c r="K458" s="42"/>
    </row>
    <row r="459" spans="1:11" s="8" customFormat="1" ht="12.75" hidden="1" outlineLevel="2" x14ac:dyDescent="0.2">
      <c r="A459" s="228" t="e">
        <f>A458</f>
        <v>#REF!</v>
      </c>
      <c r="B459" s="27" t="s">
        <v>24</v>
      </c>
      <c r="C459" s="27"/>
      <c r="D459" s="27"/>
      <c r="E459" s="43"/>
      <c r="F459" s="210" t="s">
        <v>36</v>
      </c>
      <c r="G459" s="332" t="s">
        <v>34</v>
      </c>
      <c r="H459" s="379"/>
      <c r="I459" s="390"/>
      <c r="J459" s="441"/>
      <c r="K459" s="34" t="e">
        <f>J459*#REF!</f>
        <v>#REF!</v>
      </c>
    </row>
    <row r="460" spans="1:11" s="8" customFormat="1" ht="12.75" hidden="1" outlineLevel="2" x14ac:dyDescent="0.2">
      <c r="A460" s="27" t="e">
        <f>IF(SUM(#REF!)&gt;0,10,"")</f>
        <v>#REF!</v>
      </c>
      <c r="B460" s="23"/>
      <c r="C460" s="229" t="s">
        <v>10</v>
      </c>
      <c r="D460" s="229" t="e">
        <f>IF(#REF!="X","X","")</f>
        <v>#REF!</v>
      </c>
      <c r="E460" s="147">
        <v>42413</v>
      </c>
      <c r="F460" s="207" t="s">
        <v>246</v>
      </c>
      <c r="G460" s="349"/>
      <c r="H460" s="397">
        <v>300</v>
      </c>
      <c r="I460" s="396" t="s">
        <v>34</v>
      </c>
      <c r="J460" s="452"/>
      <c r="K460" s="42"/>
    </row>
    <row r="461" spans="1:11" s="8" customFormat="1" ht="12.75" hidden="1" outlineLevel="2" x14ac:dyDescent="0.2">
      <c r="A461" s="228" t="e">
        <f>A460</f>
        <v>#REF!</v>
      </c>
      <c r="B461" s="27" t="s">
        <v>24</v>
      </c>
      <c r="C461" s="27"/>
      <c r="D461" s="27"/>
      <c r="E461" s="43"/>
      <c r="F461" s="210" t="s">
        <v>36</v>
      </c>
      <c r="G461" s="332" t="s">
        <v>34</v>
      </c>
      <c r="H461" s="379"/>
      <c r="I461" s="390"/>
      <c r="J461" s="441"/>
      <c r="K461" s="34" t="e">
        <f>J461*#REF!</f>
        <v>#REF!</v>
      </c>
    </row>
    <row r="462" spans="1:11" s="8" customFormat="1" ht="12.75" hidden="1" outlineLevel="2" x14ac:dyDescent="0.2">
      <c r="A462" s="27" t="e">
        <f>IF(SUM(#REF!)&gt;0,10,"")</f>
        <v>#REF!</v>
      </c>
      <c r="B462" s="23"/>
      <c r="C462" s="229"/>
      <c r="D462" s="229" t="e">
        <f>IF(#REF!="X","X","")</f>
        <v>#REF!</v>
      </c>
      <c r="E462" s="147">
        <v>42414</v>
      </c>
      <c r="F462" s="207" t="s">
        <v>247</v>
      </c>
      <c r="G462" s="349"/>
      <c r="H462" s="397">
        <v>330</v>
      </c>
      <c r="I462" s="396" t="s">
        <v>34</v>
      </c>
      <c r="J462" s="452"/>
      <c r="K462" s="42"/>
    </row>
    <row r="463" spans="1:11" s="8" customFormat="1" ht="12.75" hidden="1" outlineLevel="2" x14ac:dyDescent="0.2">
      <c r="A463" s="228" t="e">
        <f>A462</f>
        <v>#REF!</v>
      </c>
      <c r="B463" s="27" t="s">
        <v>24</v>
      </c>
      <c r="C463" s="27"/>
      <c r="D463" s="27"/>
      <c r="E463" s="43"/>
      <c r="F463" s="230" t="s">
        <v>36</v>
      </c>
      <c r="G463" s="332" t="s">
        <v>34</v>
      </c>
      <c r="H463" s="369"/>
      <c r="I463" s="390"/>
      <c r="J463" s="438"/>
      <c r="K463" s="35" t="e">
        <f>J463*#REF!</f>
        <v>#REF!</v>
      </c>
    </row>
    <row r="464" spans="1:11" s="8" customFormat="1" ht="12.75" hidden="1" outlineLevel="2" x14ac:dyDescent="0.2">
      <c r="A464" s="27" t="e">
        <f>IF(SUM(#REF!)&gt;0,10,"")</f>
        <v>#REF!</v>
      </c>
      <c r="B464" s="23"/>
      <c r="C464" s="229"/>
      <c r="D464" s="229" t="e">
        <f>IF(#REF!="X","X","")</f>
        <v>#REF!</v>
      </c>
      <c r="E464" s="147">
        <v>42415</v>
      </c>
      <c r="F464" s="207" t="s">
        <v>248</v>
      </c>
      <c r="G464" s="349"/>
      <c r="H464" s="397">
        <v>270</v>
      </c>
      <c r="I464" s="396" t="s">
        <v>34</v>
      </c>
      <c r="J464" s="452"/>
      <c r="K464" s="42"/>
    </row>
    <row r="465" spans="1:11" s="8" customFormat="1" ht="12.75" hidden="1" outlineLevel="2" x14ac:dyDescent="0.2">
      <c r="A465" s="228" t="e">
        <f>A464</f>
        <v>#REF!</v>
      </c>
      <c r="B465" s="27" t="s">
        <v>24</v>
      </c>
      <c r="C465" s="27"/>
      <c r="D465" s="27"/>
      <c r="E465" s="43"/>
      <c r="F465" s="230" t="s">
        <v>36</v>
      </c>
      <c r="G465" s="332" t="s">
        <v>34</v>
      </c>
      <c r="H465" s="369"/>
      <c r="I465" s="390"/>
      <c r="J465" s="438"/>
      <c r="K465" s="35" t="e">
        <f>J465*#REF!</f>
        <v>#REF!</v>
      </c>
    </row>
    <row r="466" spans="1:11" s="8" customFormat="1" ht="12.75" hidden="1" outlineLevel="2" x14ac:dyDescent="0.2">
      <c r="A466" s="27" t="e">
        <f>IF(SUM(#REF!)&gt;0,10,"")</f>
        <v>#REF!</v>
      </c>
      <c r="B466" s="23"/>
      <c r="C466" s="229"/>
      <c r="D466" s="229" t="e">
        <f>IF(#REF!="X","X","")</f>
        <v>#REF!</v>
      </c>
      <c r="E466" s="147">
        <v>42416</v>
      </c>
      <c r="F466" s="207" t="s">
        <v>249</v>
      </c>
      <c r="G466" s="349"/>
      <c r="H466" s="397">
        <v>300</v>
      </c>
      <c r="I466" s="396" t="s">
        <v>34</v>
      </c>
      <c r="J466" s="452"/>
      <c r="K466" s="42"/>
    </row>
    <row r="467" spans="1:11" s="8" customFormat="1" ht="12.75" hidden="1" outlineLevel="2" x14ac:dyDescent="0.2">
      <c r="A467" s="228" t="e">
        <f>A466</f>
        <v>#REF!</v>
      </c>
      <c r="B467" s="27" t="s">
        <v>24</v>
      </c>
      <c r="C467" s="27"/>
      <c r="D467" s="27"/>
      <c r="E467" s="43"/>
      <c r="F467" s="210" t="s">
        <v>36</v>
      </c>
      <c r="G467" s="332" t="s">
        <v>34</v>
      </c>
      <c r="H467" s="379"/>
      <c r="I467" s="390"/>
      <c r="J467" s="441"/>
      <c r="K467" s="34" t="e">
        <f>J467*#REF!</f>
        <v>#REF!</v>
      </c>
    </row>
    <row r="468" spans="1:11" s="8" customFormat="1" ht="12.75" hidden="1" outlineLevel="2" x14ac:dyDescent="0.2">
      <c r="A468" s="27" t="e">
        <f>IF(SUM(#REF!)&gt;0,10,"")</f>
        <v>#REF!</v>
      </c>
      <c r="B468" s="23"/>
      <c r="C468" s="229"/>
      <c r="D468" s="229" t="e">
        <f>IF(#REF!="X","X","")</f>
        <v>#REF!</v>
      </c>
      <c r="E468" s="147">
        <v>42417</v>
      </c>
      <c r="F468" s="207" t="s">
        <v>250</v>
      </c>
      <c r="G468" s="349"/>
      <c r="H468" s="397">
        <v>360</v>
      </c>
      <c r="I468" s="396" t="s">
        <v>34</v>
      </c>
      <c r="J468" s="452"/>
      <c r="K468" s="42"/>
    </row>
    <row r="469" spans="1:11" s="8" customFormat="1" ht="12.75" hidden="1" outlineLevel="2" x14ac:dyDescent="0.2">
      <c r="A469" s="228" t="e">
        <f>A468</f>
        <v>#REF!</v>
      </c>
      <c r="B469" s="27" t="s">
        <v>24</v>
      </c>
      <c r="C469" s="27"/>
      <c r="D469" s="27"/>
      <c r="E469" s="43"/>
      <c r="F469" s="210" t="s">
        <v>36</v>
      </c>
      <c r="G469" s="332" t="s">
        <v>34</v>
      </c>
      <c r="H469" s="379"/>
      <c r="I469" s="390"/>
      <c r="J469" s="441"/>
      <c r="K469" s="34" t="e">
        <f>J469*#REF!</f>
        <v>#REF!</v>
      </c>
    </row>
    <row r="470" spans="1:11" s="8" customFormat="1" ht="12.75" hidden="1" outlineLevel="2" x14ac:dyDescent="0.2">
      <c r="A470" s="27" t="e">
        <f>IF(SUM(#REF!)&gt;0,10,"")</f>
        <v>#REF!</v>
      </c>
      <c r="B470" s="23"/>
      <c r="C470" s="229"/>
      <c r="D470" s="229" t="e">
        <f>IF(#REF!="X","X","")</f>
        <v>#REF!</v>
      </c>
      <c r="E470" s="147">
        <v>42418</v>
      </c>
      <c r="F470" s="207" t="s">
        <v>251</v>
      </c>
      <c r="G470" s="349"/>
      <c r="H470" s="397">
        <v>630</v>
      </c>
      <c r="I470" s="396" t="s">
        <v>34</v>
      </c>
      <c r="J470" s="452"/>
      <c r="K470" s="42"/>
    </row>
    <row r="471" spans="1:11" s="8" customFormat="1" ht="12.75" hidden="1" outlineLevel="2" x14ac:dyDescent="0.2">
      <c r="A471" s="228" t="e">
        <f>A470</f>
        <v>#REF!</v>
      </c>
      <c r="B471" s="27" t="s">
        <v>24</v>
      </c>
      <c r="C471" s="27"/>
      <c r="D471" s="27"/>
      <c r="E471" s="43"/>
      <c r="F471" s="210" t="s">
        <v>36</v>
      </c>
      <c r="G471" s="332" t="s">
        <v>34</v>
      </c>
      <c r="H471" s="379"/>
      <c r="I471" s="390"/>
      <c r="J471" s="441"/>
      <c r="K471" s="34" t="e">
        <f>J471*#REF!</f>
        <v>#REF!</v>
      </c>
    </row>
    <row r="472" spans="1:11" s="8" customFormat="1" ht="12.75" hidden="1" outlineLevel="2" x14ac:dyDescent="0.2">
      <c r="A472" s="228" t="e">
        <f>#REF!</f>
        <v>#REF!</v>
      </c>
      <c r="B472" s="27" t="s">
        <v>24</v>
      </c>
      <c r="C472" s="27"/>
      <c r="D472" s="27"/>
      <c r="E472" s="43"/>
      <c r="F472" s="210" t="s">
        <v>36</v>
      </c>
      <c r="G472" s="332" t="s">
        <v>34</v>
      </c>
      <c r="H472" s="379"/>
      <c r="I472" s="390"/>
      <c r="J472" s="441"/>
      <c r="K472" s="34" t="e">
        <f>J472*#REF!</f>
        <v>#REF!</v>
      </c>
    </row>
    <row r="473" spans="1:11" s="8" customFormat="1" ht="12.75" hidden="1" outlineLevel="2" x14ac:dyDescent="0.2">
      <c r="A473" s="228" t="e">
        <f>#REF!</f>
        <v>#REF!</v>
      </c>
      <c r="B473" s="27" t="s">
        <v>24</v>
      </c>
      <c r="C473" s="27"/>
      <c r="D473" s="27"/>
      <c r="E473" s="43"/>
      <c r="F473" s="210" t="s">
        <v>36</v>
      </c>
      <c r="G473" s="332" t="s">
        <v>34</v>
      </c>
      <c r="H473" s="379"/>
      <c r="I473" s="390"/>
      <c r="J473" s="441"/>
      <c r="K473" s="34" t="e">
        <f>J473*#REF!</f>
        <v>#REF!</v>
      </c>
    </row>
    <row r="474" spans="1:11" s="8" customFormat="1" ht="67.5" hidden="1" outlineLevel="2" x14ac:dyDescent="0.2">
      <c r="A474" s="228" t="e">
        <f>#REF!</f>
        <v>#REF!</v>
      </c>
      <c r="B474" s="27" t="s">
        <v>23</v>
      </c>
      <c r="C474" s="27"/>
      <c r="D474" s="27"/>
      <c r="E474" s="144"/>
      <c r="F474" s="205" t="s">
        <v>255</v>
      </c>
      <c r="G474" s="351">
        <v>0</v>
      </c>
      <c r="H474" s="401"/>
      <c r="I474" s="390"/>
      <c r="J474" s="455"/>
      <c r="K474" s="157"/>
    </row>
    <row r="475" spans="1:11" s="8" customFormat="1" ht="12.75" hidden="1" outlineLevel="2" x14ac:dyDescent="0.2">
      <c r="A475" s="228" t="e">
        <f>#REF!</f>
        <v>#REF!</v>
      </c>
      <c r="B475" s="27" t="s">
        <v>24</v>
      </c>
      <c r="C475" s="27"/>
      <c r="D475" s="27"/>
      <c r="E475" s="43"/>
      <c r="F475" s="210" t="s">
        <v>36</v>
      </c>
      <c r="G475" s="332" t="s">
        <v>34</v>
      </c>
      <c r="H475" s="379"/>
      <c r="I475" s="390"/>
      <c r="J475" s="441"/>
      <c r="K475" s="34" t="e">
        <f>J475*#REF!</f>
        <v>#REF!</v>
      </c>
    </row>
    <row r="476" spans="1:11" s="8" customFormat="1" ht="12.75" hidden="1" outlineLevel="2" x14ac:dyDescent="0.2">
      <c r="A476" s="27" t="e">
        <f>IF(SUM(#REF!)&gt;0,10,"")</f>
        <v>#REF!</v>
      </c>
      <c r="B476" s="23"/>
      <c r="C476" s="229"/>
      <c r="D476" s="229" t="e">
        <f>IF(#REF!="X","X","")</f>
        <v>#REF!</v>
      </c>
      <c r="E476" s="147">
        <v>42422</v>
      </c>
      <c r="F476" s="207" t="s">
        <v>257</v>
      </c>
      <c r="G476" s="349"/>
      <c r="H476" s="397">
        <v>790</v>
      </c>
      <c r="I476" s="396" t="s">
        <v>34</v>
      </c>
      <c r="J476" s="452"/>
      <c r="K476" s="42"/>
    </row>
    <row r="477" spans="1:11" s="8" customFormat="1" ht="12.75" hidden="1" outlineLevel="2" x14ac:dyDescent="0.2">
      <c r="A477" s="228" t="e">
        <f>A476</f>
        <v>#REF!</v>
      </c>
      <c r="B477" s="27" t="s">
        <v>24</v>
      </c>
      <c r="C477" s="27"/>
      <c r="D477" s="27"/>
      <c r="E477" s="43"/>
      <c r="F477" s="210" t="s">
        <v>36</v>
      </c>
      <c r="G477" s="332" t="s">
        <v>34</v>
      </c>
      <c r="H477" s="379"/>
      <c r="I477" s="390"/>
      <c r="J477" s="441"/>
      <c r="K477" s="34" t="e">
        <f>J477*#REF!</f>
        <v>#REF!</v>
      </c>
    </row>
    <row r="478" spans="1:11" s="8" customFormat="1" ht="12.75" hidden="1" outlineLevel="2" x14ac:dyDescent="0.2">
      <c r="A478" s="27" t="e">
        <f>IF(SUM(#REF!)&gt;0,10,"")</f>
        <v>#REF!</v>
      </c>
      <c r="B478" s="23"/>
      <c r="C478" s="229"/>
      <c r="D478" s="229" t="e">
        <f>IF(#REF!="X","X","")</f>
        <v>#REF!</v>
      </c>
      <c r="E478" s="147">
        <v>42423</v>
      </c>
      <c r="F478" s="207" t="s">
        <v>258</v>
      </c>
      <c r="G478" s="349"/>
      <c r="H478" s="397">
        <v>1300</v>
      </c>
      <c r="I478" s="396" t="s">
        <v>34</v>
      </c>
      <c r="J478" s="452"/>
      <c r="K478" s="42"/>
    </row>
    <row r="479" spans="1:11" s="8" customFormat="1" ht="12.75" hidden="1" outlineLevel="2" x14ac:dyDescent="0.2">
      <c r="A479" s="228" t="e">
        <f>A478</f>
        <v>#REF!</v>
      </c>
      <c r="B479" s="27" t="s">
        <v>24</v>
      </c>
      <c r="C479" s="27"/>
      <c r="D479" s="27"/>
      <c r="E479" s="43"/>
      <c r="F479" s="210" t="s">
        <v>36</v>
      </c>
      <c r="G479" s="332" t="s">
        <v>34</v>
      </c>
      <c r="H479" s="379"/>
      <c r="I479" s="390"/>
      <c r="J479" s="441"/>
      <c r="K479" s="34" t="e">
        <f>J479*#REF!</f>
        <v>#REF!</v>
      </c>
    </row>
    <row r="480" spans="1:11" s="8" customFormat="1" ht="12.75" hidden="1" outlineLevel="2" x14ac:dyDescent="0.2">
      <c r="A480" s="27" t="e">
        <f>IF(SUM(#REF!)&gt;0,10,"")</f>
        <v>#REF!</v>
      </c>
      <c r="B480" s="23"/>
      <c r="C480" s="229"/>
      <c r="D480" s="229" t="e">
        <f>IF(#REF!="X","X","")</f>
        <v>#REF!</v>
      </c>
      <c r="E480" s="147">
        <v>42424</v>
      </c>
      <c r="F480" s="207" t="s">
        <v>259</v>
      </c>
      <c r="G480" s="349"/>
      <c r="H480" s="397">
        <v>700</v>
      </c>
      <c r="I480" s="396" t="s">
        <v>34</v>
      </c>
      <c r="J480" s="452"/>
      <c r="K480" s="42"/>
    </row>
    <row r="481" spans="1:11" s="8" customFormat="1" ht="12.75" hidden="1" outlineLevel="2" x14ac:dyDescent="0.2">
      <c r="A481" s="228" t="e">
        <f>A480</f>
        <v>#REF!</v>
      </c>
      <c r="B481" s="27" t="s">
        <v>24</v>
      </c>
      <c r="C481" s="27"/>
      <c r="D481" s="27"/>
      <c r="E481" s="43"/>
      <c r="F481" s="210" t="s">
        <v>36</v>
      </c>
      <c r="G481" s="332" t="s">
        <v>34</v>
      </c>
      <c r="H481" s="379"/>
      <c r="I481" s="390"/>
      <c r="J481" s="441"/>
      <c r="K481" s="34" t="e">
        <f>J481*#REF!</f>
        <v>#REF!</v>
      </c>
    </row>
    <row r="482" spans="1:11" s="8" customFormat="1" ht="12.75" hidden="1" outlineLevel="2" x14ac:dyDescent="0.2">
      <c r="A482" s="27" t="e">
        <f>IF(SUM(#REF!)&gt;0,10,"")</f>
        <v>#REF!</v>
      </c>
      <c r="B482" s="23"/>
      <c r="C482" s="229"/>
      <c r="D482" s="229" t="e">
        <f>IF(#REF!="X","X","")</f>
        <v>#REF!</v>
      </c>
      <c r="E482" s="147">
        <v>42425</v>
      </c>
      <c r="F482" s="207" t="s">
        <v>260</v>
      </c>
      <c r="G482" s="349"/>
      <c r="H482" s="397">
        <v>790</v>
      </c>
      <c r="I482" s="396" t="s">
        <v>34</v>
      </c>
      <c r="J482" s="452"/>
      <c r="K482" s="42"/>
    </row>
    <row r="483" spans="1:11" s="8" customFormat="1" ht="12.75" hidden="1" outlineLevel="2" x14ac:dyDescent="0.2">
      <c r="A483" s="228" t="e">
        <f>A482</f>
        <v>#REF!</v>
      </c>
      <c r="B483" s="27" t="s">
        <v>24</v>
      </c>
      <c r="C483" s="27"/>
      <c r="D483" s="27"/>
      <c r="E483" s="43"/>
      <c r="F483" s="210" t="s">
        <v>36</v>
      </c>
      <c r="G483" s="332" t="s">
        <v>34</v>
      </c>
      <c r="H483" s="379"/>
      <c r="I483" s="390"/>
      <c r="J483" s="441"/>
      <c r="K483" s="34" t="e">
        <f>J483*#REF!</f>
        <v>#REF!</v>
      </c>
    </row>
    <row r="484" spans="1:11" s="8" customFormat="1" ht="12.75" hidden="1" outlineLevel="2" x14ac:dyDescent="0.2">
      <c r="A484" s="27" t="e">
        <f>IF(SUM(#REF!)&gt;0,10,"")</f>
        <v>#REF!</v>
      </c>
      <c r="B484" s="23"/>
      <c r="C484" s="229"/>
      <c r="D484" s="229" t="e">
        <f>IF(#REF!="X","X","")</f>
        <v>#REF!</v>
      </c>
      <c r="E484" s="147">
        <v>42426</v>
      </c>
      <c r="F484" s="207" t="s">
        <v>261</v>
      </c>
      <c r="G484" s="349"/>
      <c r="H484" s="397">
        <v>1410</v>
      </c>
      <c r="I484" s="396" t="s">
        <v>34</v>
      </c>
      <c r="J484" s="452"/>
      <c r="K484" s="42"/>
    </row>
    <row r="485" spans="1:11" s="8" customFormat="1" ht="12.75" hidden="1" outlineLevel="2" x14ac:dyDescent="0.2">
      <c r="A485" s="228" t="e">
        <f>A484</f>
        <v>#REF!</v>
      </c>
      <c r="B485" s="27" t="s">
        <v>24</v>
      </c>
      <c r="C485" s="27"/>
      <c r="D485" s="27"/>
      <c r="E485" s="43"/>
      <c r="F485" s="210" t="s">
        <v>36</v>
      </c>
      <c r="G485" s="332" t="s">
        <v>34</v>
      </c>
      <c r="H485" s="379"/>
      <c r="I485" s="390"/>
      <c r="J485" s="441"/>
      <c r="K485" s="34" t="e">
        <f>J485*#REF!</f>
        <v>#REF!</v>
      </c>
    </row>
    <row r="486" spans="1:11" s="8" customFormat="1" ht="12.75" hidden="1" outlineLevel="2" x14ac:dyDescent="0.2">
      <c r="A486" s="228" t="e">
        <f>IF(SUM(#REF!)&gt;0,10,"")</f>
        <v>#REF!</v>
      </c>
      <c r="B486" s="47" t="s">
        <v>79</v>
      </c>
      <c r="C486" s="197"/>
      <c r="D486" s="197" t="e">
        <f>IF(#REF!="X","X","")</f>
        <v>#REF!</v>
      </c>
      <c r="E486" s="150">
        <v>42430</v>
      </c>
      <c r="F486" s="276" t="s">
        <v>262</v>
      </c>
      <c r="G486" s="351"/>
      <c r="H486" s="401"/>
      <c r="I486" s="396"/>
      <c r="J486" s="455"/>
      <c r="K486" s="157"/>
    </row>
    <row r="487" spans="1:11" s="8" customFormat="1" ht="33.75" hidden="1" outlineLevel="2" x14ac:dyDescent="0.2">
      <c r="A487" s="228" t="e">
        <f>A486</f>
        <v>#REF!</v>
      </c>
      <c r="B487" s="27" t="s">
        <v>23</v>
      </c>
      <c r="C487" s="27"/>
      <c r="D487" s="27"/>
      <c r="E487" s="149"/>
      <c r="F487" s="209" t="s">
        <v>263</v>
      </c>
      <c r="G487" s="350">
        <v>0</v>
      </c>
      <c r="H487" s="394"/>
      <c r="I487" s="390"/>
      <c r="J487" s="450"/>
      <c r="K487" s="166"/>
    </row>
    <row r="488" spans="1:11" s="8" customFormat="1" ht="12.75" hidden="1" outlineLevel="2" x14ac:dyDescent="0.2">
      <c r="A488" s="27" t="e">
        <f>IF(SUM(#REF!)&gt;0,10,"")</f>
        <v>#REF!</v>
      </c>
      <c r="B488" s="23"/>
      <c r="C488" s="229"/>
      <c r="D488" s="229" t="str">
        <f>IF($C$486="X","X","")</f>
        <v/>
      </c>
      <c r="E488" s="147">
        <v>42431</v>
      </c>
      <c r="F488" s="207" t="s">
        <v>264</v>
      </c>
      <c r="G488" s="349"/>
      <c r="H488" s="397">
        <v>210</v>
      </c>
      <c r="I488" s="396" t="s">
        <v>45</v>
      </c>
      <c r="J488" s="452"/>
      <c r="K488" s="42">
        <f>J488*$H488</f>
        <v>0</v>
      </c>
    </row>
    <row r="489" spans="1:11" s="8" customFormat="1" ht="12.75" hidden="1" outlineLevel="2" x14ac:dyDescent="0.2">
      <c r="A489" s="228" t="e">
        <f>A488</f>
        <v>#REF!</v>
      </c>
      <c r="B489" s="27" t="s">
        <v>24</v>
      </c>
      <c r="C489" s="27"/>
      <c r="D489" s="27"/>
      <c r="E489" s="43"/>
      <c r="F489" s="210" t="s">
        <v>46</v>
      </c>
      <c r="G489" s="332" t="s">
        <v>45</v>
      </c>
      <c r="H489" s="379"/>
      <c r="I489" s="390"/>
      <c r="J489" s="441"/>
      <c r="K489" s="34" t="e">
        <f>J489*#REF!</f>
        <v>#REF!</v>
      </c>
    </row>
    <row r="490" spans="1:11" s="8" customFormat="1" ht="12.75" hidden="1" outlineLevel="2" x14ac:dyDescent="0.2">
      <c r="A490" s="27" t="e">
        <f>IF(SUM(#REF!)&gt;0,10,"")</f>
        <v>#REF!</v>
      </c>
      <c r="B490" s="23"/>
      <c r="C490" s="229"/>
      <c r="D490" s="229" t="str">
        <f>IF($C$486="X","X","")</f>
        <v/>
      </c>
      <c r="E490" s="147">
        <v>42432</v>
      </c>
      <c r="F490" s="207" t="s">
        <v>265</v>
      </c>
      <c r="G490" s="349"/>
      <c r="H490" s="397">
        <v>250</v>
      </c>
      <c r="I490" s="396" t="s">
        <v>45</v>
      </c>
      <c r="J490" s="452"/>
      <c r="K490" s="42">
        <f>J490*$H490</f>
        <v>0</v>
      </c>
    </row>
    <row r="491" spans="1:11" s="8" customFormat="1" ht="12.75" hidden="1" outlineLevel="2" x14ac:dyDescent="0.2">
      <c r="A491" s="228" t="e">
        <f>A490</f>
        <v>#REF!</v>
      </c>
      <c r="B491" s="27" t="s">
        <v>24</v>
      </c>
      <c r="C491" s="27"/>
      <c r="D491" s="27"/>
      <c r="E491" s="43"/>
      <c r="F491" s="210" t="s">
        <v>46</v>
      </c>
      <c r="G491" s="332" t="s">
        <v>45</v>
      </c>
      <c r="H491" s="379"/>
      <c r="I491" s="390"/>
      <c r="J491" s="441"/>
      <c r="K491" s="34" t="e">
        <f>J491*#REF!</f>
        <v>#REF!</v>
      </c>
    </row>
    <row r="492" spans="1:11" s="8" customFormat="1" ht="12.75" hidden="1" outlineLevel="2" x14ac:dyDescent="0.2">
      <c r="A492" s="27" t="e">
        <f>IF(SUM(#REF!)&gt;0,10,"")</f>
        <v>#REF!</v>
      </c>
      <c r="B492" s="23"/>
      <c r="C492" s="229"/>
      <c r="D492" s="229" t="str">
        <f>IF($C$486="X","X","")</f>
        <v/>
      </c>
      <c r="E492" s="147">
        <v>42433</v>
      </c>
      <c r="F492" s="207" t="s">
        <v>266</v>
      </c>
      <c r="G492" s="349"/>
      <c r="H492" s="397">
        <v>435</v>
      </c>
      <c r="I492" s="396" t="s">
        <v>45</v>
      </c>
      <c r="J492" s="452"/>
      <c r="K492" s="42">
        <f>J492*$H492</f>
        <v>0</v>
      </c>
    </row>
    <row r="493" spans="1:11" s="8" customFormat="1" ht="12.75" hidden="1" outlineLevel="2" x14ac:dyDescent="0.2">
      <c r="A493" s="228" t="e">
        <f>A492</f>
        <v>#REF!</v>
      </c>
      <c r="B493" s="27" t="s">
        <v>24</v>
      </c>
      <c r="C493" s="27"/>
      <c r="D493" s="27"/>
      <c r="E493" s="43"/>
      <c r="F493" s="210" t="s">
        <v>46</v>
      </c>
      <c r="G493" s="332" t="s">
        <v>45</v>
      </c>
      <c r="H493" s="379"/>
      <c r="I493" s="390"/>
      <c r="J493" s="441"/>
      <c r="K493" s="34" t="e">
        <f>J493*#REF!</f>
        <v>#REF!</v>
      </c>
    </row>
    <row r="494" spans="1:11" s="8" customFormat="1" ht="12.75" hidden="1" outlineLevel="2" x14ac:dyDescent="0.2">
      <c r="A494" s="27" t="e">
        <f>IF(SUM(#REF!)&gt;0,10,"")</f>
        <v>#REF!</v>
      </c>
      <c r="B494" s="23"/>
      <c r="C494" s="229"/>
      <c r="D494" s="229" t="str">
        <f>IF($C$486="X","X","")</f>
        <v/>
      </c>
      <c r="E494" s="147">
        <v>42434</v>
      </c>
      <c r="F494" s="207" t="s">
        <v>267</v>
      </c>
      <c r="G494" s="349"/>
      <c r="H494" s="397">
        <v>470</v>
      </c>
      <c r="I494" s="396" t="s">
        <v>45</v>
      </c>
      <c r="J494" s="452"/>
      <c r="K494" s="42">
        <f>J494*$H494</f>
        <v>0</v>
      </c>
    </row>
    <row r="495" spans="1:11" s="8" customFormat="1" ht="12.75" hidden="1" outlineLevel="2" x14ac:dyDescent="0.2">
      <c r="A495" s="228" t="e">
        <f>A494</f>
        <v>#REF!</v>
      </c>
      <c r="B495" s="27" t="s">
        <v>24</v>
      </c>
      <c r="C495" s="27"/>
      <c r="D495" s="27"/>
      <c r="E495" s="43"/>
      <c r="F495" s="210" t="s">
        <v>46</v>
      </c>
      <c r="G495" s="332" t="s">
        <v>45</v>
      </c>
      <c r="H495" s="379"/>
      <c r="I495" s="390"/>
      <c r="J495" s="441"/>
      <c r="K495" s="34" t="e">
        <f>J495*#REF!</f>
        <v>#REF!</v>
      </c>
    </row>
    <row r="496" spans="1:11" s="8" customFormat="1" ht="12.75" hidden="1" outlineLevel="2" x14ac:dyDescent="0.2">
      <c r="A496" s="27" t="e">
        <f>IF(SUM(#REF!)&gt;0,10,"")</f>
        <v>#REF!</v>
      </c>
      <c r="B496" s="23"/>
      <c r="C496" s="229"/>
      <c r="D496" s="229" t="str">
        <f>IF($C$486="X","X","")</f>
        <v/>
      </c>
      <c r="E496" s="147">
        <v>42435</v>
      </c>
      <c r="F496" s="207" t="s">
        <v>268</v>
      </c>
      <c r="G496" s="349"/>
      <c r="H496" s="397">
        <v>370</v>
      </c>
      <c r="I496" s="396" t="s">
        <v>45</v>
      </c>
      <c r="J496" s="452"/>
      <c r="K496" s="42">
        <f>J496*$H496</f>
        <v>0</v>
      </c>
    </row>
    <row r="497" spans="1:11" s="8" customFormat="1" ht="12.75" hidden="1" outlineLevel="2" x14ac:dyDescent="0.2">
      <c r="A497" s="228" t="e">
        <f>A496</f>
        <v>#REF!</v>
      </c>
      <c r="B497" s="27" t="s">
        <v>24</v>
      </c>
      <c r="C497" s="27"/>
      <c r="D497" s="27"/>
      <c r="E497" s="43"/>
      <c r="F497" s="210" t="s">
        <v>46</v>
      </c>
      <c r="G497" s="332" t="s">
        <v>45</v>
      </c>
      <c r="H497" s="379"/>
      <c r="I497" s="390"/>
      <c r="J497" s="441"/>
      <c r="K497" s="34" t="e">
        <f>J497*#REF!</f>
        <v>#REF!</v>
      </c>
    </row>
    <row r="498" spans="1:11" s="8" customFormat="1" ht="12.75" hidden="1" outlineLevel="2" x14ac:dyDescent="0.2">
      <c r="A498" s="27" t="e">
        <f>IF(SUM(#REF!)&gt;0,10,"")</f>
        <v>#REF!</v>
      </c>
      <c r="B498" s="23"/>
      <c r="C498" s="229"/>
      <c r="D498" s="229" t="str">
        <f>IF($C$486="X","X","")</f>
        <v/>
      </c>
      <c r="E498" s="147">
        <v>42436</v>
      </c>
      <c r="F498" s="207" t="s">
        <v>269</v>
      </c>
      <c r="G498" s="349"/>
      <c r="H498" s="397">
        <v>470</v>
      </c>
      <c r="I498" s="396" t="s">
        <v>45</v>
      </c>
      <c r="J498" s="452"/>
      <c r="K498" s="42">
        <f>J498*$H498</f>
        <v>0</v>
      </c>
    </row>
    <row r="499" spans="1:11" s="8" customFormat="1" ht="12.75" hidden="1" outlineLevel="2" x14ac:dyDescent="0.2">
      <c r="A499" s="228" t="e">
        <f>A498</f>
        <v>#REF!</v>
      </c>
      <c r="B499" s="27" t="s">
        <v>24</v>
      </c>
      <c r="C499" s="27"/>
      <c r="D499" s="27"/>
      <c r="E499" s="43"/>
      <c r="F499" s="210" t="s">
        <v>46</v>
      </c>
      <c r="G499" s="332" t="s">
        <v>45</v>
      </c>
      <c r="H499" s="379"/>
      <c r="I499" s="390"/>
      <c r="J499" s="441"/>
      <c r="K499" s="34" t="e">
        <f>J499*#REF!</f>
        <v>#REF!</v>
      </c>
    </row>
    <row r="500" spans="1:11" s="8" customFormat="1" ht="12.75" hidden="1" outlineLevel="2" x14ac:dyDescent="0.2">
      <c r="A500" s="27" t="e">
        <f>IF(SUM(#REF!)&gt;0,10,"")</f>
        <v>#REF!</v>
      </c>
      <c r="B500" s="23"/>
      <c r="C500" s="229"/>
      <c r="D500" s="229" t="str">
        <f>IF($C$486="X","X","")</f>
        <v/>
      </c>
      <c r="E500" s="147">
        <v>42437</v>
      </c>
      <c r="F500" s="207" t="s">
        <v>270</v>
      </c>
      <c r="G500" s="349"/>
      <c r="H500" s="397">
        <v>670</v>
      </c>
      <c r="I500" s="396" t="s">
        <v>45</v>
      </c>
      <c r="J500" s="452"/>
      <c r="K500" s="42">
        <f>J500*$H500</f>
        <v>0</v>
      </c>
    </row>
    <row r="501" spans="1:11" s="8" customFormat="1" ht="12.75" hidden="1" outlineLevel="2" x14ac:dyDescent="0.2">
      <c r="A501" s="228" t="e">
        <f>A500</f>
        <v>#REF!</v>
      </c>
      <c r="B501" s="27" t="s">
        <v>24</v>
      </c>
      <c r="C501" s="27"/>
      <c r="D501" s="27"/>
      <c r="E501" s="43"/>
      <c r="F501" s="210" t="s">
        <v>46</v>
      </c>
      <c r="G501" s="332" t="s">
        <v>45</v>
      </c>
      <c r="H501" s="379"/>
      <c r="I501" s="390"/>
      <c r="J501" s="441"/>
      <c r="K501" s="34" t="e">
        <f>J501*#REF!</f>
        <v>#REF!</v>
      </c>
    </row>
    <row r="502" spans="1:11" s="8" customFormat="1" ht="12.75" hidden="1" outlineLevel="2" x14ac:dyDescent="0.2">
      <c r="A502" s="27" t="e">
        <f>IF(SUM(#REF!)&gt;0,10,"")</f>
        <v>#REF!</v>
      </c>
      <c r="B502" s="23"/>
      <c r="C502" s="229"/>
      <c r="D502" s="229" t="str">
        <f>IF($C$486="X","X","")</f>
        <v/>
      </c>
      <c r="E502" s="147">
        <v>42438</v>
      </c>
      <c r="F502" s="207" t="s">
        <v>271</v>
      </c>
      <c r="G502" s="349"/>
      <c r="H502" s="397">
        <v>920</v>
      </c>
      <c r="I502" s="396" t="s">
        <v>45</v>
      </c>
      <c r="J502" s="452"/>
      <c r="K502" s="42"/>
    </row>
    <row r="503" spans="1:11" s="8" customFormat="1" ht="12.75" hidden="1" outlineLevel="2" x14ac:dyDescent="0.2">
      <c r="A503" s="228" t="e">
        <f>A502</f>
        <v>#REF!</v>
      </c>
      <c r="B503" s="27" t="s">
        <v>24</v>
      </c>
      <c r="C503" s="27"/>
      <c r="D503" s="27"/>
      <c r="E503" s="19"/>
      <c r="F503" s="230" t="s">
        <v>46</v>
      </c>
      <c r="G503" s="332" t="s">
        <v>45</v>
      </c>
      <c r="H503" s="369"/>
      <c r="I503" s="392"/>
      <c r="J503" s="438"/>
      <c r="K503" s="35" t="e">
        <f>J503*#REF!</f>
        <v>#REF!</v>
      </c>
    </row>
    <row r="504" spans="1:11" s="8" customFormat="1" ht="45" hidden="1" outlineLevel="2" x14ac:dyDescent="0.2">
      <c r="A504" s="228" t="e">
        <f>#REF!</f>
        <v>#REF!</v>
      </c>
      <c r="B504" s="24" t="s">
        <v>23</v>
      </c>
      <c r="C504" s="24"/>
      <c r="D504" s="24"/>
      <c r="E504" s="149"/>
      <c r="F504" s="212" t="s">
        <v>621</v>
      </c>
      <c r="G504" s="344">
        <v>0</v>
      </c>
      <c r="H504" s="394"/>
      <c r="I504" s="390"/>
      <c r="J504" s="450"/>
      <c r="K504" s="166"/>
    </row>
    <row r="505" spans="1:11" s="8" customFormat="1" ht="12.75" hidden="1" outlineLevel="2" x14ac:dyDescent="0.2">
      <c r="A505" s="228" t="e">
        <f>#REF!</f>
        <v>#REF!</v>
      </c>
      <c r="B505" s="27" t="s">
        <v>24</v>
      </c>
      <c r="C505" s="27"/>
      <c r="D505" s="27"/>
      <c r="E505" s="43"/>
      <c r="F505" s="210" t="s">
        <v>36</v>
      </c>
      <c r="G505" s="332" t="s">
        <v>34</v>
      </c>
      <c r="H505" s="379"/>
      <c r="I505" s="390"/>
      <c r="J505" s="441"/>
      <c r="K505" s="34" t="e">
        <f>J505*#REF!</f>
        <v>#REF!</v>
      </c>
    </row>
    <row r="506" spans="1:11" s="8" customFormat="1" ht="12.75" hidden="1" outlineLevel="2" x14ac:dyDescent="0.2">
      <c r="A506" s="228" t="e">
        <f>#REF!</f>
        <v>#REF!</v>
      </c>
      <c r="B506" s="27" t="s">
        <v>24</v>
      </c>
      <c r="C506" s="27"/>
      <c r="D506" s="27"/>
      <c r="E506" s="19"/>
      <c r="F506" s="230" t="s">
        <v>36</v>
      </c>
      <c r="G506" s="332" t="s">
        <v>34</v>
      </c>
      <c r="H506" s="369"/>
      <c r="I506" s="390"/>
      <c r="J506" s="438"/>
      <c r="K506" s="35" t="e">
        <f>J506*#REF!</f>
        <v>#REF!</v>
      </c>
    </row>
    <row r="507" spans="1:11" s="8" customFormat="1" ht="12.75" hidden="1" outlineLevel="2" x14ac:dyDescent="0.2">
      <c r="A507" s="228" t="e">
        <f>#REF!</f>
        <v>#REF!</v>
      </c>
      <c r="B507" s="27" t="s">
        <v>24</v>
      </c>
      <c r="C507" s="27"/>
      <c r="D507" s="27"/>
      <c r="E507" s="19"/>
      <c r="F507" s="230" t="s">
        <v>36</v>
      </c>
      <c r="G507" s="332" t="s">
        <v>34</v>
      </c>
      <c r="H507" s="369"/>
      <c r="I507" s="390"/>
      <c r="J507" s="438"/>
      <c r="K507" s="35" t="e">
        <f>J507*#REF!</f>
        <v>#REF!</v>
      </c>
    </row>
    <row r="508" spans="1:11" s="8" customFormat="1" ht="12.75" hidden="1" outlineLevel="2" x14ac:dyDescent="0.2">
      <c r="A508" s="228" t="e">
        <f>#REF!</f>
        <v>#REF!</v>
      </c>
      <c r="B508" s="27" t="s">
        <v>24</v>
      </c>
      <c r="C508" s="27"/>
      <c r="D508" s="27"/>
      <c r="E508" s="19"/>
      <c r="F508" s="230" t="s">
        <v>36</v>
      </c>
      <c r="G508" s="332" t="s">
        <v>34</v>
      </c>
      <c r="H508" s="369"/>
      <c r="I508" s="392"/>
      <c r="J508" s="438"/>
      <c r="K508" s="35" t="e">
        <f>J508*#REF!</f>
        <v>#REF!</v>
      </c>
    </row>
    <row r="509" spans="1:11" s="8" customFormat="1" ht="45" hidden="1" outlineLevel="2" x14ac:dyDescent="0.2">
      <c r="A509" s="228" t="e">
        <f>#REF!</f>
        <v>#REF!</v>
      </c>
      <c r="B509" s="24" t="s">
        <v>23</v>
      </c>
      <c r="C509" s="24"/>
      <c r="D509" s="24"/>
      <c r="E509" s="144"/>
      <c r="F509" s="206" t="s">
        <v>525</v>
      </c>
      <c r="G509" s="341"/>
      <c r="H509" s="411"/>
      <c r="I509" s="392"/>
      <c r="J509" s="455"/>
      <c r="K509" s="174"/>
    </row>
    <row r="510" spans="1:11" s="8" customFormat="1" ht="12.75" hidden="1" outlineLevel="2" x14ac:dyDescent="0.2">
      <c r="A510" s="228" t="e">
        <f>A509</f>
        <v>#REF!</v>
      </c>
      <c r="B510" s="27" t="s">
        <v>24</v>
      </c>
      <c r="C510" s="27"/>
      <c r="D510" s="27"/>
      <c r="E510" s="19"/>
      <c r="F510" s="230" t="s">
        <v>36</v>
      </c>
      <c r="G510" s="332" t="s">
        <v>34</v>
      </c>
      <c r="H510" s="379"/>
      <c r="I510" s="392"/>
      <c r="J510" s="441"/>
      <c r="K510" s="34" t="e">
        <f>J510*#REF!</f>
        <v>#REF!</v>
      </c>
    </row>
    <row r="511" spans="1:11" s="8" customFormat="1" ht="12.75" hidden="1" outlineLevel="2" x14ac:dyDescent="0.2">
      <c r="A511" s="228" t="e">
        <f>IF(SUM(#REF!)&gt;0,10,"")</f>
        <v>#REF!</v>
      </c>
      <c r="B511" s="231" t="s">
        <v>79</v>
      </c>
      <c r="C511" s="197" t="s">
        <v>10</v>
      </c>
      <c r="D511" s="197" t="e">
        <f>IF(#REF!="X","X","")</f>
        <v>#REF!</v>
      </c>
      <c r="E511" s="148">
        <v>42540</v>
      </c>
      <c r="F511" s="208" t="s">
        <v>279</v>
      </c>
      <c r="G511" s="330">
        <v>0</v>
      </c>
      <c r="H511" s="408"/>
      <c r="I511" s="368"/>
      <c r="J511" s="461"/>
      <c r="K511" s="164"/>
    </row>
    <row r="512" spans="1:11" s="8" customFormat="1" ht="33.75" hidden="1" outlineLevel="2" x14ac:dyDescent="0.2">
      <c r="A512" s="228" t="e">
        <f>A511</f>
        <v>#REF!</v>
      </c>
      <c r="B512" s="24" t="s">
        <v>23</v>
      </c>
      <c r="C512" s="24"/>
      <c r="D512" s="24"/>
      <c r="E512" s="149"/>
      <c r="F512" s="212" t="s">
        <v>280</v>
      </c>
      <c r="G512" s="344">
        <v>0</v>
      </c>
      <c r="H512" s="394"/>
      <c r="I512" s="390"/>
      <c r="J512" s="450"/>
      <c r="K512" s="166"/>
    </row>
    <row r="513" spans="1:11" s="8" customFormat="1" ht="12.75" hidden="1" outlineLevel="2" x14ac:dyDescent="0.2">
      <c r="A513" s="27" t="e">
        <f>IF(SUM(#REF!)&gt;0,10,"")</f>
        <v>#REF!</v>
      </c>
      <c r="B513" s="23"/>
      <c r="C513" s="229" t="s">
        <v>10</v>
      </c>
      <c r="D513" s="229" t="e">
        <f>IF(#REF!="X","X","")</f>
        <v>#REF!</v>
      </c>
      <c r="E513" s="147">
        <v>42541</v>
      </c>
      <c r="F513" s="207" t="s">
        <v>281</v>
      </c>
      <c r="G513" s="349"/>
      <c r="H513" s="397">
        <v>300</v>
      </c>
      <c r="I513" s="396" t="s">
        <v>34</v>
      </c>
      <c r="J513" s="452"/>
      <c r="K513" s="42"/>
    </row>
    <row r="514" spans="1:11" s="8" customFormat="1" ht="12.75" hidden="1" outlineLevel="2" x14ac:dyDescent="0.2">
      <c r="A514" s="228" t="e">
        <f>A513</f>
        <v>#REF!</v>
      </c>
      <c r="B514" s="27" t="s">
        <v>24</v>
      </c>
      <c r="C514" s="27"/>
      <c r="D514" s="27"/>
      <c r="E514" s="43"/>
      <c r="F514" s="210" t="s">
        <v>36</v>
      </c>
      <c r="G514" s="330" t="s">
        <v>34</v>
      </c>
      <c r="H514" s="379"/>
      <c r="I514" s="390"/>
      <c r="J514" s="441"/>
      <c r="K514" s="34" t="e">
        <f>J514*#REF!</f>
        <v>#REF!</v>
      </c>
    </row>
    <row r="515" spans="1:11" s="8" customFormat="1" ht="12.75" hidden="1" outlineLevel="2" x14ac:dyDescent="0.2">
      <c r="A515" s="27" t="e">
        <f>IF(SUM(#REF!)&gt;0,10,"")</f>
        <v>#REF!</v>
      </c>
      <c r="B515" s="23"/>
      <c r="C515" s="229"/>
      <c r="D515" s="229" t="e">
        <f>IF(#REF!="X","X","")</f>
        <v>#REF!</v>
      </c>
      <c r="E515" s="147">
        <v>42542</v>
      </c>
      <c r="F515" s="207" t="s">
        <v>282</v>
      </c>
      <c r="G515" s="349"/>
      <c r="H515" s="397">
        <v>500</v>
      </c>
      <c r="I515" s="396" t="s">
        <v>34</v>
      </c>
      <c r="J515" s="452"/>
      <c r="K515" s="42"/>
    </row>
    <row r="516" spans="1:11" s="8" customFormat="1" ht="12.75" hidden="1" outlineLevel="2" x14ac:dyDescent="0.2">
      <c r="A516" s="228" t="e">
        <f>A515</f>
        <v>#REF!</v>
      </c>
      <c r="B516" s="27" t="s">
        <v>24</v>
      </c>
      <c r="C516" s="27"/>
      <c r="D516" s="27"/>
      <c r="E516" s="43"/>
      <c r="F516" s="210" t="s">
        <v>36</v>
      </c>
      <c r="G516" s="330" t="s">
        <v>34</v>
      </c>
      <c r="H516" s="379"/>
      <c r="I516" s="390"/>
      <c r="J516" s="441"/>
      <c r="K516" s="34" t="e">
        <f>J516*#REF!</f>
        <v>#REF!</v>
      </c>
    </row>
    <row r="517" spans="1:11" s="8" customFormat="1" ht="12.75" hidden="1" outlineLevel="2" x14ac:dyDescent="0.2">
      <c r="A517" s="27" t="e">
        <f>IF(SUM(#REF!)&gt;0,10,"")</f>
        <v>#REF!</v>
      </c>
      <c r="B517" s="23"/>
      <c r="C517" s="229"/>
      <c r="D517" s="229" t="str">
        <f>IF($C$511="X","X","")</f>
        <v>X</v>
      </c>
      <c r="E517" s="147">
        <v>42543</v>
      </c>
      <c r="F517" s="207" t="s">
        <v>283</v>
      </c>
      <c r="G517" s="349">
        <v>0</v>
      </c>
      <c r="H517" s="397">
        <v>880</v>
      </c>
      <c r="I517" s="396" t="s">
        <v>34</v>
      </c>
      <c r="J517" s="452"/>
      <c r="K517" s="42"/>
    </row>
    <row r="518" spans="1:11" s="8" customFormat="1" ht="12.75" hidden="1" outlineLevel="2" x14ac:dyDescent="0.2">
      <c r="A518" s="228" t="e">
        <f>A517</f>
        <v>#REF!</v>
      </c>
      <c r="B518" s="27" t="s">
        <v>24</v>
      </c>
      <c r="C518" s="27"/>
      <c r="D518" s="27"/>
      <c r="E518" s="19"/>
      <c r="F518" s="230" t="s">
        <v>36</v>
      </c>
      <c r="G518" s="332" t="s">
        <v>34</v>
      </c>
      <c r="H518" s="379"/>
      <c r="I518" s="392"/>
      <c r="J518" s="441"/>
      <c r="K518" s="34" t="e">
        <f>J518*#REF!</f>
        <v>#REF!</v>
      </c>
    </row>
    <row r="519" spans="1:11" s="8" customFormat="1" ht="12.75" hidden="1" outlineLevel="2" x14ac:dyDescent="0.2">
      <c r="A519" s="228" t="e">
        <f>IF(SUM(#REF!)&gt;0,10,"")</f>
        <v>#REF!</v>
      </c>
      <c r="B519" s="47" t="s">
        <v>21</v>
      </c>
      <c r="C519" s="238"/>
      <c r="D519" s="238" t="e">
        <f>IF(#REF!="X","X","")</f>
        <v>#REF!</v>
      </c>
      <c r="E519" s="105">
        <v>42600</v>
      </c>
      <c r="F519" s="271" t="s">
        <v>284</v>
      </c>
      <c r="G519" s="353">
        <v>0</v>
      </c>
      <c r="H519" s="404"/>
      <c r="I519" s="396"/>
      <c r="J519" s="457"/>
      <c r="K519" s="161"/>
    </row>
    <row r="520" spans="1:11" s="8" customFormat="1" ht="12.75" hidden="1" outlineLevel="2" x14ac:dyDescent="0.2">
      <c r="A520" s="27" t="e">
        <f>IF(SUM(#REF!)&gt;0,10,"")</f>
        <v>#REF!</v>
      </c>
      <c r="B520" s="23"/>
      <c r="C520" s="229"/>
      <c r="D520" s="197" t="str">
        <f>IF($C$519="X","X","")</f>
        <v/>
      </c>
      <c r="E520" s="147">
        <v>42610</v>
      </c>
      <c r="F520" s="274" t="s">
        <v>285</v>
      </c>
      <c r="G520" s="349">
        <v>0</v>
      </c>
      <c r="H520" s="397">
        <v>420</v>
      </c>
      <c r="I520" s="396" t="s">
        <v>34</v>
      </c>
      <c r="J520" s="452"/>
      <c r="K520" s="42"/>
    </row>
    <row r="521" spans="1:11" s="8" customFormat="1" ht="45" hidden="1" outlineLevel="2" x14ac:dyDescent="0.2">
      <c r="A521" s="228" t="e">
        <f>A520</f>
        <v>#REF!</v>
      </c>
      <c r="B521" s="23" t="s">
        <v>23</v>
      </c>
      <c r="C521" s="23"/>
      <c r="D521" s="23"/>
      <c r="E521" s="44"/>
      <c r="F521" s="273" t="s">
        <v>286</v>
      </c>
      <c r="G521" s="351"/>
      <c r="H521" s="391"/>
      <c r="I521" s="392"/>
      <c r="J521" s="449"/>
      <c r="K521" s="170"/>
    </row>
    <row r="522" spans="1:11" s="8" customFormat="1" ht="12.75" hidden="1" outlineLevel="2" x14ac:dyDescent="0.2">
      <c r="A522" s="228" t="e">
        <f>A521</f>
        <v>#REF!</v>
      </c>
      <c r="B522" s="27" t="s">
        <v>24</v>
      </c>
      <c r="C522" s="27"/>
      <c r="D522" s="27"/>
      <c r="E522" s="43"/>
      <c r="F522" s="275" t="s">
        <v>36</v>
      </c>
      <c r="G522" s="332" t="s">
        <v>34</v>
      </c>
      <c r="H522" s="379"/>
      <c r="I522" s="390"/>
      <c r="J522" s="441"/>
      <c r="K522" s="34" t="e">
        <f>J522*#REF!</f>
        <v>#REF!</v>
      </c>
    </row>
    <row r="523" spans="1:11" s="8" customFormat="1" ht="12.75" hidden="1" outlineLevel="2" x14ac:dyDescent="0.2">
      <c r="A523" s="228" t="e">
        <f>IF(SUM(#REF!)&gt;0,10,"")</f>
        <v>#REF!</v>
      </c>
      <c r="B523" s="231" t="s">
        <v>79</v>
      </c>
      <c r="C523" s="197"/>
      <c r="D523" s="197" t="str">
        <f>IF($C$519="X","X","")</f>
        <v/>
      </c>
      <c r="E523" s="148">
        <v>42620</v>
      </c>
      <c r="F523" s="276" t="s">
        <v>287</v>
      </c>
      <c r="G523" s="330">
        <v>0</v>
      </c>
      <c r="H523" s="408"/>
      <c r="I523" s="368"/>
      <c r="J523" s="461"/>
      <c r="K523" s="164"/>
    </row>
    <row r="524" spans="1:11" s="8" customFormat="1" ht="12.75" hidden="1" outlineLevel="1" x14ac:dyDescent="0.2">
      <c r="A524" s="27" t="e">
        <f>IF(SUM(#REF!)&gt;0,10,"")</f>
        <v>#REF!</v>
      </c>
      <c r="B524" s="23"/>
      <c r="C524" s="229"/>
      <c r="D524" s="229" t="str">
        <f>IF($C$523="X","X","")</f>
        <v/>
      </c>
      <c r="E524" s="147">
        <v>42621</v>
      </c>
      <c r="F524" s="274" t="s">
        <v>288</v>
      </c>
      <c r="G524" s="349">
        <v>0</v>
      </c>
      <c r="H524" s="397">
        <v>450</v>
      </c>
      <c r="I524" s="396" t="s">
        <v>34</v>
      </c>
      <c r="J524" s="452"/>
      <c r="K524" s="42"/>
    </row>
    <row r="525" spans="1:11" s="8" customFormat="1" ht="12.75" hidden="1" outlineLevel="3" x14ac:dyDescent="0.2">
      <c r="A525" s="228" t="e">
        <f>A524</f>
        <v>#REF!</v>
      </c>
      <c r="B525" s="27" t="s">
        <v>24</v>
      </c>
      <c r="C525" s="27"/>
      <c r="D525" s="229"/>
      <c r="E525" s="43"/>
      <c r="F525" s="275" t="s">
        <v>36</v>
      </c>
      <c r="G525" s="330" t="s">
        <v>34</v>
      </c>
      <c r="H525" s="379"/>
      <c r="I525" s="390"/>
      <c r="J525" s="441"/>
      <c r="K525" s="34" t="e">
        <f>J525*#REF!</f>
        <v>#REF!</v>
      </c>
    </row>
    <row r="526" spans="1:11" s="8" customFormat="1" ht="15.75" hidden="1" customHeight="1" outlineLevel="3" x14ac:dyDescent="0.2">
      <c r="A526" s="27" t="e">
        <f>IF(SUM(#REF!)&gt;0,10,"")</f>
        <v>#REF!</v>
      </c>
      <c r="B526" s="23"/>
      <c r="C526" s="229"/>
      <c r="D526" s="229" t="str">
        <f>IF($C$523="X","X","")</f>
        <v/>
      </c>
      <c r="E526" s="147">
        <v>42622</v>
      </c>
      <c r="F526" s="274" t="s">
        <v>289</v>
      </c>
      <c r="G526" s="349">
        <v>0</v>
      </c>
      <c r="H526" s="397">
        <v>620</v>
      </c>
      <c r="I526" s="396" t="s">
        <v>34</v>
      </c>
      <c r="J526" s="452"/>
      <c r="K526" s="42"/>
    </row>
    <row r="527" spans="1:11" s="8" customFormat="1" ht="12.75" hidden="1" outlineLevel="3" x14ac:dyDescent="0.2">
      <c r="A527" s="228" t="e">
        <f>A526</f>
        <v>#REF!</v>
      </c>
      <c r="B527" s="27" t="s">
        <v>24</v>
      </c>
      <c r="C527" s="27"/>
      <c r="D527" s="229"/>
      <c r="E527" s="43"/>
      <c r="F527" s="275" t="s">
        <v>36</v>
      </c>
      <c r="G527" s="330" t="s">
        <v>34</v>
      </c>
      <c r="H527" s="379"/>
      <c r="I527" s="390"/>
      <c r="J527" s="441"/>
      <c r="K527" s="34" t="e">
        <f>J527*#REF!</f>
        <v>#REF!</v>
      </c>
    </row>
    <row r="528" spans="1:11" s="8" customFormat="1" ht="12.75" hidden="1" outlineLevel="3" x14ac:dyDescent="0.2">
      <c r="A528" s="27" t="e">
        <f>IF(SUM(#REF!)&gt;0,10,"")</f>
        <v>#REF!</v>
      </c>
      <c r="B528" s="23"/>
      <c r="C528" s="229"/>
      <c r="D528" s="229" t="str">
        <f>IF($C$523="X","X","")</f>
        <v/>
      </c>
      <c r="E528" s="147">
        <v>42623</v>
      </c>
      <c r="F528" s="274" t="s">
        <v>290</v>
      </c>
      <c r="G528" s="349">
        <v>0</v>
      </c>
      <c r="H528" s="397">
        <v>660</v>
      </c>
      <c r="I528" s="396" t="s">
        <v>34</v>
      </c>
      <c r="J528" s="452"/>
      <c r="K528" s="42"/>
    </row>
    <row r="529" spans="1:11" s="8" customFormat="1" ht="12.75" hidden="1" outlineLevel="3" x14ac:dyDescent="0.2">
      <c r="A529" s="228" t="e">
        <f>A528</f>
        <v>#REF!</v>
      </c>
      <c r="B529" s="27" t="s">
        <v>24</v>
      </c>
      <c r="C529" s="27"/>
      <c r="D529" s="27"/>
      <c r="E529" s="43"/>
      <c r="F529" s="258" t="s">
        <v>36</v>
      </c>
      <c r="G529" s="330" t="s">
        <v>34</v>
      </c>
      <c r="H529" s="379"/>
      <c r="I529" s="392"/>
      <c r="J529" s="441"/>
      <c r="K529" s="34" t="e">
        <f>J529*#REF!</f>
        <v>#REF!</v>
      </c>
    </row>
    <row r="530" spans="1:11" s="8" customFormat="1" ht="12.75" hidden="1" outlineLevel="3" x14ac:dyDescent="0.2">
      <c r="A530" s="27" t="e">
        <f>IF(SUM(#REF!)&gt;0,10,"")</f>
        <v>#REF!</v>
      </c>
      <c r="B530" s="23"/>
      <c r="C530" s="229"/>
      <c r="D530" s="229" t="str">
        <f>IF($C$523="X","X","")</f>
        <v/>
      </c>
      <c r="E530" s="147">
        <v>42624</v>
      </c>
      <c r="F530" s="274" t="s">
        <v>291</v>
      </c>
      <c r="G530" s="349">
        <v>0</v>
      </c>
      <c r="H530" s="397">
        <v>730</v>
      </c>
      <c r="I530" s="396" t="s">
        <v>34</v>
      </c>
      <c r="J530" s="452"/>
      <c r="K530" s="42"/>
    </row>
    <row r="531" spans="1:11" s="8" customFormat="1" ht="12.75" hidden="1" outlineLevel="3" x14ac:dyDescent="0.2">
      <c r="A531" s="228" t="e">
        <f>A530</f>
        <v>#REF!</v>
      </c>
      <c r="B531" s="27" t="s">
        <v>24</v>
      </c>
      <c r="C531" s="27"/>
      <c r="D531" s="27"/>
      <c r="E531" s="43"/>
      <c r="F531" s="258" t="s">
        <v>36</v>
      </c>
      <c r="G531" s="330" t="s">
        <v>34</v>
      </c>
      <c r="H531" s="379"/>
      <c r="I531" s="392"/>
      <c r="J531" s="441"/>
      <c r="K531" s="34" t="e">
        <f>J531*#REF!</f>
        <v>#REF!</v>
      </c>
    </row>
    <row r="532" spans="1:11" s="8" customFormat="1" ht="12.75" hidden="1" outlineLevel="3" x14ac:dyDescent="0.2">
      <c r="A532" s="228" t="e">
        <f>IF(SUM(#REF!)&gt;0,10,"")</f>
        <v>#REF!</v>
      </c>
      <c r="B532" s="228" t="s">
        <v>19</v>
      </c>
      <c r="C532" s="235" t="s">
        <v>10</v>
      </c>
      <c r="D532" s="235" t="e">
        <f>IF(#REF!="X","X","")</f>
        <v>#REF!</v>
      </c>
      <c r="E532" s="279">
        <v>43000</v>
      </c>
      <c r="F532" s="280" t="s">
        <v>488</v>
      </c>
      <c r="G532" s="355"/>
      <c r="H532" s="412"/>
      <c r="I532" s="378"/>
      <c r="J532" s="436"/>
      <c r="K532" s="281"/>
    </row>
    <row r="533" spans="1:11" s="8" customFormat="1" ht="12.75" hidden="1" outlineLevel="3" x14ac:dyDescent="0.2">
      <c r="A533" s="228" t="e">
        <f>IF(SUM(#REF!)&gt;0,10,"")</f>
        <v>#REF!</v>
      </c>
      <c r="B533" s="228" t="s">
        <v>21</v>
      </c>
      <c r="C533" s="238" t="s">
        <v>10</v>
      </c>
      <c r="D533" s="238" t="str">
        <f>IF($C$532="X","X","")</f>
        <v>X</v>
      </c>
      <c r="E533" s="282">
        <v>43100</v>
      </c>
      <c r="F533" s="283" t="s">
        <v>461</v>
      </c>
      <c r="G533" s="337">
        <v>0</v>
      </c>
      <c r="H533" s="413"/>
      <c r="I533" s="372"/>
      <c r="J533" s="441"/>
      <c r="K533" s="284"/>
    </row>
    <row r="534" spans="1:11" s="8" customFormat="1" ht="230.25" hidden="1" customHeight="1" outlineLevel="3" x14ac:dyDescent="0.2">
      <c r="A534" s="228"/>
      <c r="B534" s="23" t="s">
        <v>23</v>
      </c>
      <c r="C534" s="238"/>
      <c r="D534" s="238"/>
      <c r="E534" s="282"/>
      <c r="F534" s="273" t="s">
        <v>622</v>
      </c>
      <c r="G534" s="356"/>
      <c r="H534" s="373"/>
      <c r="I534" s="372"/>
      <c r="J534" s="438"/>
      <c r="K534" s="285"/>
    </row>
    <row r="535" spans="1:11" s="8" customFormat="1" ht="12.75" hidden="1" outlineLevel="3" x14ac:dyDescent="0.2">
      <c r="A535" s="27" t="e">
        <f>IF(SUM(#REF!)&gt;0,10,"")</f>
        <v>#REF!</v>
      </c>
      <c r="B535" s="23"/>
      <c r="C535" s="229"/>
      <c r="D535" s="229" t="str">
        <f>IF($C$523="X","X","")</f>
        <v/>
      </c>
      <c r="E535" s="278">
        <v>43110</v>
      </c>
      <c r="F535" s="274" t="s">
        <v>458</v>
      </c>
      <c r="G535" s="357"/>
      <c r="H535" s="414">
        <v>2500</v>
      </c>
      <c r="I535" s="396" t="s">
        <v>34</v>
      </c>
      <c r="J535" s="449"/>
      <c r="K535" s="42"/>
    </row>
    <row r="536" spans="1:11" s="8" customFormat="1" ht="12.75" hidden="1" outlineLevel="3" x14ac:dyDescent="0.2">
      <c r="A536" s="228" t="e">
        <f>A535</f>
        <v>#REF!</v>
      </c>
      <c r="B536" s="27" t="s">
        <v>24</v>
      </c>
      <c r="C536" s="27"/>
      <c r="D536" s="229"/>
      <c r="E536" s="278"/>
      <c r="F536" s="275" t="s">
        <v>36</v>
      </c>
      <c r="G536" s="357" t="s">
        <v>34</v>
      </c>
      <c r="H536" s="414"/>
      <c r="I536" s="392"/>
      <c r="J536" s="449"/>
      <c r="K536" s="286" t="e">
        <f>J536*#REF!</f>
        <v>#REF!</v>
      </c>
    </row>
    <row r="537" spans="1:11" s="8" customFormat="1" ht="12.75" hidden="1" outlineLevel="3" x14ac:dyDescent="0.2">
      <c r="A537" s="27" t="e">
        <f>IF(SUM(#REF!)&gt;0,10,"")</f>
        <v>#REF!</v>
      </c>
      <c r="B537" s="23"/>
      <c r="C537" s="229"/>
      <c r="D537" s="229" t="str">
        <f>IF($C$523="X","X","")</f>
        <v/>
      </c>
      <c r="E537" s="278">
        <v>43120</v>
      </c>
      <c r="F537" s="274" t="s">
        <v>465</v>
      </c>
      <c r="G537" s="357"/>
      <c r="H537" s="414">
        <v>330</v>
      </c>
      <c r="I537" s="392" t="s">
        <v>45</v>
      </c>
      <c r="J537" s="449"/>
      <c r="K537" s="42"/>
    </row>
    <row r="538" spans="1:11" s="8" customFormat="1" ht="12.75" hidden="1" outlineLevel="3" x14ac:dyDescent="0.2">
      <c r="A538" s="228" t="e">
        <f>A537</f>
        <v>#REF!</v>
      </c>
      <c r="B538" s="27" t="s">
        <v>24</v>
      </c>
      <c r="C538" s="27"/>
      <c r="D538" s="229"/>
      <c r="E538" s="278"/>
      <c r="F538" s="275" t="s">
        <v>46</v>
      </c>
      <c r="G538" s="356" t="s">
        <v>45</v>
      </c>
      <c r="H538" s="414"/>
      <c r="I538" s="392"/>
      <c r="J538" s="449"/>
      <c r="K538" s="286" t="e">
        <f>J538*#REF!</f>
        <v>#REF!</v>
      </c>
    </row>
    <row r="539" spans="1:11" s="8" customFormat="1" ht="22.5" hidden="1" outlineLevel="3" x14ac:dyDescent="0.2">
      <c r="A539" s="27" t="e">
        <f>IF(SUM(#REF!)&gt;0,10,"")</f>
        <v>#REF!</v>
      </c>
      <c r="B539" s="23"/>
      <c r="C539" s="229"/>
      <c r="D539" s="229" t="str">
        <f>IF($C$523="X","X","")</f>
        <v/>
      </c>
      <c r="E539" s="278">
        <v>43130</v>
      </c>
      <c r="F539" s="274" t="s">
        <v>570</v>
      </c>
      <c r="G539" s="357"/>
      <c r="H539" s="414">
        <v>2100</v>
      </c>
      <c r="I539" s="392" t="s">
        <v>34</v>
      </c>
      <c r="J539" s="449"/>
      <c r="K539" s="42"/>
    </row>
    <row r="540" spans="1:11" s="8" customFormat="1" ht="12.75" hidden="1" outlineLevel="3" x14ac:dyDescent="0.2">
      <c r="A540" s="228" t="e">
        <f>A539</f>
        <v>#REF!</v>
      </c>
      <c r="B540" s="27" t="s">
        <v>24</v>
      </c>
      <c r="C540" s="27"/>
      <c r="D540" s="27"/>
      <c r="E540" s="278"/>
      <c r="F540" s="275" t="s">
        <v>36</v>
      </c>
      <c r="G540" s="357" t="s">
        <v>34</v>
      </c>
      <c r="H540" s="414"/>
      <c r="I540" s="392"/>
      <c r="J540" s="449"/>
      <c r="K540" s="286" t="e">
        <f>J540*#REF!</f>
        <v>#REF!</v>
      </c>
    </row>
    <row r="541" spans="1:11" s="8" customFormat="1" ht="12.75" hidden="1" outlineLevel="3" x14ac:dyDescent="0.2">
      <c r="A541" s="27" t="e">
        <f>IF(SUM(#REF!)&gt;0,10,"")</f>
        <v>#REF!</v>
      </c>
      <c r="B541" s="23"/>
      <c r="C541" s="229"/>
      <c r="D541" s="229" t="str">
        <f>IF($C$523="X","X","")</f>
        <v/>
      </c>
      <c r="E541" s="278">
        <v>43140</v>
      </c>
      <c r="F541" s="274" t="s">
        <v>466</v>
      </c>
      <c r="G541" s="357"/>
      <c r="H541" s="414">
        <v>310</v>
      </c>
      <c r="I541" s="392" t="s">
        <v>45</v>
      </c>
      <c r="J541" s="449"/>
      <c r="K541" s="42"/>
    </row>
    <row r="542" spans="1:11" s="8" customFormat="1" ht="18.75" hidden="1" customHeight="1" outlineLevel="3" x14ac:dyDescent="0.2">
      <c r="A542" s="228" t="e">
        <f>A541</f>
        <v>#REF!</v>
      </c>
      <c r="B542" s="27" t="s">
        <v>24</v>
      </c>
      <c r="C542" s="27"/>
      <c r="D542" s="27"/>
      <c r="E542" s="278"/>
      <c r="F542" s="275" t="s">
        <v>46</v>
      </c>
      <c r="G542" s="356" t="s">
        <v>45</v>
      </c>
      <c r="H542" s="414"/>
      <c r="I542" s="392"/>
      <c r="J542" s="449"/>
      <c r="K542" s="286" t="e">
        <f>J542*#REF!</f>
        <v>#REF!</v>
      </c>
    </row>
    <row r="543" spans="1:11" s="8" customFormat="1" ht="18" hidden="1" customHeight="1" outlineLevel="3" x14ac:dyDescent="0.2">
      <c r="A543" s="27" t="e">
        <f>IF(SUM(#REF!)&gt;0,10,"")</f>
        <v>#REF!</v>
      </c>
      <c r="B543" s="23"/>
      <c r="C543" s="229"/>
      <c r="D543" s="229" t="str">
        <f>IF($C$523="X","X","")</f>
        <v/>
      </c>
      <c r="E543" s="278">
        <v>43150</v>
      </c>
      <c r="F543" s="274" t="s">
        <v>459</v>
      </c>
      <c r="G543" s="357"/>
      <c r="H543" s="414">
        <v>960</v>
      </c>
      <c r="I543" s="392" t="s">
        <v>34</v>
      </c>
      <c r="J543" s="449"/>
      <c r="K543" s="42"/>
    </row>
    <row r="544" spans="1:11" s="8" customFormat="1" ht="37.5" hidden="1" customHeight="1" outlineLevel="3" x14ac:dyDescent="0.2">
      <c r="A544" s="228" t="e">
        <f>A543</f>
        <v>#REF!</v>
      </c>
      <c r="B544" s="27" t="s">
        <v>23</v>
      </c>
      <c r="C544" s="27"/>
      <c r="D544" s="27"/>
      <c r="E544" s="278"/>
      <c r="F544" s="273" t="s">
        <v>494</v>
      </c>
      <c r="G544" s="357"/>
      <c r="H544" s="414"/>
      <c r="I544" s="392"/>
      <c r="J544" s="449"/>
      <c r="K544" s="286"/>
    </row>
    <row r="545" spans="1:11" s="8" customFormat="1" ht="12.75" hidden="1" outlineLevel="3" x14ac:dyDescent="0.2">
      <c r="A545" s="228"/>
      <c r="B545" s="47" t="s">
        <v>457</v>
      </c>
      <c r="C545" s="197"/>
      <c r="D545" s="197"/>
      <c r="E545" s="278"/>
      <c r="F545" s="275" t="s">
        <v>36</v>
      </c>
      <c r="G545" s="357" t="s">
        <v>34</v>
      </c>
      <c r="H545" s="414"/>
      <c r="I545" s="392"/>
      <c r="J545" s="449"/>
      <c r="K545" s="42"/>
    </row>
    <row r="546" spans="1:11" s="8" customFormat="1" ht="12.75" hidden="1" outlineLevel="3" x14ac:dyDescent="0.2">
      <c r="A546" s="27" t="e">
        <f>IF(SUM(#REF!)&gt;0,10,"")</f>
        <v>#REF!</v>
      </c>
      <c r="B546" s="23"/>
      <c r="C546" s="229"/>
      <c r="D546" s="229" t="str">
        <f>IF($C$523="X","X","")</f>
        <v/>
      </c>
      <c r="E546" s="278">
        <v>43160</v>
      </c>
      <c r="F546" s="274" t="s">
        <v>460</v>
      </c>
      <c r="G546" s="357"/>
      <c r="H546" s="414">
        <v>620</v>
      </c>
      <c r="I546" s="392" t="s">
        <v>34</v>
      </c>
      <c r="J546" s="449"/>
      <c r="K546" s="42"/>
    </row>
    <row r="547" spans="1:11" s="7" customFormat="1" ht="33.75" hidden="1" outlineLevel="3" x14ac:dyDescent="0.2">
      <c r="A547" s="228" t="e">
        <f>A546</f>
        <v>#REF!</v>
      </c>
      <c r="B547" s="27" t="s">
        <v>23</v>
      </c>
      <c r="C547" s="27"/>
      <c r="D547" s="27"/>
      <c r="E547" s="278"/>
      <c r="F547" s="273" t="s">
        <v>467</v>
      </c>
      <c r="G547" s="357"/>
      <c r="H547" s="414"/>
      <c r="I547" s="392"/>
      <c r="J547" s="449"/>
      <c r="K547" s="286"/>
    </row>
    <row r="548" spans="1:11" s="8" customFormat="1" ht="12.75" hidden="1" outlineLevel="3" x14ac:dyDescent="0.2">
      <c r="A548" s="228"/>
      <c r="B548" s="47" t="s">
        <v>457</v>
      </c>
      <c r="C548" s="197"/>
      <c r="D548" s="197"/>
      <c r="E548" s="278"/>
      <c r="F548" s="275" t="s">
        <v>36</v>
      </c>
      <c r="G548" s="357" t="s">
        <v>34</v>
      </c>
      <c r="H548" s="414"/>
      <c r="I548" s="392"/>
      <c r="J548" s="449"/>
      <c r="K548" s="286"/>
    </row>
    <row r="549" spans="1:11" s="8" customFormat="1" ht="12.75" hidden="1" outlineLevel="3" x14ac:dyDescent="0.2">
      <c r="A549" s="27" t="e">
        <f>IF(SUM(#REF!)&gt;0,10,"")</f>
        <v>#REF!</v>
      </c>
      <c r="B549" s="47"/>
      <c r="C549" s="197"/>
      <c r="D549" s="197"/>
      <c r="E549" s="278">
        <v>43170</v>
      </c>
      <c r="F549" s="274" t="s">
        <v>564</v>
      </c>
      <c r="G549" s="357"/>
      <c r="H549" s="414">
        <v>92000</v>
      </c>
      <c r="I549" s="392" t="s">
        <v>8</v>
      </c>
      <c r="J549" s="449"/>
      <c r="K549" s="42"/>
    </row>
    <row r="550" spans="1:11" s="8" customFormat="1" ht="409.5" hidden="1" customHeight="1" outlineLevel="3" x14ac:dyDescent="0.2">
      <c r="A550" s="228"/>
      <c r="B550" s="47" t="s">
        <v>23</v>
      </c>
      <c r="C550" s="197"/>
      <c r="D550" s="197"/>
      <c r="E550" s="278"/>
      <c r="F550" s="273" t="s">
        <v>565</v>
      </c>
      <c r="G550" s="357"/>
      <c r="H550" s="414"/>
      <c r="I550" s="392"/>
      <c r="J550" s="449"/>
      <c r="K550" s="286"/>
    </row>
    <row r="551" spans="1:11" s="8" customFormat="1" ht="12.75" hidden="1" outlineLevel="3" x14ac:dyDescent="0.2">
      <c r="A551" s="228"/>
      <c r="B551" s="47" t="s">
        <v>457</v>
      </c>
      <c r="C551" s="197"/>
      <c r="D551" s="197"/>
      <c r="E551" s="278"/>
      <c r="F551" s="275" t="s">
        <v>25</v>
      </c>
      <c r="G551" s="357" t="s">
        <v>8</v>
      </c>
      <c r="H551" s="414"/>
      <c r="I551" s="392"/>
      <c r="J551" s="449"/>
      <c r="K551" s="286"/>
    </row>
    <row r="552" spans="1:11" s="8" customFormat="1" ht="12.75" hidden="1" outlineLevel="2" x14ac:dyDescent="0.2">
      <c r="A552" s="228" t="e">
        <f>IF(SUM(#REF!)&gt;0,10,"")</f>
        <v>#REF!</v>
      </c>
      <c r="B552" s="228" t="s">
        <v>19</v>
      </c>
      <c r="C552" s="235"/>
      <c r="D552" s="235" t="e">
        <f>IF(#REF!="X","X","")</f>
        <v>#REF!</v>
      </c>
      <c r="E552" s="143">
        <v>45000</v>
      </c>
      <c r="F552" s="204" t="s">
        <v>293</v>
      </c>
      <c r="G552" s="348"/>
      <c r="H552" s="399"/>
      <c r="I552" s="400"/>
      <c r="J552" s="454"/>
      <c r="K552" s="156"/>
    </row>
    <row r="553" spans="1:11" s="8" customFormat="1" ht="12.75" hidden="1" outlineLevel="2" x14ac:dyDescent="0.2">
      <c r="A553" s="228" t="e">
        <f>IF(SUM(#REF!)&gt;0,10,"")</f>
        <v>#REF!</v>
      </c>
      <c r="B553" s="47" t="s">
        <v>21</v>
      </c>
      <c r="C553" s="238"/>
      <c r="D553" s="238" t="str">
        <f>IF($C$552="X","X","")</f>
        <v/>
      </c>
      <c r="E553" s="45">
        <v>45100</v>
      </c>
      <c r="F553" s="225" t="s">
        <v>293</v>
      </c>
      <c r="G553" s="351">
        <v>0</v>
      </c>
      <c r="H553" s="402"/>
      <c r="I553" s="392"/>
      <c r="J553" s="449"/>
      <c r="K553" s="38"/>
    </row>
    <row r="554" spans="1:11" s="8" customFormat="1" ht="56.25" hidden="1" outlineLevel="2" x14ac:dyDescent="0.2">
      <c r="A554" s="228" t="e">
        <f>A553</f>
        <v>#REF!</v>
      </c>
      <c r="B554" s="47" t="s">
        <v>23</v>
      </c>
      <c r="C554" s="47"/>
      <c r="D554" s="47"/>
      <c r="E554" s="145"/>
      <c r="F554" s="205" t="s">
        <v>571</v>
      </c>
      <c r="G554" s="350">
        <v>0</v>
      </c>
      <c r="H554" s="403"/>
      <c r="I554" s="392"/>
      <c r="J554" s="456"/>
      <c r="K554" s="159"/>
    </row>
    <row r="555" spans="1:11" s="8" customFormat="1" ht="12.75" hidden="1" outlineLevel="2" x14ac:dyDescent="0.2">
      <c r="A555" s="228" t="e">
        <f>IF(SUM(#REF!)&gt;0,10,"")</f>
        <v>#REF!</v>
      </c>
      <c r="B555" s="47" t="s">
        <v>79</v>
      </c>
      <c r="C555" s="197"/>
      <c r="D555" s="197" t="str">
        <f>IF($C$553="X","X","")</f>
        <v/>
      </c>
      <c r="E555" s="150">
        <v>45110</v>
      </c>
      <c r="F555" s="208" t="s">
        <v>201</v>
      </c>
      <c r="G555" s="351"/>
      <c r="H555" s="402"/>
      <c r="I555" s="396"/>
      <c r="J555" s="449"/>
      <c r="K555" s="38"/>
    </row>
    <row r="556" spans="1:11" s="8" customFormat="1" ht="22.5" hidden="1" outlineLevel="2" x14ac:dyDescent="0.2">
      <c r="A556" s="228" t="e">
        <f>A555</f>
        <v>#REF!</v>
      </c>
      <c r="B556" s="228" t="s">
        <v>23</v>
      </c>
      <c r="C556" s="228"/>
      <c r="D556" s="228"/>
      <c r="E556" s="169"/>
      <c r="F556" s="209" t="s">
        <v>647</v>
      </c>
      <c r="G556" s="350">
        <v>0</v>
      </c>
      <c r="H556" s="394"/>
      <c r="I556" s="390"/>
      <c r="J556" s="450"/>
      <c r="K556" s="166"/>
    </row>
    <row r="557" spans="1:11" s="8" customFormat="1" ht="12.75" hidden="1" outlineLevel="2" x14ac:dyDescent="0.2">
      <c r="A557" s="27" t="e">
        <f>IF(SUM(#REF!)&gt;0,10,"")</f>
        <v>#REF!</v>
      </c>
      <c r="B557" s="46"/>
      <c r="C557" s="229"/>
      <c r="D557" s="229" t="str">
        <f>IF($C$555="X","X","")</f>
        <v/>
      </c>
      <c r="E557" s="147">
        <v>45116</v>
      </c>
      <c r="F557" s="207" t="s">
        <v>294</v>
      </c>
      <c r="G557" s="349">
        <v>0</v>
      </c>
      <c r="H557" s="397">
        <v>70</v>
      </c>
      <c r="I557" s="396" t="s">
        <v>45</v>
      </c>
      <c r="J557" s="452"/>
      <c r="K557" s="42"/>
    </row>
    <row r="558" spans="1:11" s="8" customFormat="1" ht="12.75" hidden="1" outlineLevel="2" x14ac:dyDescent="0.2">
      <c r="A558" s="228" t="e">
        <f>A557</f>
        <v>#REF!</v>
      </c>
      <c r="B558" s="228" t="s">
        <v>24</v>
      </c>
      <c r="C558" s="228"/>
      <c r="D558" s="228"/>
      <c r="E558" s="43"/>
      <c r="F558" s="210" t="s">
        <v>46</v>
      </c>
      <c r="G558" s="332" t="s">
        <v>45</v>
      </c>
      <c r="H558" s="379"/>
      <c r="I558" s="390"/>
      <c r="J558" s="441"/>
      <c r="K558" s="34" t="e">
        <f>J558*#REF!</f>
        <v>#REF!</v>
      </c>
    </row>
    <row r="559" spans="1:11" s="8" customFormat="1" ht="12.75" hidden="1" outlineLevel="2" x14ac:dyDescent="0.2">
      <c r="A559" s="27" t="e">
        <f>IF(SUM(#REF!)&gt;0,10,"")</f>
        <v>#REF!</v>
      </c>
      <c r="B559" s="46"/>
      <c r="C559" s="229"/>
      <c r="D559" s="229" t="str">
        <f>IF($C$555="X","X","")</f>
        <v/>
      </c>
      <c r="E559" s="147">
        <v>45117</v>
      </c>
      <c r="F559" s="207" t="s">
        <v>295</v>
      </c>
      <c r="G559" s="349">
        <v>0</v>
      </c>
      <c r="H559" s="397">
        <v>82</v>
      </c>
      <c r="I559" s="396" t="s">
        <v>45</v>
      </c>
      <c r="J559" s="452"/>
      <c r="K559" s="42"/>
    </row>
    <row r="560" spans="1:11" s="8" customFormat="1" ht="12.75" hidden="1" outlineLevel="2" x14ac:dyDescent="0.2">
      <c r="A560" s="228" t="e">
        <f>A559</f>
        <v>#REF!</v>
      </c>
      <c r="B560" s="228" t="s">
        <v>24</v>
      </c>
      <c r="C560" s="228"/>
      <c r="D560" s="228"/>
      <c r="E560" s="43"/>
      <c r="F560" s="210" t="s">
        <v>46</v>
      </c>
      <c r="G560" s="332" t="s">
        <v>45</v>
      </c>
      <c r="H560" s="379"/>
      <c r="I560" s="390"/>
      <c r="J560" s="441"/>
      <c r="K560" s="34" t="e">
        <f>J560*#REF!</f>
        <v>#REF!</v>
      </c>
    </row>
    <row r="561" spans="1:11" s="8" customFormat="1" ht="12.75" hidden="1" outlineLevel="2" x14ac:dyDescent="0.2">
      <c r="A561" s="27" t="e">
        <f>IF(SUM(#REF!)&gt;0,10,"")</f>
        <v>#REF!</v>
      </c>
      <c r="B561" s="46"/>
      <c r="C561" s="229"/>
      <c r="D561" s="229" t="str">
        <f>IF($C$555="X","X","")</f>
        <v/>
      </c>
      <c r="E561" s="147">
        <v>45118</v>
      </c>
      <c r="F561" s="207" t="s">
        <v>296</v>
      </c>
      <c r="G561" s="349">
        <v>0</v>
      </c>
      <c r="H561" s="397">
        <v>93</v>
      </c>
      <c r="I561" s="396" t="s">
        <v>45</v>
      </c>
      <c r="J561" s="452"/>
      <c r="K561" s="42"/>
    </row>
    <row r="562" spans="1:11" s="8" customFormat="1" ht="12.75" hidden="1" outlineLevel="2" x14ac:dyDescent="0.2">
      <c r="A562" s="228" t="e">
        <f>A561</f>
        <v>#REF!</v>
      </c>
      <c r="B562" s="228" t="s">
        <v>24</v>
      </c>
      <c r="C562" s="228"/>
      <c r="D562" s="228"/>
      <c r="E562" s="43"/>
      <c r="F562" s="210" t="s">
        <v>46</v>
      </c>
      <c r="G562" s="332" t="s">
        <v>45</v>
      </c>
      <c r="H562" s="379"/>
      <c r="I562" s="390"/>
      <c r="J562" s="441"/>
      <c r="K562" s="34" t="e">
        <f>J562*#REF!</f>
        <v>#REF!</v>
      </c>
    </row>
    <row r="563" spans="1:11" s="8" customFormat="1" ht="12.75" hidden="1" outlineLevel="2" x14ac:dyDescent="0.2">
      <c r="A563" s="27" t="e">
        <f>IF(SUM(#REF!)&gt;0,10,"")</f>
        <v>#REF!</v>
      </c>
      <c r="B563" s="46"/>
      <c r="C563" s="229"/>
      <c r="D563" s="229" t="str">
        <f>IF($C$555="X","X","")</f>
        <v/>
      </c>
      <c r="E563" s="147">
        <v>45119</v>
      </c>
      <c r="F563" s="207" t="s">
        <v>297</v>
      </c>
      <c r="G563" s="349">
        <v>0</v>
      </c>
      <c r="H563" s="397">
        <v>110</v>
      </c>
      <c r="I563" s="396" t="s">
        <v>45</v>
      </c>
      <c r="J563" s="452"/>
      <c r="K563" s="42"/>
    </row>
    <row r="564" spans="1:11" s="8" customFormat="1" ht="12.75" hidden="1" outlineLevel="2" x14ac:dyDescent="0.2">
      <c r="A564" s="228" t="e">
        <f>A563</f>
        <v>#REF!</v>
      </c>
      <c r="B564" s="228" t="s">
        <v>24</v>
      </c>
      <c r="C564" s="228"/>
      <c r="D564" s="228"/>
      <c r="E564" s="19"/>
      <c r="F564" s="230" t="s">
        <v>46</v>
      </c>
      <c r="G564" s="332" t="s">
        <v>45</v>
      </c>
      <c r="H564" s="379"/>
      <c r="I564" s="392"/>
      <c r="J564" s="441"/>
      <c r="K564" s="34" t="e">
        <f>J564*#REF!</f>
        <v>#REF!</v>
      </c>
    </row>
    <row r="565" spans="1:11" s="8" customFormat="1" ht="12.75" hidden="1" outlineLevel="2" x14ac:dyDescent="0.2">
      <c r="A565" s="27" t="e">
        <f>IF(SUM(#REF!)&gt;0,10,"")</f>
        <v>#REF!</v>
      </c>
      <c r="B565" s="46"/>
      <c r="C565" s="229"/>
      <c r="D565" s="229" t="str">
        <f>IF($C$555="X","X","")</f>
        <v/>
      </c>
      <c r="E565" s="147">
        <v>45120</v>
      </c>
      <c r="F565" s="207" t="s">
        <v>298</v>
      </c>
      <c r="G565" s="349">
        <v>0</v>
      </c>
      <c r="H565" s="397">
        <v>160</v>
      </c>
      <c r="I565" s="396" t="s">
        <v>45</v>
      </c>
      <c r="J565" s="452"/>
      <c r="K565" s="42"/>
    </row>
    <row r="566" spans="1:11" s="8" customFormat="1" ht="12.75" hidden="1" outlineLevel="2" x14ac:dyDescent="0.2">
      <c r="A566" s="228" t="e">
        <f>A565</f>
        <v>#REF!</v>
      </c>
      <c r="B566" s="228" t="s">
        <v>24</v>
      </c>
      <c r="C566" s="228"/>
      <c r="D566" s="228"/>
      <c r="E566" s="43"/>
      <c r="F566" s="210" t="s">
        <v>46</v>
      </c>
      <c r="G566" s="332" t="s">
        <v>45</v>
      </c>
      <c r="H566" s="379"/>
      <c r="I566" s="390"/>
      <c r="J566" s="441"/>
      <c r="K566" s="34" t="e">
        <f>J566*#REF!</f>
        <v>#REF!</v>
      </c>
    </row>
    <row r="567" spans="1:11" s="8" customFormat="1" ht="35.25" hidden="1" customHeight="1" outlineLevel="2" x14ac:dyDescent="0.2">
      <c r="A567" s="228" t="e">
        <f>#REF!</f>
        <v>#REF!</v>
      </c>
      <c r="B567" s="47" t="s">
        <v>23</v>
      </c>
      <c r="C567" s="47"/>
      <c r="D567" s="47"/>
      <c r="E567" s="144"/>
      <c r="F567" s="206" t="s">
        <v>299</v>
      </c>
      <c r="G567" s="351"/>
      <c r="H567" s="391"/>
      <c r="I567" s="392"/>
      <c r="J567" s="449"/>
      <c r="K567" s="170"/>
    </row>
    <row r="568" spans="1:11" s="8" customFormat="1" ht="12.75" hidden="1" outlineLevel="2" x14ac:dyDescent="0.2">
      <c r="A568" s="228" t="e">
        <f>A567</f>
        <v>#REF!</v>
      </c>
      <c r="B568" s="228" t="s">
        <v>24</v>
      </c>
      <c r="C568" s="228"/>
      <c r="D568" s="228"/>
      <c r="E568" s="19"/>
      <c r="F568" s="230" t="s">
        <v>36</v>
      </c>
      <c r="G568" s="332" t="s">
        <v>34</v>
      </c>
      <c r="H568" s="379"/>
      <c r="I568" s="392"/>
      <c r="J568" s="441"/>
      <c r="K568" s="34" t="e">
        <f>J568*#REF!</f>
        <v>#REF!</v>
      </c>
    </row>
    <row r="569" spans="1:11" s="8" customFormat="1" ht="12.75" hidden="1" outlineLevel="2" x14ac:dyDescent="0.2">
      <c r="A569" s="228" t="e">
        <f>IF(SUM(#REF!)&gt;0,10,"")</f>
        <v>#REF!</v>
      </c>
      <c r="B569" s="231" t="s">
        <v>79</v>
      </c>
      <c r="C569" s="197"/>
      <c r="D569" s="197" t="e">
        <f>IF(#REF!="X","X","")</f>
        <v>#REF!</v>
      </c>
      <c r="E569" s="148">
        <v>45220</v>
      </c>
      <c r="F569" s="208" t="s">
        <v>300</v>
      </c>
      <c r="G569" s="330">
        <v>0</v>
      </c>
      <c r="H569" s="408">
        <v>900</v>
      </c>
      <c r="I569" s="368" t="s">
        <v>34</v>
      </c>
      <c r="J569" s="461"/>
      <c r="K569" s="42"/>
    </row>
    <row r="570" spans="1:11" s="8" customFormat="1" ht="56.25" hidden="1" outlineLevel="2" x14ac:dyDescent="0.2">
      <c r="A570" s="228" t="e">
        <f>A569</f>
        <v>#REF!</v>
      </c>
      <c r="B570" s="47" t="s">
        <v>23</v>
      </c>
      <c r="C570" s="47"/>
      <c r="D570" s="47"/>
      <c r="E570" s="144"/>
      <c r="F570" s="206" t="s">
        <v>526</v>
      </c>
      <c r="G570" s="341"/>
      <c r="H570" s="411"/>
      <c r="I570" s="392"/>
      <c r="J570" s="455"/>
      <c r="K570" s="174"/>
    </row>
    <row r="571" spans="1:11" s="8" customFormat="1" ht="12.75" hidden="1" outlineLevel="2" x14ac:dyDescent="0.2">
      <c r="A571" s="228" t="e">
        <f>A570</f>
        <v>#REF!</v>
      </c>
      <c r="B571" s="228" t="s">
        <v>24</v>
      </c>
      <c r="C571" s="228"/>
      <c r="D571" s="228"/>
      <c r="E571" s="19"/>
      <c r="F571" s="230" t="s">
        <v>36</v>
      </c>
      <c r="G571" s="332" t="s">
        <v>34</v>
      </c>
      <c r="H571" s="379"/>
      <c r="I571" s="392"/>
      <c r="J571" s="441"/>
      <c r="K571" s="34" t="e">
        <f>J571*#REF!</f>
        <v>#REF!</v>
      </c>
    </row>
    <row r="572" spans="1:11" s="8" customFormat="1" ht="12.75" hidden="1" outlineLevel="2" x14ac:dyDescent="0.2">
      <c r="A572" s="228" t="e">
        <f>IF(SUM(#REF!)&gt;0,10,"")</f>
        <v>#REF!</v>
      </c>
      <c r="B572" s="228" t="s">
        <v>19</v>
      </c>
      <c r="C572" s="235"/>
      <c r="D572" s="235" t="e">
        <f>IF(#REF!="X","X","")</f>
        <v>#REF!</v>
      </c>
      <c r="E572" s="141">
        <v>46000</v>
      </c>
      <c r="F572" s="232" t="s">
        <v>301</v>
      </c>
      <c r="G572" s="348"/>
      <c r="H572" s="365"/>
      <c r="I572" s="378"/>
      <c r="J572" s="436"/>
      <c r="K572" s="139"/>
    </row>
    <row r="573" spans="1:11" s="8" customFormat="1" ht="12.75" hidden="1" outlineLevel="2" x14ac:dyDescent="0.2">
      <c r="A573" s="228" t="e">
        <f>IF(SUM(#REF!)&gt;0,10,"")</f>
        <v>#REF!</v>
      </c>
      <c r="B573" s="47" t="s">
        <v>21</v>
      </c>
      <c r="C573" s="238"/>
      <c r="D573" s="238" t="str">
        <f>IF($C$572="X","X","")</f>
        <v/>
      </c>
      <c r="E573" s="105">
        <v>46100</v>
      </c>
      <c r="F573" s="216" t="s">
        <v>302</v>
      </c>
      <c r="G573" s="351">
        <v>0</v>
      </c>
      <c r="H573" s="402"/>
      <c r="I573" s="396"/>
      <c r="J573" s="449"/>
      <c r="K573" s="38"/>
    </row>
    <row r="574" spans="1:11" s="8" customFormat="1" ht="12.75" hidden="1" outlineLevel="2" x14ac:dyDescent="0.2">
      <c r="A574" s="228" t="e">
        <f>IF(SUM(#REF!)&gt;0,10,"")</f>
        <v>#REF!</v>
      </c>
      <c r="B574" s="231" t="s">
        <v>79</v>
      </c>
      <c r="C574" s="197"/>
      <c r="D574" s="197" t="str">
        <f>IF($C$573="X","X","")</f>
        <v/>
      </c>
      <c r="E574" s="148">
        <v>46110</v>
      </c>
      <c r="F574" s="276" t="s">
        <v>523</v>
      </c>
      <c r="G574" s="330">
        <v>0</v>
      </c>
      <c r="H574" s="408"/>
      <c r="I574" s="368"/>
      <c r="J574" s="461"/>
      <c r="K574" s="164"/>
    </row>
    <row r="575" spans="1:11" s="8" customFormat="1" ht="78.75" hidden="1" outlineLevel="2" x14ac:dyDescent="0.2">
      <c r="A575" s="228" t="e">
        <f>A574</f>
        <v>#REF!</v>
      </c>
      <c r="B575" s="47" t="s">
        <v>23</v>
      </c>
      <c r="C575" s="47" t="s">
        <v>10</v>
      </c>
      <c r="D575" s="47"/>
      <c r="E575" s="144"/>
      <c r="F575" s="277" t="s">
        <v>648</v>
      </c>
      <c r="G575" s="341"/>
      <c r="H575" s="411"/>
      <c r="I575" s="392"/>
      <c r="J575" s="455"/>
      <c r="K575" s="174"/>
    </row>
    <row r="576" spans="1:11" s="8" customFormat="1" ht="12.75" hidden="1" outlineLevel="2" x14ac:dyDescent="0.2">
      <c r="A576" s="228" t="e">
        <f>IF(SUM(#REF!)&gt;0,10,"")</f>
        <v>#REF!</v>
      </c>
      <c r="B576" s="46"/>
      <c r="C576" s="229"/>
      <c r="D576" s="229" t="str">
        <f>IF($C$574="X","X","")</f>
        <v/>
      </c>
      <c r="E576" s="147">
        <v>46111</v>
      </c>
      <c r="F576" s="274" t="s">
        <v>524</v>
      </c>
      <c r="G576" s="349">
        <v>0</v>
      </c>
      <c r="H576" s="466">
        <v>800000</v>
      </c>
      <c r="I576" s="396" t="s">
        <v>8</v>
      </c>
      <c r="J576" s="452"/>
      <c r="K576" s="42"/>
    </row>
    <row r="577" spans="1:11" ht="12" hidden="1" outlineLevel="2" x14ac:dyDescent="0.2">
      <c r="A577" s="228" t="e">
        <f>A576</f>
        <v>#REF!</v>
      </c>
      <c r="B577" s="228" t="s">
        <v>24</v>
      </c>
      <c r="C577" s="228" t="s">
        <v>10</v>
      </c>
      <c r="D577" s="228"/>
      <c r="E577" s="43"/>
      <c r="F577" s="275" t="s">
        <v>25</v>
      </c>
      <c r="G577" s="332" t="s">
        <v>8</v>
      </c>
      <c r="H577" s="379"/>
      <c r="I577" s="390"/>
      <c r="J577" s="441"/>
      <c r="K577" s="34" t="e">
        <f>J577*#REF!</f>
        <v>#REF!</v>
      </c>
    </row>
    <row r="578" spans="1:11" s="8" customFormat="1" ht="12.75" hidden="1" outlineLevel="2" x14ac:dyDescent="0.2">
      <c r="A578" s="228" t="e">
        <f>IF(SUM(#REF!)&gt;0,10,"")</f>
        <v>#REF!</v>
      </c>
      <c r="B578" s="47" t="s">
        <v>79</v>
      </c>
      <c r="C578" s="197"/>
      <c r="D578" s="197" t="str">
        <f>IF($C$573="X","X","")</f>
        <v/>
      </c>
      <c r="E578" s="150">
        <v>46200</v>
      </c>
      <c r="F578" s="276" t="s">
        <v>303</v>
      </c>
      <c r="G578" s="351"/>
      <c r="H578" s="402"/>
      <c r="I578" s="396"/>
      <c r="J578" s="449"/>
      <c r="K578" s="38"/>
    </row>
    <row r="579" spans="1:11" s="8" customFormat="1" ht="12.75" hidden="1" outlineLevel="2" x14ac:dyDescent="0.2">
      <c r="A579" s="228" t="e">
        <f>IF(SUM(#REF!)&gt;0,10,"")</f>
        <v>#REF!</v>
      </c>
      <c r="B579" s="46"/>
      <c r="C579" s="229"/>
      <c r="D579" s="229" t="str">
        <f>IF($C$578="X","X","")</f>
        <v/>
      </c>
      <c r="E579" s="147">
        <v>46201</v>
      </c>
      <c r="F579" s="274" t="s">
        <v>304</v>
      </c>
      <c r="G579" s="349">
        <v>0</v>
      </c>
      <c r="H579" s="397">
        <v>250</v>
      </c>
      <c r="I579" s="396" t="s">
        <v>67</v>
      </c>
      <c r="J579" s="452"/>
      <c r="K579" s="42"/>
    </row>
    <row r="580" spans="1:11" s="8" customFormat="1" ht="45" hidden="1" outlineLevel="2" x14ac:dyDescent="0.2">
      <c r="A580" s="228" t="e">
        <f>A579</f>
        <v>#REF!</v>
      </c>
      <c r="B580" s="46" t="s">
        <v>23</v>
      </c>
      <c r="C580" s="46"/>
      <c r="D580" s="46"/>
      <c r="E580" s="44"/>
      <c r="F580" s="273" t="s">
        <v>305</v>
      </c>
      <c r="G580" s="351"/>
      <c r="H580" s="391"/>
      <c r="I580" s="392"/>
      <c r="J580" s="449"/>
      <c r="K580" s="170"/>
    </row>
    <row r="581" spans="1:11" s="8" customFormat="1" ht="12.75" hidden="1" outlineLevel="2" x14ac:dyDescent="0.2">
      <c r="A581" s="228" t="e">
        <f>A580</f>
        <v>#REF!</v>
      </c>
      <c r="B581" s="228" t="s">
        <v>24</v>
      </c>
      <c r="C581" s="228"/>
      <c r="D581" s="228"/>
      <c r="E581" s="43"/>
      <c r="F581" s="275" t="s">
        <v>68</v>
      </c>
      <c r="G581" s="332" t="s">
        <v>67</v>
      </c>
      <c r="H581" s="379"/>
      <c r="I581" s="390"/>
      <c r="J581" s="441"/>
      <c r="K581" s="34" t="e">
        <f>J581*#REF!</f>
        <v>#REF!</v>
      </c>
    </row>
    <row r="582" spans="1:11" s="8" customFormat="1" ht="12.75" hidden="1" outlineLevel="2" x14ac:dyDescent="0.2">
      <c r="A582" s="228" t="e">
        <f>IF(SUM(#REF!)&gt;0,10,"")</f>
        <v>#REF!</v>
      </c>
      <c r="B582" s="228" t="s">
        <v>19</v>
      </c>
      <c r="C582" s="235"/>
      <c r="D582" s="235" t="e">
        <f>IF(#REF!="X","X","")</f>
        <v>#REF!</v>
      </c>
      <c r="E582" s="279" t="s">
        <v>495</v>
      </c>
      <c r="F582" s="289" t="s">
        <v>496</v>
      </c>
      <c r="G582" s="348"/>
      <c r="H582" s="365"/>
      <c r="I582" s="378"/>
      <c r="J582" s="436"/>
      <c r="K582" s="139"/>
    </row>
    <row r="583" spans="1:11" s="8" customFormat="1" ht="12.75" hidden="1" outlineLevel="2" x14ac:dyDescent="0.2">
      <c r="A583" s="228" t="e">
        <f>IF(SUM(#REF!)&gt;0,10,"")</f>
        <v>#REF!</v>
      </c>
      <c r="B583" s="47" t="s">
        <v>21</v>
      </c>
      <c r="C583" s="238"/>
      <c r="D583" s="238" t="str">
        <f>IF($C$582="X","X","")</f>
        <v/>
      </c>
      <c r="E583" s="290">
        <v>47100</v>
      </c>
      <c r="F583" s="271" t="s">
        <v>497</v>
      </c>
      <c r="G583" s="351">
        <v>0</v>
      </c>
      <c r="H583" s="402"/>
      <c r="I583" s="396"/>
      <c r="J583" s="449"/>
      <c r="K583" s="38"/>
    </row>
    <row r="584" spans="1:11" s="8" customFormat="1" ht="12.75" hidden="1" outlineLevel="2" x14ac:dyDescent="0.2">
      <c r="A584" s="228" t="e">
        <f>IF(SUM(#REF!)&gt;0,10,"")</f>
        <v>#REF!</v>
      </c>
      <c r="B584" s="231" t="s">
        <v>79</v>
      </c>
      <c r="C584" s="197"/>
      <c r="D584" s="197" t="str">
        <f>IF($C$583="X","X","")</f>
        <v/>
      </c>
      <c r="E584" s="291">
        <v>47110</v>
      </c>
      <c r="F584" s="276" t="s">
        <v>516</v>
      </c>
      <c r="G584" s="330">
        <v>0</v>
      </c>
      <c r="H584" s="408"/>
      <c r="I584" s="368"/>
      <c r="J584" s="461"/>
      <c r="K584" s="164"/>
    </row>
    <row r="585" spans="1:11" s="8" customFormat="1" ht="78.75" hidden="1" outlineLevel="2" x14ac:dyDescent="0.2">
      <c r="A585" s="228"/>
      <c r="B585" s="47" t="s">
        <v>23</v>
      </c>
      <c r="C585" s="47"/>
      <c r="D585" s="47"/>
      <c r="E585" s="292"/>
      <c r="F585" s="277" t="s">
        <v>517</v>
      </c>
      <c r="G585" s="341"/>
      <c r="H585" s="411"/>
      <c r="I585" s="392"/>
      <c r="J585" s="455"/>
      <c r="K585" s="174"/>
    </row>
    <row r="586" spans="1:11" s="8" customFormat="1" ht="12.75" hidden="1" outlineLevel="2" x14ac:dyDescent="0.2">
      <c r="A586" s="27" t="e">
        <f>IF(SUM(#REF!)&gt;0,10,"")</f>
        <v>#REF!</v>
      </c>
      <c r="B586" s="46"/>
      <c r="C586" s="229"/>
      <c r="D586" s="229" t="str">
        <f>IF($C$584="X","X","")</f>
        <v/>
      </c>
      <c r="E586" s="278">
        <v>47111</v>
      </c>
      <c r="F586" s="274" t="s">
        <v>498</v>
      </c>
      <c r="G586" s="349">
        <v>0</v>
      </c>
      <c r="H586" s="397">
        <v>10</v>
      </c>
      <c r="I586" s="396" t="s">
        <v>45</v>
      </c>
      <c r="J586" s="452"/>
      <c r="K586" s="42"/>
    </row>
    <row r="587" spans="1:11" s="8" customFormat="1" ht="12.75" hidden="1" outlineLevel="2" x14ac:dyDescent="0.2">
      <c r="A587" s="228" t="e">
        <f>A586</f>
        <v>#REF!</v>
      </c>
      <c r="B587" s="228" t="s">
        <v>24</v>
      </c>
      <c r="C587" s="228"/>
      <c r="D587" s="228"/>
      <c r="E587" s="293"/>
      <c r="F587" s="275" t="s">
        <v>500</v>
      </c>
      <c r="G587" s="332" t="s">
        <v>45</v>
      </c>
      <c r="H587" s="379"/>
      <c r="I587" s="390"/>
      <c r="J587" s="441"/>
      <c r="K587" s="34" t="e">
        <f>J587*#REF!</f>
        <v>#REF!</v>
      </c>
    </row>
    <row r="588" spans="1:11" s="8" customFormat="1" ht="12.75" hidden="1" outlineLevel="2" x14ac:dyDescent="0.2">
      <c r="A588" s="27" t="e">
        <f>IF(SUM(#REF!)&gt;0,10,"")</f>
        <v>#REF!</v>
      </c>
      <c r="B588" s="46"/>
      <c r="C588" s="229"/>
      <c r="D588" s="229" t="str">
        <f>IF($C$584="X","X","")</f>
        <v/>
      </c>
      <c r="E588" s="278">
        <v>47112</v>
      </c>
      <c r="F588" s="274" t="s">
        <v>499</v>
      </c>
      <c r="G588" s="349"/>
      <c r="H588" s="397">
        <v>12</v>
      </c>
      <c r="I588" s="396" t="s">
        <v>45</v>
      </c>
      <c r="J588" s="452"/>
      <c r="K588" s="42"/>
    </row>
    <row r="589" spans="1:11" s="8" customFormat="1" ht="12.75" hidden="1" outlineLevel="2" x14ac:dyDescent="0.2">
      <c r="A589" s="228" t="e">
        <f>A588</f>
        <v>#REF!</v>
      </c>
      <c r="B589" s="228" t="s">
        <v>24</v>
      </c>
      <c r="C589" s="228"/>
      <c r="D589" s="228"/>
      <c r="E589" s="293"/>
      <c r="F589" s="275" t="s">
        <v>500</v>
      </c>
      <c r="G589" s="332" t="s">
        <v>45</v>
      </c>
      <c r="H589" s="379"/>
      <c r="I589" s="390"/>
      <c r="J589" s="441"/>
      <c r="K589" s="34" t="e">
        <f>J589*#REF!</f>
        <v>#REF!</v>
      </c>
    </row>
    <row r="590" spans="1:11" s="8" customFormat="1" ht="12.75" hidden="1" outlineLevel="2" x14ac:dyDescent="0.2">
      <c r="A590" s="27" t="e">
        <f>IF(SUM(#REF!)&gt;0,10,"")</f>
        <v>#REF!</v>
      </c>
      <c r="B590" s="46"/>
      <c r="C590" s="229"/>
      <c r="D590" s="229" t="str">
        <f>IF($C$584="X","X","")</f>
        <v/>
      </c>
      <c r="E590" s="278">
        <v>47113</v>
      </c>
      <c r="F590" s="274" t="s">
        <v>501</v>
      </c>
      <c r="G590" s="349"/>
      <c r="H590" s="397">
        <v>22</v>
      </c>
      <c r="I590" s="396" t="s">
        <v>45</v>
      </c>
      <c r="J590" s="452"/>
      <c r="K590" s="42"/>
    </row>
    <row r="591" spans="1:11" s="8" customFormat="1" ht="12.75" hidden="1" outlineLevel="2" x14ac:dyDescent="0.2">
      <c r="A591" s="228" t="e">
        <f>A590</f>
        <v>#REF!</v>
      </c>
      <c r="B591" s="228" t="s">
        <v>24</v>
      </c>
      <c r="C591" s="228"/>
      <c r="D591" s="228"/>
      <c r="E591" s="293"/>
      <c r="F591" s="275" t="s">
        <v>500</v>
      </c>
      <c r="G591" s="332" t="s">
        <v>45</v>
      </c>
      <c r="H591" s="379"/>
      <c r="I591" s="390"/>
      <c r="J591" s="441"/>
      <c r="K591" s="34" t="e">
        <f>J591*#REF!</f>
        <v>#REF!</v>
      </c>
    </row>
    <row r="592" spans="1:11" s="8" customFormat="1" ht="12.75" hidden="1" outlineLevel="2" x14ac:dyDescent="0.2">
      <c r="A592" s="27" t="e">
        <f>IF(SUM(#REF!)&gt;0,10,"")</f>
        <v>#REF!</v>
      </c>
      <c r="B592" s="46"/>
      <c r="C592" s="229"/>
      <c r="D592" s="229" t="str">
        <f>IF($C$584="X","X","")</f>
        <v/>
      </c>
      <c r="E592" s="278">
        <v>47114</v>
      </c>
      <c r="F592" s="274" t="s">
        <v>502</v>
      </c>
      <c r="G592" s="349"/>
      <c r="H592" s="397">
        <v>4200</v>
      </c>
      <c r="I592" s="396" t="s">
        <v>8</v>
      </c>
      <c r="J592" s="452"/>
      <c r="K592" s="42"/>
    </row>
    <row r="593" spans="1:11" s="8" customFormat="1" ht="12.75" hidden="1" outlineLevel="2" x14ac:dyDescent="0.2">
      <c r="A593" s="228" t="e">
        <f>A592</f>
        <v>#REF!</v>
      </c>
      <c r="B593" s="228" t="s">
        <v>24</v>
      </c>
      <c r="C593" s="228"/>
      <c r="D593" s="228"/>
      <c r="E593" s="293"/>
      <c r="F593" s="275" t="s">
        <v>25</v>
      </c>
      <c r="G593" s="332" t="s">
        <v>8</v>
      </c>
      <c r="H593" s="379"/>
      <c r="I593" s="390"/>
      <c r="J593" s="441"/>
      <c r="K593" s="34" t="e">
        <f>J593*#REF!</f>
        <v>#REF!</v>
      </c>
    </row>
    <row r="594" spans="1:11" s="8" customFormat="1" ht="12.75" hidden="1" outlineLevel="2" x14ac:dyDescent="0.2">
      <c r="A594" s="27" t="e">
        <f>IF(SUM(#REF!)&gt;0,10,"")</f>
        <v>#REF!</v>
      </c>
      <c r="B594" s="46"/>
      <c r="C594" s="229"/>
      <c r="D594" s="229" t="str">
        <f>IF($C$584="X","X","")</f>
        <v/>
      </c>
      <c r="E594" s="278">
        <v>47116</v>
      </c>
      <c r="F594" s="274" t="s">
        <v>503</v>
      </c>
      <c r="G594" s="349"/>
      <c r="H594" s="397">
        <v>55</v>
      </c>
      <c r="I594" s="396" t="s">
        <v>45</v>
      </c>
      <c r="J594" s="452"/>
      <c r="K594" s="42"/>
    </row>
    <row r="595" spans="1:11" s="8" customFormat="1" ht="12.75" hidden="1" outlineLevel="2" x14ac:dyDescent="0.2">
      <c r="A595" s="228" t="e">
        <f>A594</f>
        <v>#REF!</v>
      </c>
      <c r="B595" s="228" t="s">
        <v>24</v>
      </c>
      <c r="C595" s="228"/>
      <c r="D595" s="228"/>
      <c r="E595" s="293"/>
      <c r="F595" s="275" t="s">
        <v>500</v>
      </c>
      <c r="G595" s="332" t="s">
        <v>45</v>
      </c>
      <c r="H595" s="379"/>
      <c r="I595" s="390"/>
      <c r="J595" s="441"/>
      <c r="K595" s="34" t="e">
        <f>J595*#REF!</f>
        <v>#REF!</v>
      </c>
    </row>
    <row r="596" spans="1:11" s="8" customFormat="1" ht="12.75" hidden="1" outlineLevel="2" x14ac:dyDescent="0.2">
      <c r="A596" s="27" t="e">
        <f>IF(SUM(#REF!)&gt;0,10,"")</f>
        <v>#REF!</v>
      </c>
      <c r="B596" s="46"/>
      <c r="C596" s="229"/>
      <c r="D596" s="229" t="str">
        <f>IF($C$584="X","X","")</f>
        <v/>
      </c>
      <c r="E596" s="278">
        <v>47117</v>
      </c>
      <c r="F596" s="274" t="s">
        <v>504</v>
      </c>
      <c r="G596" s="349"/>
      <c r="H596" s="397">
        <v>70</v>
      </c>
      <c r="I596" s="396" t="s">
        <v>45</v>
      </c>
      <c r="J596" s="452"/>
      <c r="K596" s="42"/>
    </row>
    <row r="597" spans="1:11" s="8" customFormat="1" ht="12.75" hidden="1" outlineLevel="2" x14ac:dyDescent="0.2">
      <c r="A597" s="228" t="e">
        <f>A596</f>
        <v>#REF!</v>
      </c>
      <c r="B597" s="228" t="s">
        <v>24</v>
      </c>
      <c r="C597" s="228"/>
      <c r="D597" s="228"/>
      <c r="E597" s="293"/>
      <c r="F597" s="275" t="s">
        <v>500</v>
      </c>
      <c r="G597" s="332" t="s">
        <v>45</v>
      </c>
      <c r="H597" s="379"/>
      <c r="I597" s="390"/>
      <c r="J597" s="441"/>
      <c r="K597" s="34" t="e">
        <f>J597*#REF!</f>
        <v>#REF!</v>
      </c>
    </row>
    <row r="598" spans="1:11" s="8" customFormat="1" ht="12.75" hidden="1" outlineLevel="2" x14ac:dyDescent="0.2">
      <c r="A598" s="27" t="e">
        <f>IF(SUM(#REF!)&gt;0,10,"")</f>
        <v>#REF!</v>
      </c>
      <c r="B598" s="46"/>
      <c r="C598" s="229"/>
      <c r="D598" s="229" t="str">
        <f>IF($C$584="X","X","")</f>
        <v/>
      </c>
      <c r="E598" s="278">
        <v>47118</v>
      </c>
      <c r="F598" s="274" t="s">
        <v>505</v>
      </c>
      <c r="G598" s="349"/>
      <c r="H598" s="397">
        <v>130</v>
      </c>
      <c r="I598" s="396" t="s">
        <v>45</v>
      </c>
      <c r="J598" s="452"/>
      <c r="K598" s="42">
        <f>J598*$H598</f>
        <v>0</v>
      </c>
    </row>
    <row r="599" spans="1:11" s="8" customFormat="1" ht="12.75" hidden="1" outlineLevel="2" x14ac:dyDescent="0.2">
      <c r="A599" s="228" t="e">
        <f>A598</f>
        <v>#REF!</v>
      </c>
      <c r="B599" s="228" t="s">
        <v>24</v>
      </c>
      <c r="C599" s="228"/>
      <c r="D599" s="228"/>
      <c r="E599" s="293"/>
      <c r="F599" s="275" t="s">
        <v>500</v>
      </c>
      <c r="G599" s="332" t="s">
        <v>45</v>
      </c>
      <c r="H599" s="379"/>
      <c r="I599" s="390"/>
      <c r="J599" s="441"/>
      <c r="K599" s="34" t="e">
        <f>J599*#REF!</f>
        <v>#REF!</v>
      </c>
    </row>
    <row r="600" spans="1:11" s="8" customFormat="1" ht="12.75" hidden="1" outlineLevel="2" x14ac:dyDescent="0.2">
      <c r="A600" s="27" t="e">
        <f>IF(SUM(#REF!)&gt;0,10,"")</f>
        <v>#REF!</v>
      </c>
      <c r="B600" s="46"/>
      <c r="C600" s="229"/>
      <c r="D600" s="229" t="str">
        <f>IF($C$584="X","X","")</f>
        <v/>
      </c>
      <c r="E600" s="278">
        <v>47119</v>
      </c>
      <c r="F600" s="274" t="s">
        <v>506</v>
      </c>
      <c r="G600" s="349"/>
      <c r="H600" s="397">
        <v>160</v>
      </c>
      <c r="I600" s="396" t="s">
        <v>45</v>
      </c>
      <c r="J600" s="452"/>
      <c r="K600" s="42">
        <f>J600*$H600</f>
        <v>0</v>
      </c>
    </row>
    <row r="601" spans="1:11" s="8" customFormat="1" ht="12.75" hidden="1" outlineLevel="2" x14ac:dyDescent="0.2">
      <c r="A601" s="228" t="e">
        <f>A600</f>
        <v>#REF!</v>
      </c>
      <c r="B601" s="228" t="s">
        <v>24</v>
      </c>
      <c r="C601" s="228"/>
      <c r="D601" s="228"/>
      <c r="E601" s="293"/>
      <c r="F601" s="275" t="s">
        <v>500</v>
      </c>
      <c r="G601" s="332" t="s">
        <v>45</v>
      </c>
      <c r="H601" s="379"/>
      <c r="I601" s="390"/>
      <c r="J601" s="441"/>
      <c r="K601" s="34" t="e">
        <f>J601*#REF!</f>
        <v>#REF!</v>
      </c>
    </row>
    <row r="602" spans="1:11" s="8" customFormat="1" ht="12.75" hidden="1" outlineLevel="2" x14ac:dyDescent="0.2">
      <c r="A602" s="27" t="e">
        <f>IF(SUM(#REF!)&gt;0,10,"")</f>
        <v>#REF!</v>
      </c>
      <c r="B602" s="46"/>
      <c r="C602" s="229"/>
      <c r="D602" s="229" t="str">
        <f>IF($C$584="X","X","")</f>
        <v/>
      </c>
      <c r="E602" s="278">
        <v>47120</v>
      </c>
      <c r="F602" s="274" t="s">
        <v>507</v>
      </c>
      <c r="G602" s="349"/>
      <c r="H602" s="397">
        <v>270</v>
      </c>
      <c r="I602" s="396" t="s">
        <v>45</v>
      </c>
      <c r="J602" s="452"/>
      <c r="K602" s="42">
        <f>J602*$H602</f>
        <v>0</v>
      </c>
    </row>
    <row r="603" spans="1:11" s="8" customFormat="1" ht="12.75" hidden="1" outlineLevel="2" x14ac:dyDescent="0.2">
      <c r="A603" s="228" t="e">
        <f>A602</f>
        <v>#REF!</v>
      </c>
      <c r="B603" s="228" t="s">
        <v>24</v>
      </c>
      <c r="C603" s="228"/>
      <c r="D603" s="228"/>
      <c r="E603" s="293"/>
      <c r="F603" s="275" t="s">
        <v>500</v>
      </c>
      <c r="G603" s="332" t="s">
        <v>45</v>
      </c>
      <c r="H603" s="379"/>
      <c r="I603" s="390"/>
      <c r="J603" s="441"/>
      <c r="K603" s="34" t="e">
        <f>J603*#REF!</f>
        <v>#REF!</v>
      </c>
    </row>
    <row r="604" spans="1:11" s="8" customFormat="1" ht="12.75" hidden="1" outlineLevel="2" x14ac:dyDescent="0.2">
      <c r="A604" s="27" t="e">
        <f>IF(SUM(#REF!)&gt;0,10,"")</f>
        <v>#REF!</v>
      </c>
      <c r="B604" s="46"/>
      <c r="C604" s="229"/>
      <c r="D604" s="229" t="str">
        <f>IF($C$584="X","X","")</f>
        <v/>
      </c>
      <c r="E604" s="278">
        <v>47121</v>
      </c>
      <c r="F604" s="274" t="s">
        <v>508</v>
      </c>
      <c r="G604" s="349"/>
      <c r="H604" s="397">
        <v>305</v>
      </c>
      <c r="I604" s="396" t="s">
        <v>45</v>
      </c>
      <c r="J604" s="452"/>
      <c r="K604" s="42">
        <f>J604*$H604</f>
        <v>0</v>
      </c>
    </row>
    <row r="605" spans="1:11" s="8" customFormat="1" ht="12.75" hidden="1" outlineLevel="2" x14ac:dyDescent="0.2">
      <c r="A605" s="228" t="e">
        <f>A604</f>
        <v>#REF!</v>
      </c>
      <c r="B605" s="228" t="s">
        <v>24</v>
      </c>
      <c r="C605" s="228"/>
      <c r="D605" s="228"/>
      <c r="E605" s="293"/>
      <c r="F605" s="275" t="s">
        <v>500</v>
      </c>
      <c r="G605" s="332" t="s">
        <v>45</v>
      </c>
      <c r="H605" s="379"/>
      <c r="I605" s="390"/>
      <c r="J605" s="441"/>
      <c r="K605" s="34" t="e">
        <f>J605*#REF!</f>
        <v>#REF!</v>
      </c>
    </row>
    <row r="606" spans="1:11" s="8" customFormat="1" ht="12.75" hidden="1" outlineLevel="2" x14ac:dyDescent="0.2">
      <c r="A606" s="27" t="e">
        <f>IF(SUM(#REF!)&gt;0,10,"")</f>
        <v>#REF!</v>
      </c>
      <c r="B606" s="46"/>
      <c r="C606" s="229"/>
      <c r="D606" s="229" t="str">
        <f>IF($C$584="X","X","")</f>
        <v/>
      </c>
      <c r="E606" s="278">
        <v>47122</v>
      </c>
      <c r="F606" s="274" t="s">
        <v>509</v>
      </c>
      <c r="G606" s="349"/>
      <c r="H606" s="397">
        <v>430</v>
      </c>
      <c r="I606" s="396" t="s">
        <v>45</v>
      </c>
      <c r="J606" s="452"/>
      <c r="K606" s="42"/>
    </row>
    <row r="607" spans="1:11" s="8" customFormat="1" ht="12.75" hidden="1" outlineLevel="2" x14ac:dyDescent="0.2">
      <c r="A607" s="228" t="e">
        <f>A606</f>
        <v>#REF!</v>
      </c>
      <c r="B607" s="228" t="s">
        <v>24</v>
      </c>
      <c r="C607" s="228"/>
      <c r="D607" s="228"/>
      <c r="E607" s="293"/>
      <c r="F607" s="275" t="s">
        <v>500</v>
      </c>
      <c r="G607" s="332" t="s">
        <v>45</v>
      </c>
      <c r="H607" s="379"/>
      <c r="I607" s="390"/>
      <c r="J607" s="441"/>
      <c r="K607" s="34" t="e">
        <f>J607*#REF!</f>
        <v>#REF!</v>
      </c>
    </row>
    <row r="608" spans="1:11" s="8" customFormat="1" ht="12.75" hidden="1" outlineLevel="2" x14ac:dyDescent="0.2">
      <c r="A608" s="27" t="e">
        <f>IF(SUM(#REF!)&gt;0,10,"")</f>
        <v>#REF!</v>
      </c>
      <c r="B608" s="46"/>
      <c r="C608" s="229"/>
      <c r="D608" s="229" t="str">
        <f>IF($C$584="X","X","")</f>
        <v/>
      </c>
      <c r="E608" s="278">
        <v>47123</v>
      </c>
      <c r="F608" s="274" t="s">
        <v>510</v>
      </c>
      <c r="G608" s="349"/>
      <c r="H608" s="397">
        <v>500</v>
      </c>
      <c r="I608" s="396" t="s">
        <v>45</v>
      </c>
      <c r="J608" s="452"/>
      <c r="K608" s="42"/>
    </row>
    <row r="609" spans="1:11" s="8" customFormat="1" ht="12.75" hidden="1" outlineLevel="2" x14ac:dyDescent="0.2">
      <c r="A609" s="228" t="e">
        <f>A608</f>
        <v>#REF!</v>
      </c>
      <c r="B609" s="228" t="s">
        <v>24</v>
      </c>
      <c r="C609" s="228"/>
      <c r="D609" s="228"/>
      <c r="E609" s="293"/>
      <c r="F609" s="275" t="s">
        <v>500</v>
      </c>
      <c r="G609" s="332" t="s">
        <v>45</v>
      </c>
      <c r="H609" s="379"/>
      <c r="I609" s="390"/>
      <c r="J609" s="441"/>
      <c r="K609" s="34" t="e">
        <f>J609*#REF!</f>
        <v>#REF!</v>
      </c>
    </row>
    <row r="610" spans="1:11" s="8" customFormat="1" ht="12.75" hidden="1" outlineLevel="2" x14ac:dyDescent="0.2">
      <c r="A610" s="27" t="e">
        <f>IF(SUM(#REF!)&gt;0,10,"")</f>
        <v>#REF!</v>
      </c>
      <c r="B610" s="46"/>
      <c r="C610" s="229"/>
      <c r="D610" s="229" t="str">
        <f>IF($C$584="X","X","")</f>
        <v/>
      </c>
      <c r="E610" s="278">
        <v>47126</v>
      </c>
      <c r="F610" s="274" t="s">
        <v>511</v>
      </c>
      <c r="G610" s="349"/>
      <c r="H610" s="397">
        <v>771</v>
      </c>
      <c r="I610" s="396" t="s">
        <v>34</v>
      </c>
      <c r="J610" s="452"/>
      <c r="K610" s="42"/>
    </row>
    <row r="611" spans="1:11" s="8" customFormat="1" ht="12.75" hidden="1" outlineLevel="2" x14ac:dyDescent="0.2">
      <c r="A611" s="228" t="e">
        <f>A610</f>
        <v>#REF!</v>
      </c>
      <c r="B611" s="228" t="s">
        <v>24</v>
      </c>
      <c r="C611" s="228"/>
      <c r="D611" s="228"/>
      <c r="E611" s="293"/>
      <c r="F611" s="275" t="s">
        <v>36</v>
      </c>
      <c r="G611" s="332" t="s">
        <v>34</v>
      </c>
      <c r="H611" s="379"/>
      <c r="I611" s="390"/>
      <c r="J611" s="441"/>
      <c r="K611" s="34" t="e">
        <f>J611*#REF!</f>
        <v>#REF!</v>
      </c>
    </row>
    <row r="612" spans="1:11" s="8" customFormat="1" ht="12.75" hidden="1" outlineLevel="2" x14ac:dyDescent="0.2">
      <c r="A612" s="27" t="e">
        <f>IF(SUM(#REF!)&gt;0,10,"")</f>
        <v>#REF!</v>
      </c>
      <c r="B612" s="46"/>
      <c r="C612" s="229"/>
      <c r="D612" s="229" t="str">
        <f>IF($C$584="X","X","")</f>
        <v/>
      </c>
      <c r="E612" s="278">
        <v>47127</v>
      </c>
      <c r="F612" s="274" t="s">
        <v>623</v>
      </c>
      <c r="G612" s="349"/>
      <c r="H612" s="397">
        <v>370</v>
      </c>
      <c r="I612" s="396" t="s">
        <v>34</v>
      </c>
      <c r="J612" s="452"/>
      <c r="K612" s="42"/>
    </row>
    <row r="613" spans="1:11" s="8" customFormat="1" ht="12.75" hidden="1" outlineLevel="2" x14ac:dyDescent="0.2">
      <c r="A613" s="228" t="e">
        <f>A612</f>
        <v>#REF!</v>
      </c>
      <c r="B613" s="228" t="s">
        <v>24</v>
      </c>
      <c r="C613" s="228"/>
      <c r="D613" s="228"/>
      <c r="E613" s="293"/>
      <c r="F613" s="275" t="s">
        <v>36</v>
      </c>
      <c r="G613" s="332" t="s">
        <v>34</v>
      </c>
      <c r="H613" s="379"/>
      <c r="I613" s="390"/>
      <c r="J613" s="441"/>
      <c r="K613" s="34" t="e">
        <f>J613*#REF!</f>
        <v>#REF!</v>
      </c>
    </row>
    <row r="614" spans="1:11" s="8" customFormat="1" ht="12.75" hidden="1" outlineLevel="2" x14ac:dyDescent="0.2">
      <c r="A614" s="228"/>
      <c r="B614" s="231" t="s">
        <v>79</v>
      </c>
      <c r="C614" s="197"/>
      <c r="D614" s="197" t="str">
        <f>IF($C$573="X","X","")</f>
        <v/>
      </c>
      <c r="E614" s="291">
        <v>47130</v>
      </c>
      <c r="F614" s="276" t="s">
        <v>518</v>
      </c>
      <c r="G614" s="330"/>
      <c r="H614" s="369"/>
      <c r="I614" s="392"/>
      <c r="J614" s="438"/>
      <c r="K614" s="35"/>
    </row>
    <row r="615" spans="1:11" s="8" customFormat="1" ht="123.75" hidden="1" outlineLevel="2" x14ac:dyDescent="0.2">
      <c r="A615" s="228"/>
      <c r="B615" s="47" t="s">
        <v>23</v>
      </c>
      <c r="C615" s="47"/>
      <c r="D615" s="47"/>
      <c r="E615" s="292"/>
      <c r="F615" s="277" t="s">
        <v>519</v>
      </c>
      <c r="G615" s="330"/>
      <c r="H615" s="369"/>
      <c r="I615" s="392"/>
      <c r="J615" s="438"/>
      <c r="K615" s="35"/>
    </row>
    <row r="616" spans="1:11" s="8" customFormat="1" ht="12.75" hidden="1" outlineLevel="2" x14ac:dyDescent="0.2">
      <c r="A616" s="27" t="e">
        <f>IF(SUM(#REF!)&gt;0,10,"")</f>
        <v>#REF!</v>
      </c>
      <c r="B616" s="46"/>
      <c r="C616" s="229"/>
      <c r="D616" s="229" t="str">
        <f>IF($C$614="X","X","")</f>
        <v/>
      </c>
      <c r="E616" s="278">
        <v>47131</v>
      </c>
      <c r="F616" s="274" t="s">
        <v>512</v>
      </c>
      <c r="G616" s="349"/>
      <c r="H616" s="397">
        <v>350</v>
      </c>
      <c r="I616" s="396" t="s">
        <v>8</v>
      </c>
      <c r="J616" s="452"/>
      <c r="K616" s="42"/>
    </row>
    <row r="617" spans="1:11" s="8" customFormat="1" ht="12.75" hidden="1" outlineLevel="2" x14ac:dyDescent="0.2">
      <c r="A617" s="228" t="e">
        <f>A616</f>
        <v>#REF!</v>
      </c>
      <c r="B617" s="228" t="s">
        <v>24</v>
      </c>
      <c r="C617" s="228"/>
      <c r="D617" s="228"/>
      <c r="E617" s="293"/>
      <c r="F617" s="275" t="s">
        <v>25</v>
      </c>
      <c r="G617" s="332" t="s">
        <v>8</v>
      </c>
      <c r="H617" s="379"/>
      <c r="I617" s="390"/>
      <c r="J617" s="441"/>
      <c r="K617" s="34" t="e">
        <f>J617*#REF!</f>
        <v>#REF!</v>
      </c>
    </row>
    <row r="618" spans="1:11" s="8" customFormat="1" ht="12.75" hidden="1" outlineLevel="2" x14ac:dyDescent="0.2">
      <c r="A618" s="27" t="e">
        <f>IF(SUM(#REF!)&gt;0,10,"")</f>
        <v>#REF!</v>
      </c>
      <c r="B618" s="46"/>
      <c r="C618" s="229"/>
      <c r="D618" s="229" t="str">
        <f>IF($C$614="X","X","")</f>
        <v/>
      </c>
      <c r="E618" s="278">
        <v>47135</v>
      </c>
      <c r="F618" s="274" t="s">
        <v>513</v>
      </c>
      <c r="G618" s="349"/>
      <c r="H618" s="397">
        <v>335</v>
      </c>
      <c r="I618" s="396" t="s">
        <v>34</v>
      </c>
      <c r="J618" s="452"/>
      <c r="K618" s="42"/>
    </row>
    <row r="619" spans="1:11" s="8" customFormat="1" ht="12.75" hidden="1" outlineLevel="2" x14ac:dyDescent="0.2">
      <c r="A619" s="228" t="e">
        <f>A618</f>
        <v>#REF!</v>
      </c>
      <c r="B619" s="228" t="s">
        <v>24</v>
      </c>
      <c r="C619" s="228"/>
      <c r="D619" s="228"/>
      <c r="E619" s="293"/>
      <c r="F619" s="275" t="s">
        <v>36</v>
      </c>
      <c r="G619" s="332" t="s">
        <v>34</v>
      </c>
      <c r="H619" s="379"/>
      <c r="I619" s="390"/>
      <c r="J619" s="441"/>
      <c r="K619" s="34" t="e">
        <f>J619*#REF!</f>
        <v>#REF!</v>
      </c>
    </row>
    <row r="620" spans="1:11" s="3" customFormat="1" ht="12.75" hidden="1" outlineLevel="1" collapsed="1" x14ac:dyDescent="0.2">
      <c r="A620" s="27" t="e">
        <f>IF(SUM(#REF!)&gt;0,10,"")</f>
        <v>#REF!</v>
      </c>
      <c r="B620" s="46"/>
      <c r="C620" s="229"/>
      <c r="D620" s="229" t="str">
        <f>IF($C$614="X","X","")</f>
        <v/>
      </c>
      <c r="E620" s="278">
        <v>47136</v>
      </c>
      <c r="F620" s="274" t="s">
        <v>514</v>
      </c>
      <c r="G620" s="349"/>
      <c r="H620" s="397">
        <v>400</v>
      </c>
      <c r="I620" s="396" t="s">
        <v>34</v>
      </c>
      <c r="J620" s="452"/>
      <c r="K620" s="42"/>
    </row>
    <row r="621" spans="1:11" s="3" customFormat="1" ht="12" hidden="1" x14ac:dyDescent="0.2">
      <c r="A621" s="228" t="e">
        <f>A620</f>
        <v>#REF!</v>
      </c>
      <c r="B621" s="228" t="s">
        <v>24</v>
      </c>
      <c r="C621" s="228"/>
      <c r="D621" s="228"/>
      <c r="E621" s="293"/>
      <c r="F621" s="275" t="s">
        <v>36</v>
      </c>
      <c r="G621" s="332" t="s">
        <v>34</v>
      </c>
      <c r="H621" s="379"/>
      <c r="I621" s="390"/>
      <c r="J621" s="441"/>
      <c r="K621" s="34" t="e">
        <f>J621*#REF!</f>
        <v>#REF!</v>
      </c>
    </row>
    <row r="622" spans="1:11" s="3" customFormat="1" ht="12.75" hidden="1" outlineLevel="1" x14ac:dyDescent="0.2">
      <c r="A622" s="27" t="e">
        <f>IF(SUM(#REF!)&gt;0,10,"")</f>
        <v>#REF!</v>
      </c>
      <c r="B622" s="46"/>
      <c r="C622" s="229"/>
      <c r="D622" s="229" t="str">
        <f>IF($C$614="X","X","")</f>
        <v/>
      </c>
      <c r="E622" s="278">
        <v>47137</v>
      </c>
      <c r="F622" s="274" t="s">
        <v>515</v>
      </c>
      <c r="G622" s="349"/>
      <c r="H622" s="397">
        <v>510</v>
      </c>
      <c r="I622" s="396" t="s">
        <v>34</v>
      </c>
      <c r="J622" s="452"/>
      <c r="K622" s="42"/>
    </row>
    <row r="623" spans="1:11" s="8" customFormat="1" ht="12.75" hidden="1" outlineLevel="2" x14ac:dyDescent="0.2">
      <c r="A623" s="228" t="e">
        <f>A622</f>
        <v>#REF!</v>
      </c>
      <c r="B623" s="228" t="s">
        <v>24</v>
      </c>
      <c r="C623" s="228"/>
      <c r="D623" s="228"/>
      <c r="E623" s="293"/>
      <c r="F623" s="275" t="s">
        <v>36</v>
      </c>
      <c r="G623" s="332" t="s">
        <v>34</v>
      </c>
      <c r="H623" s="379"/>
      <c r="I623" s="390"/>
      <c r="J623" s="441"/>
      <c r="K623" s="34" t="e">
        <f>J623*#REF!</f>
        <v>#REF!</v>
      </c>
    </row>
    <row r="624" spans="1:11" s="8" customFormat="1" ht="110.25" hidden="1" outlineLevel="2" x14ac:dyDescent="0.2">
      <c r="A624" s="228" t="e">
        <f>#REF!</f>
        <v>#REF!</v>
      </c>
      <c r="B624" s="47" t="s">
        <v>23</v>
      </c>
      <c r="C624" s="47"/>
      <c r="D624" s="47"/>
      <c r="E624" s="145"/>
      <c r="F624" s="205" t="s">
        <v>664</v>
      </c>
      <c r="G624" s="350">
        <v>0</v>
      </c>
      <c r="H624" s="403"/>
      <c r="I624" s="392"/>
      <c r="J624" s="456"/>
      <c r="K624" s="159"/>
    </row>
    <row r="625" spans="1:11" s="8" customFormat="1" ht="12.75" hidden="1" outlineLevel="2" x14ac:dyDescent="0.2">
      <c r="A625" s="228" t="e">
        <f>#REF!</f>
        <v>#REF!</v>
      </c>
      <c r="B625" s="228" t="s">
        <v>24</v>
      </c>
      <c r="C625" s="228"/>
      <c r="D625" s="228"/>
      <c r="E625" s="43"/>
      <c r="F625" s="210" t="s">
        <v>46</v>
      </c>
      <c r="G625" s="332" t="s">
        <v>45</v>
      </c>
      <c r="H625" s="379"/>
      <c r="I625" s="390"/>
      <c r="J625" s="441"/>
      <c r="K625" s="34" t="e">
        <f>J625*#REF!</f>
        <v>#REF!</v>
      </c>
    </row>
    <row r="626" spans="1:11" s="8" customFormat="1" ht="12.75" hidden="1" outlineLevel="2" x14ac:dyDescent="0.2">
      <c r="A626" s="228" t="e">
        <f>#REF!</f>
        <v>#REF!</v>
      </c>
      <c r="B626" s="228" t="s">
        <v>24</v>
      </c>
      <c r="C626" s="228"/>
      <c r="D626" s="228"/>
      <c r="E626" s="43"/>
      <c r="F626" s="210" t="s">
        <v>46</v>
      </c>
      <c r="G626" s="332" t="s">
        <v>45</v>
      </c>
      <c r="H626" s="379"/>
      <c r="I626" s="390"/>
      <c r="J626" s="441"/>
      <c r="K626" s="34" t="e">
        <f>J626*#REF!</f>
        <v>#REF!</v>
      </c>
    </row>
    <row r="627" spans="1:11" s="8" customFormat="1" ht="12.75" hidden="1" outlineLevel="2" x14ac:dyDescent="0.2">
      <c r="A627" s="228" t="e">
        <f>IF(SUM(#REF!)&gt;0,10,"")</f>
        <v>#REF!</v>
      </c>
      <c r="B627" s="47" t="s">
        <v>79</v>
      </c>
      <c r="C627" s="197" t="s">
        <v>10</v>
      </c>
      <c r="D627" s="197" t="e">
        <f>IF(#REF!="X","X","")</f>
        <v>#REF!</v>
      </c>
      <c r="E627" s="150">
        <v>51135</v>
      </c>
      <c r="F627" s="208" t="s">
        <v>311</v>
      </c>
      <c r="G627" s="351"/>
      <c r="H627" s="402"/>
      <c r="I627" s="396"/>
      <c r="J627" s="449"/>
      <c r="K627" s="42"/>
    </row>
    <row r="628" spans="1:11" s="8" customFormat="1" ht="12.75" hidden="1" outlineLevel="2" x14ac:dyDescent="0.2">
      <c r="A628" s="27" t="e">
        <f>IF(SUM(#REF!)&gt;0,10,"")</f>
        <v>#REF!</v>
      </c>
      <c r="B628" s="46"/>
      <c r="C628" s="229" t="s">
        <v>10</v>
      </c>
      <c r="D628" s="229" t="str">
        <f>IF($C$627="X","X","")</f>
        <v>X</v>
      </c>
      <c r="E628" s="147">
        <v>51136</v>
      </c>
      <c r="F628" s="207" t="s">
        <v>663</v>
      </c>
      <c r="G628" s="349"/>
      <c r="H628" s="397">
        <v>70</v>
      </c>
      <c r="I628" s="396" t="s">
        <v>45</v>
      </c>
      <c r="J628" s="449"/>
      <c r="K628" s="42"/>
    </row>
    <row r="629" spans="1:11" s="8" customFormat="1" ht="12.75" hidden="1" outlineLevel="2" x14ac:dyDescent="0.2">
      <c r="A629" s="228" t="e">
        <f>A628</f>
        <v>#REF!</v>
      </c>
      <c r="B629" s="228" t="s">
        <v>24</v>
      </c>
      <c r="C629" s="228"/>
      <c r="D629" s="228"/>
      <c r="E629" s="43"/>
      <c r="F629" s="210" t="s">
        <v>46</v>
      </c>
      <c r="G629" s="332" t="s">
        <v>45</v>
      </c>
      <c r="H629" s="379"/>
      <c r="I629" s="390"/>
      <c r="J629" s="449"/>
      <c r="K629" s="38"/>
    </row>
    <row r="630" spans="1:11" s="8" customFormat="1" ht="12.75" hidden="1" outlineLevel="2" x14ac:dyDescent="0.2">
      <c r="A630" s="27" t="e">
        <f>IF(SUM(#REF!)&gt;0,10,"")</f>
        <v>#REF!</v>
      </c>
      <c r="B630" s="46"/>
      <c r="C630" s="229" t="s">
        <v>10</v>
      </c>
      <c r="D630" s="229" t="str">
        <f>IF($C$627="X","X","")</f>
        <v>X</v>
      </c>
      <c r="E630" s="147">
        <v>51137</v>
      </c>
      <c r="F630" s="207" t="s">
        <v>312</v>
      </c>
      <c r="G630" s="349"/>
      <c r="H630" s="397">
        <v>80</v>
      </c>
      <c r="I630" s="396" t="s">
        <v>45</v>
      </c>
      <c r="J630" s="452"/>
      <c r="K630" s="42"/>
    </row>
    <row r="631" spans="1:11" s="8" customFormat="1" ht="12.75" hidden="1" outlineLevel="2" x14ac:dyDescent="0.2">
      <c r="A631" s="228" t="e">
        <f>A630</f>
        <v>#REF!</v>
      </c>
      <c r="B631" s="228" t="s">
        <v>24</v>
      </c>
      <c r="C631" s="228"/>
      <c r="D631" s="228"/>
      <c r="E631" s="43"/>
      <c r="F631" s="210" t="s">
        <v>46</v>
      </c>
      <c r="G631" s="332" t="s">
        <v>45</v>
      </c>
      <c r="H631" s="379"/>
      <c r="I631" s="390"/>
      <c r="J631" s="441"/>
      <c r="K631" s="34"/>
    </row>
    <row r="632" spans="1:11" s="8" customFormat="1" ht="12.75" hidden="1" outlineLevel="2" x14ac:dyDescent="0.2">
      <c r="A632" s="27" t="e">
        <f>IF(SUM(#REF!)&gt;0,10,"")</f>
        <v>#REF!</v>
      </c>
      <c r="B632" s="46"/>
      <c r="C632" s="229"/>
      <c r="D632" s="229" t="str">
        <f>IF($C$627="X","X","")</f>
        <v>X</v>
      </c>
      <c r="E632" s="147">
        <v>51138</v>
      </c>
      <c r="F632" s="207" t="s">
        <v>292</v>
      </c>
      <c r="G632" s="349"/>
      <c r="H632" s="397">
        <v>95</v>
      </c>
      <c r="I632" s="396" t="s">
        <v>45</v>
      </c>
      <c r="J632" s="452"/>
      <c r="K632" s="42"/>
    </row>
    <row r="633" spans="1:11" s="8" customFormat="1" ht="12.75" hidden="1" outlineLevel="2" x14ac:dyDescent="0.2">
      <c r="A633" s="228" t="e">
        <f>A632</f>
        <v>#REF!</v>
      </c>
      <c r="B633" s="228" t="s">
        <v>24</v>
      </c>
      <c r="C633" s="228"/>
      <c r="D633" s="228"/>
      <c r="E633" s="43"/>
      <c r="F633" s="210" t="s">
        <v>46</v>
      </c>
      <c r="G633" s="332" t="s">
        <v>45</v>
      </c>
      <c r="H633" s="379"/>
      <c r="I633" s="390"/>
      <c r="J633" s="441"/>
      <c r="K633" s="34"/>
    </row>
    <row r="634" spans="1:11" s="8" customFormat="1" ht="12.75" hidden="1" outlineLevel="2" x14ac:dyDescent="0.2">
      <c r="A634" s="27" t="e">
        <f>IF(SUM(#REF!)&gt;0,10,"")</f>
        <v>#REF!</v>
      </c>
      <c r="B634" s="46"/>
      <c r="C634" s="229" t="s">
        <v>10</v>
      </c>
      <c r="D634" s="229" t="str">
        <f>IF($C$627="X","X","")</f>
        <v>X</v>
      </c>
      <c r="E634" s="147">
        <v>51139</v>
      </c>
      <c r="F634" s="207" t="s">
        <v>313</v>
      </c>
      <c r="G634" s="349"/>
      <c r="H634" s="397">
        <v>105</v>
      </c>
      <c r="I634" s="396" t="s">
        <v>45</v>
      </c>
      <c r="J634" s="452"/>
      <c r="K634" s="42"/>
    </row>
    <row r="635" spans="1:11" s="8" customFormat="1" ht="12.75" hidden="1" outlineLevel="2" x14ac:dyDescent="0.2">
      <c r="A635" s="228" t="e">
        <f>A634</f>
        <v>#REF!</v>
      </c>
      <c r="B635" s="228" t="s">
        <v>24</v>
      </c>
      <c r="C635" s="228"/>
      <c r="D635" s="228"/>
      <c r="E635" s="43"/>
      <c r="F635" s="210" t="s">
        <v>46</v>
      </c>
      <c r="G635" s="332" t="s">
        <v>45</v>
      </c>
      <c r="H635" s="379"/>
      <c r="I635" s="390"/>
      <c r="J635" s="441"/>
      <c r="K635" s="34"/>
    </row>
    <row r="636" spans="1:11" s="8" customFormat="1" ht="12.75" hidden="1" outlineLevel="2" x14ac:dyDescent="0.2">
      <c r="A636" s="27" t="e">
        <f>IF(SUM(#REF!)&gt;0,10,"")</f>
        <v>#REF!</v>
      </c>
      <c r="B636" s="46"/>
      <c r="C636" s="229"/>
      <c r="D636" s="229" t="str">
        <f>IF($C$627="X","X","")</f>
        <v>X</v>
      </c>
      <c r="E636" s="147">
        <v>51140</v>
      </c>
      <c r="F636" s="207" t="s">
        <v>174</v>
      </c>
      <c r="G636" s="349"/>
      <c r="H636" s="397">
        <v>125</v>
      </c>
      <c r="I636" s="396" t="s">
        <v>45</v>
      </c>
      <c r="J636" s="452"/>
      <c r="K636" s="42"/>
    </row>
    <row r="637" spans="1:11" s="8" customFormat="1" ht="12.75" hidden="1" outlineLevel="2" x14ac:dyDescent="0.2">
      <c r="A637" s="228" t="e">
        <f>A636</f>
        <v>#REF!</v>
      </c>
      <c r="B637" s="228" t="s">
        <v>24</v>
      </c>
      <c r="C637" s="228"/>
      <c r="D637" s="228"/>
      <c r="E637" s="43"/>
      <c r="F637" s="210" t="s">
        <v>46</v>
      </c>
      <c r="G637" s="332" t="s">
        <v>45</v>
      </c>
      <c r="H637" s="379"/>
      <c r="I637" s="390"/>
      <c r="J637" s="441"/>
      <c r="K637" s="34" t="e">
        <f>J637*#REF!</f>
        <v>#REF!</v>
      </c>
    </row>
    <row r="638" spans="1:11" s="8" customFormat="1" ht="12.75" hidden="1" outlineLevel="2" x14ac:dyDescent="0.2">
      <c r="A638" s="27" t="e">
        <f>IF(SUM(#REF!)&gt;0,10,"")</f>
        <v>#REF!</v>
      </c>
      <c r="B638" s="46"/>
      <c r="C638" s="229"/>
      <c r="D638" s="229" t="str">
        <f>IF($C$627="X","X","")</f>
        <v>X</v>
      </c>
      <c r="E638" s="147">
        <v>51141</v>
      </c>
      <c r="F638" s="207" t="s">
        <v>175</v>
      </c>
      <c r="G638" s="349"/>
      <c r="H638" s="397">
        <v>150</v>
      </c>
      <c r="I638" s="396" t="s">
        <v>45</v>
      </c>
      <c r="J638" s="452"/>
      <c r="K638" s="42"/>
    </row>
    <row r="639" spans="1:11" s="8" customFormat="1" ht="12.75" hidden="1" outlineLevel="2" x14ac:dyDescent="0.2">
      <c r="A639" s="228" t="e">
        <f>A638</f>
        <v>#REF!</v>
      </c>
      <c r="B639" s="228" t="s">
        <v>24</v>
      </c>
      <c r="C639" s="228"/>
      <c r="D639" s="228"/>
      <c r="E639" s="43"/>
      <c r="F639" s="210" t="s">
        <v>46</v>
      </c>
      <c r="G639" s="332" t="s">
        <v>45</v>
      </c>
      <c r="H639" s="379"/>
      <c r="I639" s="390"/>
      <c r="J639" s="441"/>
      <c r="K639" s="34" t="e">
        <f>J639*#REF!</f>
        <v>#REF!</v>
      </c>
    </row>
    <row r="640" spans="1:11" s="8" customFormat="1" ht="12.75" hidden="1" outlineLevel="2" x14ac:dyDescent="0.2">
      <c r="A640" s="27" t="e">
        <f>IF(SUM(#REF!)&gt;0,10,"")</f>
        <v>#REF!</v>
      </c>
      <c r="B640" s="46"/>
      <c r="C640" s="229"/>
      <c r="D640" s="229" t="str">
        <f>IF($C$627="X","X","")</f>
        <v>X</v>
      </c>
      <c r="E640" s="147">
        <v>51142</v>
      </c>
      <c r="F640" s="207" t="s">
        <v>176</v>
      </c>
      <c r="G640" s="349"/>
      <c r="H640" s="397">
        <v>185</v>
      </c>
      <c r="I640" s="396" t="s">
        <v>45</v>
      </c>
      <c r="J640" s="452"/>
      <c r="K640" s="42"/>
    </row>
    <row r="641" spans="1:11" s="8" customFormat="1" ht="12.75" hidden="1" outlineLevel="2" x14ac:dyDescent="0.2">
      <c r="A641" s="228" t="e">
        <f>A640</f>
        <v>#REF!</v>
      </c>
      <c r="B641" s="228" t="s">
        <v>24</v>
      </c>
      <c r="C641" s="228"/>
      <c r="D641" s="228"/>
      <c r="E641" s="43"/>
      <c r="F641" s="210" t="s">
        <v>46</v>
      </c>
      <c r="G641" s="332" t="s">
        <v>45</v>
      </c>
      <c r="H641" s="379"/>
      <c r="I641" s="390"/>
      <c r="J641" s="441"/>
      <c r="K641" s="34" t="e">
        <f>J641*#REF!</f>
        <v>#REF!</v>
      </c>
    </row>
    <row r="642" spans="1:11" s="8" customFormat="1" ht="12.75" hidden="1" outlineLevel="2" x14ac:dyDescent="0.2">
      <c r="A642" s="27" t="e">
        <f>IF(SUM(#REF!)&gt;0,10,"")</f>
        <v>#REF!</v>
      </c>
      <c r="B642" s="46"/>
      <c r="C642" s="229"/>
      <c r="D642" s="229" t="str">
        <f>IF($C$627="X","X","")</f>
        <v>X</v>
      </c>
      <c r="E642" s="147">
        <v>51143</v>
      </c>
      <c r="F642" s="207" t="s">
        <v>177</v>
      </c>
      <c r="G642" s="349"/>
      <c r="H642" s="397">
        <v>235</v>
      </c>
      <c r="I642" s="396" t="s">
        <v>45</v>
      </c>
      <c r="J642" s="452"/>
      <c r="K642" s="42"/>
    </row>
    <row r="643" spans="1:11" s="8" customFormat="1" ht="12.75" hidden="1" outlineLevel="2" x14ac:dyDescent="0.2">
      <c r="A643" s="228" t="e">
        <f>A642</f>
        <v>#REF!</v>
      </c>
      <c r="B643" s="228" t="s">
        <v>24</v>
      </c>
      <c r="C643" s="228"/>
      <c r="D643" s="228"/>
      <c r="E643" s="43"/>
      <c r="F643" s="210" t="s">
        <v>46</v>
      </c>
      <c r="G643" s="332" t="s">
        <v>45</v>
      </c>
      <c r="H643" s="379"/>
      <c r="I643" s="390"/>
      <c r="J643" s="441"/>
      <c r="K643" s="34" t="e">
        <f>J643*#REF!</f>
        <v>#REF!</v>
      </c>
    </row>
    <row r="644" spans="1:11" s="8" customFormat="1" ht="12.75" hidden="1" outlineLevel="2" x14ac:dyDescent="0.2">
      <c r="A644" s="27" t="e">
        <f>IF(SUM(#REF!)&gt;0,10,"")</f>
        <v>#REF!</v>
      </c>
      <c r="B644" s="46"/>
      <c r="C644" s="229"/>
      <c r="D644" s="229" t="str">
        <f>IF($C$627="X","X","")</f>
        <v>X</v>
      </c>
      <c r="E644" s="147">
        <v>51144</v>
      </c>
      <c r="F644" s="207" t="s">
        <v>178</v>
      </c>
      <c r="G644" s="349"/>
      <c r="H644" s="397">
        <v>275</v>
      </c>
      <c r="I644" s="396" t="s">
        <v>45</v>
      </c>
      <c r="J644" s="452"/>
      <c r="K644" s="42"/>
    </row>
    <row r="645" spans="1:11" s="8" customFormat="1" ht="12.75" hidden="1" outlineLevel="2" x14ac:dyDescent="0.2">
      <c r="A645" s="228" t="e">
        <f>A644</f>
        <v>#REF!</v>
      </c>
      <c r="B645" s="228" t="s">
        <v>24</v>
      </c>
      <c r="C645" s="228"/>
      <c r="D645" s="228"/>
      <c r="E645" s="43"/>
      <c r="F645" s="230" t="s">
        <v>46</v>
      </c>
      <c r="G645" s="332" t="s">
        <v>45</v>
      </c>
      <c r="H645" s="369"/>
      <c r="I645" s="392"/>
      <c r="J645" s="438"/>
      <c r="K645" s="35" t="e">
        <f>J645*#REF!</f>
        <v>#REF!</v>
      </c>
    </row>
    <row r="646" spans="1:11" s="8" customFormat="1" ht="12.75" hidden="1" outlineLevel="2" x14ac:dyDescent="0.2">
      <c r="A646" s="27" t="e">
        <f>IF(SUM(#REF!)&gt;0,10,"")</f>
        <v>#REF!</v>
      </c>
      <c r="B646" s="46"/>
      <c r="C646" s="229"/>
      <c r="D646" s="229" t="str">
        <f>IF($C$627="X","X","")</f>
        <v>X</v>
      </c>
      <c r="E646" s="147">
        <v>51145</v>
      </c>
      <c r="F646" s="207" t="s">
        <v>180</v>
      </c>
      <c r="G646" s="349"/>
      <c r="H646" s="397">
        <v>355</v>
      </c>
      <c r="I646" s="396" t="s">
        <v>45</v>
      </c>
      <c r="J646" s="452"/>
      <c r="K646" s="42"/>
    </row>
    <row r="647" spans="1:11" s="8" customFormat="1" ht="12.75" hidden="1" outlineLevel="2" x14ac:dyDescent="0.2">
      <c r="A647" s="228" t="e">
        <f>A646</f>
        <v>#REF!</v>
      </c>
      <c r="B647" s="228" t="s">
        <v>24</v>
      </c>
      <c r="C647" s="228"/>
      <c r="D647" s="228"/>
      <c r="F647" s="210" t="s">
        <v>46</v>
      </c>
      <c r="G647" s="332" t="s">
        <v>45</v>
      </c>
      <c r="H647" s="379"/>
      <c r="I647" s="390"/>
      <c r="J647" s="441"/>
      <c r="K647" s="34" t="e">
        <f>J647*#REF!</f>
        <v>#REF!</v>
      </c>
    </row>
    <row r="648" spans="1:11" s="8" customFormat="1" ht="12.75" hidden="1" outlineLevel="2" x14ac:dyDescent="0.2">
      <c r="A648" s="27" t="e">
        <f>IF(SUM(#REF!)&gt;0,10,"")</f>
        <v>#REF!</v>
      </c>
      <c r="B648" s="46"/>
      <c r="C648" s="229"/>
      <c r="D648" s="229" t="str">
        <f>IF($C$627="X","X","")</f>
        <v>X</v>
      </c>
      <c r="E648" s="147">
        <v>51146</v>
      </c>
      <c r="F648" s="207" t="s">
        <v>181</v>
      </c>
      <c r="G648" s="349"/>
      <c r="H648" s="397">
        <v>465</v>
      </c>
      <c r="I648" s="396" t="s">
        <v>45</v>
      </c>
      <c r="J648" s="452"/>
      <c r="K648" s="42"/>
    </row>
    <row r="649" spans="1:11" s="8" customFormat="1" ht="12.75" hidden="1" outlineLevel="2" x14ac:dyDescent="0.2">
      <c r="A649" s="228" t="e">
        <f>A648</f>
        <v>#REF!</v>
      </c>
      <c r="B649" s="228" t="s">
        <v>24</v>
      </c>
      <c r="C649" s="228"/>
      <c r="D649" s="228"/>
      <c r="E649" s="43"/>
      <c r="F649" s="210" t="s">
        <v>46</v>
      </c>
      <c r="G649" s="332" t="s">
        <v>45</v>
      </c>
      <c r="H649" s="379"/>
      <c r="I649" s="390"/>
      <c r="J649" s="441"/>
      <c r="K649" s="34" t="e">
        <f>J649*#REF!</f>
        <v>#REF!</v>
      </c>
    </row>
    <row r="650" spans="1:11" s="8" customFormat="1" ht="12.75" hidden="1" outlineLevel="2" x14ac:dyDescent="0.2">
      <c r="A650" s="228" t="e">
        <f>IF(SUM(#REF!)&gt;0,10,"")</f>
        <v>#REF!</v>
      </c>
      <c r="B650" s="47" t="s">
        <v>79</v>
      </c>
      <c r="C650" s="197" t="s">
        <v>10</v>
      </c>
      <c r="D650" s="197" t="e">
        <f>IF(#REF!="X","X","")</f>
        <v>#REF!</v>
      </c>
      <c r="E650" s="150">
        <v>51165</v>
      </c>
      <c r="F650" s="208" t="s">
        <v>624</v>
      </c>
      <c r="G650" s="351">
        <v>0</v>
      </c>
      <c r="H650" s="402"/>
      <c r="I650" s="396"/>
      <c r="J650" s="449"/>
      <c r="K650" s="38"/>
    </row>
    <row r="651" spans="1:11" s="8" customFormat="1" ht="12.75" hidden="1" outlineLevel="2" x14ac:dyDescent="0.2">
      <c r="A651" s="27" t="e">
        <f>IF(SUM(#REF!)&gt;0,10,"")</f>
        <v>#REF!</v>
      </c>
      <c r="B651" s="46"/>
      <c r="C651" s="229" t="s">
        <v>10</v>
      </c>
      <c r="D651" s="229" t="str">
        <f>IF($C$650="X","X","")</f>
        <v>X</v>
      </c>
      <c r="E651" s="147">
        <v>51166</v>
      </c>
      <c r="F651" s="274" t="s">
        <v>650</v>
      </c>
      <c r="G651" s="349"/>
      <c r="H651" s="397">
        <v>80</v>
      </c>
      <c r="I651" s="396" t="s">
        <v>45</v>
      </c>
      <c r="J651" s="452"/>
      <c r="K651" s="42"/>
    </row>
    <row r="652" spans="1:11" s="8" customFormat="1" ht="12.75" hidden="1" outlineLevel="2" x14ac:dyDescent="0.2">
      <c r="A652" s="228" t="e">
        <f>A651</f>
        <v>#REF!</v>
      </c>
      <c r="B652" s="228" t="s">
        <v>24</v>
      </c>
      <c r="C652" s="228"/>
      <c r="D652" s="228"/>
      <c r="E652" s="43"/>
      <c r="F652" s="275" t="s">
        <v>46</v>
      </c>
      <c r="G652" s="332" t="s">
        <v>45</v>
      </c>
      <c r="H652" s="379"/>
      <c r="I652" s="390"/>
      <c r="J652" s="441"/>
      <c r="K652" s="34" t="e">
        <f>J652*#REF!</f>
        <v>#REF!</v>
      </c>
    </row>
    <row r="653" spans="1:11" s="8" customFormat="1" ht="12.75" hidden="1" outlineLevel="2" x14ac:dyDescent="0.2">
      <c r="A653" s="27" t="e">
        <f>IF(SUM(#REF!)&gt;0,10,"")</f>
        <v>#REF!</v>
      </c>
      <c r="B653" s="46"/>
      <c r="C653" s="229" t="s">
        <v>10</v>
      </c>
      <c r="D653" s="229" t="str">
        <f>IF($C$650="X","X","")</f>
        <v>X</v>
      </c>
      <c r="E653" s="147">
        <v>51167</v>
      </c>
      <c r="F653" s="274" t="s">
        <v>651</v>
      </c>
      <c r="G653" s="349"/>
      <c r="H653" s="397">
        <v>103</v>
      </c>
      <c r="I653" s="396" t="s">
        <v>45</v>
      </c>
      <c r="J653" s="452"/>
      <c r="K653" s="42"/>
    </row>
    <row r="654" spans="1:11" s="8" customFormat="1" ht="12.75" hidden="1" outlineLevel="2" x14ac:dyDescent="0.2">
      <c r="A654" s="228" t="e">
        <f>A653</f>
        <v>#REF!</v>
      </c>
      <c r="B654" s="228" t="s">
        <v>24</v>
      </c>
      <c r="C654" s="228"/>
      <c r="D654" s="228"/>
      <c r="E654" s="43"/>
      <c r="F654" s="275" t="s">
        <v>46</v>
      </c>
      <c r="G654" s="332" t="s">
        <v>45</v>
      </c>
      <c r="H654" s="379"/>
      <c r="I654" s="390"/>
      <c r="J654" s="441"/>
      <c r="K654" s="34" t="e">
        <f>J654*#REF!</f>
        <v>#REF!</v>
      </c>
    </row>
    <row r="655" spans="1:11" s="8" customFormat="1" ht="12.75" hidden="1" outlineLevel="2" x14ac:dyDescent="0.2">
      <c r="A655" s="27" t="e">
        <f>IF(SUM(#REF!)&gt;0,10,"")</f>
        <v>#REF!</v>
      </c>
      <c r="B655" s="46"/>
      <c r="C655" s="229"/>
      <c r="D655" s="229" t="str">
        <f>IF($C$650="X","X","")</f>
        <v>X</v>
      </c>
      <c r="E655" s="147">
        <v>51168</v>
      </c>
      <c r="F655" s="274" t="s">
        <v>652</v>
      </c>
      <c r="G655" s="349"/>
      <c r="H655" s="397">
        <v>120</v>
      </c>
      <c r="I655" s="396" t="s">
        <v>45</v>
      </c>
      <c r="J655" s="452"/>
      <c r="K655" s="42"/>
    </row>
    <row r="656" spans="1:11" s="8" customFormat="1" ht="12.75" hidden="1" outlineLevel="2" x14ac:dyDescent="0.2">
      <c r="A656" s="228" t="e">
        <f>A655</f>
        <v>#REF!</v>
      </c>
      <c r="B656" s="228" t="s">
        <v>24</v>
      </c>
      <c r="C656" s="228"/>
      <c r="D656" s="228"/>
      <c r="E656" s="43"/>
      <c r="F656" s="275" t="s">
        <v>46</v>
      </c>
      <c r="G656" s="332" t="s">
        <v>45</v>
      </c>
      <c r="H656" s="379"/>
      <c r="I656" s="390"/>
      <c r="J656" s="441"/>
      <c r="K656" s="34" t="e">
        <f>J656*#REF!</f>
        <v>#REF!</v>
      </c>
    </row>
    <row r="657" spans="1:11" s="8" customFormat="1" ht="12.75" hidden="1" outlineLevel="2" x14ac:dyDescent="0.2">
      <c r="A657" s="27" t="e">
        <f>IF(SUM(#REF!)&gt;0,10,"")</f>
        <v>#REF!</v>
      </c>
      <c r="B657" s="46"/>
      <c r="C657" s="229" t="s">
        <v>10</v>
      </c>
      <c r="D657" s="229" t="str">
        <f>IF($C$650="X","X","")</f>
        <v>X</v>
      </c>
      <c r="E657" s="147">
        <v>51169</v>
      </c>
      <c r="F657" s="274" t="s">
        <v>653</v>
      </c>
      <c r="G657" s="349"/>
      <c r="H657" s="397">
        <v>145</v>
      </c>
      <c r="I657" s="396" t="s">
        <v>45</v>
      </c>
      <c r="J657" s="452"/>
      <c r="K657" s="42"/>
    </row>
    <row r="658" spans="1:11" s="8" customFormat="1" ht="12.75" hidden="1" outlineLevel="2" x14ac:dyDescent="0.2">
      <c r="A658" s="228" t="e">
        <f>A657</f>
        <v>#REF!</v>
      </c>
      <c r="B658" s="228" t="s">
        <v>24</v>
      </c>
      <c r="C658" s="228"/>
      <c r="D658" s="228"/>
      <c r="E658" s="43"/>
      <c r="F658" s="275" t="s">
        <v>46</v>
      </c>
      <c r="G658" s="332" t="s">
        <v>45</v>
      </c>
      <c r="H658" s="379"/>
      <c r="I658" s="390"/>
      <c r="J658" s="441"/>
      <c r="K658" s="34" t="e">
        <f>J658*#REF!</f>
        <v>#REF!</v>
      </c>
    </row>
    <row r="659" spans="1:11" s="8" customFormat="1" ht="12.75" hidden="1" outlineLevel="2" x14ac:dyDescent="0.2">
      <c r="A659" s="27" t="e">
        <f>IF(SUM(#REF!)&gt;0,10,"")</f>
        <v>#REF!</v>
      </c>
      <c r="B659" s="46"/>
      <c r="C659" s="229"/>
      <c r="D659" s="229" t="str">
        <f>IF($C$650="X","X","")</f>
        <v>X</v>
      </c>
      <c r="E659" s="147">
        <v>51170</v>
      </c>
      <c r="F659" s="274" t="s">
        <v>654</v>
      </c>
      <c r="G659" s="349"/>
      <c r="H659" s="397">
        <v>170</v>
      </c>
      <c r="I659" s="396" t="s">
        <v>45</v>
      </c>
      <c r="J659" s="452"/>
      <c r="K659" s="42"/>
    </row>
    <row r="660" spans="1:11" s="8" customFormat="1" ht="12.75" hidden="1" outlineLevel="2" x14ac:dyDescent="0.2">
      <c r="A660" s="228" t="e">
        <f>A659</f>
        <v>#REF!</v>
      </c>
      <c r="B660" s="228" t="s">
        <v>24</v>
      </c>
      <c r="C660" s="228"/>
      <c r="D660" s="228"/>
      <c r="E660" s="43"/>
      <c r="F660" s="275" t="s">
        <v>46</v>
      </c>
      <c r="G660" s="332" t="s">
        <v>45</v>
      </c>
      <c r="H660" s="379"/>
      <c r="I660" s="390"/>
      <c r="J660" s="441"/>
      <c r="K660" s="34" t="e">
        <f>J660*#REF!</f>
        <v>#REF!</v>
      </c>
    </row>
    <row r="661" spans="1:11" s="8" customFormat="1" ht="12.75" hidden="1" outlineLevel="2" x14ac:dyDescent="0.2">
      <c r="A661" s="27" t="e">
        <f>IF(SUM(#REF!)&gt;0,10,"")</f>
        <v>#REF!</v>
      </c>
      <c r="B661" s="46"/>
      <c r="C661" s="229" t="s">
        <v>10</v>
      </c>
      <c r="D661" s="229" t="str">
        <f>IF($C$650="X","X","")</f>
        <v>X</v>
      </c>
      <c r="E661" s="147">
        <v>51171</v>
      </c>
      <c r="F661" s="274" t="s">
        <v>655</v>
      </c>
      <c r="G661" s="349"/>
      <c r="H661" s="397">
        <v>205</v>
      </c>
      <c r="I661" s="396" t="s">
        <v>45</v>
      </c>
      <c r="J661" s="452"/>
      <c r="K661" s="42"/>
    </row>
    <row r="662" spans="1:11" s="8" customFormat="1" ht="12.75" hidden="1" outlineLevel="2" x14ac:dyDescent="0.2">
      <c r="A662" s="228" t="e">
        <f>A661</f>
        <v>#REF!</v>
      </c>
      <c r="B662" s="228" t="s">
        <v>24</v>
      </c>
      <c r="C662" s="228"/>
      <c r="D662" s="228"/>
      <c r="E662" s="43"/>
      <c r="F662" s="275" t="s">
        <v>46</v>
      </c>
      <c r="G662" s="332" t="s">
        <v>45</v>
      </c>
      <c r="H662" s="379"/>
      <c r="I662" s="390"/>
      <c r="J662" s="441"/>
      <c r="K662" s="34" t="e">
        <f>J662*#REF!</f>
        <v>#REF!</v>
      </c>
    </row>
    <row r="663" spans="1:11" s="8" customFormat="1" ht="12.75" hidden="1" outlineLevel="2" x14ac:dyDescent="0.2">
      <c r="A663" s="27" t="e">
        <f>IF(SUM(#REF!)&gt;0,10,"")</f>
        <v>#REF!</v>
      </c>
      <c r="B663" s="46"/>
      <c r="C663" s="229" t="s">
        <v>10</v>
      </c>
      <c r="D663" s="229" t="str">
        <f>IF($C$650="X","X","")</f>
        <v>X</v>
      </c>
      <c r="E663" s="147">
        <v>51172</v>
      </c>
      <c r="F663" s="274" t="s">
        <v>656</v>
      </c>
      <c r="G663" s="349"/>
      <c r="H663" s="397">
        <v>235</v>
      </c>
      <c r="I663" s="396" t="s">
        <v>45</v>
      </c>
      <c r="J663" s="452"/>
      <c r="K663" s="42"/>
    </row>
    <row r="664" spans="1:11" s="8" customFormat="1" ht="12.75" hidden="1" outlineLevel="2" x14ac:dyDescent="0.2">
      <c r="A664" s="228" t="e">
        <f>A663</f>
        <v>#REF!</v>
      </c>
      <c r="B664" s="228" t="s">
        <v>24</v>
      </c>
      <c r="C664" s="228"/>
      <c r="D664" s="228"/>
      <c r="E664" s="43"/>
      <c r="F664" s="275" t="s">
        <v>46</v>
      </c>
      <c r="G664" s="332" t="s">
        <v>45</v>
      </c>
      <c r="H664" s="379"/>
      <c r="I664" s="390"/>
      <c r="J664" s="441"/>
      <c r="K664" s="34" t="e">
        <f>J664*#REF!</f>
        <v>#REF!</v>
      </c>
    </row>
    <row r="665" spans="1:11" s="8" customFormat="1" ht="12.75" hidden="1" outlineLevel="2" x14ac:dyDescent="0.2">
      <c r="A665" s="27" t="e">
        <f>IF(SUM(#REF!)&gt;0,10,"")</f>
        <v>#REF!</v>
      </c>
      <c r="B665" s="46"/>
      <c r="C665" s="229"/>
      <c r="D665" s="229" t="str">
        <f>IF($C$650="X","X","")</f>
        <v>X</v>
      </c>
      <c r="E665" s="147">
        <v>51173</v>
      </c>
      <c r="F665" s="274" t="s">
        <v>657</v>
      </c>
      <c r="G665" s="349"/>
      <c r="H665" s="397">
        <v>300</v>
      </c>
      <c r="I665" s="396" t="s">
        <v>45</v>
      </c>
      <c r="J665" s="452"/>
      <c r="K665" s="42"/>
    </row>
    <row r="666" spans="1:11" s="8" customFormat="1" ht="12.75" hidden="1" outlineLevel="2" x14ac:dyDescent="0.2">
      <c r="A666" s="228" t="e">
        <f>A665</f>
        <v>#REF!</v>
      </c>
      <c r="B666" s="228" t="s">
        <v>24</v>
      </c>
      <c r="C666" s="228"/>
      <c r="D666" s="228"/>
      <c r="E666" s="43"/>
      <c r="F666" s="275" t="s">
        <v>46</v>
      </c>
      <c r="G666" s="332" t="s">
        <v>45</v>
      </c>
      <c r="H666" s="379"/>
      <c r="I666" s="390"/>
      <c r="J666" s="441"/>
      <c r="K666" s="34" t="e">
        <f>J666*#REF!</f>
        <v>#REF!</v>
      </c>
    </row>
    <row r="667" spans="1:11" s="8" customFormat="1" ht="12.75" hidden="1" outlineLevel="2" x14ac:dyDescent="0.2">
      <c r="A667" s="27" t="e">
        <f>IF(SUM(#REF!)&gt;0,10,"")</f>
        <v>#REF!</v>
      </c>
      <c r="B667" s="46"/>
      <c r="C667" s="229" t="s">
        <v>10</v>
      </c>
      <c r="D667" s="229" t="str">
        <f>IF($C$650="X","X","")</f>
        <v>X</v>
      </c>
      <c r="E667" s="147">
        <v>51174</v>
      </c>
      <c r="F667" s="274" t="s">
        <v>658</v>
      </c>
      <c r="G667" s="349"/>
      <c r="H667" s="397">
        <v>365</v>
      </c>
      <c r="I667" s="396" t="s">
        <v>45</v>
      </c>
      <c r="J667" s="452"/>
      <c r="K667" s="42"/>
    </row>
    <row r="668" spans="1:11" s="8" customFormat="1" ht="12.75" hidden="1" outlineLevel="2" x14ac:dyDescent="0.2">
      <c r="A668" s="228" t="e">
        <f>A667</f>
        <v>#REF!</v>
      </c>
      <c r="B668" s="228" t="s">
        <v>24</v>
      </c>
      <c r="C668" s="228"/>
      <c r="D668" s="228"/>
      <c r="E668" s="43"/>
      <c r="F668" s="258" t="s">
        <v>46</v>
      </c>
      <c r="G668" s="332" t="s">
        <v>45</v>
      </c>
      <c r="H668" s="369"/>
      <c r="I668" s="392"/>
      <c r="J668" s="438"/>
      <c r="K668" s="35" t="e">
        <f>J668*#REF!</f>
        <v>#REF!</v>
      </c>
    </row>
    <row r="669" spans="1:11" s="8" customFormat="1" ht="12.75" hidden="1" outlineLevel="2" x14ac:dyDescent="0.2">
      <c r="A669" s="27" t="e">
        <f>IF(SUM(#REF!)&gt;0,10,"")</f>
        <v>#REF!</v>
      </c>
      <c r="B669" s="46"/>
      <c r="C669" s="229" t="s">
        <v>10</v>
      </c>
      <c r="D669" s="229" t="str">
        <f>IF($C$650="X","X","")</f>
        <v>X</v>
      </c>
      <c r="E669" s="147">
        <v>51175</v>
      </c>
      <c r="F669" s="274" t="s">
        <v>659</v>
      </c>
      <c r="G669" s="349"/>
      <c r="H669" s="397">
        <v>460</v>
      </c>
      <c r="I669" s="396" t="s">
        <v>45</v>
      </c>
      <c r="J669" s="452"/>
      <c r="K669" s="42"/>
    </row>
    <row r="670" spans="1:11" s="8" customFormat="1" ht="12.75" hidden="1" outlineLevel="2" x14ac:dyDescent="0.2">
      <c r="A670" s="228" t="e">
        <f>A669</f>
        <v>#REF!</v>
      </c>
      <c r="B670" s="228" t="s">
        <v>24</v>
      </c>
      <c r="C670" s="228"/>
      <c r="D670" s="228"/>
      <c r="F670" s="275" t="s">
        <v>46</v>
      </c>
      <c r="G670" s="332" t="s">
        <v>45</v>
      </c>
      <c r="H670" s="379"/>
      <c r="I670" s="390"/>
      <c r="J670" s="441"/>
      <c r="K670" s="34" t="e">
        <f>J670*#REF!</f>
        <v>#REF!</v>
      </c>
    </row>
    <row r="671" spans="1:11" s="8" customFormat="1" ht="12.75" hidden="1" outlineLevel="2" x14ac:dyDescent="0.2">
      <c r="A671" s="27" t="e">
        <f>IF(SUM(#REF!)&gt;0,10,"")</f>
        <v>#REF!</v>
      </c>
      <c r="B671" s="46"/>
      <c r="C671" s="229"/>
      <c r="D671" s="229" t="str">
        <f>IF($C$650="X","X","")</f>
        <v>X</v>
      </c>
      <c r="E671" s="317" t="s">
        <v>625</v>
      </c>
      <c r="F671" s="274" t="s">
        <v>315</v>
      </c>
      <c r="G671" s="349"/>
      <c r="H671" s="397">
        <v>615</v>
      </c>
      <c r="I671" s="396" t="s">
        <v>45</v>
      </c>
      <c r="J671" s="452"/>
      <c r="K671" s="42"/>
    </row>
    <row r="672" spans="1:11" s="8" customFormat="1" ht="12.75" hidden="1" outlineLevel="2" x14ac:dyDescent="0.2">
      <c r="A672" s="228" t="e">
        <f>A671</f>
        <v>#REF!</v>
      </c>
      <c r="B672" s="228" t="s">
        <v>24</v>
      </c>
      <c r="C672" s="228"/>
      <c r="D672" s="228"/>
      <c r="F672" s="275" t="s">
        <v>46</v>
      </c>
      <c r="G672" s="332" t="s">
        <v>45</v>
      </c>
      <c r="H672" s="379"/>
      <c r="I672" s="390"/>
      <c r="J672" s="441"/>
      <c r="K672" s="34" t="e">
        <f>J672*#REF!</f>
        <v>#REF!</v>
      </c>
    </row>
    <row r="673" spans="1:11" s="8" customFormat="1" ht="12.75" hidden="1" outlineLevel="2" x14ac:dyDescent="0.2">
      <c r="A673" s="228" t="e">
        <f>IF(SUM(#REF!)&gt;0,10,"")</f>
        <v>#REF!</v>
      </c>
      <c r="B673" s="47" t="s">
        <v>79</v>
      </c>
      <c r="C673" s="197" t="s">
        <v>10</v>
      </c>
      <c r="D673" s="197" t="e">
        <f>IF(#REF!="X","X","")</f>
        <v>#REF!</v>
      </c>
      <c r="E673" s="422">
        <v>51180</v>
      </c>
      <c r="F673" s="423" t="s">
        <v>626</v>
      </c>
      <c r="G673" s="351">
        <v>0</v>
      </c>
      <c r="H673" s="402"/>
      <c r="I673" s="396"/>
      <c r="J673" s="449"/>
      <c r="K673" s="38"/>
    </row>
    <row r="674" spans="1:11" s="8" customFormat="1" ht="12.75" hidden="1" outlineLevel="2" x14ac:dyDescent="0.2">
      <c r="A674" s="27" t="e">
        <f>IF(SUM(#REF!)&gt;0,10,"")</f>
        <v>#REF!</v>
      </c>
      <c r="B674" s="46"/>
      <c r="C674" s="229"/>
      <c r="D674" s="229" t="str">
        <f>IF($C$673="X","X","")</f>
        <v>X</v>
      </c>
      <c r="E674" s="424">
        <v>51181</v>
      </c>
      <c r="F674" s="425" t="s">
        <v>650</v>
      </c>
      <c r="G674" s="349"/>
      <c r="H674" s="397"/>
      <c r="I674" s="396" t="s">
        <v>45</v>
      </c>
      <c r="J674" s="452"/>
      <c r="K674" s="42"/>
    </row>
    <row r="675" spans="1:11" s="8" customFormat="1" ht="12.75" hidden="1" outlineLevel="2" x14ac:dyDescent="0.2">
      <c r="A675" s="228" t="e">
        <f>A674</f>
        <v>#REF!</v>
      </c>
      <c r="B675" s="228" t="s">
        <v>24</v>
      </c>
      <c r="C675" s="228"/>
      <c r="D675" s="228"/>
      <c r="E675" s="426"/>
      <c r="F675" s="427" t="s">
        <v>46</v>
      </c>
      <c r="G675" s="332" t="s">
        <v>45</v>
      </c>
      <c r="H675" s="379"/>
      <c r="I675" s="390"/>
      <c r="J675" s="441"/>
      <c r="K675" s="34" t="e">
        <f>J675*#REF!</f>
        <v>#REF!</v>
      </c>
    </row>
    <row r="676" spans="1:11" s="8" customFormat="1" ht="12.75" hidden="1" outlineLevel="2" x14ac:dyDescent="0.2">
      <c r="A676" s="27" t="e">
        <f>IF(SUM(#REF!)&gt;0,10,"")</f>
        <v>#REF!</v>
      </c>
      <c r="B676" s="46"/>
      <c r="C676" s="229"/>
      <c r="D676" s="229" t="str">
        <f>IF($C$673="X","X","")</f>
        <v>X</v>
      </c>
      <c r="E676" s="424">
        <v>51182</v>
      </c>
      <c r="F676" s="425" t="s">
        <v>661</v>
      </c>
      <c r="G676" s="349"/>
      <c r="H676" s="397"/>
      <c r="I676" s="396" t="s">
        <v>45</v>
      </c>
      <c r="J676" s="452"/>
      <c r="K676" s="42"/>
    </row>
    <row r="677" spans="1:11" s="8" customFormat="1" ht="12.75" hidden="1" outlineLevel="2" x14ac:dyDescent="0.2">
      <c r="A677" s="228" t="e">
        <f>A676</f>
        <v>#REF!</v>
      </c>
      <c r="B677" s="228" t="s">
        <v>24</v>
      </c>
      <c r="C677" s="228"/>
      <c r="D677" s="228"/>
      <c r="E677" s="426"/>
      <c r="F677" s="427" t="s">
        <v>46</v>
      </c>
      <c r="G677" s="332" t="s">
        <v>45</v>
      </c>
      <c r="H677" s="379"/>
      <c r="I677" s="390"/>
      <c r="J677" s="441"/>
      <c r="K677" s="34" t="e">
        <f>J677*#REF!</f>
        <v>#REF!</v>
      </c>
    </row>
    <row r="678" spans="1:11" s="8" customFormat="1" ht="12.75" hidden="1" outlineLevel="2" x14ac:dyDescent="0.2">
      <c r="A678" s="27" t="e">
        <f>IF(SUM(#REF!)&gt;0,10,"")</f>
        <v>#REF!</v>
      </c>
      <c r="B678" s="46"/>
      <c r="C678" s="229"/>
      <c r="D678" s="229" t="str">
        <f>IF($C$673="X","X","")</f>
        <v>X</v>
      </c>
      <c r="E678" s="424">
        <v>51183</v>
      </c>
      <c r="F678" s="425" t="s">
        <v>652</v>
      </c>
      <c r="G678" s="349"/>
      <c r="H678" s="397"/>
      <c r="I678" s="396" t="s">
        <v>45</v>
      </c>
      <c r="J678" s="452"/>
      <c r="K678" s="42"/>
    </row>
    <row r="679" spans="1:11" s="8" customFormat="1" ht="12.75" hidden="1" outlineLevel="2" x14ac:dyDescent="0.2">
      <c r="A679" s="228" t="e">
        <f>A678</f>
        <v>#REF!</v>
      </c>
      <c r="B679" s="228" t="s">
        <v>24</v>
      </c>
      <c r="C679" s="228"/>
      <c r="D679" s="228"/>
      <c r="E679" s="426"/>
      <c r="F679" s="427" t="s">
        <v>46</v>
      </c>
      <c r="G679" s="332" t="s">
        <v>45</v>
      </c>
      <c r="H679" s="379"/>
      <c r="I679" s="390"/>
      <c r="J679" s="441"/>
      <c r="K679" s="34" t="e">
        <f>J679*#REF!</f>
        <v>#REF!</v>
      </c>
    </row>
    <row r="680" spans="1:11" s="8" customFormat="1" ht="12.75" hidden="1" outlineLevel="2" x14ac:dyDescent="0.2">
      <c r="A680" s="27" t="e">
        <f>IF(SUM(#REF!)&gt;0,10,"")</f>
        <v>#REF!</v>
      </c>
      <c r="B680" s="46"/>
      <c r="C680" s="229" t="s">
        <v>10</v>
      </c>
      <c r="D680" s="229" t="str">
        <f>IF($C$673="X","X","")</f>
        <v>X</v>
      </c>
      <c r="E680" s="424">
        <v>51184</v>
      </c>
      <c r="F680" s="425" t="s">
        <v>653</v>
      </c>
      <c r="G680" s="349"/>
      <c r="H680" s="397"/>
      <c r="I680" s="396" t="s">
        <v>45</v>
      </c>
      <c r="J680" s="452"/>
      <c r="K680" s="42"/>
    </row>
    <row r="681" spans="1:11" s="8" customFormat="1" ht="12.75" hidden="1" outlineLevel="2" x14ac:dyDescent="0.2">
      <c r="A681" s="228" t="e">
        <f>A680</f>
        <v>#REF!</v>
      </c>
      <c r="B681" s="228" t="s">
        <v>24</v>
      </c>
      <c r="C681" s="228"/>
      <c r="D681" s="228"/>
      <c r="E681" s="426"/>
      <c r="F681" s="427" t="s">
        <v>46</v>
      </c>
      <c r="G681" s="332" t="s">
        <v>45</v>
      </c>
      <c r="H681" s="379"/>
      <c r="I681" s="390"/>
      <c r="J681" s="441"/>
      <c r="K681" s="34" t="e">
        <f>J681*#REF!</f>
        <v>#REF!</v>
      </c>
    </row>
    <row r="682" spans="1:11" s="8" customFormat="1" ht="12.75" hidden="1" outlineLevel="2" x14ac:dyDescent="0.2">
      <c r="A682" s="27" t="e">
        <f>IF(SUM(#REF!)&gt;0,10,"")</f>
        <v>#REF!</v>
      </c>
      <c r="B682" s="46"/>
      <c r="C682" s="229"/>
      <c r="D682" s="229" t="str">
        <f>IF($C$673="X","X","")</f>
        <v>X</v>
      </c>
      <c r="E682" s="424">
        <v>51185</v>
      </c>
      <c r="F682" s="425" t="s">
        <v>654</v>
      </c>
      <c r="G682" s="349"/>
      <c r="H682" s="397"/>
      <c r="I682" s="396" t="s">
        <v>45</v>
      </c>
      <c r="J682" s="452"/>
      <c r="K682" s="42"/>
    </row>
    <row r="683" spans="1:11" s="8" customFormat="1" ht="12.75" hidden="1" outlineLevel="2" x14ac:dyDescent="0.2">
      <c r="A683" s="228" t="e">
        <f>A682</f>
        <v>#REF!</v>
      </c>
      <c r="B683" s="228" t="s">
        <v>24</v>
      </c>
      <c r="C683" s="228"/>
      <c r="D683" s="228"/>
      <c r="E683" s="426"/>
      <c r="F683" s="427" t="s">
        <v>46</v>
      </c>
      <c r="G683" s="332" t="s">
        <v>45</v>
      </c>
      <c r="H683" s="379"/>
      <c r="I683" s="390"/>
      <c r="J683" s="441"/>
      <c r="K683" s="34" t="e">
        <f>J683*#REF!</f>
        <v>#REF!</v>
      </c>
    </row>
    <row r="684" spans="1:11" s="8" customFormat="1" ht="12.75" hidden="1" outlineLevel="2" x14ac:dyDescent="0.2">
      <c r="A684" s="27" t="e">
        <f>IF(SUM(#REF!)&gt;0,10,"")</f>
        <v>#REF!</v>
      </c>
      <c r="B684" s="46"/>
      <c r="C684" s="229" t="s">
        <v>10</v>
      </c>
      <c r="D684" s="229" t="str">
        <f>IF($C$673="X","X","")</f>
        <v>X</v>
      </c>
      <c r="E684" s="424">
        <v>51186</v>
      </c>
      <c r="F684" s="425" t="s">
        <v>655</v>
      </c>
      <c r="G684" s="349"/>
      <c r="H684" s="397"/>
      <c r="I684" s="396" t="s">
        <v>45</v>
      </c>
      <c r="J684" s="452"/>
      <c r="K684" s="42"/>
    </row>
    <row r="685" spans="1:11" s="8" customFormat="1" ht="12.75" hidden="1" outlineLevel="2" x14ac:dyDescent="0.2">
      <c r="A685" s="228" t="e">
        <f>A684</f>
        <v>#REF!</v>
      </c>
      <c r="B685" s="228" t="s">
        <v>24</v>
      </c>
      <c r="C685" s="228"/>
      <c r="D685" s="228"/>
      <c r="E685" s="426"/>
      <c r="F685" s="427" t="s">
        <v>46</v>
      </c>
      <c r="G685" s="332" t="s">
        <v>45</v>
      </c>
      <c r="H685" s="379"/>
      <c r="I685" s="390"/>
      <c r="J685" s="441"/>
      <c r="K685" s="34" t="e">
        <f>J685*#REF!</f>
        <v>#REF!</v>
      </c>
    </row>
    <row r="686" spans="1:11" s="8" customFormat="1" ht="12.75" hidden="1" outlineLevel="2" x14ac:dyDescent="0.2">
      <c r="A686" s="27" t="e">
        <f>IF(SUM(#REF!)&gt;0,10,"")</f>
        <v>#REF!</v>
      </c>
      <c r="B686" s="46"/>
      <c r="C686" s="229" t="s">
        <v>10</v>
      </c>
      <c r="D686" s="229" t="str">
        <f>IF($C$673="X","X","")</f>
        <v>X</v>
      </c>
      <c r="E686" s="424">
        <v>51187</v>
      </c>
      <c r="F686" s="425" t="s">
        <v>656</v>
      </c>
      <c r="G686" s="349"/>
      <c r="H686" s="397"/>
      <c r="I686" s="396" t="s">
        <v>45</v>
      </c>
      <c r="J686" s="452"/>
      <c r="K686" s="42"/>
    </row>
    <row r="687" spans="1:11" s="8" customFormat="1" ht="12.75" hidden="1" outlineLevel="2" x14ac:dyDescent="0.2">
      <c r="A687" s="228" t="e">
        <f>A686</f>
        <v>#REF!</v>
      </c>
      <c r="B687" s="228" t="s">
        <v>24</v>
      </c>
      <c r="C687" s="228"/>
      <c r="D687" s="228"/>
      <c r="E687" s="426"/>
      <c r="F687" s="427" t="s">
        <v>46</v>
      </c>
      <c r="G687" s="332" t="s">
        <v>45</v>
      </c>
      <c r="H687" s="379"/>
      <c r="I687" s="390"/>
      <c r="J687" s="441"/>
      <c r="K687" s="34" t="e">
        <f>J687*#REF!</f>
        <v>#REF!</v>
      </c>
    </row>
    <row r="688" spans="1:11" s="8" customFormat="1" ht="12.75" hidden="1" outlineLevel="2" x14ac:dyDescent="0.2">
      <c r="A688" s="27" t="e">
        <f>IF(SUM(#REF!)&gt;0,10,"")</f>
        <v>#REF!</v>
      </c>
      <c r="B688" s="46"/>
      <c r="C688" s="229"/>
      <c r="D688" s="229" t="str">
        <f>IF($C$673="X","X","")</f>
        <v>X</v>
      </c>
      <c r="E688" s="424">
        <v>51188</v>
      </c>
      <c r="F688" s="425" t="s">
        <v>314</v>
      </c>
      <c r="G688" s="349"/>
      <c r="H688" s="397"/>
      <c r="I688" s="396" t="s">
        <v>45</v>
      </c>
      <c r="J688" s="452"/>
      <c r="K688" s="42"/>
    </row>
    <row r="689" spans="1:11" s="8" customFormat="1" ht="12.75" hidden="1" outlineLevel="2" x14ac:dyDescent="0.2">
      <c r="A689" s="228" t="e">
        <f>A688</f>
        <v>#REF!</v>
      </c>
      <c r="B689" s="228" t="s">
        <v>24</v>
      </c>
      <c r="C689" s="228"/>
      <c r="D689" s="228"/>
      <c r="E689" s="426"/>
      <c r="F689" s="427" t="s">
        <v>46</v>
      </c>
      <c r="G689" s="332" t="s">
        <v>45</v>
      </c>
      <c r="H689" s="379"/>
      <c r="I689" s="390"/>
      <c r="J689" s="441"/>
      <c r="K689" s="34" t="e">
        <f>J689*#REF!</f>
        <v>#REF!</v>
      </c>
    </row>
    <row r="690" spans="1:11" s="8" customFormat="1" ht="12.75" hidden="1" outlineLevel="2" x14ac:dyDescent="0.2">
      <c r="A690" s="27" t="e">
        <f>IF(SUM(#REF!)&gt;0,10,"")</f>
        <v>#REF!</v>
      </c>
      <c r="B690" s="46"/>
      <c r="C690" s="229" t="s">
        <v>10</v>
      </c>
      <c r="D690" s="229" t="str">
        <f>IF($C$673="X","X","")</f>
        <v>X</v>
      </c>
      <c r="E690" s="424">
        <v>51189</v>
      </c>
      <c r="F690" s="425" t="s">
        <v>658</v>
      </c>
      <c r="G690" s="349"/>
      <c r="H690" s="397"/>
      <c r="I690" s="396" t="s">
        <v>45</v>
      </c>
      <c r="J690" s="452"/>
      <c r="K690" s="42"/>
    </row>
    <row r="691" spans="1:11" s="8" customFormat="1" ht="12.75" hidden="1" outlineLevel="2" x14ac:dyDescent="0.2">
      <c r="A691" s="228" t="e">
        <f>A690</f>
        <v>#REF!</v>
      </c>
      <c r="B691" s="228" t="s">
        <v>24</v>
      </c>
      <c r="C691" s="228"/>
      <c r="D691" s="228"/>
      <c r="E691" s="426"/>
      <c r="F691" s="428" t="s">
        <v>46</v>
      </c>
      <c r="G691" s="332" t="s">
        <v>45</v>
      </c>
      <c r="H691" s="369"/>
      <c r="I691" s="392"/>
      <c r="J691" s="438"/>
      <c r="K691" s="35" t="e">
        <f>J691*#REF!</f>
        <v>#REF!</v>
      </c>
    </row>
    <row r="692" spans="1:11" s="8" customFormat="1" ht="12.75" hidden="1" outlineLevel="2" x14ac:dyDescent="0.2">
      <c r="A692" s="27" t="e">
        <f>IF(SUM(#REF!)&gt;0,10,"")</f>
        <v>#REF!</v>
      </c>
      <c r="B692" s="46"/>
      <c r="C692" s="229" t="s">
        <v>10</v>
      </c>
      <c r="D692" s="229" t="str">
        <f>IF($C$673="X","X","")</f>
        <v>X</v>
      </c>
      <c r="E692" s="424">
        <v>51190</v>
      </c>
      <c r="F692" s="425" t="s">
        <v>659</v>
      </c>
      <c r="G692" s="349"/>
      <c r="H692" s="397"/>
      <c r="I692" s="396" t="s">
        <v>45</v>
      </c>
      <c r="J692" s="452"/>
      <c r="K692" s="42"/>
    </row>
    <row r="693" spans="1:11" s="8" customFormat="1" ht="12.75" hidden="1" outlineLevel="2" x14ac:dyDescent="0.2">
      <c r="A693" s="228" t="e">
        <f>A692</f>
        <v>#REF!</v>
      </c>
      <c r="B693" s="228" t="s">
        <v>24</v>
      </c>
      <c r="C693" s="228"/>
      <c r="D693" s="228"/>
      <c r="E693" s="429"/>
      <c r="F693" s="427" t="s">
        <v>46</v>
      </c>
      <c r="G693" s="332" t="s">
        <v>45</v>
      </c>
      <c r="H693" s="379"/>
      <c r="I693" s="390"/>
      <c r="J693" s="441"/>
      <c r="K693" s="34" t="e">
        <f>J693*#REF!</f>
        <v>#REF!</v>
      </c>
    </row>
    <row r="694" spans="1:11" s="8" customFormat="1" ht="12.75" hidden="1" outlineLevel="2" x14ac:dyDescent="0.2">
      <c r="A694" s="27" t="e">
        <f>IF(SUM(#REF!)&gt;0,10,"")</f>
        <v>#REF!</v>
      </c>
      <c r="B694" s="46"/>
      <c r="C694" s="229"/>
      <c r="D694" s="229" t="str">
        <f>IF($C$673="X","X","")</f>
        <v>X</v>
      </c>
      <c r="E694" s="424">
        <v>51191</v>
      </c>
      <c r="F694" s="425" t="s">
        <v>660</v>
      </c>
      <c r="G694" s="349"/>
      <c r="H694" s="397"/>
      <c r="I694" s="396" t="s">
        <v>45</v>
      </c>
      <c r="J694" s="452"/>
      <c r="K694" s="42"/>
    </row>
    <row r="695" spans="1:11" s="8" customFormat="1" ht="12.75" hidden="1" outlineLevel="2" x14ac:dyDescent="0.2">
      <c r="A695" s="228" t="e">
        <f>A694</f>
        <v>#REF!</v>
      </c>
      <c r="B695" s="228" t="s">
        <v>24</v>
      </c>
      <c r="C695" s="228"/>
      <c r="D695" s="228"/>
      <c r="E695" s="426"/>
      <c r="F695" s="427" t="s">
        <v>46</v>
      </c>
      <c r="G695" s="332" t="s">
        <v>45</v>
      </c>
      <c r="H695" s="379"/>
      <c r="I695" s="390"/>
      <c r="J695" s="441"/>
      <c r="K695" s="34" t="e">
        <f>J695*#REF!</f>
        <v>#REF!</v>
      </c>
    </row>
    <row r="696" spans="1:11" s="8" customFormat="1" ht="90" hidden="1" outlineLevel="2" x14ac:dyDescent="0.2">
      <c r="A696" s="228" t="e">
        <f>#REF!</f>
        <v>#REF!</v>
      </c>
      <c r="B696" s="47" t="s">
        <v>23</v>
      </c>
      <c r="C696" s="47"/>
      <c r="D696" s="47"/>
      <c r="E696" s="145"/>
      <c r="F696" s="205" t="s">
        <v>627</v>
      </c>
      <c r="G696" s="350">
        <v>0</v>
      </c>
      <c r="H696" s="403"/>
      <c r="I696" s="392"/>
      <c r="J696" s="456"/>
      <c r="K696" s="159"/>
    </row>
    <row r="697" spans="1:11" s="8" customFormat="1" ht="12.75" hidden="1" outlineLevel="2" x14ac:dyDescent="0.2">
      <c r="A697" s="228" t="e">
        <f>#REF!</f>
        <v>#REF!</v>
      </c>
      <c r="B697" s="228" t="s">
        <v>24</v>
      </c>
      <c r="C697" s="228"/>
      <c r="D697" s="228"/>
      <c r="E697" s="43"/>
      <c r="F697" s="210" t="s">
        <v>36</v>
      </c>
      <c r="G697" s="332" t="s">
        <v>34</v>
      </c>
      <c r="H697" s="379"/>
      <c r="I697" s="390"/>
      <c r="J697" s="441"/>
      <c r="K697" s="34" t="e">
        <f>J697*#REF!</f>
        <v>#REF!</v>
      </c>
    </row>
    <row r="698" spans="1:11" s="8" customFormat="1" ht="12.75" hidden="1" outlineLevel="2" x14ac:dyDescent="0.2">
      <c r="A698" s="228" t="e">
        <f>#REF!</f>
        <v>#REF!</v>
      </c>
      <c r="B698" s="228" t="s">
        <v>24</v>
      </c>
      <c r="C698" s="228"/>
      <c r="D698" s="228"/>
      <c r="E698" s="43"/>
      <c r="F698" s="210" t="s">
        <v>36</v>
      </c>
      <c r="G698" s="332" t="s">
        <v>34</v>
      </c>
      <c r="H698" s="379"/>
      <c r="I698" s="390"/>
      <c r="J698" s="441"/>
      <c r="K698" s="34" t="e">
        <f>J698*#REF!</f>
        <v>#REF!</v>
      </c>
    </row>
    <row r="699" spans="1:11" s="8" customFormat="1" ht="12.75" hidden="1" outlineLevel="2" x14ac:dyDescent="0.2">
      <c r="A699" s="228" t="e">
        <f>#REF!</f>
        <v>#REF!</v>
      </c>
      <c r="B699" s="228" t="s">
        <v>24</v>
      </c>
      <c r="C699" s="228"/>
      <c r="D699" s="228"/>
      <c r="E699" s="43"/>
      <c r="F699" s="210" t="s">
        <v>36</v>
      </c>
      <c r="G699" s="332" t="s">
        <v>34</v>
      </c>
      <c r="H699" s="379"/>
      <c r="I699" s="390"/>
      <c r="J699" s="441"/>
      <c r="K699" s="34" t="e">
        <f>J699*#REF!</f>
        <v>#REF!</v>
      </c>
    </row>
    <row r="700" spans="1:11" s="8" customFormat="1" ht="12.75" hidden="1" outlineLevel="2" x14ac:dyDescent="0.2">
      <c r="A700" s="27" t="e">
        <f>IF(SUM(#REF!)&gt;0,10,"")</f>
        <v>#REF!</v>
      </c>
      <c r="B700" s="46"/>
      <c r="C700" s="229" t="s">
        <v>10</v>
      </c>
      <c r="D700" s="229" t="e">
        <f>IF(#REF!="X","X","")</f>
        <v>#REF!</v>
      </c>
      <c r="E700" s="147">
        <v>52114</v>
      </c>
      <c r="F700" s="207" t="s">
        <v>322</v>
      </c>
      <c r="G700" s="349"/>
      <c r="H700" s="397">
        <v>580</v>
      </c>
      <c r="I700" s="396" t="s">
        <v>34</v>
      </c>
      <c r="J700" s="452"/>
      <c r="K700" s="42"/>
    </row>
    <row r="701" spans="1:11" s="8" customFormat="1" ht="12.75" hidden="1" outlineLevel="2" x14ac:dyDescent="0.2">
      <c r="A701" s="228" t="e">
        <f>A700</f>
        <v>#REF!</v>
      </c>
      <c r="B701" s="228" t="s">
        <v>24</v>
      </c>
      <c r="C701" s="228"/>
      <c r="D701" s="228"/>
      <c r="E701" s="43"/>
      <c r="F701" s="230" t="s">
        <v>36</v>
      </c>
      <c r="G701" s="332" t="s">
        <v>34</v>
      </c>
      <c r="H701" s="369"/>
      <c r="I701" s="390"/>
      <c r="J701" s="438"/>
      <c r="K701" s="35" t="e">
        <f>J701*#REF!</f>
        <v>#REF!</v>
      </c>
    </row>
    <row r="702" spans="1:11" s="8" customFormat="1" ht="12.75" hidden="1" outlineLevel="2" x14ac:dyDescent="0.2">
      <c r="A702" s="27" t="e">
        <f>IF(SUM(#REF!)&gt;0,10,"")</f>
        <v>#REF!</v>
      </c>
      <c r="B702" s="46"/>
      <c r="C702" s="229"/>
      <c r="D702" s="229" t="e">
        <f>IF(#REF!="X","X","")</f>
        <v>#REF!</v>
      </c>
      <c r="E702" s="147">
        <v>52115</v>
      </c>
      <c r="F702" s="207" t="s">
        <v>323</v>
      </c>
      <c r="G702" s="349"/>
      <c r="H702" s="397">
        <v>650</v>
      </c>
      <c r="I702" s="396" t="s">
        <v>34</v>
      </c>
      <c r="J702" s="452"/>
      <c r="K702" s="42"/>
    </row>
    <row r="703" spans="1:11" s="8" customFormat="1" ht="12.75" hidden="1" outlineLevel="2" x14ac:dyDescent="0.2">
      <c r="A703" s="228" t="e">
        <f>A702</f>
        <v>#REF!</v>
      </c>
      <c r="B703" s="228" t="s">
        <v>24</v>
      </c>
      <c r="C703" s="228"/>
      <c r="D703" s="228"/>
      <c r="E703" s="43"/>
      <c r="F703" s="210" t="s">
        <v>36</v>
      </c>
      <c r="G703" s="332" t="s">
        <v>34</v>
      </c>
      <c r="H703" s="379"/>
      <c r="I703" s="390"/>
      <c r="J703" s="441"/>
      <c r="K703" s="34" t="e">
        <f>J703*#REF!</f>
        <v>#REF!</v>
      </c>
    </row>
    <row r="704" spans="1:11" s="8" customFormat="1" ht="12.75" hidden="1" outlineLevel="2" x14ac:dyDescent="0.2">
      <c r="A704" s="27" t="e">
        <f>IF(SUM(#REF!)&gt;0,10,"")</f>
        <v>#REF!</v>
      </c>
      <c r="B704" s="46"/>
      <c r="C704" s="229" t="s">
        <v>10</v>
      </c>
      <c r="D704" s="229" t="e">
        <f>IF(#REF!="X","X","")</f>
        <v>#REF!</v>
      </c>
      <c r="E704" s="147">
        <v>52116</v>
      </c>
      <c r="F704" s="207" t="s">
        <v>324</v>
      </c>
      <c r="G704" s="349"/>
      <c r="H704" s="397">
        <v>955</v>
      </c>
      <c r="I704" s="396" t="s">
        <v>34</v>
      </c>
      <c r="J704" s="452"/>
      <c r="K704" s="42"/>
    </row>
    <row r="705" spans="1:11" s="8" customFormat="1" ht="12.75" hidden="1" outlineLevel="2" x14ac:dyDescent="0.2">
      <c r="A705" s="228" t="e">
        <f>A704</f>
        <v>#REF!</v>
      </c>
      <c r="B705" s="228" t="s">
        <v>24</v>
      </c>
      <c r="C705" s="228"/>
      <c r="D705" s="228"/>
      <c r="E705" s="43"/>
      <c r="F705" s="210" t="s">
        <v>36</v>
      </c>
      <c r="G705" s="332" t="s">
        <v>34</v>
      </c>
      <c r="H705" s="379"/>
      <c r="I705" s="390"/>
      <c r="J705" s="441"/>
      <c r="K705" s="34" t="e">
        <f>J705*#REF!</f>
        <v>#REF!</v>
      </c>
    </row>
    <row r="706" spans="1:11" s="8" customFormat="1" ht="12.75" hidden="1" outlineLevel="2" x14ac:dyDescent="0.2">
      <c r="A706" s="27" t="e">
        <f>IF(SUM(#REF!)&gt;0,10,"")</f>
        <v>#REF!</v>
      </c>
      <c r="B706" s="46"/>
      <c r="C706" s="229"/>
      <c r="D706" s="229" t="e">
        <f>IF(#REF!="X","X","")</f>
        <v>#REF!</v>
      </c>
      <c r="E706" s="147">
        <v>52117</v>
      </c>
      <c r="F706" s="207" t="s">
        <v>325</v>
      </c>
      <c r="G706" s="349"/>
      <c r="H706" s="397">
        <v>1300</v>
      </c>
      <c r="I706" s="396" t="s">
        <v>34</v>
      </c>
      <c r="J706" s="452"/>
      <c r="K706" s="42"/>
    </row>
    <row r="707" spans="1:11" s="8" customFormat="1" ht="12.75" hidden="1" outlineLevel="2" x14ac:dyDescent="0.2">
      <c r="A707" s="228" t="e">
        <f>A706</f>
        <v>#REF!</v>
      </c>
      <c r="B707" s="228" t="s">
        <v>24</v>
      </c>
      <c r="C707" s="228"/>
      <c r="D707" s="228"/>
      <c r="E707" s="43"/>
      <c r="F707" s="230" t="s">
        <v>36</v>
      </c>
      <c r="G707" s="332" t="s">
        <v>34</v>
      </c>
      <c r="H707" s="369"/>
      <c r="I707" s="392"/>
      <c r="J707" s="438"/>
      <c r="K707" s="35" t="e">
        <f>J707*#REF!</f>
        <v>#REF!</v>
      </c>
    </row>
    <row r="708" spans="1:11" s="8" customFormat="1" ht="12.75" hidden="1" outlineLevel="2" x14ac:dyDescent="0.2">
      <c r="A708" s="27" t="e">
        <f>IF(SUM(#REF!)&gt;0,10,"")</f>
        <v>#REF!</v>
      </c>
      <c r="B708" s="46"/>
      <c r="C708" s="229" t="s">
        <v>10</v>
      </c>
      <c r="D708" s="229" t="e">
        <f>IF(#REF!="X","X","")</f>
        <v>#REF!</v>
      </c>
      <c r="E708" s="147">
        <v>52118</v>
      </c>
      <c r="F708" s="207" t="s">
        <v>326</v>
      </c>
      <c r="G708" s="349"/>
      <c r="H708" s="397">
        <v>1500</v>
      </c>
      <c r="I708" s="396" t="s">
        <v>34</v>
      </c>
      <c r="J708" s="452"/>
      <c r="K708" s="42"/>
    </row>
    <row r="709" spans="1:11" s="8" customFormat="1" ht="12.75" hidden="1" outlineLevel="2" x14ac:dyDescent="0.2">
      <c r="A709" s="228" t="e">
        <f>A708</f>
        <v>#REF!</v>
      </c>
      <c r="B709" s="228" t="s">
        <v>24</v>
      </c>
      <c r="C709" s="228"/>
      <c r="D709" s="228"/>
      <c r="E709" s="43"/>
      <c r="F709" s="210" t="s">
        <v>36</v>
      </c>
      <c r="G709" s="332" t="s">
        <v>34</v>
      </c>
      <c r="H709" s="379"/>
      <c r="I709" s="390"/>
      <c r="J709" s="441"/>
      <c r="K709" s="34" t="e">
        <f>J709*#REF!</f>
        <v>#REF!</v>
      </c>
    </row>
    <row r="710" spans="1:11" s="8" customFormat="1" ht="12.75" hidden="1" outlineLevel="2" x14ac:dyDescent="0.2">
      <c r="A710" s="27" t="e">
        <f>IF(SUM(#REF!)&gt;0,10,"")</f>
        <v>#REF!</v>
      </c>
      <c r="B710" s="46"/>
      <c r="C710" s="229" t="s">
        <v>10</v>
      </c>
      <c r="D710" s="229" t="e">
        <f>IF(#REF!="X","X","")</f>
        <v>#REF!</v>
      </c>
      <c r="E710" s="147">
        <v>52119</v>
      </c>
      <c r="F710" s="207" t="s">
        <v>327</v>
      </c>
      <c r="G710" s="349"/>
      <c r="H710" s="397">
        <v>3500</v>
      </c>
      <c r="I710" s="396" t="s">
        <v>34</v>
      </c>
      <c r="J710" s="452"/>
      <c r="K710" s="42"/>
    </row>
    <row r="711" spans="1:11" s="8" customFormat="1" ht="12.75" hidden="1" outlineLevel="2" x14ac:dyDescent="0.2">
      <c r="A711" s="228" t="e">
        <f>A710</f>
        <v>#REF!</v>
      </c>
      <c r="B711" s="228" t="s">
        <v>24</v>
      </c>
      <c r="C711" s="228"/>
      <c r="D711" s="228"/>
      <c r="E711" s="43"/>
      <c r="F711" s="210" t="s">
        <v>36</v>
      </c>
      <c r="G711" s="332" t="s">
        <v>34</v>
      </c>
      <c r="H711" s="379"/>
      <c r="I711" s="390"/>
      <c r="J711" s="441"/>
      <c r="K711" s="34" t="e">
        <f>J711*#REF!</f>
        <v>#REF!</v>
      </c>
    </row>
    <row r="712" spans="1:11" s="8" customFormat="1" ht="12.75" hidden="1" outlineLevel="2" x14ac:dyDescent="0.2">
      <c r="A712" s="27" t="e">
        <f>IF(SUM(#REF!)&gt;0,10,"")</f>
        <v>#REF!</v>
      </c>
      <c r="B712" s="46"/>
      <c r="C712" s="229" t="s">
        <v>10</v>
      </c>
      <c r="D712" s="229" t="e">
        <f>IF(#REF!="X","X","")</f>
        <v>#REF!</v>
      </c>
      <c r="E712" s="147">
        <v>52120</v>
      </c>
      <c r="F712" s="207" t="s">
        <v>665</v>
      </c>
      <c r="G712" s="349"/>
      <c r="H712" s="397">
        <v>6300</v>
      </c>
      <c r="I712" s="396" t="s">
        <v>34</v>
      </c>
      <c r="J712" s="441"/>
      <c r="K712" s="42"/>
    </row>
    <row r="713" spans="1:11" s="8" customFormat="1" ht="12.75" hidden="1" outlineLevel="2" x14ac:dyDescent="0.2">
      <c r="A713" s="228" t="e">
        <f>A712</f>
        <v>#REF!</v>
      </c>
      <c r="B713" s="228" t="s">
        <v>24</v>
      </c>
      <c r="C713" s="228"/>
      <c r="D713" s="228"/>
      <c r="E713" s="43"/>
      <c r="F713" s="210" t="s">
        <v>36</v>
      </c>
      <c r="G713" s="332" t="s">
        <v>34</v>
      </c>
      <c r="H713" s="379"/>
      <c r="I713" s="390"/>
      <c r="J713" s="441"/>
      <c r="K713" s="34"/>
    </row>
    <row r="714" spans="1:11" s="8" customFormat="1" ht="12.75" hidden="1" outlineLevel="2" x14ac:dyDescent="0.2">
      <c r="A714" s="228" t="e">
        <f>IF(SUM(#REF!)&gt;0,10,"")</f>
        <v>#REF!</v>
      </c>
      <c r="B714" s="47" t="s">
        <v>21</v>
      </c>
      <c r="C714" s="238" t="s">
        <v>10</v>
      </c>
      <c r="D714" s="238" t="e">
        <f>IF(#REF!="X","X","")</f>
        <v>#REF!</v>
      </c>
      <c r="E714" s="105">
        <v>52200</v>
      </c>
      <c r="F714" s="216" t="s">
        <v>328</v>
      </c>
      <c r="G714" s="353"/>
      <c r="H714" s="404"/>
      <c r="I714" s="396"/>
      <c r="J714" s="457"/>
      <c r="K714" s="161"/>
    </row>
    <row r="715" spans="1:11" s="8" customFormat="1" ht="12.75" hidden="1" outlineLevel="2" x14ac:dyDescent="0.2">
      <c r="A715" s="228" t="e">
        <f>IF(SUM(#REF!)&gt;0,10,"")</f>
        <v>#REF!</v>
      </c>
      <c r="B715" s="46" t="s">
        <v>79</v>
      </c>
      <c r="C715" s="197" t="s">
        <v>10</v>
      </c>
      <c r="D715" s="197" t="str">
        <f>IF($C$714="X","X","")</f>
        <v>X</v>
      </c>
      <c r="E715" s="150">
        <v>52210</v>
      </c>
      <c r="F715" s="208" t="s">
        <v>329</v>
      </c>
      <c r="G715" s="351">
        <v>0</v>
      </c>
      <c r="H715" s="402"/>
      <c r="I715" s="396"/>
      <c r="J715" s="449"/>
      <c r="K715" s="38"/>
    </row>
    <row r="716" spans="1:11" s="8" customFormat="1" ht="45" hidden="1" outlineLevel="2" x14ac:dyDescent="0.2">
      <c r="A716" s="228" t="e">
        <f>A715</f>
        <v>#REF!</v>
      </c>
      <c r="B716" s="46" t="s">
        <v>23</v>
      </c>
      <c r="C716" s="46"/>
      <c r="D716" s="46"/>
      <c r="E716" s="145"/>
      <c r="F716" s="273" t="s">
        <v>628</v>
      </c>
      <c r="G716" s="351">
        <v>0</v>
      </c>
      <c r="H716" s="402"/>
      <c r="I716" s="392"/>
      <c r="J716" s="449"/>
      <c r="K716" s="38"/>
    </row>
    <row r="717" spans="1:11" s="8" customFormat="1" ht="12.75" hidden="1" outlineLevel="2" x14ac:dyDescent="0.2">
      <c r="A717" s="27" t="e">
        <f>IF(SUM(#REF!)&gt;0,10,"")</f>
        <v>#REF!</v>
      </c>
      <c r="B717" s="46"/>
      <c r="C717" s="229" t="s">
        <v>10</v>
      </c>
      <c r="D717" s="229" t="str">
        <f>IF($C$715="X","X","")</f>
        <v>X</v>
      </c>
      <c r="E717" s="147">
        <v>52213</v>
      </c>
      <c r="F717" s="207" t="s">
        <v>319</v>
      </c>
      <c r="G717" s="349"/>
      <c r="H717" s="397">
        <v>370</v>
      </c>
      <c r="I717" s="396" t="s">
        <v>34</v>
      </c>
      <c r="J717" s="452"/>
      <c r="K717" s="42"/>
    </row>
    <row r="718" spans="1:11" s="8" customFormat="1" ht="12.75" hidden="1" outlineLevel="2" x14ac:dyDescent="0.2">
      <c r="A718" s="228" t="e">
        <f>A717</f>
        <v>#REF!</v>
      </c>
      <c r="B718" s="228" t="s">
        <v>24</v>
      </c>
      <c r="C718" s="228"/>
      <c r="D718" s="228"/>
      <c r="E718" s="43"/>
      <c r="F718" s="210" t="s">
        <v>36</v>
      </c>
      <c r="G718" s="332" t="s">
        <v>34</v>
      </c>
      <c r="H718" s="379"/>
      <c r="I718" s="390"/>
      <c r="J718" s="441"/>
      <c r="K718" s="34" t="e">
        <f>J718*#REF!</f>
        <v>#REF!</v>
      </c>
    </row>
    <row r="719" spans="1:11" s="8" customFormat="1" ht="12.75" hidden="1" outlineLevel="2" x14ac:dyDescent="0.2">
      <c r="A719" s="27" t="e">
        <f>IF(SUM(#REF!)&gt;0,10,"")</f>
        <v>#REF!</v>
      </c>
      <c r="B719" s="46"/>
      <c r="C719" s="229" t="s">
        <v>10</v>
      </c>
      <c r="D719" s="229" t="str">
        <f>IF($C$715="X","X","")</f>
        <v>X</v>
      </c>
      <c r="E719" s="147">
        <v>52214</v>
      </c>
      <c r="F719" s="207" t="s">
        <v>321</v>
      </c>
      <c r="G719" s="349"/>
      <c r="H719" s="397">
        <v>560</v>
      </c>
      <c r="I719" s="396" t="s">
        <v>34</v>
      </c>
      <c r="J719" s="452"/>
      <c r="K719" s="42"/>
    </row>
    <row r="720" spans="1:11" s="8" customFormat="1" ht="12.75" hidden="1" outlineLevel="2" x14ac:dyDescent="0.2">
      <c r="A720" s="228" t="e">
        <f>A719</f>
        <v>#REF!</v>
      </c>
      <c r="B720" s="228" t="s">
        <v>24</v>
      </c>
      <c r="C720" s="228"/>
      <c r="D720" s="228"/>
      <c r="E720" s="43"/>
      <c r="F720" s="210" t="s">
        <v>36</v>
      </c>
      <c r="G720" s="332" t="s">
        <v>34</v>
      </c>
      <c r="H720" s="379"/>
      <c r="I720" s="390"/>
      <c r="J720" s="441"/>
      <c r="K720" s="34" t="e">
        <f>J720*#REF!</f>
        <v>#REF!</v>
      </c>
    </row>
    <row r="721" spans="1:11" s="8" customFormat="1" ht="12.75" hidden="1" outlineLevel="2" x14ac:dyDescent="0.2">
      <c r="A721" s="27" t="e">
        <f>IF(SUM(#REF!)&gt;0,10,"")</f>
        <v>#REF!</v>
      </c>
      <c r="B721" s="46"/>
      <c r="C721" s="229"/>
      <c r="D721" s="229" t="str">
        <f>IF($C$715="X","X","")</f>
        <v>X</v>
      </c>
      <c r="E721" s="147">
        <v>52215</v>
      </c>
      <c r="F721" s="207" t="s">
        <v>322</v>
      </c>
      <c r="G721" s="349"/>
      <c r="H721" s="397">
        <v>700</v>
      </c>
      <c r="I721" s="396" t="s">
        <v>34</v>
      </c>
      <c r="J721" s="452"/>
      <c r="K721" s="42"/>
    </row>
    <row r="722" spans="1:11" s="8" customFormat="1" ht="12.75" hidden="1" outlineLevel="2" x14ac:dyDescent="0.2">
      <c r="A722" s="228" t="e">
        <f>A721</f>
        <v>#REF!</v>
      </c>
      <c r="B722" s="228" t="s">
        <v>24</v>
      </c>
      <c r="C722" s="228"/>
      <c r="D722" s="228"/>
      <c r="E722" s="19"/>
      <c r="F722" s="230" t="s">
        <v>36</v>
      </c>
      <c r="G722" s="332" t="s">
        <v>34</v>
      </c>
      <c r="H722" s="369"/>
      <c r="I722" s="392"/>
      <c r="J722" s="438"/>
      <c r="K722" s="35" t="e">
        <f>J722*#REF!</f>
        <v>#REF!</v>
      </c>
    </row>
    <row r="723" spans="1:11" s="8" customFormat="1" ht="12.75" hidden="1" outlineLevel="2" x14ac:dyDescent="0.2">
      <c r="A723" s="228" t="e">
        <f>IF(SUM(#REF!)&gt;0,10,"")</f>
        <v>#REF!</v>
      </c>
      <c r="B723" s="46" t="s">
        <v>79</v>
      </c>
      <c r="C723" s="197" t="s">
        <v>10</v>
      </c>
      <c r="D723" s="197" t="str">
        <f>IF($C$714="X","X","")</f>
        <v>X</v>
      </c>
      <c r="E723" s="150">
        <v>52220</v>
      </c>
      <c r="F723" s="208" t="s">
        <v>330</v>
      </c>
      <c r="G723" s="349">
        <v>0</v>
      </c>
      <c r="H723" s="397"/>
      <c r="I723" s="396"/>
      <c r="J723" s="452"/>
      <c r="K723" s="158"/>
    </row>
    <row r="724" spans="1:11" s="8" customFormat="1" ht="56.25" hidden="1" outlineLevel="2" x14ac:dyDescent="0.2">
      <c r="A724" s="228" t="e">
        <f>A723</f>
        <v>#REF!</v>
      </c>
      <c r="B724" s="46" t="s">
        <v>23</v>
      </c>
      <c r="C724" s="46"/>
      <c r="D724" s="46"/>
      <c r="E724" s="145"/>
      <c r="F724" s="205" t="s">
        <v>331</v>
      </c>
      <c r="G724" s="351">
        <v>0</v>
      </c>
      <c r="H724" s="402"/>
      <c r="I724" s="392"/>
      <c r="J724" s="449"/>
      <c r="K724" s="38"/>
    </row>
    <row r="725" spans="1:11" s="8" customFormat="1" ht="12.75" hidden="1" outlineLevel="2" x14ac:dyDescent="0.2">
      <c r="A725" s="27" t="e">
        <f>IF(SUM(#REF!)&gt;0,10,"")</f>
        <v>#REF!</v>
      </c>
      <c r="B725" s="46"/>
      <c r="C725" s="229"/>
      <c r="D725" s="229" t="str">
        <f>IF($C$723="X","X","")</f>
        <v>X</v>
      </c>
      <c r="E725" s="147">
        <v>52221</v>
      </c>
      <c r="F725" s="207" t="s">
        <v>332</v>
      </c>
      <c r="G725" s="349"/>
      <c r="H725" s="397">
        <v>1015</v>
      </c>
      <c r="I725" s="396" t="s">
        <v>34</v>
      </c>
      <c r="J725" s="452"/>
      <c r="K725" s="42"/>
    </row>
    <row r="726" spans="1:11" s="8" customFormat="1" ht="12.75" hidden="1" outlineLevel="2" x14ac:dyDescent="0.2">
      <c r="A726" s="228" t="e">
        <f>A725</f>
        <v>#REF!</v>
      </c>
      <c r="B726" s="228" t="s">
        <v>24</v>
      </c>
      <c r="C726" s="228"/>
      <c r="D726" s="228"/>
      <c r="E726" s="43"/>
      <c r="F726" s="210" t="s">
        <v>36</v>
      </c>
      <c r="G726" s="332" t="s">
        <v>34</v>
      </c>
      <c r="H726" s="379"/>
      <c r="I726" s="390"/>
      <c r="J726" s="441"/>
      <c r="K726" s="34" t="e">
        <f>J726*#REF!</f>
        <v>#REF!</v>
      </c>
    </row>
    <row r="727" spans="1:11" s="8" customFormat="1" ht="12.75" hidden="1" outlineLevel="2" x14ac:dyDescent="0.2">
      <c r="A727" s="27" t="e">
        <f>IF(SUM(#REF!)&gt;0,10,"")</f>
        <v>#REF!</v>
      </c>
      <c r="B727" s="46"/>
      <c r="C727" s="229"/>
      <c r="D727" s="229" t="str">
        <f>IF($C$723="X","X","")</f>
        <v>X</v>
      </c>
      <c r="E727" s="147">
        <v>52222</v>
      </c>
      <c r="F727" s="207" t="s">
        <v>333</v>
      </c>
      <c r="G727" s="349"/>
      <c r="H727" s="397">
        <v>1180</v>
      </c>
      <c r="I727" s="396" t="s">
        <v>34</v>
      </c>
      <c r="J727" s="452"/>
      <c r="K727" s="42"/>
    </row>
    <row r="728" spans="1:11" s="8" customFormat="1" ht="12.75" hidden="1" outlineLevel="2" x14ac:dyDescent="0.2">
      <c r="A728" s="228" t="e">
        <f>A727</f>
        <v>#REF!</v>
      </c>
      <c r="B728" s="228" t="s">
        <v>24</v>
      </c>
      <c r="C728" s="228"/>
      <c r="D728" s="228"/>
      <c r="E728" s="43"/>
      <c r="F728" s="210" t="s">
        <v>36</v>
      </c>
      <c r="G728" s="332" t="s">
        <v>34</v>
      </c>
      <c r="H728" s="379"/>
      <c r="I728" s="390"/>
      <c r="J728" s="441"/>
      <c r="K728" s="34" t="e">
        <f>J728*#REF!</f>
        <v>#REF!</v>
      </c>
    </row>
    <row r="729" spans="1:11" s="11" customFormat="1" ht="12.75" hidden="1" outlineLevel="2" x14ac:dyDescent="0.2">
      <c r="A729" s="27" t="e">
        <f>IF(SUM(#REF!)&gt;0,10,"")</f>
        <v>#REF!</v>
      </c>
      <c r="B729" s="46"/>
      <c r="C729" s="229" t="s">
        <v>10</v>
      </c>
      <c r="D729" s="229" t="str">
        <f>IF($C$723="X","X","")</f>
        <v>X</v>
      </c>
      <c r="E729" s="147">
        <v>52224</v>
      </c>
      <c r="F729" s="207" t="s">
        <v>334</v>
      </c>
      <c r="G729" s="349"/>
      <c r="H729" s="397">
        <v>1750</v>
      </c>
      <c r="I729" s="396" t="s">
        <v>34</v>
      </c>
      <c r="J729" s="452"/>
      <c r="K729" s="42"/>
    </row>
    <row r="730" spans="1:11" s="8" customFormat="1" ht="12.75" hidden="1" outlineLevel="2" x14ac:dyDescent="0.2">
      <c r="A730" s="228" t="e">
        <f>A729</f>
        <v>#REF!</v>
      </c>
      <c r="B730" s="228" t="s">
        <v>24</v>
      </c>
      <c r="C730" s="228"/>
      <c r="D730" s="228"/>
      <c r="E730" s="43"/>
      <c r="F730" s="210" t="s">
        <v>36</v>
      </c>
      <c r="G730" s="332" t="s">
        <v>34</v>
      </c>
      <c r="H730" s="379"/>
      <c r="I730" s="390"/>
      <c r="J730" s="441"/>
      <c r="K730" s="34" t="e">
        <f>J730*#REF!</f>
        <v>#REF!</v>
      </c>
    </row>
    <row r="731" spans="1:11" s="8" customFormat="1" ht="56.25" hidden="1" outlineLevel="2" x14ac:dyDescent="0.2">
      <c r="A731" s="228" t="e">
        <f>#REF!</f>
        <v>#REF!</v>
      </c>
      <c r="B731" s="27" t="s">
        <v>23</v>
      </c>
      <c r="C731" s="27"/>
      <c r="D731" s="27"/>
      <c r="E731" s="319"/>
      <c r="F731" s="307" t="s">
        <v>337</v>
      </c>
      <c r="G731" s="352">
        <v>0</v>
      </c>
      <c r="H731" s="415"/>
      <c r="I731" s="380"/>
      <c r="J731" s="462"/>
      <c r="K731" s="39"/>
    </row>
    <row r="732" spans="1:11" s="8" customFormat="1" ht="12.75" hidden="1" outlineLevel="2" x14ac:dyDescent="0.2">
      <c r="A732" s="228" t="e">
        <f>#REF!</f>
        <v>#REF!</v>
      </c>
      <c r="B732" s="228" t="s">
        <v>24</v>
      </c>
      <c r="C732" s="228"/>
      <c r="D732" s="228"/>
      <c r="E732" s="306"/>
      <c r="F732" s="304" t="s">
        <v>36</v>
      </c>
      <c r="G732" s="332" t="s">
        <v>34</v>
      </c>
      <c r="H732" s="379"/>
      <c r="I732" s="390"/>
      <c r="J732" s="441"/>
      <c r="K732" s="34" t="e">
        <f>J732*#REF!</f>
        <v>#REF!</v>
      </c>
    </row>
    <row r="733" spans="1:11" s="8" customFormat="1" ht="12.75" hidden="1" outlineLevel="2" x14ac:dyDescent="0.2">
      <c r="A733" s="27" t="e">
        <f>IF(SUM(#REF!)&gt;0,10,"")</f>
        <v>#REF!</v>
      </c>
      <c r="B733" s="46"/>
      <c r="C733" s="229" t="s">
        <v>10</v>
      </c>
      <c r="D733" s="229" t="e">
        <f>IF(#REF!="X","X","")</f>
        <v>#REF!</v>
      </c>
      <c r="E733" s="308">
        <v>52312</v>
      </c>
      <c r="F733" s="303" t="s">
        <v>339</v>
      </c>
      <c r="G733" s="349"/>
      <c r="H733" s="397"/>
      <c r="I733" s="396" t="s">
        <v>34</v>
      </c>
      <c r="J733" s="452"/>
      <c r="K733" s="42"/>
    </row>
    <row r="734" spans="1:11" s="11" customFormat="1" ht="12" hidden="1" outlineLevel="2" x14ac:dyDescent="0.2">
      <c r="A734" s="228" t="e">
        <f>A733</f>
        <v>#REF!</v>
      </c>
      <c r="B734" s="228" t="s">
        <v>24</v>
      </c>
      <c r="C734" s="228"/>
      <c r="D734" s="228"/>
      <c r="E734" s="305"/>
      <c r="F734" s="301" t="s">
        <v>36</v>
      </c>
      <c r="G734" s="332" t="s">
        <v>34</v>
      </c>
      <c r="H734" s="379"/>
      <c r="I734" s="392"/>
      <c r="J734" s="441"/>
      <c r="K734" s="34" t="e">
        <f>J734*#REF!</f>
        <v>#REF!</v>
      </c>
    </row>
    <row r="735" spans="1:11" s="8" customFormat="1" ht="22.5" hidden="1" outlineLevel="2" x14ac:dyDescent="0.2">
      <c r="A735" s="27" t="e">
        <f>IF(SUM(#REF!)&gt;0,10,"")</f>
        <v>#REF!</v>
      </c>
      <c r="B735" s="46"/>
      <c r="C735" s="229" t="s">
        <v>10</v>
      </c>
      <c r="D735" s="229" t="e">
        <f>IF(#REF!="X","X","")</f>
        <v>#REF!</v>
      </c>
      <c r="E735" s="308">
        <v>52313</v>
      </c>
      <c r="F735" s="303" t="s">
        <v>340</v>
      </c>
      <c r="G735" s="349"/>
      <c r="H735" s="397"/>
      <c r="I735" s="396" t="s">
        <v>34</v>
      </c>
      <c r="J735" s="452"/>
      <c r="K735" s="42"/>
    </row>
    <row r="736" spans="1:11" s="8" customFormat="1" ht="12.75" hidden="1" outlineLevel="2" x14ac:dyDescent="0.2">
      <c r="A736" s="228" t="e">
        <f>A735</f>
        <v>#REF!</v>
      </c>
      <c r="B736" s="228" t="s">
        <v>24</v>
      </c>
      <c r="C736" s="228"/>
      <c r="D736" s="228"/>
      <c r="E736" s="305"/>
      <c r="F736" s="301" t="s">
        <v>36</v>
      </c>
      <c r="G736" s="332" t="s">
        <v>34</v>
      </c>
      <c r="H736" s="379"/>
      <c r="I736" s="392"/>
      <c r="J736" s="441"/>
      <c r="K736" s="34" t="e">
        <f>J736*#REF!</f>
        <v>#REF!</v>
      </c>
    </row>
    <row r="737" spans="1:11" s="8" customFormat="1" ht="22.5" hidden="1" outlineLevel="2" x14ac:dyDescent="0.2">
      <c r="A737" s="27" t="e">
        <f>IF(SUM(#REF!)&gt;0,10,"")</f>
        <v>#REF!</v>
      </c>
      <c r="B737" s="46"/>
      <c r="C737" s="229"/>
      <c r="D737" s="229" t="e">
        <f>IF(#REF!="X","X","")</f>
        <v>#REF!</v>
      </c>
      <c r="E737" s="308">
        <v>52314</v>
      </c>
      <c r="F737" s="303" t="s">
        <v>341</v>
      </c>
      <c r="G737" s="349"/>
      <c r="H737" s="397"/>
      <c r="I737" s="396" t="s">
        <v>34</v>
      </c>
      <c r="J737" s="452"/>
      <c r="K737" s="42"/>
    </row>
    <row r="738" spans="1:11" s="8" customFormat="1" ht="12.75" hidden="1" outlineLevel="2" x14ac:dyDescent="0.2">
      <c r="A738" s="228" t="e">
        <f>A737</f>
        <v>#REF!</v>
      </c>
      <c r="B738" s="228" t="s">
        <v>24</v>
      </c>
      <c r="C738" s="228"/>
      <c r="D738" s="228"/>
      <c r="E738" s="305"/>
      <c r="F738" s="301" t="s">
        <v>36</v>
      </c>
      <c r="G738" s="332" t="s">
        <v>34</v>
      </c>
      <c r="H738" s="379"/>
      <c r="I738" s="392"/>
      <c r="J738" s="441"/>
      <c r="K738" s="34" t="e">
        <f>J738*#REF!</f>
        <v>#REF!</v>
      </c>
    </row>
    <row r="739" spans="1:11" s="8" customFormat="1" ht="22.5" hidden="1" outlineLevel="2" x14ac:dyDescent="0.2">
      <c r="A739" s="27" t="e">
        <f>IF(SUM(#REF!)&gt;0,10,"")</f>
        <v>#REF!</v>
      </c>
      <c r="B739" s="46"/>
      <c r="C739" s="229" t="s">
        <v>10</v>
      </c>
      <c r="D739" s="229" t="e">
        <f>IF(#REF!="X","X","")</f>
        <v>#REF!</v>
      </c>
      <c r="E739" s="308">
        <v>52315</v>
      </c>
      <c r="F739" s="303" t="s">
        <v>342</v>
      </c>
      <c r="G739" s="349"/>
      <c r="H739" s="397"/>
      <c r="I739" s="396" t="s">
        <v>34</v>
      </c>
      <c r="J739" s="452"/>
      <c r="K739" s="42"/>
    </row>
    <row r="740" spans="1:11" s="11" customFormat="1" ht="12" hidden="1" outlineLevel="2" x14ac:dyDescent="0.2">
      <c r="A740" s="228" t="e">
        <f>A739</f>
        <v>#REF!</v>
      </c>
      <c r="B740" s="228" t="s">
        <v>24</v>
      </c>
      <c r="C740" s="228"/>
      <c r="D740" s="228"/>
      <c r="E740" s="305"/>
      <c r="F740" s="301" t="s">
        <v>36</v>
      </c>
      <c r="G740" s="332" t="s">
        <v>34</v>
      </c>
      <c r="H740" s="379"/>
      <c r="I740" s="392"/>
      <c r="J740" s="441"/>
      <c r="K740" s="34" t="e">
        <f>J740*#REF!</f>
        <v>#REF!</v>
      </c>
    </row>
    <row r="741" spans="1:11" s="8" customFormat="1" ht="12.75" hidden="1" outlineLevel="2" x14ac:dyDescent="0.2">
      <c r="A741" s="228" t="e">
        <f>IF(SUM(#REF!)&gt;0,10,"")</f>
        <v>#REF!</v>
      </c>
      <c r="B741" s="46" t="s">
        <v>79</v>
      </c>
      <c r="C741" s="197"/>
      <c r="D741" s="197" t="e">
        <f>IF(#REF!="X","X","")</f>
        <v>#REF!</v>
      </c>
      <c r="E741" s="318">
        <v>52320</v>
      </c>
      <c r="F741" s="302" t="s">
        <v>343</v>
      </c>
      <c r="G741" s="351"/>
      <c r="H741" s="402"/>
      <c r="I741" s="396"/>
      <c r="J741" s="449"/>
      <c r="K741" s="38"/>
    </row>
    <row r="742" spans="1:11" s="8" customFormat="1" ht="45" hidden="1" outlineLevel="2" x14ac:dyDescent="0.2">
      <c r="A742" s="228" t="e">
        <f>A741</f>
        <v>#REF!</v>
      </c>
      <c r="B742" s="27" t="s">
        <v>23</v>
      </c>
      <c r="C742" s="27"/>
      <c r="D742" s="27"/>
      <c r="E742" s="319"/>
      <c r="F742" s="307" t="s">
        <v>344</v>
      </c>
      <c r="G742" s="352">
        <v>0</v>
      </c>
      <c r="H742" s="415"/>
      <c r="I742" s="380"/>
      <c r="J742" s="462"/>
      <c r="K742" s="39"/>
    </row>
    <row r="743" spans="1:11" s="8" customFormat="1" ht="12.75" hidden="1" outlineLevel="2" x14ac:dyDescent="0.2">
      <c r="A743" s="27" t="e">
        <f>IF(SUM(#REF!)&gt;0,10,"")</f>
        <v>#REF!</v>
      </c>
      <c r="B743" s="46"/>
      <c r="C743" s="229"/>
      <c r="D743" s="229" t="str">
        <f>IF($C$741="X","X","")</f>
        <v/>
      </c>
      <c r="E743" s="308">
        <v>52321</v>
      </c>
      <c r="F743" s="303" t="s">
        <v>345</v>
      </c>
      <c r="G743" s="349"/>
      <c r="H743" s="397"/>
      <c r="I743" s="396" t="s">
        <v>34</v>
      </c>
      <c r="J743" s="452"/>
      <c r="K743" s="42"/>
    </row>
    <row r="744" spans="1:11" s="8" customFormat="1" ht="12.75" hidden="1" outlineLevel="2" x14ac:dyDescent="0.2">
      <c r="A744" s="228" t="e">
        <f>A743</f>
        <v>#REF!</v>
      </c>
      <c r="B744" s="228" t="s">
        <v>24</v>
      </c>
      <c r="C744" s="228"/>
      <c r="D744" s="228"/>
      <c r="E744" s="306"/>
      <c r="F744" s="304" t="s">
        <v>36</v>
      </c>
      <c r="G744" s="332" t="s">
        <v>34</v>
      </c>
      <c r="H744" s="379"/>
      <c r="I744" s="390"/>
      <c r="J744" s="441"/>
      <c r="K744" s="34" t="e">
        <f>J744*#REF!</f>
        <v>#REF!</v>
      </c>
    </row>
    <row r="745" spans="1:11" s="3" customFormat="1" ht="12.75" hidden="1" outlineLevel="1" collapsed="1" x14ac:dyDescent="0.2">
      <c r="A745" s="27" t="e">
        <f>IF(SUM(#REF!)&gt;0,10,"")</f>
        <v>#REF!</v>
      </c>
      <c r="B745" s="46"/>
      <c r="C745" s="229"/>
      <c r="D745" s="229" t="str">
        <f>IF($C$741="X","X","")</f>
        <v/>
      </c>
      <c r="E745" s="308">
        <v>52322</v>
      </c>
      <c r="F745" s="303" t="s">
        <v>346</v>
      </c>
      <c r="G745" s="349"/>
      <c r="H745" s="397"/>
      <c r="I745" s="396" t="s">
        <v>34</v>
      </c>
      <c r="J745" s="452"/>
      <c r="K745" s="42"/>
    </row>
    <row r="746" spans="1:11" s="8" customFormat="1" ht="12.75" hidden="1" outlineLevel="2" x14ac:dyDescent="0.2">
      <c r="A746" s="228" t="e">
        <f>A745</f>
        <v>#REF!</v>
      </c>
      <c r="B746" s="228" t="s">
        <v>24</v>
      </c>
      <c r="C746" s="228"/>
      <c r="D746" s="228"/>
      <c r="E746" s="305"/>
      <c r="F746" s="301" t="s">
        <v>36</v>
      </c>
      <c r="G746" s="332" t="s">
        <v>34</v>
      </c>
      <c r="H746" s="379"/>
      <c r="I746" s="392"/>
      <c r="J746" s="441"/>
      <c r="K746" s="266" t="e">
        <f>J746*#REF!</f>
        <v>#REF!</v>
      </c>
    </row>
    <row r="747" spans="1:11" s="8" customFormat="1" ht="22.5" hidden="1" outlineLevel="2" x14ac:dyDescent="0.2">
      <c r="A747" s="228" t="e">
        <f>#REF!</f>
        <v>#REF!</v>
      </c>
      <c r="B747" s="27" t="s">
        <v>23</v>
      </c>
      <c r="C747" s="27"/>
      <c r="D747" s="27"/>
      <c r="E747" s="319"/>
      <c r="F747" s="307" t="s">
        <v>348</v>
      </c>
      <c r="G747" s="352">
        <v>0</v>
      </c>
      <c r="H747" s="415"/>
      <c r="I747" s="380"/>
      <c r="J747" s="462"/>
      <c r="K747" s="39"/>
    </row>
    <row r="748" spans="1:11" s="8" customFormat="1" ht="12.75" hidden="1" outlineLevel="2" x14ac:dyDescent="0.2">
      <c r="A748" s="228" t="e">
        <f>#REF!</f>
        <v>#REF!</v>
      </c>
      <c r="B748" s="228" t="s">
        <v>24</v>
      </c>
      <c r="C748" s="228"/>
      <c r="D748" s="228"/>
      <c r="E748" s="305"/>
      <c r="F748" s="301" t="s">
        <v>36</v>
      </c>
      <c r="G748" s="332" t="s">
        <v>34</v>
      </c>
      <c r="H748" s="379"/>
      <c r="I748" s="392"/>
      <c r="J748" s="441"/>
      <c r="K748" s="34" t="e">
        <f>J748*#REF!</f>
        <v>#REF!</v>
      </c>
    </row>
    <row r="749" spans="1:11" s="8" customFormat="1" ht="12.75" hidden="1" outlineLevel="2" x14ac:dyDescent="0.2">
      <c r="A749" s="27" t="e">
        <f>IF(SUM(#REF!)&gt;0,10,"")</f>
        <v>#REF!</v>
      </c>
      <c r="B749" s="46"/>
      <c r="C749" s="229"/>
      <c r="D749" s="229" t="e">
        <f>IF(#REF!="X","X","")</f>
        <v>#REF!</v>
      </c>
      <c r="E749" s="308">
        <v>52342</v>
      </c>
      <c r="F749" s="303" t="s">
        <v>350</v>
      </c>
      <c r="G749" s="349"/>
      <c r="H749" s="397"/>
      <c r="I749" s="396" t="s">
        <v>34</v>
      </c>
      <c r="J749" s="452"/>
      <c r="K749" s="42"/>
    </row>
    <row r="750" spans="1:11" s="8" customFormat="1" ht="12.75" hidden="1" outlineLevel="2" x14ac:dyDescent="0.2">
      <c r="A750" s="228" t="e">
        <f>A749</f>
        <v>#REF!</v>
      </c>
      <c r="B750" s="228" t="s">
        <v>24</v>
      </c>
      <c r="C750" s="228"/>
      <c r="D750" s="228"/>
      <c r="E750" s="305"/>
      <c r="F750" s="301" t="s">
        <v>36</v>
      </c>
      <c r="G750" s="332" t="s">
        <v>34</v>
      </c>
      <c r="H750" s="379"/>
      <c r="I750" s="392"/>
      <c r="J750" s="441"/>
      <c r="K750" s="34" t="e">
        <f>J750*#REF!</f>
        <v>#REF!</v>
      </c>
    </row>
    <row r="751" spans="1:11" s="8" customFormat="1" ht="12.75" hidden="1" outlineLevel="2" x14ac:dyDescent="0.2">
      <c r="A751" s="228" t="e">
        <f>IF(SUM(#REF!)&gt;0,10,"")</f>
        <v>#REF!</v>
      </c>
      <c r="B751" s="47" t="s">
        <v>21</v>
      </c>
      <c r="C751" s="238" t="s">
        <v>10</v>
      </c>
      <c r="D751" s="238" t="e">
        <f>IF(#REF!="X","X","")</f>
        <v>#REF!</v>
      </c>
      <c r="E751" s="290">
        <v>54100</v>
      </c>
      <c r="F751" s="271" t="s">
        <v>469</v>
      </c>
      <c r="G751" s="349">
        <v>0</v>
      </c>
      <c r="H751" s="397"/>
      <c r="I751" s="396"/>
      <c r="J751" s="452"/>
      <c r="K751" s="158"/>
    </row>
    <row r="752" spans="1:11" s="8" customFormat="1" ht="45" hidden="1" outlineLevel="2" x14ac:dyDescent="0.2">
      <c r="A752" s="228" t="e">
        <f>A751</f>
        <v>#REF!</v>
      </c>
      <c r="B752" s="27" t="s">
        <v>23</v>
      </c>
      <c r="C752" s="27"/>
      <c r="D752" s="27"/>
      <c r="E752" s="297"/>
      <c r="F752" s="273" t="s">
        <v>351</v>
      </c>
      <c r="G752" s="352">
        <v>0</v>
      </c>
      <c r="H752" s="415"/>
      <c r="I752" s="372"/>
      <c r="J752" s="462"/>
      <c r="K752" s="39"/>
    </row>
    <row r="753" spans="1:13" s="8" customFormat="1" ht="12.75" hidden="1" outlineLevel="2" x14ac:dyDescent="0.2">
      <c r="A753" s="228" t="e">
        <f>IF(SUM(#REF!)&gt;0,10,"")</f>
        <v>#REF!</v>
      </c>
      <c r="B753" s="46" t="s">
        <v>79</v>
      </c>
      <c r="C753" s="197" t="s">
        <v>10</v>
      </c>
      <c r="D753" s="197" t="str">
        <f>IF($C$751="X","X","")</f>
        <v>X</v>
      </c>
      <c r="E753" s="298">
        <v>54110</v>
      </c>
      <c r="F753" s="276" t="s">
        <v>475</v>
      </c>
      <c r="G753" s="351"/>
      <c r="H753" s="402"/>
      <c r="I753" s="396"/>
      <c r="J753" s="449"/>
      <c r="K753" s="38"/>
    </row>
    <row r="754" spans="1:13" s="12" customFormat="1" ht="12.75" hidden="1" outlineLevel="2" x14ac:dyDescent="0.2">
      <c r="A754" s="27" t="e">
        <f>IF(SUM(#REF!)&gt;0,10,"")</f>
        <v>#REF!</v>
      </c>
      <c r="B754" s="46"/>
      <c r="C754" s="229"/>
      <c r="D754" s="229" t="str">
        <f>IF($C$753="X","X","")</f>
        <v>X</v>
      </c>
      <c r="E754" s="278">
        <v>54111</v>
      </c>
      <c r="F754" s="273" t="s">
        <v>470</v>
      </c>
      <c r="G754" s="349"/>
      <c r="H754" s="397">
        <v>1160</v>
      </c>
      <c r="I754" s="396" t="s">
        <v>34</v>
      </c>
      <c r="J754" s="452"/>
      <c r="K754" s="42"/>
    </row>
    <row r="755" spans="1:13" s="8" customFormat="1" ht="12.75" hidden="1" outlineLevel="2" x14ac:dyDescent="0.2">
      <c r="A755" s="228" t="e">
        <f>A754</f>
        <v>#REF!</v>
      </c>
      <c r="B755" s="228" t="s">
        <v>24</v>
      </c>
      <c r="C755" s="228"/>
      <c r="D755" s="228"/>
      <c r="E755" s="293"/>
      <c r="F755" s="275" t="s">
        <v>36</v>
      </c>
      <c r="G755" s="332" t="s">
        <v>34</v>
      </c>
      <c r="H755" s="379"/>
      <c r="I755" s="390"/>
      <c r="J755" s="441"/>
      <c r="K755" s="34" t="e">
        <f>J755*#REF!</f>
        <v>#REF!</v>
      </c>
      <c r="M755" s="8">
        <v>79</v>
      </c>
    </row>
    <row r="756" spans="1:13" s="8" customFormat="1" ht="12.75" hidden="1" outlineLevel="2" x14ac:dyDescent="0.2">
      <c r="A756" s="27" t="e">
        <f>IF(SUM(#REF!)&gt;0,10,"")</f>
        <v>#REF!</v>
      </c>
      <c r="B756" s="46"/>
      <c r="C756" s="229" t="s">
        <v>10</v>
      </c>
      <c r="D756" s="229" t="str">
        <f>IF($C$753="X","X","")</f>
        <v>X</v>
      </c>
      <c r="E756" s="278">
        <v>54112</v>
      </c>
      <c r="F756" s="273" t="s">
        <v>471</v>
      </c>
      <c r="G756" s="349"/>
      <c r="H756" s="397">
        <v>230</v>
      </c>
      <c r="I756" s="396" t="s">
        <v>45</v>
      </c>
      <c r="J756" s="452"/>
      <c r="K756" s="42"/>
    </row>
    <row r="757" spans="1:13" s="8" customFormat="1" ht="12.75" hidden="1" outlineLevel="2" x14ac:dyDescent="0.2">
      <c r="A757" s="228" t="e">
        <f>A756</f>
        <v>#REF!</v>
      </c>
      <c r="B757" s="228" t="s">
        <v>24</v>
      </c>
      <c r="C757" s="228"/>
      <c r="D757" s="228"/>
      <c r="E757" s="293"/>
      <c r="F757" s="275" t="s">
        <v>46</v>
      </c>
      <c r="G757" s="332" t="s">
        <v>45</v>
      </c>
      <c r="H757" s="379"/>
      <c r="I757" s="390"/>
      <c r="J757" s="441"/>
      <c r="K757" s="34" t="e">
        <f>J757*#REF!</f>
        <v>#REF!</v>
      </c>
    </row>
    <row r="758" spans="1:13" s="8" customFormat="1" ht="12.75" hidden="1" outlineLevel="2" x14ac:dyDescent="0.2">
      <c r="A758" s="27" t="e">
        <f>IF(SUM(#REF!)&gt;0,10,"")</f>
        <v>#REF!</v>
      </c>
      <c r="B758" s="46"/>
      <c r="C758" s="229"/>
      <c r="D758" s="229" t="str">
        <f>IF($C$753="X","X","")</f>
        <v>X</v>
      </c>
      <c r="E758" s="278">
        <v>54113</v>
      </c>
      <c r="F758" s="273" t="s">
        <v>472</v>
      </c>
      <c r="G758" s="349"/>
      <c r="H758" s="397">
        <v>1650</v>
      </c>
      <c r="I758" s="396" t="s">
        <v>34</v>
      </c>
      <c r="J758" s="452"/>
      <c r="K758" s="42"/>
    </row>
    <row r="759" spans="1:13" s="8" customFormat="1" ht="12.75" hidden="1" outlineLevel="2" x14ac:dyDescent="0.2">
      <c r="A759" s="228" t="e">
        <f>A758</f>
        <v>#REF!</v>
      </c>
      <c r="B759" s="228" t="s">
        <v>24</v>
      </c>
      <c r="C759" s="228"/>
      <c r="D759" s="228"/>
      <c r="E759" s="293"/>
      <c r="F759" s="275" t="s">
        <v>36</v>
      </c>
      <c r="G759" s="332" t="s">
        <v>34</v>
      </c>
      <c r="H759" s="379"/>
      <c r="I759" s="390"/>
      <c r="J759" s="441"/>
      <c r="K759" s="34" t="e">
        <f>J759*#REF!</f>
        <v>#REF!</v>
      </c>
    </row>
    <row r="760" spans="1:13" s="8" customFormat="1" ht="12.75" hidden="1" outlineLevel="2" x14ac:dyDescent="0.2">
      <c r="A760" s="27" t="e">
        <f>IF(SUM(#REF!)&gt;0,10,"")</f>
        <v>#REF!</v>
      </c>
      <c r="B760" s="46"/>
      <c r="C760" s="229" t="s">
        <v>10</v>
      </c>
      <c r="D760" s="229" t="str">
        <f>IF($C$753="X","X","")</f>
        <v>X</v>
      </c>
      <c r="E760" s="278">
        <v>54114</v>
      </c>
      <c r="F760" s="273" t="s">
        <v>473</v>
      </c>
      <c r="G760" s="349"/>
      <c r="H760" s="397">
        <v>280</v>
      </c>
      <c r="I760" s="396" t="s">
        <v>45</v>
      </c>
      <c r="J760" s="452"/>
      <c r="K760" s="42"/>
    </row>
    <row r="761" spans="1:13" s="8" customFormat="1" ht="12.75" hidden="1" outlineLevel="2" x14ac:dyDescent="0.2">
      <c r="A761" s="228" t="e">
        <f>A760</f>
        <v>#REF!</v>
      </c>
      <c r="B761" s="228" t="s">
        <v>24</v>
      </c>
      <c r="C761" s="228"/>
      <c r="D761" s="228"/>
      <c r="E761" s="293"/>
      <c r="F761" s="275" t="s">
        <v>46</v>
      </c>
      <c r="G761" s="332" t="s">
        <v>45</v>
      </c>
      <c r="H761" s="369"/>
      <c r="I761" s="392"/>
      <c r="J761" s="438"/>
      <c r="K761" s="35" t="e">
        <f>J761*#REF!</f>
        <v>#REF!</v>
      </c>
    </row>
    <row r="762" spans="1:13" s="8" customFormat="1" ht="45" hidden="1" outlineLevel="2" x14ac:dyDescent="0.2">
      <c r="A762" s="228" t="e">
        <f>#REF!</f>
        <v>#REF!</v>
      </c>
      <c r="B762" s="47" t="s">
        <v>23</v>
      </c>
      <c r="C762" s="47"/>
      <c r="D762" s="47"/>
      <c r="E762" s="299"/>
      <c r="F762" s="273" t="s">
        <v>352</v>
      </c>
      <c r="G762" s="350">
        <v>0</v>
      </c>
      <c r="H762" s="403"/>
      <c r="I762" s="392"/>
      <c r="J762" s="456"/>
      <c r="K762" s="159"/>
    </row>
    <row r="763" spans="1:13" s="8" customFormat="1" ht="12.75" hidden="1" outlineLevel="2" x14ac:dyDescent="0.2">
      <c r="A763" s="228" t="e">
        <f>#REF!</f>
        <v>#REF!</v>
      </c>
      <c r="B763" s="228" t="s">
        <v>24</v>
      </c>
      <c r="C763" s="228"/>
      <c r="D763" s="228"/>
      <c r="E763" s="293"/>
      <c r="F763" s="275" t="s">
        <v>36</v>
      </c>
      <c r="G763" s="332" t="s">
        <v>34</v>
      </c>
      <c r="H763" s="379"/>
      <c r="I763" s="390"/>
      <c r="J763" s="441"/>
      <c r="K763" s="34" t="e">
        <f>J763*#REF!</f>
        <v>#REF!</v>
      </c>
    </row>
    <row r="764" spans="1:13" s="8" customFormat="1" ht="22.5" hidden="1" outlineLevel="2" x14ac:dyDescent="0.2">
      <c r="A764" s="27" t="e">
        <f>IF(SUM(#REF!)&gt;0,10,"")</f>
        <v>#REF!</v>
      </c>
      <c r="B764" s="46"/>
      <c r="C764" s="229"/>
      <c r="D764" s="229" t="e">
        <f>IF(#REF!="X","X","")</f>
        <v>#REF!</v>
      </c>
      <c r="E764" s="278">
        <v>54212</v>
      </c>
      <c r="F764" s="273" t="s">
        <v>476</v>
      </c>
      <c r="G764" s="349"/>
      <c r="H764" s="397">
        <v>2350</v>
      </c>
      <c r="I764" s="396" t="s">
        <v>34</v>
      </c>
      <c r="J764" s="452"/>
      <c r="K764" s="42"/>
    </row>
    <row r="765" spans="1:13" s="8" customFormat="1" ht="12.75" hidden="1" outlineLevel="2" x14ac:dyDescent="0.2">
      <c r="A765" s="228" t="e">
        <f>A764</f>
        <v>#REF!</v>
      </c>
      <c r="B765" s="228" t="s">
        <v>24</v>
      </c>
      <c r="C765" s="228"/>
      <c r="D765" s="228"/>
      <c r="E765" s="293"/>
      <c r="F765" s="275" t="s">
        <v>36</v>
      </c>
      <c r="G765" s="332" t="s">
        <v>34</v>
      </c>
      <c r="H765" s="379"/>
      <c r="I765" s="390"/>
      <c r="J765" s="441"/>
      <c r="K765" s="34" t="e">
        <f>J765*#REF!</f>
        <v>#REF!</v>
      </c>
    </row>
    <row r="766" spans="1:13" s="8" customFormat="1" ht="12.75" hidden="1" outlineLevel="2" x14ac:dyDescent="0.2">
      <c r="A766" s="27" t="e">
        <f>IF(SUM(#REF!)&gt;0,10,"")</f>
        <v>#REF!</v>
      </c>
      <c r="B766" s="46"/>
      <c r="C766" s="229" t="s">
        <v>10</v>
      </c>
      <c r="D766" s="229" t="e">
        <f>IF(#REF!="X","X","")</f>
        <v>#REF!</v>
      </c>
      <c r="E766" s="278">
        <v>54213</v>
      </c>
      <c r="F766" s="273" t="s">
        <v>477</v>
      </c>
      <c r="G766" s="349"/>
      <c r="H766" s="397">
        <v>3300</v>
      </c>
      <c r="I766" s="396" t="s">
        <v>34</v>
      </c>
      <c r="J766" s="452"/>
      <c r="K766" s="42"/>
    </row>
    <row r="767" spans="1:13" s="8" customFormat="1" ht="12.75" hidden="1" outlineLevel="2" x14ac:dyDescent="0.2">
      <c r="A767" s="228" t="e">
        <f>A766</f>
        <v>#REF!</v>
      </c>
      <c r="B767" s="228" t="s">
        <v>24</v>
      </c>
      <c r="C767" s="228"/>
      <c r="D767" s="228"/>
      <c r="E767" s="293"/>
      <c r="F767" s="275" t="s">
        <v>36</v>
      </c>
      <c r="G767" s="332" t="s">
        <v>34</v>
      </c>
      <c r="H767" s="379"/>
      <c r="I767" s="390"/>
      <c r="J767" s="441"/>
      <c r="K767" s="34" t="e">
        <f>J767*#REF!</f>
        <v>#REF!</v>
      </c>
    </row>
    <row r="768" spans="1:13" s="8" customFormat="1" ht="22.5" hidden="1" outlineLevel="2" x14ac:dyDescent="0.2">
      <c r="A768" s="27" t="e">
        <f>IF(SUM(#REF!)&gt;0,10,"")</f>
        <v>#REF!</v>
      </c>
      <c r="B768" s="46"/>
      <c r="C768" s="229"/>
      <c r="D768" s="229" t="e">
        <f>IF(#REF!="X","X","")</f>
        <v>#REF!</v>
      </c>
      <c r="E768" s="278">
        <v>54214</v>
      </c>
      <c r="F768" s="273" t="s">
        <v>481</v>
      </c>
      <c r="G768" s="349"/>
      <c r="H768" s="397">
        <v>1050</v>
      </c>
      <c r="I768" s="396" t="s">
        <v>34</v>
      </c>
      <c r="J768" s="452"/>
      <c r="K768" s="42"/>
    </row>
    <row r="769" spans="1:11" s="8" customFormat="1" ht="12.75" hidden="1" outlineLevel="2" x14ac:dyDescent="0.2">
      <c r="A769" s="228" t="e">
        <f>A768</f>
        <v>#REF!</v>
      </c>
      <c r="B769" s="228" t="s">
        <v>24</v>
      </c>
      <c r="C769" s="228"/>
      <c r="D769" s="228"/>
      <c r="E769" s="300"/>
      <c r="F769" s="275" t="s">
        <v>36</v>
      </c>
      <c r="G769" s="332" t="s">
        <v>34</v>
      </c>
      <c r="H769" s="379"/>
      <c r="I769" s="392"/>
      <c r="J769" s="441"/>
      <c r="K769" s="34" t="e">
        <f>J769*#REF!</f>
        <v>#REF!</v>
      </c>
    </row>
    <row r="770" spans="1:11" s="8" customFormat="1" ht="22.5" hidden="1" outlineLevel="2" x14ac:dyDescent="0.2">
      <c r="A770" s="27" t="e">
        <f>IF(SUM(#REF!)&gt;0,10,"")</f>
        <v>#REF!</v>
      </c>
      <c r="B770" s="46"/>
      <c r="C770" s="229" t="s">
        <v>10</v>
      </c>
      <c r="D770" s="229" t="e">
        <f>IF(#REF!="X","X","")</f>
        <v>#REF!</v>
      </c>
      <c r="E770" s="278">
        <v>54215</v>
      </c>
      <c r="F770" s="273" t="s">
        <v>482</v>
      </c>
      <c r="G770" s="349"/>
      <c r="H770" s="397">
        <v>1380</v>
      </c>
      <c r="I770" s="396" t="s">
        <v>34</v>
      </c>
      <c r="J770" s="452"/>
      <c r="K770" s="42"/>
    </row>
    <row r="771" spans="1:11" s="8" customFormat="1" ht="12.75" hidden="1" outlineLevel="2" x14ac:dyDescent="0.2">
      <c r="A771" s="228" t="e">
        <f>A770</f>
        <v>#REF!</v>
      </c>
      <c r="B771" s="228" t="s">
        <v>24</v>
      </c>
      <c r="C771" s="228"/>
      <c r="D771" s="228"/>
      <c r="E771" s="300"/>
      <c r="F771" s="275" t="s">
        <v>36</v>
      </c>
      <c r="G771" s="332" t="s">
        <v>34</v>
      </c>
      <c r="H771" s="379"/>
      <c r="I771" s="392"/>
      <c r="J771" s="441"/>
      <c r="K771" s="34" t="e">
        <f>J771*#REF!</f>
        <v>#REF!</v>
      </c>
    </row>
    <row r="772" spans="1:11" s="8" customFormat="1" ht="22.5" hidden="1" outlineLevel="2" x14ac:dyDescent="0.2">
      <c r="A772" s="27" t="e">
        <f>IF(SUM(#REF!)&gt;0,10,"")</f>
        <v>#REF!</v>
      </c>
      <c r="B772" s="46"/>
      <c r="C772" s="229"/>
      <c r="D772" s="229" t="e">
        <f>IF(#REF!="X","X","")</f>
        <v>#REF!</v>
      </c>
      <c r="E772" s="278">
        <v>54216</v>
      </c>
      <c r="F772" s="273" t="s">
        <v>478</v>
      </c>
      <c r="G772" s="349"/>
      <c r="H772" s="397">
        <v>1820</v>
      </c>
      <c r="I772" s="396" t="s">
        <v>34</v>
      </c>
      <c r="J772" s="452"/>
      <c r="K772" s="42"/>
    </row>
    <row r="773" spans="1:11" s="8" customFormat="1" ht="12.75" hidden="1" outlineLevel="2" x14ac:dyDescent="0.2">
      <c r="A773" s="228" t="e">
        <f>A772</f>
        <v>#REF!</v>
      </c>
      <c r="B773" s="228" t="s">
        <v>24</v>
      </c>
      <c r="C773" s="228"/>
      <c r="D773" s="228"/>
      <c r="E773" s="300"/>
      <c r="F773" s="275" t="s">
        <v>36</v>
      </c>
      <c r="G773" s="332" t="s">
        <v>34</v>
      </c>
      <c r="H773" s="379"/>
      <c r="I773" s="392"/>
      <c r="J773" s="441"/>
      <c r="K773" s="34" t="e">
        <f>J773*#REF!</f>
        <v>#REF!</v>
      </c>
    </row>
    <row r="774" spans="1:11" s="8" customFormat="1" ht="22.5" hidden="1" outlineLevel="2" x14ac:dyDescent="0.2">
      <c r="A774" s="27" t="e">
        <f>IF(SUM(#REF!)&gt;0,10,"")</f>
        <v>#REF!</v>
      </c>
      <c r="B774" s="46"/>
      <c r="C774" s="229"/>
      <c r="D774" s="229" t="e">
        <f>IF(#REF!="X","X","")</f>
        <v>#REF!</v>
      </c>
      <c r="E774" s="278">
        <v>54217</v>
      </c>
      <c r="F774" s="273" t="s">
        <v>479</v>
      </c>
      <c r="G774" s="349"/>
      <c r="H774" s="397">
        <v>2540</v>
      </c>
      <c r="I774" s="396" t="s">
        <v>34</v>
      </c>
      <c r="J774" s="452"/>
      <c r="K774" s="42"/>
    </row>
    <row r="775" spans="1:11" s="8" customFormat="1" ht="12.75" hidden="1" outlineLevel="2" x14ac:dyDescent="0.2">
      <c r="A775" s="228" t="e">
        <f>A774</f>
        <v>#REF!</v>
      </c>
      <c r="B775" s="228" t="s">
        <v>24</v>
      </c>
      <c r="C775" s="228"/>
      <c r="D775" s="228"/>
      <c r="E775" s="300"/>
      <c r="F775" s="275" t="s">
        <v>36</v>
      </c>
      <c r="G775" s="332" t="s">
        <v>34</v>
      </c>
      <c r="H775" s="379"/>
      <c r="I775" s="392"/>
      <c r="J775" s="441"/>
      <c r="K775" s="34" t="e">
        <f>J775*#REF!</f>
        <v>#REF!</v>
      </c>
    </row>
    <row r="776" spans="1:11" s="8" customFormat="1" ht="12.75" hidden="1" outlineLevel="2" x14ac:dyDescent="0.2">
      <c r="A776" s="27" t="e">
        <f>IF(SUM(#REF!)&gt;0,10,"")</f>
        <v>#REF!</v>
      </c>
      <c r="B776" s="46"/>
      <c r="C776" s="229"/>
      <c r="D776" s="229" t="e">
        <f>IF(#REF!="X","X","")</f>
        <v>#REF!</v>
      </c>
      <c r="E776" s="278">
        <v>54218</v>
      </c>
      <c r="F776" s="273" t="s">
        <v>480</v>
      </c>
      <c r="G776" s="349"/>
      <c r="H776" s="397">
        <v>3220</v>
      </c>
      <c r="I776" s="396" t="s">
        <v>34</v>
      </c>
      <c r="J776" s="452"/>
      <c r="K776" s="42"/>
    </row>
    <row r="777" spans="1:11" s="8" customFormat="1" ht="12.75" hidden="1" outlineLevel="2" x14ac:dyDescent="0.2">
      <c r="A777" s="228" t="e">
        <f>A776</f>
        <v>#REF!</v>
      </c>
      <c r="B777" s="228" t="s">
        <v>24</v>
      </c>
      <c r="C777" s="228"/>
      <c r="D777" s="228"/>
      <c r="E777" s="300"/>
      <c r="F777" s="275" t="s">
        <v>36</v>
      </c>
      <c r="G777" s="332" t="s">
        <v>34</v>
      </c>
      <c r="H777" s="379"/>
      <c r="I777" s="392"/>
      <c r="J777" s="441"/>
      <c r="K777" s="34" t="e">
        <f>J777*#REF!</f>
        <v>#REF!</v>
      </c>
    </row>
    <row r="778" spans="1:11" s="8" customFormat="1" ht="22.5" hidden="1" outlineLevel="2" x14ac:dyDescent="0.2">
      <c r="A778" s="27" t="e">
        <f>IF(SUM(#REF!)&gt;0,10,"")</f>
        <v>#REF!</v>
      </c>
      <c r="B778" s="46"/>
      <c r="C778" s="229"/>
      <c r="D778" s="229" t="e">
        <f>IF(#REF!="X","X","")</f>
        <v>#REF!</v>
      </c>
      <c r="E778" s="278">
        <v>54219</v>
      </c>
      <c r="F778" s="273" t="s">
        <v>484</v>
      </c>
      <c r="G778" s="349"/>
      <c r="H778" s="397">
        <v>1280</v>
      </c>
      <c r="I778" s="396" t="s">
        <v>34</v>
      </c>
      <c r="J778" s="452"/>
      <c r="K778" s="42"/>
    </row>
    <row r="779" spans="1:11" s="8" customFormat="1" ht="12.75" hidden="1" outlineLevel="2" x14ac:dyDescent="0.2">
      <c r="A779" s="228" t="e">
        <f>A778</f>
        <v>#REF!</v>
      </c>
      <c r="B779" s="228" t="s">
        <v>24</v>
      </c>
      <c r="C779" s="228"/>
      <c r="D779" s="228"/>
      <c r="E779" s="300"/>
      <c r="F779" s="275" t="s">
        <v>36</v>
      </c>
      <c r="G779" s="332" t="s">
        <v>34</v>
      </c>
      <c r="H779" s="379"/>
      <c r="I779" s="392"/>
      <c r="J779" s="441"/>
      <c r="K779" s="34" t="e">
        <f>J779*#REF!</f>
        <v>#REF!</v>
      </c>
    </row>
    <row r="780" spans="1:11" s="8" customFormat="1" ht="22.5" hidden="1" outlineLevel="2" x14ac:dyDescent="0.2">
      <c r="A780" s="27" t="e">
        <f>IF(SUM(#REF!)&gt;0,10,"")</f>
        <v>#REF!</v>
      </c>
      <c r="B780" s="46"/>
      <c r="C780" s="229"/>
      <c r="D780" s="229" t="e">
        <f>IF(#REF!="X","X","")</f>
        <v>#REF!</v>
      </c>
      <c r="E780" s="278">
        <v>54220</v>
      </c>
      <c r="F780" s="273" t="s">
        <v>483</v>
      </c>
      <c r="G780" s="349"/>
      <c r="H780" s="397">
        <v>1810</v>
      </c>
      <c r="I780" s="396" t="s">
        <v>34</v>
      </c>
      <c r="J780" s="452"/>
      <c r="K780" s="42"/>
    </row>
    <row r="781" spans="1:11" s="8" customFormat="1" ht="12.75" hidden="1" outlineLevel="2" x14ac:dyDescent="0.2">
      <c r="A781" s="228" t="e">
        <f>A780</f>
        <v>#REF!</v>
      </c>
      <c r="B781" s="228" t="s">
        <v>24</v>
      </c>
      <c r="C781" s="228"/>
      <c r="D781" s="228"/>
      <c r="E781" s="300"/>
      <c r="F781" s="275" t="s">
        <v>36</v>
      </c>
      <c r="G781" s="332" t="s">
        <v>34</v>
      </c>
      <c r="H781" s="379"/>
      <c r="I781" s="392"/>
      <c r="J781" s="441"/>
      <c r="K781" s="34" t="e">
        <f>J781*#REF!</f>
        <v>#REF!</v>
      </c>
    </row>
    <row r="782" spans="1:11" s="12" customFormat="1" ht="22.5" hidden="1" outlineLevel="2" x14ac:dyDescent="0.2">
      <c r="A782" s="27" t="e">
        <f>IF(SUM(#REF!)&gt;0,10,"")</f>
        <v>#REF!</v>
      </c>
      <c r="B782" s="46"/>
      <c r="C782" s="229"/>
      <c r="D782" s="229" t="e">
        <f>IF(#REF!="X","X","")</f>
        <v>#REF!</v>
      </c>
      <c r="E782" s="278">
        <v>54221</v>
      </c>
      <c r="F782" s="273" t="s">
        <v>485</v>
      </c>
      <c r="G782" s="349"/>
      <c r="H782" s="397">
        <v>2200</v>
      </c>
      <c r="I782" s="396" t="s">
        <v>34</v>
      </c>
      <c r="J782" s="452"/>
      <c r="K782" s="42"/>
    </row>
    <row r="783" spans="1:11" s="8" customFormat="1" ht="12.75" hidden="1" outlineLevel="2" x14ac:dyDescent="0.2">
      <c r="A783" s="228" t="e">
        <f t="shared" ref="A783" si="8">A782</f>
        <v>#REF!</v>
      </c>
      <c r="B783" s="228" t="s">
        <v>24</v>
      </c>
      <c r="C783" s="228"/>
      <c r="D783" s="228"/>
      <c r="E783" s="300"/>
      <c r="F783" s="275" t="s">
        <v>36</v>
      </c>
      <c r="G783" s="332" t="s">
        <v>34</v>
      </c>
      <c r="H783" s="379"/>
      <c r="I783" s="392"/>
      <c r="J783" s="441"/>
      <c r="K783" s="34" t="e">
        <f>J783*#REF!</f>
        <v>#REF!</v>
      </c>
    </row>
    <row r="784" spans="1:11" s="8" customFormat="1" ht="22.5" hidden="1" outlineLevel="2" x14ac:dyDescent="0.2">
      <c r="A784" s="27" t="e">
        <f>IF(SUM(#REF!)&gt;0,10,"")</f>
        <v>#REF!</v>
      </c>
      <c r="B784" s="46"/>
      <c r="C784" s="229"/>
      <c r="D784" s="229" t="e">
        <f>IF(#REF!="X","X","")</f>
        <v>#REF!</v>
      </c>
      <c r="E784" s="278">
        <v>54222</v>
      </c>
      <c r="F784" s="273" t="s">
        <v>486</v>
      </c>
      <c r="G784" s="349"/>
      <c r="H784" s="397">
        <v>420</v>
      </c>
      <c r="I784" s="396" t="s">
        <v>34</v>
      </c>
      <c r="J784" s="452"/>
      <c r="K784" s="42"/>
    </row>
    <row r="785" spans="1:11" s="8" customFormat="1" ht="12.75" hidden="1" outlineLevel="2" x14ac:dyDescent="0.2">
      <c r="A785" s="228" t="e">
        <f t="shared" ref="A785" si="9">A784</f>
        <v>#REF!</v>
      </c>
      <c r="B785" s="228" t="s">
        <v>24</v>
      </c>
      <c r="C785" s="228"/>
      <c r="D785" s="228"/>
      <c r="E785" s="300"/>
      <c r="F785" s="275" t="s">
        <v>36</v>
      </c>
      <c r="G785" s="332" t="s">
        <v>34</v>
      </c>
      <c r="H785" s="379"/>
      <c r="I785" s="392"/>
      <c r="J785" s="441"/>
      <c r="K785" s="34" t="e">
        <f>J785*#REF!</f>
        <v>#REF!</v>
      </c>
    </row>
    <row r="786" spans="1:11" s="8" customFormat="1" ht="22.5" hidden="1" outlineLevel="2" x14ac:dyDescent="0.2">
      <c r="A786" s="27" t="e">
        <f>IF(SUM(#REF!)&gt;0,10,"")</f>
        <v>#REF!</v>
      </c>
      <c r="B786" s="46"/>
      <c r="C786" s="229"/>
      <c r="D786" s="229" t="e">
        <f>IF(#REF!="X","X","")</f>
        <v>#REF!</v>
      </c>
      <c r="E786" s="278">
        <v>54223</v>
      </c>
      <c r="F786" s="273" t="s">
        <v>487</v>
      </c>
      <c r="G786" s="349"/>
      <c r="H786" s="397">
        <v>620</v>
      </c>
      <c r="I786" s="396" t="s">
        <v>34</v>
      </c>
      <c r="J786" s="452"/>
      <c r="K786" s="42"/>
    </row>
    <row r="787" spans="1:11" s="8" customFormat="1" ht="12.75" hidden="1" outlineLevel="2" x14ac:dyDescent="0.2">
      <c r="A787" s="228" t="e">
        <f t="shared" ref="A787" si="10">A786</f>
        <v>#REF!</v>
      </c>
      <c r="B787" s="228" t="s">
        <v>24</v>
      </c>
      <c r="C787" s="228"/>
      <c r="D787" s="228"/>
      <c r="E787" s="300"/>
      <c r="F787" s="275" t="s">
        <v>36</v>
      </c>
      <c r="G787" s="332" t="s">
        <v>34</v>
      </c>
      <c r="H787" s="379"/>
      <c r="I787" s="392"/>
      <c r="J787" s="441"/>
      <c r="K787" s="34" t="e">
        <f>J787*#REF!</f>
        <v>#REF!</v>
      </c>
    </row>
    <row r="788" spans="1:11" s="8" customFormat="1" ht="123.75" hidden="1" outlineLevel="2" x14ac:dyDescent="0.2">
      <c r="A788" s="228" t="e">
        <f>#REF!</f>
        <v>#REF!</v>
      </c>
      <c r="B788" s="27" t="s">
        <v>23</v>
      </c>
      <c r="C788" s="27"/>
      <c r="D788" s="27"/>
      <c r="E788" s="144"/>
      <c r="F788" s="273" t="s">
        <v>537</v>
      </c>
      <c r="G788" s="341">
        <v>0</v>
      </c>
      <c r="H788" s="401"/>
      <c r="I788" s="392"/>
      <c r="J788" s="455"/>
      <c r="K788" s="157"/>
    </row>
    <row r="789" spans="1:11" s="8" customFormat="1" ht="12.75" hidden="1" outlineLevel="2" x14ac:dyDescent="0.2">
      <c r="A789" s="228" t="e">
        <f>#REF!</f>
        <v>#REF!</v>
      </c>
      <c r="B789" s="27" t="s">
        <v>24</v>
      </c>
      <c r="C789" s="27"/>
      <c r="D789" s="27"/>
      <c r="E789" s="43"/>
      <c r="F789" s="275" t="s">
        <v>36</v>
      </c>
      <c r="G789" s="332" t="s">
        <v>34</v>
      </c>
      <c r="H789" s="379"/>
      <c r="I789" s="390"/>
      <c r="J789" s="441"/>
      <c r="K789" s="34" t="e">
        <f>J789*#REF!</f>
        <v>#REF!</v>
      </c>
    </row>
    <row r="790" spans="1:11" s="8" customFormat="1" ht="12.75" hidden="1" outlineLevel="2" x14ac:dyDescent="0.2">
      <c r="A790" s="27" t="e">
        <f>IF(SUM(#REF!)&gt;0,10,"")</f>
        <v>#REF!</v>
      </c>
      <c r="B790" s="23"/>
      <c r="C790" s="229"/>
      <c r="D790" s="229" t="e">
        <f>IF(#REF!="X","X","")</f>
        <v>#REF!</v>
      </c>
      <c r="E790" s="147">
        <v>54412</v>
      </c>
      <c r="F790" s="273" t="s">
        <v>491</v>
      </c>
      <c r="G790" s="349"/>
      <c r="H790" s="397">
        <v>720</v>
      </c>
      <c r="I790" s="396" t="s">
        <v>34</v>
      </c>
      <c r="J790" s="452"/>
      <c r="K790" s="42"/>
    </row>
    <row r="791" spans="1:11" s="8" customFormat="1" ht="12.75" hidden="1" outlineLevel="2" x14ac:dyDescent="0.2">
      <c r="A791" s="228" t="e">
        <f>A790</f>
        <v>#REF!</v>
      </c>
      <c r="B791" s="27" t="s">
        <v>24</v>
      </c>
      <c r="C791" s="27"/>
      <c r="D791" s="27"/>
      <c r="E791" s="43"/>
      <c r="F791" s="275" t="s">
        <v>36</v>
      </c>
      <c r="G791" s="332" t="s">
        <v>34</v>
      </c>
      <c r="H791" s="379"/>
      <c r="I791" s="390"/>
      <c r="J791" s="441"/>
      <c r="K791" s="34" t="e">
        <f>J791*#REF!</f>
        <v>#REF!</v>
      </c>
    </row>
    <row r="792" spans="1:11" s="12" customFormat="1" ht="12.75" hidden="1" outlineLevel="2" x14ac:dyDescent="0.2">
      <c r="A792" s="27" t="e">
        <f>IF(SUM(#REF!)&gt;0,10,"")</f>
        <v>#REF!</v>
      </c>
      <c r="B792" s="23"/>
      <c r="C792" s="229"/>
      <c r="D792" s="229" t="e">
        <f>IF(#REF!="X","X","")</f>
        <v>#REF!</v>
      </c>
      <c r="E792" s="147">
        <v>54413</v>
      </c>
      <c r="F792" s="273" t="s">
        <v>492</v>
      </c>
      <c r="G792" s="349"/>
      <c r="H792" s="397">
        <v>850</v>
      </c>
      <c r="I792" s="396" t="s">
        <v>34</v>
      </c>
      <c r="J792" s="452"/>
      <c r="K792" s="42"/>
    </row>
    <row r="793" spans="1:11" s="8" customFormat="1" ht="12.75" hidden="1" outlineLevel="2" x14ac:dyDescent="0.2">
      <c r="A793" s="228" t="e">
        <f>A792</f>
        <v>#REF!</v>
      </c>
      <c r="B793" s="27" t="s">
        <v>24</v>
      </c>
      <c r="C793" s="27"/>
      <c r="D793" s="27"/>
      <c r="E793" s="19"/>
      <c r="F793" s="258" t="s">
        <v>36</v>
      </c>
      <c r="G793" s="332" t="s">
        <v>34</v>
      </c>
      <c r="H793" s="369"/>
      <c r="I793" s="392"/>
      <c r="J793" s="438"/>
      <c r="K793" s="35" t="e">
        <f>J793*#REF!</f>
        <v>#REF!</v>
      </c>
    </row>
    <row r="794" spans="1:11" s="8" customFormat="1" ht="12.75" hidden="1" outlineLevel="2" x14ac:dyDescent="0.2">
      <c r="A794" s="27" t="e">
        <f>IF(SUM(#REF!)&gt;0,10,"")</f>
        <v>#REF!</v>
      </c>
      <c r="B794" s="23"/>
      <c r="C794" s="229"/>
      <c r="D794" s="229" t="e">
        <f>IF(#REF!="X","X","")</f>
        <v>#REF!</v>
      </c>
      <c r="E794" s="147">
        <v>54414</v>
      </c>
      <c r="F794" s="273" t="s">
        <v>493</v>
      </c>
      <c r="G794" s="349"/>
      <c r="H794" s="397">
        <v>1100</v>
      </c>
      <c r="I794" s="396" t="s">
        <v>34</v>
      </c>
      <c r="J794" s="452"/>
      <c r="K794" s="42"/>
    </row>
    <row r="795" spans="1:11" s="8" customFormat="1" ht="12.75" hidden="1" outlineLevel="2" x14ac:dyDescent="0.2">
      <c r="A795" s="228" t="e">
        <f t="shared" ref="A795:A799" si="11">A794</f>
        <v>#REF!</v>
      </c>
      <c r="B795" s="27" t="s">
        <v>24</v>
      </c>
      <c r="C795" s="27"/>
      <c r="D795" s="27"/>
      <c r="E795" s="19"/>
      <c r="F795" s="258" t="s">
        <v>36</v>
      </c>
      <c r="G795" s="332" t="s">
        <v>34</v>
      </c>
      <c r="H795" s="369"/>
      <c r="I795" s="392"/>
      <c r="J795" s="438"/>
      <c r="K795" s="35" t="e">
        <f>J795*#REF!</f>
        <v>#REF!</v>
      </c>
    </row>
    <row r="796" spans="1:11" s="3" customFormat="1" ht="12.75" hidden="1" outlineLevel="1" collapsed="1" x14ac:dyDescent="0.2">
      <c r="A796" s="27" t="e">
        <f>IF(SUM(#REF!)&gt;0,10,"")</f>
        <v>#REF!</v>
      </c>
      <c r="B796" s="23"/>
      <c r="C796" s="229"/>
      <c r="D796" s="229" t="e">
        <f>IF(#REF!="X","X","")</f>
        <v>#REF!</v>
      </c>
      <c r="E796" s="147">
        <v>54415</v>
      </c>
      <c r="F796" s="273" t="s">
        <v>535</v>
      </c>
      <c r="G796" s="349"/>
      <c r="H796" s="397">
        <v>1900</v>
      </c>
      <c r="I796" s="396" t="s">
        <v>34</v>
      </c>
      <c r="J796" s="452"/>
      <c r="K796" s="42"/>
    </row>
    <row r="797" spans="1:11" s="8" customFormat="1" ht="12.75" hidden="1" outlineLevel="2" x14ac:dyDescent="0.2">
      <c r="A797" s="228" t="e">
        <f t="shared" si="11"/>
        <v>#REF!</v>
      </c>
      <c r="B797" s="27" t="s">
        <v>24</v>
      </c>
      <c r="C797" s="27"/>
      <c r="D797" s="27"/>
      <c r="E797" s="19"/>
      <c r="F797" s="258" t="s">
        <v>36</v>
      </c>
      <c r="G797" s="332" t="s">
        <v>34</v>
      </c>
      <c r="H797" s="369"/>
      <c r="I797" s="392"/>
      <c r="J797" s="438"/>
      <c r="K797" s="35" t="e">
        <f>J797*#REF!</f>
        <v>#REF!</v>
      </c>
    </row>
    <row r="798" spans="1:11" s="8" customFormat="1" ht="16.5" hidden="1" customHeight="1" outlineLevel="2" x14ac:dyDescent="0.2">
      <c r="A798" s="27" t="e">
        <f>IF(SUM(#REF!)&gt;0,10,"")</f>
        <v>#REF!</v>
      </c>
      <c r="B798" s="23"/>
      <c r="C798" s="229"/>
      <c r="D798" s="229" t="e">
        <f>IF(#REF!="X","X","")</f>
        <v>#REF!</v>
      </c>
      <c r="E798" s="147">
        <v>54416</v>
      </c>
      <c r="F798" s="273" t="s">
        <v>536</v>
      </c>
      <c r="G798" s="349"/>
      <c r="H798" s="397">
        <v>2800</v>
      </c>
      <c r="I798" s="396" t="s">
        <v>34</v>
      </c>
      <c r="J798" s="452"/>
      <c r="K798" s="42"/>
    </row>
    <row r="799" spans="1:11" s="8" customFormat="1" ht="12.75" hidden="1" outlineLevel="2" x14ac:dyDescent="0.2">
      <c r="A799" s="228" t="e">
        <f t="shared" si="11"/>
        <v>#REF!</v>
      </c>
      <c r="B799" s="27" t="s">
        <v>24</v>
      </c>
      <c r="C799" s="27"/>
      <c r="D799" s="27"/>
      <c r="E799" s="19"/>
      <c r="F799" s="258" t="s">
        <v>36</v>
      </c>
      <c r="G799" s="332" t="s">
        <v>34</v>
      </c>
      <c r="H799" s="369"/>
      <c r="I799" s="392"/>
      <c r="J799" s="438"/>
      <c r="K799" s="35" t="e">
        <f>J799*#REF!</f>
        <v>#REF!</v>
      </c>
    </row>
    <row r="800" spans="1:11" s="8" customFormat="1" ht="12.75" hidden="1" outlineLevel="2" x14ac:dyDescent="0.2">
      <c r="A800" s="228" t="e">
        <f>IF(SUM(#REF!)&gt;0,10,"")</f>
        <v>#REF!</v>
      </c>
      <c r="B800" s="228" t="s">
        <v>19</v>
      </c>
      <c r="C800" s="235" t="s">
        <v>10</v>
      </c>
      <c r="D800" s="235" t="e">
        <f>IF(#REF!="X","X","")</f>
        <v>#REF!</v>
      </c>
      <c r="E800" s="141">
        <v>56000</v>
      </c>
      <c r="F800" s="204" t="s">
        <v>354</v>
      </c>
      <c r="G800" s="340"/>
      <c r="H800" s="365"/>
      <c r="I800" s="378"/>
      <c r="J800" s="436"/>
      <c r="K800" s="139"/>
    </row>
    <row r="801" spans="1:11" s="8" customFormat="1" ht="56.25" hidden="1" outlineLevel="2" x14ac:dyDescent="0.2">
      <c r="A801" s="228" t="e">
        <f>A800</f>
        <v>#REF!</v>
      </c>
      <c r="B801" s="228" t="s">
        <v>23</v>
      </c>
      <c r="C801" s="228"/>
      <c r="D801" s="228"/>
      <c r="E801" s="19"/>
      <c r="F801" s="205" t="s">
        <v>355</v>
      </c>
      <c r="G801" s="351">
        <v>0</v>
      </c>
      <c r="H801" s="402"/>
      <c r="I801" s="392"/>
      <c r="J801" s="449"/>
      <c r="K801" s="38"/>
    </row>
    <row r="802" spans="1:11" s="8" customFormat="1" ht="12.75" hidden="1" outlineLevel="2" x14ac:dyDescent="0.2">
      <c r="A802" s="228" t="e">
        <f>IF(SUM(#REF!)&gt;0,10,"")</f>
        <v>#REF!</v>
      </c>
      <c r="B802" s="47" t="s">
        <v>21</v>
      </c>
      <c r="C802" s="238" t="s">
        <v>10</v>
      </c>
      <c r="D802" s="238" t="str">
        <f>IF($C$800="X","X","")</f>
        <v>X</v>
      </c>
      <c r="E802" s="105">
        <v>56110</v>
      </c>
      <c r="F802" s="216" t="s">
        <v>356</v>
      </c>
      <c r="G802" s="349"/>
      <c r="H802" s="397"/>
      <c r="I802" s="396"/>
      <c r="J802" s="452"/>
      <c r="K802" s="158"/>
    </row>
    <row r="803" spans="1:11" s="8" customFormat="1" ht="12.75" hidden="1" outlineLevel="2" x14ac:dyDescent="0.2">
      <c r="A803" s="27" t="e">
        <f>IF(SUM(#REF!)&gt;0,10,"")</f>
        <v>#REF!</v>
      </c>
      <c r="B803" s="23"/>
      <c r="C803" s="229"/>
      <c r="D803" s="229" t="str">
        <f>IF($C$802="X","X","")</f>
        <v>X</v>
      </c>
      <c r="E803" s="147">
        <v>56101</v>
      </c>
      <c r="F803" s="207" t="s">
        <v>357</v>
      </c>
      <c r="G803" s="349"/>
      <c r="H803" s="397">
        <v>36</v>
      </c>
      <c r="I803" s="396" t="s">
        <v>45</v>
      </c>
      <c r="J803" s="452"/>
      <c r="K803" s="42"/>
    </row>
    <row r="804" spans="1:11" s="8" customFormat="1" ht="12.75" hidden="1" outlineLevel="2" x14ac:dyDescent="0.2">
      <c r="A804" s="228" t="e">
        <f>A803</f>
        <v>#REF!</v>
      </c>
      <c r="B804" s="27" t="s">
        <v>24</v>
      </c>
      <c r="C804" s="27"/>
      <c r="D804" s="27"/>
      <c r="E804" s="43"/>
      <c r="F804" s="210" t="s">
        <v>46</v>
      </c>
      <c r="G804" s="332" t="s">
        <v>45</v>
      </c>
      <c r="H804" s="379"/>
      <c r="I804" s="390"/>
      <c r="J804" s="441"/>
      <c r="K804" s="34" t="e">
        <f>J804*#REF!</f>
        <v>#REF!</v>
      </c>
    </row>
    <row r="805" spans="1:11" s="8" customFormat="1" ht="12.75" hidden="1" outlineLevel="2" x14ac:dyDescent="0.2">
      <c r="A805" s="27" t="e">
        <f>IF(SUM(#REF!)&gt;0,10,"")</f>
        <v>#REF!</v>
      </c>
      <c r="B805" s="23"/>
      <c r="C805" s="229"/>
      <c r="D805" s="229" t="str">
        <f>IF($C$802="X","X","")</f>
        <v>X</v>
      </c>
      <c r="E805" s="147">
        <v>56102</v>
      </c>
      <c r="F805" s="207" t="s">
        <v>358</v>
      </c>
      <c r="G805" s="349"/>
      <c r="H805" s="397">
        <v>43</v>
      </c>
      <c r="I805" s="396" t="s">
        <v>45</v>
      </c>
      <c r="J805" s="452"/>
      <c r="K805" s="42"/>
    </row>
    <row r="806" spans="1:11" s="8" customFormat="1" ht="12.75" hidden="1" outlineLevel="2" x14ac:dyDescent="0.2">
      <c r="A806" s="228" t="e">
        <f>A805</f>
        <v>#REF!</v>
      </c>
      <c r="B806" s="27" t="s">
        <v>24</v>
      </c>
      <c r="C806" s="27"/>
      <c r="D806" s="27"/>
      <c r="E806" s="43"/>
      <c r="F806" s="210" t="s">
        <v>46</v>
      </c>
      <c r="G806" s="332" t="s">
        <v>45</v>
      </c>
      <c r="H806" s="379"/>
      <c r="I806" s="390"/>
      <c r="J806" s="441"/>
      <c r="K806" s="34" t="e">
        <f>J806*#REF!</f>
        <v>#REF!</v>
      </c>
    </row>
    <row r="807" spans="1:11" s="8" customFormat="1" ht="12.75" hidden="1" outlineLevel="2" x14ac:dyDescent="0.2">
      <c r="A807" s="27" t="e">
        <f>IF(SUM(#REF!)&gt;0,10,"")</f>
        <v>#REF!</v>
      </c>
      <c r="B807" s="23"/>
      <c r="C807" s="229"/>
      <c r="D807" s="229" t="str">
        <f>IF($C$802="X","X","")</f>
        <v>X</v>
      </c>
      <c r="E807" s="147">
        <v>56103</v>
      </c>
      <c r="F807" s="207" t="s">
        <v>359</v>
      </c>
      <c r="G807" s="349">
        <v>0</v>
      </c>
      <c r="H807" s="397">
        <v>58</v>
      </c>
      <c r="I807" s="396" t="s">
        <v>45</v>
      </c>
      <c r="J807" s="452"/>
      <c r="K807" s="42"/>
    </row>
    <row r="808" spans="1:11" s="8" customFormat="1" ht="12.75" hidden="1" outlineLevel="2" x14ac:dyDescent="0.2">
      <c r="A808" s="228" t="e">
        <f>A807</f>
        <v>#REF!</v>
      </c>
      <c r="B808" s="27" t="s">
        <v>24</v>
      </c>
      <c r="C808" s="27"/>
      <c r="D808" s="27"/>
      <c r="E808" s="43"/>
      <c r="F808" s="210" t="s">
        <v>46</v>
      </c>
      <c r="G808" s="332" t="s">
        <v>45</v>
      </c>
      <c r="H808" s="379"/>
      <c r="I808" s="390"/>
      <c r="J808" s="441"/>
      <c r="K808" s="34" t="e">
        <f>J808*#REF!</f>
        <v>#REF!</v>
      </c>
    </row>
    <row r="809" spans="1:11" s="8" customFormat="1" ht="12.75" hidden="1" outlineLevel="2" x14ac:dyDescent="0.2">
      <c r="A809" s="27" t="e">
        <f>IF(SUM(#REF!)&gt;0,10,"")</f>
        <v>#REF!</v>
      </c>
      <c r="B809" s="23"/>
      <c r="C809" s="229"/>
      <c r="D809" s="229" t="str">
        <f>IF($C$802="X","X","")</f>
        <v>X</v>
      </c>
      <c r="E809" s="147">
        <v>56104</v>
      </c>
      <c r="F809" s="207" t="s">
        <v>360</v>
      </c>
      <c r="G809" s="349"/>
      <c r="H809" s="397">
        <v>65</v>
      </c>
      <c r="I809" s="396" t="s">
        <v>45</v>
      </c>
      <c r="J809" s="452"/>
      <c r="K809" s="42"/>
    </row>
    <row r="810" spans="1:11" s="8" customFormat="1" ht="12.75" hidden="1" outlineLevel="2" x14ac:dyDescent="0.2">
      <c r="A810" s="228" t="e">
        <f>A809</f>
        <v>#REF!</v>
      </c>
      <c r="B810" s="27" t="s">
        <v>24</v>
      </c>
      <c r="C810" s="27"/>
      <c r="D810" s="27"/>
      <c r="E810" s="43"/>
      <c r="F810" s="210" t="s">
        <v>46</v>
      </c>
      <c r="G810" s="332" t="s">
        <v>45</v>
      </c>
      <c r="H810" s="379"/>
      <c r="I810" s="390"/>
      <c r="J810" s="441"/>
      <c r="K810" s="34" t="e">
        <f>J810*#REF!</f>
        <v>#REF!</v>
      </c>
    </row>
    <row r="811" spans="1:11" s="8" customFormat="1" ht="12.75" hidden="1" outlineLevel="2" x14ac:dyDescent="0.2">
      <c r="A811" s="27" t="e">
        <f>IF(SUM(#REF!)&gt;0,10,"")</f>
        <v>#REF!</v>
      </c>
      <c r="B811" s="23"/>
      <c r="C811" s="229"/>
      <c r="D811" s="229" t="str">
        <f>IF($C$802="X","X","")</f>
        <v>X</v>
      </c>
      <c r="E811" s="147">
        <v>56105</v>
      </c>
      <c r="F811" s="207" t="s">
        <v>361</v>
      </c>
      <c r="G811" s="349"/>
      <c r="H811" s="397">
        <v>78</v>
      </c>
      <c r="I811" s="396" t="s">
        <v>45</v>
      </c>
      <c r="J811" s="452"/>
      <c r="K811" s="42"/>
    </row>
    <row r="812" spans="1:11" s="3" customFormat="1" ht="12" hidden="1" outlineLevel="1" x14ac:dyDescent="0.2">
      <c r="A812" s="228" t="e">
        <f>A811</f>
        <v>#REF!</v>
      </c>
      <c r="B812" s="27" t="s">
        <v>24</v>
      </c>
      <c r="C812" s="27"/>
      <c r="D812" s="27"/>
      <c r="E812" s="43"/>
      <c r="F812" s="210" t="s">
        <v>46</v>
      </c>
      <c r="G812" s="332" t="s">
        <v>45</v>
      </c>
      <c r="H812" s="379"/>
      <c r="I812" s="390"/>
      <c r="J812" s="441"/>
      <c r="K812" s="34" t="e">
        <f>J812*#REF!</f>
        <v>#REF!</v>
      </c>
    </row>
    <row r="813" spans="1:11" s="8" customFormat="1" ht="12.75" hidden="1" outlineLevel="2" x14ac:dyDescent="0.2">
      <c r="A813" s="27" t="e">
        <f>IF(SUM(#REF!)&gt;0,10,"")</f>
        <v>#REF!</v>
      </c>
      <c r="B813" s="23"/>
      <c r="C813" s="229"/>
      <c r="D813" s="229" t="str">
        <f>IF($C$802="X","X","")</f>
        <v>X</v>
      </c>
      <c r="E813" s="147">
        <v>56106</v>
      </c>
      <c r="F813" s="207" t="s">
        <v>362</v>
      </c>
      <c r="G813" s="349"/>
      <c r="H813" s="397">
        <v>92</v>
      </c>
      <c r="I813" s="396" t="s">
        <v>45</v>
      </c>
      <c r="J813" s="452"/>
      <c r="K813" s="42"/>
    </row>
    <row r="814" spans="1:11" s="8" customFormat="1" ht="16.5" hidden="1" customHeight="1" outlineLevel="2" x14ac:dyDescent="0.2">
      <c r="A814" s="228" t="e">
        <f>A813</f>
        <v>#REF!</v>
      </c>
      <c r="B814" s="27" t="s">
        <v>24</v>
      </c>
      <c r="C814" s="27"/>
      <c r="D814" s="27"/>
      <c r="E814" s="43"/>
      <c r="F814" s="210" t="s">
        <v>46</v>
      </c>
      <c r="G814" s="332" t="s">
        <v>45</v>
      </c>
      <c r="H814" s="379"/>
      <c r="I814" s="390"/>
      <c r="J814" s="441"/>
      <c r="K814" s="34" t="e">
        <f>J814*#REF!</f>
        <v>#REF!</v>
      </c>
    </row>
    <row r="815" spans="1:11" s="8" customFormat="1" ht="12.75" hidden="1" outlineLevel="2" x14ac:dyDescent="0.2">
      <c r="A815" s="228" t="e">
        <f>IF(SUM(#REF!)&gt;0,10,"")</f>
        <v>#REF!</v>
      </c>
      <c r="B815" s="47" t="s">
        <v>21</v>
      </c>
      <c r="C815" s="238" t="s">
        <v>10</v>
      </c>
      <c r="D815" s="238" t="str">
        <f>IF($C$800="X","X","")</f>
        <v>X</v>
      </c>
      <c r="E815" s="105">
        <v>56120</v>
      </c>
      <c r="F815" s="216" t="s">
        <v>363</v>
      </c>
      <c r="G815" s="349"/>
      <c r="H815" s="397"/>
      <c r="I815" s="396"/>
      <c r="J815" s="452"/>
      <c r="K815" s="158"/>
    </row>
    <row r="816" spans="1:11" s="8" customFormat="1" ht="22.5" hidden="1" outlineLevel="2" x14ac:dyDescent="0.2">
      <c r="A816" s="27" t="e">
        <f>IF(SUM(#REF!)&gt;0,10,"")</f>
        <v>#REF!</v>
      </c>
      <c r="B816" s="23"/>
      <c r="C816" s="229" t="s">
        <v>10</v>
      </c>
      <c r="D816" s="229" t="str">
        <f>IF($C$815="X","X","")</f>
        <v>X</v>
      </c>
      <c r="E816" s="147">
        <v>56121</v>
      </c>
      <c r="F816" s="207" t="s">
        <v>364</v>
      </c>
      <c r="G816" s="349">
        <v>0</v>
      </c>
      <c r="H816" s="397">
        <v>72</v>
      </c>
      <c r="I816" s="396" t="s">
        <v>45</v>
      </c>
      <c r="J816" s="452"/>
      <c r="K816" s="42"/>
    </row>
    <row r="817" spans="1:11" s="8" customFormat="1" ht="12.75" hidden="1" outlineLevel="2" x14ac:dyDescent="0.2">
      <c r="A817" s="228" t="e">
        <f>A816</f>
        <v>#REF!</v>
      </c>
      <c r="B817" s="27" t="s">
        <v>24</v>
      </c>
      <c r="C817" s="27"/>
      <c r="D817" s="27"/>
      <c r="E817" s="43"/>
      <c r="F817" s="210" t="s">
        <v>46</v>
      </c>
      <c r="G817" s="332" t="s">
        <v>45</v>
      </c>
      <c r="H817" s="379"/>
      <c r="I817" s="390"/>
      <c r="J817" s="441"/>
      <c r="K817" s="34" t="e">
        <f>J817*#REF!</f>
        <v>#REF!</v>
      </c>
    </row>
    <row r="818" spans="1:11" s="8" customFormat="1" ht="22.5" hidden="1" outlineLevel="2" x14ac:dyDescent="0.2">
      <c r="A818" s="27" t="e">
        <f>IF(SUM(#REF!)&gt;0,10,"")</f>
        <v>#REF!</v>
      </c>
      <c r="B818" s="23"/>
      <c r="C818" s="229" t="s">
        <v>10</v>
      </c>
      <c r="D818" s="229" t="str">
        <f>IF($C$815="X","X","")</f>
        <v>X</v>
      </c>
      <c r="E818" s="147">
        <v>56122</v>
      </c>
      <c r="F818" s="207" t="s">
        <v>365</v>
      </c>
      <c r="G818" s="349">
        <v>0</v>
      </c>
      <c r="H818" s="397">
        <v>88</v>
      </c>
      <c r="I818" s="396" t="s">
        <v>45</v>
      </c>
      <c r="J818" s="452"/>
      <c r="K818" s="42"/>
    </row>
    <row r="819" spans="1:11" s="8" customFormat="1" ht="12.75" hidden="1" outlineLevel="2" x14ac:dyDescent="0.2">
      <c r="A819" s="228" t="e">
        <f>A818</f>
        <v>#REF!</v>
      </c>
      <c r="B819" s="27" t="s">
        <v>24</v>
      </c>
      <c r="C819" s="27"/>
      <c r="D819" s="27"/>
      <c r="E819" s="43"/>
      <c r="F819" s="210" t="s">
        <v>46</v>
      </c>
      <c r="G819" s="332" t="s">
        <v>45</v>
      </c>
      <c r="H819" s="379"/>
      <c r="I819" s="390"/>
      <c r="J819" s="441"/>
      <c r="K819" s="34" t="e">
        <f>J819*#REF!</f>
        <v>#REF!</v>
      </c>
    </row>
    <row r="820" spans="1:11" s="8" customFormat="1" ht="22.5" hidden="1" outlineLevel="2" x14ac:dyDescent="0.2">
      <c r="A820" s="27" t="e">
        <f>IF(SUM(#REF!)&gt;0,10,"")</f>
        <v>#REF!</v>
      </c>
      <c r="B820" s="23"/>
      <c r="C820" s="229" t="s">
        <v>10</v>
      </c>
      <c r="D820" s="229" t="str">
        <f>IF($C$815="X","X","")</f>
        <v>X</v>
      </c>
      <c r="E820" s="147">
        <v>56123</v>
      </c>
      <c r="F820" s="207" t="s">
        <v>629</v>
      </c>
      <c r="G820" s="349">
        <v>0</v>
      </c>
      <c r="H820" s="397">
        <v>100</v>
      </c>
      <c r="I820" s="396" t="s">
        <v>45</v>
      </c>
      <c r="J820" s="452"/>
      <c r="K820" s="42"/>
    </row>
    <row r="821" spans="1:11" s="8" customFormat="1" ht="12.75" hidden="1" outlineLevel="2" x14ac:dyDescent="0.2">
      <c r="A821" s="228" t="e">
        <f>A820</f>
        <v>#REF!</v>
      </c>
      <c r="B821" s="27" t="s">
        <v>24</v>
      </c>
      <c r="C821" s="27"/>
      <c r="D821" s="27"/>
      <c r="E821" s="43"/>
      <c r="F821" s="210" t="s">
        <v>46</v>
      </c>
      <c r="G821" s="332" t="s">
        <v>45</v>
      </c>
      <c r="H821" s="379"/>
      <c r="I821" s="390"/>
      <c r="J821" s="441"/>
      <c r="K821" s="34" t="e">
        <f>J821*#REF!</f>
        <v>#REF!</v>
      </c>
    </row>
    <row r="822" spans="1:11" s="8" customFormat="1" ht="79.5" hidden="1" outlineLevel="2" thickBot="1" x14ac:dyDescent="0.25">
      <c r="A822" s="228" t="e">
        <f>#REF!</f>
        <v>#REF!</v>
      </c>
      <c r="B822" s="228" t="s">
        <v>23</v>
      </c>
      <c r="C822" s="228"/>
      <c r="D822" s="228"/>
      <c r="E822" s="19"/>
      <c r="F822" s="273" t="s">
        <v>630</v>
      </c>
      <c r="G822" s="351">
        <v>0</v>
      </c>
      <c r="H822" s="402"/>
      <c r="I822" s="392"/>
      <c r="J822" s="449"/>
      <c r="K822" s="38"/>
    </row>
    <row r="823" spans="1:11" s="3" customFormat="1" ht="12.75" hidden="1" thickBot="1" x14ac:dyDescent="0.25">
      <c r="A823" s="228" t="e">
        <f>#REF!</f>
        <v>#REF!</v>
      </c>
      <c r="B823" s="27" t="s">
        <v>24</v>
      </c>
      <c r="C823" s="27"/>
      <c r="D823" s="27"/>
      <c r="E823" s="43"/>
      <c r="F823" s="210" t="s">
        <v>46</v>
      </c>
      <c r="G823" s="332" t="s">
        <v>45</v>
      </c>
      <c r="H823" s="379"/>
      <c r="I823" s="390"/>
      <c r="J823" s="441"/>
      <c r="K823" s="34" t="e">
        <f>J823*#REF!</f>
        <v>#REF!</v>
      </c>
    </row>
    <row r="824" spans="1:11" s="3" customFormat="1" ht="12.75" hidden="1" outlineLevel="2" thickBot="1" x14ac:dyDescent="0.25">
      <c r="A824" s="228" t="e">
        <f>#REF!</f>
        <v>#REF!</v>
      </c>
      <c r="B824" s="27" t="s">
        <v>24</v>
      </c>
      <c r="C824" s="27"/>
      <c r="D824" s="27"/>
      <c r="E824" s="43"/>
      <c r="F824" s="210" t="s">
        <v>46</v>
      </c>
      <c r="G824" s="332" t="s">
        <v>45</v>
      </c>
      <c r="H824" s="379"/>
      <c r="I824" s="390"/>
      <c r="J824" s="441"/>
      <c r="K824" s="34" t="e">
        <f>J824*#REF!</f>
        <v>#REF!</v>
      </c>
    </row>
    <row r="825" spans="1:11" s="3" customFormat="1" ht="12.75" hidden="1" outlineLevel="2" thickBot="1" x14ac:dyDescent="0.25">
      <c r="A825" s="228" t="e">
        <f>#REF!</f>
        <v>#REF!</v>
      </c>
      <c r="B825" s="27" t="s">
        <v>24</v>
      </c>
      <c r="C825" s="27"/>
      <c r="D825" s="27"/>
      <c r="E825" s="43"/>
      <c r="F825" s="210" t="s">
        <v>46</v>
      </c>
      <c r="G825" s="332" t="s">
        <v>45</v>
      </c>
      <c r="H825" s="379"/>
      <c r="I825" s="390"/>
      <c r="J825" s="441"/>
      <c r="K825" s="34" t="e">
        <f>J825*#REF!</f>
        <v>#REF!</v>
      </c>
    </row>
    <row r="826" spans="1:11" s="3" customFormat="1" ht="12.75" outlineLevel="2" x14ac:dyDescent="0.2">
      <c r="A826" s="228" t="e">
        <f>IF(ABS(SUM(#REF!))&gt;0,10,"")</f>
        <v>#REF!</v>
      </c>
      <c r="B826" s="196" t="s">
        <v>17</v>
      </c>
      <c r="C826" s="234" t="s">
        <v>10</v>
      </c>
      <c r="D826" s="234" t="str">
        <f>C826</f>
        <v>X</v>
      </c>
      <c r="E826" s="140">
        <v>80000</v>
      </c>
      <c r="F826" s="213" t="s">
        <v>668</v>
      </c>
      <c r="G826" s="324">
        <v>0</v>
      </c>
      <c r="H826" s="363"/>
      <c r="I826" s="364"/>
      <c r="J826" s="364"/>
      <c r="K826" s="364"/>
    </row>
    <row r="827" spans="1:11" s="3" customFormat="1" ht="12.75" hidden="1" outlineLevel="2" x14ac:dyDescent="0.2">
      <c r="A827" s="228" t="e">
        <f>IF(SUM(#REF!)&gt;0,10,"")</f>
        <v>#REF!</v>
      </c>
      <c r="B827" s="228" t="s">
        <v>19</v>
      </c>
      <c r="C827" s="235" t="s">
        <v>10</v>
      </c>
      <c r="D827" s="235" t="str">
        <f>IF($C$826="X","X","")</f>
        <v>X</v>
      </c>
      <c r="E827" s="269">
        <v>81000</v>
      </c>
      <c r="F827" s="216" t="s">
        <v>372</v>
      </c>
      <c r="G827" s="358"/>
      <c r="H827" s="416"/>
      <c r="I827" s="378"/>
      <c r="J827" s="463"/>
      <c r="K827" s="270"/>
    </row>
    <row r="828" spans="1:11" s="3" customFormat="1" ht="12" hidden="1" outlineLevel="2" x14ac:dyDescent="0.2">
      <c r="A828" s="228" t="e">
        <f>IF(SUM(#REF!)&gt;0,10,"")</f>
        <v>#REF!</v>
      </c>
      <c r="B828" s="196" t="s">
        <v>79</v>
      </c>
      <c r="C828" s="197" t="s">
        <v>10</v>
      </c>
      <c r="D828" s="197" t="str">
        <f>IF($C$827="X","X","")</f>
        <v>X</v>
      </c>
      <c r="E828" s="250">
        <v>81100</v>
      </c>
      <c r="F828" s="208" t="s">
        <v>373</v>
      </c>
      <c r="G828" s="332"/>
      <c r="H828" s="379"/>
      <c r="I828" s="380"/>
      <c r="J828" s="441"/>
      <c r="K828" s="34"/>
    </row>
    <row r="829" spans="1:11" s="3" customFormat="1" ht="12" hidden="1" outlineLevel="2" x14ac:dyDescent="0.2">
      <c r="A829" s="228" t="e">
        <f>IF(SUM(#REF!)&gt;0,10,"")</f>
        <v>#REF!</v>
      </c>
      <c r="B829" s="228"/>
      <c r="C829" s="229" t="s">
        <v>10</v>
      </c>
      <c r="D829" s="229" t="str">
        <f>IF($C$828="X","X","")</f>
        <v>X</v>
      </c>
      <c r="E829" s="107">
        <v>81110</v>
      </c>
      <c r="F829" s="207" t="s">
        <v>527</v>
      </c>
      <c r="G829" s="326"/>
      <c r="H829" s="367">
        <v>90</v>
      </c>
      <c r="I829" s="396" t="s">
        <v>67</v>
      </c>
      <c r="J829" s="437"/>
      <c r="K829" s="42"/>
    </row>
    <row r="830" spans="1:11" s="3" customFormat="1" ht="22.5" hidden="1" outlineLevel="2" x14ac:dyDescent="0.2">
      <c r="A830" s="228" t="e">
        <f>A829</f>
        <v>#REF!</v>
      </c>
      <c r="B830" s="228" t="s">
        <v>23</v>
      </c>
      <c r="C830" s="228"/>
      <c r="D830" s="228"/>
      <c r="E830" s="19">
        <v>0</v>
      </c>
      <c r="F830" s="207" t="s">
        <v>374</v>
      </c>
      <c r="G830" s="330"/>
      <c r="H830" s="369"/>
      <c r="I830" s="396"/>
      <c r="J830" s="438"/>
      <c r="K830" s="35"/>
    </row>
    <row r="831" spans="1:11" s="3" customFormat="1" ht="12" hidden="1" outlineLevel="2" x14ac:dyDescent="0.2">
      <c r="A831" s="228" t="e">
        <f>A830</f>
        <v>#REF!</v>
      </c>
      <c r="B831" s="228" t="s">
        <v>24</v>
      </c>
      <c r="C831" s="228"/>
      <c r="D831" s="228"/>
      <c r="E831" s="19"/>
      <c r="F831" s="208" t="s">
        <v>68</v>
      </c>
      <c r="G831" s="351" t="s">
        <v>67</v>
      </c>
      <c r="H831" s="379"/>
      <c r="I831" s="372"/>
      <c r="J831" s="441"/>
      <c r="K831" s="34" t="e">
        <f>J831*#REF!</f>
        <v>#REF!</v>
      </c>
    </row>
    <row r="832" spans="1:11" s="3" customFormat="1" ht="12" hidden="1" outlineLevel="2" x14ac:dyDescent="0.2">
      <c r="A832" s="27" t="e">
        <f>IF(SUM(#REF!)&gt;0,10,"")</f>
        <v>#REF!</v>
      </c>
      <c r="B832" s="228"/>
      <c r="C832" s="229"/>
      <c r="D832" s="229" t="str">
        <f>IF($C$828="X","X","")</f>
        <v>X</v>
      </c>
      <c r="E832" s="107">
        <v>81111</v>
      </c>
      <c r="F832" s="207" t="s">
        <v>530</v>
      </c>
      <c r="G832" s="326"/>
      <c r="H832" s="367">
        <v>70</v>
      </c>
      <c r="I832" s="396" t="s">
        <v>67</v>
      </c>
      <c r="J832" s="437"/>
      <c r="K832" s="42"/>
    </row>
    <row r="833" spans="1:11" s="3" customFormat="1" ht="33.75" hidden="1" outlineLevel="2" x14ac:dyDescent="0.2">
      <c r="A833" s="228" t="e">
        <f>A832</f>
        <v>#REF!</v>
      </c>
      <c r="B833" s="228" t="s">
        <v>23</v>
      </c>
      <c r="C833" s="228"/>
      <c r="D833" s="228"/>
      <c r="E833" s="19">
        <v>0</v>
      </c>
      <c r="F833" s="207" t="s">
        <v>375</v>
      </c>
      <c r="G833" s="330"/>
      <c r="H833" s="369"/>
      <c r="I833" s="396"/>
      <c r="J833" s="438"/>
      <c r="K833" s="35"/>
    </row>
    <row r="834" spans="1:11" s="3" customFormat="1" ht="12" hidden="1" outlineLevel="2" x14ac:dyDescent="0.2">
      <c r="A834" s="228" t="e">
        <f>A833</f>
        <v>#REF!</v>
      </c>
      <c r="B834" s="228" t="s">
        <v>24</v>
      </c>
      <c r="C834" s="228"/>
      <c r="D834" s="228"/>
      <c r="E834" s="19"/>
      <c r="F834" s="207" t="s">
        <v>68</v>
      </c>
      <c r="G834" s="349" t="s">
        <v>67</v>
      </c>
      <c r="H834" s="379"/>
      <c r="I834" s="396"/>
      <c r="J834" s="441"/>
      <c r="K834" s="34" t="e">
        <f>J834*#REF!</f>
        <v>#REF!</v>
      </c>
    </row>
    <row r="835" spans="1:11" s="3" customFormat="1" ht="12" hidden="1" outlineLevel="2" x14ac:dyDescent="0.2">
      <c r="A835" s="27" t="e">
        <f>IF(SUM(#REF!)&gt;0,10,"")</f>
        <v>#REF!</v>
      </c>
      <c r="B835" s="27"/>
      <c r="C835" s="229"/>
      <c r="D835" s="229" t="str">
        <f>IF($C$828="X","X","")</f>
        <v>X</v>
      </c>
      <c r="E835" s="107">
        <v>81112</v>
      </c>
      <c r="F835" s="207" t="s">
        <v>531</v>
      </c>
      <c r="G835" s="326">
        <v>0</v>
      </c>
      <c r="H835" s="367">
        <v>41</v>
      </c>
      <c r="I835" s="396" t="s">
        <v>67</v>
      </c>
      <c r="J835" s="437"/>
      <c r="K835" s="42"/>
    </row>
    <row r="836" spans="1:11" s="3" customFormat="1" ht="33.75" hidden="1" outlineLevel="2" x14ac:dyDescent="0.2">
      <c r="A836" s="228" t="e">
        <f>A835</f>
        <v>#REF!</v>
      </c>
      <c r="B836" s="27" t="s">
        <v>23</v>
      </c>
      <c r="C836" s="27"/>
      <c r="D836" s="27"/>
      <c r="E836" s="19">
        <v>0</v>
      </c>
      <c r="F836" s="207" t="s">
        <v>528</v>
      </c>
      <c r="G836" s="330"/>
      <c r="H836" s="369"/>
      <c r="I836" s="396"/>
      <c r="J836" s="438"/>
      <c r="K836" s="35"/>
    </row>
    <row r="837" spans="1:11" s="3" customFormat="1" ht="12" hidden="1" outlineLevel="2" x14ac:dyDescent="0.2">
      <c r="A837" s="228" t="e">
        <f>A836</f>
        <v>#REF!</v>
      </c>
      <c r="B837" s="27" t="s">
        <v>24</v>
      </c>
      <c r="C837" s="27"/>
      <c r="D837" s="27"/>
      <c r="E837" s="43"/>
      <c r="F837" s="207" t="s">
        <v>68</v>
      </c>
      <c r="G837" s="349" t="s">
        <v>67</v>
      </c>
      <c r="H837" s="379"/>
      <c r="I837" s="396"/>
      <c r="J837" s="441"/>
      <c r="K837" s="34" t="e">
        <f>J837*#REF!</f>
        <v>#REF!</v>
      </c>
    </row>
    <row r="838" spans="1:11" s="3" customFormat="1" ht="12" hidden="1" outlineLevel="2" x14ac:dyDescent="0.2">
      <c r="A838" s="27" t="e">
        <f>IF(SUM(#REF!)&gt;0,10,"")</f>
        <v>#REF!</v>
      </c>
      <c r="B838" s="27"/>
      <c r="C838" s="229"/>
      <c r="D838" s="229" t="str">
        <f>IF($C$828="X","X","")</f>
        <v>X</v>
      </c>
      <c r="E838" s="107">
        <v>81113</v>
      </c>
      <c r="F838" s="207" t="s">
        <v>532</v>
      </c>
      <c r="G838" s="326"/>
      <c r="H838" s="367">
        <v>35</v>
      </c>
      <c r="I838" s="396" t="s">
        <v>67</v>
      </c>
      <c r="J838" s="437"/>
      <c r="K838" s="42"/>
    </row>
    <row r="839" spans="1:11" s="3" customFormat="1" ht="33.75" hidden="1" outlineLevel="2" x14ac:dyDescent="0.2">
      <c r="A839" s="228" t="e">
        <f>A838</f>
        <v>#REF!</v>
      </c>
      <c r="B839" s="27" t="s">
        <v>23</v>
      </c>
      <c r="C839" s="27"/>
      <c r="D839" s="27"/>
      <c r="E839" s="19">
        <v>0</v>
      </c>
      <c r="F839" s="207" t="s">
        <v>529</v>
      </c>
      <c r="G839" s="330"/>
      <c r="H839" s="369"/>
      <c r="I839" s="396"/>
      <c r="J839" s="438"/>
      <c r="K839" s="35"/>
    </row>
    <row r="840" spans="1:11" s="3" customFormat="1" ht="12" hidden="1" outlineLevel="2" x14ac:dyDescent="0.2">
      <c r="A840" s="228" t="e">
        <f>A839</f>
        <v>#REF!</v>
      </c>
      <c r="B840" s="27" t="s">
        <v>24</v>
      </c>
      <c r="C840" s="27"/>
      <c r="D840" s="27"/>
      <c r="E840" s="43"/>
      <c r="F840" s="207" t="s">
        <v>68</v>
      </c>
      <c r="G840" s="349" t="s">
        <v>67</v>
      </c>
      <c r="H840" s="379"/>
      <c r="I840" s="396"/>
      <c r="J840" s="441"/>
      <c r="K840" s="34" t="e">
        <f>J840*#REF!</f>
        <v>#REF!</v>
      </c>
    </row>
    <row r="841" spans="1:11" s="3" customFormat="1" ht="12" hidden="1" outlineLevel="2" x14ac:dyDescent="0.2">
      <c r="A841" s="27" t="e">
        <f>IF(SUM(#REF!)&gt;0,10,"")</f>
        <v>#REF!</v>
      </c>
      <c r="B841" s="27"/>
      <c r="C841" s="229"/>
      <c r="D841" s="229" t="str">
        <f>IF($C$828="X","X","")</f>
        <v>X</v>
      </c>
      <c r="E841" s="107">
        <v>81114</v>
      </c>
      <c r="F841" s="207" t="s">
        <v>533</v>
      </c>
      <c r="G841" s="326"/>
      <c r="H841" s="367">
        <v>30</v>
      </c>
      <c r="I841" s="396" t="s">
        <v>67</v>
      </c>
      <c r="J841" s="437"/>
      <c r="K841" s="42"/>
    </row>
    <row r="842" spans="1:11" s="3" customFormat="1" ht="22.5" hidden="1" outlineLevel="2" x14ac:dyDescent="0.2">
      <c r="A842" s="228" t="e">
        <f>A841</f>
        <v>#REF!</v>
      </c>
      <c r="B842" s="27" t="s">
        <v>23</v>
      </c>
      <c r="C842" s="27"/>
      <c r="D842" s="27"/>
      <c r="E842" s="19">
        <v>0</v>
      </c>
      <c r="F842" s="207" t="s">
        <v>534</v>
      </c>
      <c r="G842" s="330"/>
      <c r="H842" s="369"/>
      <c r="I842" s="396"/>
      <c r="J842" s="438"/>
      <c r="K842" s="35"/>
    </row>
    <row r="843" spans="1:11" s="3" customFormat="1" ht="12" hidden="1" outlineLevel="2" x14ac:dyDescent="0.2">
      <c r="A843" s="228" t="e">
        <f>A842</f>
        <v>#REF!</v>
      </c>
      <c r="B843" s="27" t="s">
        <v>24</v>
      </c>
      <c r="C843" s="27"/>
      <c r="D843" s="27"/>
      <c r="E843" s="43"/>
      <c r="F843" s="208" t="s">
        <v>68</v>
      </c>
      <c r="G843" s="351" t="s">
        <v>67</v>
      </c>
      <c r="H843" s="379"/>
      <c r="I843" s="380"/>
      <c r="J843" s="441"/>
      <c r="K843" s="34" t="e">
        <f>J843*#REF!</f>
        <v>#REF!</v>
      </c>
    </row>
    <row r="844" spans="1:11" s="3" customFormat="1" ht="12" hidden="1" outlineLevel="2" x14ac:dyDescent="0.2">
      <c r="A844" s="27" t="e">
        <f>IF(SUM(#REF!)&gt;0,10,"")</f>
        <v>#REF!</v>
      </c>
      <c r="B844" s="228"/>
      <c r="C844" s="229" t="s">
        <v>10</v>
      </c>
      <c r="D844" s="229" t="str">
        <f>IF($C$828="X","X","")</f>
        <v>X</v>
      </c>
      <c r="E844" s="107">
        <v>81130</v>
      </c>
      <c r="F844" s="274" t="s">
        <v>376</v>
      </c>
      <c r="G844" s="326"/>
      <c r="H844" s="367">
        <v>23</v>
      </c>
      <c r="I844" s="368" t="s">
        <v>67</v>
      </c>
      <c r="J844" s="437"/>
      <c r="K844" s="42"/>
    </row>
    <row r="845" spans="1:11" s="3" customFormat="1" ht="22.5" hidden="1" outlineLevel="2" x14ac:dyDescent="0.2">
      <c r="A845" s="228" t="e">
        <f>A844</f>
        <v>#REF!</v>
      </c>
      <c r="B845" s="228" t="s">
        <v>23</v>
      </c>
      <c r="C845" s="228"/>
      <c r="D845" s="228"/>
      <c r="E845" s="19">
        <v>0</v>
      </c>
      <c r="F845" s="273" t="s">
        <v>377</v>
      </c>
      <c r="G845" s="330"/>
      <c r="H845" s="369"/>
      <c r="I845" s="372"/>
      <c r="J845" s="438"/>
      <c r="K845" s="35"/>
    </row>
    <row r="846" spans="1:11" s="3" customFormat="1" ht="12" hidden="1" outlineLevel="2" x14ac:dyDescent="0.2">
      <c r="A846" s="228" t="e">
        <f>A845</f>
        <v>#REF!</v>
      </c>
      <c r="B846" s="228" t="s">
        <v>24</v>
      </c>
      <c r="C846" s="228"/>
      <c r="D846" s="228"/>
      <c r="E846" s="19"/>
      <c r="F846" s="258" t="s">
        <v>68</v>
      </c>
      <c r="G846" s="332" t="s">
        <v>67</v>
      </c>
      <c r="H846" s="379"/>
      <c r="I846" s="372"/>
      <c r="J846" s="441"/>
      <c r="K846" s="34" t="e">
        <f>J846*#REF!</f>
        <v>#REF!</v>
      </c>
    </row>
    <row r="847" spans="1:11" s="3" customFormat="1" ht="12.75" outlineLevel="2" x14ac:dyDescent="0.2">
      <c r="A847" s="228" t="e">
        <f>IF(ABS(SUM(#REF!))&gt;0,10,"")</f>
        <v>#REF!</v>
      </c>
      <c r="B847" s="228" t="s">
        <v>19</v>
      </c>
      <c r="C847" s="235" t="s">
        <v>10</v>
      </c>
      <c r="D847" s="235" t="str">
        <f>IF($C$826="X","X","")</f>
        <v>X</v>
      </c>
      <c r="E847" s="141">
        <v>82000</v>
      </c>
      <c r="F847" s="204" t="s">
        <v>378</v>
      </c>
      <c r="G847" s="340"/>
      <c r="H847" s="365"/>
      <c r="I847" s="378"/>
      <c r="J847" s="436"/>
      <c r="K847" s="139"/>
    </row>
    <row r="848" spans="1:11" s="3" customFormat="1" ht="12" outlineLevel="2" x14ac:dyDescent="0.2">
      <c r="A848" s="228" t="e">
        <f>IF(ABS(SUM(#REF!))&gt;0,10,"")</f>
        <v>#REF!</v>
      </c>
      <c r="B848" s="196" t="s">
        <v>21</v>
      </c>
      <c r="C848" s="238" t="s">
        <v>10</v>
      </c>
      <c r="D848" s="238" t="str">
        <f>IF($C$847="X","X","")</f>
        <v>X</v>
      </c>
      <c r="E848" s="106">
        <v>82210</v>
      </c>
      <c r="F848" s="216" t="s">
        <v>373</v>
      </c>
      <c r="G848" s="333"/>
      <c r="H848" s="389"/>
      <c r="I848" s="368"/>
      <c r="J848" s="448"/>
      <c r="K848" s="41"/>
    </row>
    <row r="849" spans="1:11" s="3" customFormat="1" ht="22.5" outlineLevel="2" x14ac:dyDescent="0.2">
      <c r="A849" s="228" t="e">
        <f>A848</f>
        <v>#REF!</v>
      </c>
      <c r="B849" s="228" t="s">
        <v>23</v>
      </c>
      <c r="C849" s="228"/>
      <c r="D849" s="228"/>
      <c r="E849" s="19">
        <v>0</v>
      </c>
      <c r="F849" s="205" t="s">
        <v>379</v>
      </c>
      <c r="G849" s="330"/>
      <c r="H849" s="369"/>
      <c r="I849" s="372"/>
      <c r="J849" s="438"/>
      <c r="K849" s="35"/>
    </row>
    <row r="850" spans="1:11" s="3" customFormat="1" ht="78.75" outlineLevel="2" x14ac:dyDescent="0.2">
      <c r="A850" s="228" t="e">
        <f>#REF!</f>
        <v>#REF!</v>
      </c>
      <c r="B850" s="228" t="s">
        <v>23</v>
      </c>
      <c r="C850" s="228"/>
      <c r="D850" s="228"/>
      <c r="E850" s="19">
        <v>0</v>
      </c>
      <c r="F850" s="205" t="s">
        <v>380</v>
      </c>
      <c r="G850" s="330"/>
      <c r="H850" s="369"/>
      <c r="I850" s="372"/>
      <c r="J850" s="438"/>
      <c r="K850" s="35"/>
    </row>
    <row r="851" spans="1:11" s="3" customFormat="1" ht="12" hidden="1" outlineLevel="2" x14ac:dyDescent="0.2">
      <c r="A851" s="228" t="e">
        <f>A850</f>
        <v>#REF!</v>
      </c>
      <c r="B851" s="228" t="s">
        <v>24</v>
      </c>
      <c r="C851" s="228"/>
      <c r="D851" s="228"/>
      <c r="E851" s="43"/>
      <c r="F851" s="210" t="s">
        <v>68</v>
      </c>
      <c r="G851" s="332" t="s">
        <v>67</v>
      </c>
      <c r="H851" s="379"/>
      <c r="I851" s="380"/>
      <c r="J851" s="441"/>
      <c r="K851" s="34" t="e">
        <f>J851*#REF!</f>
        <v>#REF!</v>
      </c>
    </row>
    <row r="852" spans="1:11" s="3" customFormat="1" ht="12" outlineLevel="2" x14ac:dyDescent="0.2">
      <c r="A852" s="228" t="e">
        <f>IF(ABS(SUM(#REF!))&gt;0,10,"")</f>
        <v>#REF!</v>
      </c>
      <c r="B852" s="196" t="s">
        <v>79</v>
      </c>
      <c r="C852" s="197"/>
      <c r="D852" s="197" t="str">
        <f>IF($C$848="X","X","")</f>
        <v>X</v>
      </c>
      <c r="E852" s="148">
        <v>82220</v>
      </c>
      <c r="F852" s="219" t="s">
        <v>381</v>
      </c>
      <c r="G852" s="326"/>
      <c r="H852" s="367"/>
      <c r="I852" s="382"/>
      <c r="J852" s="437"/>
      <c r="K852" s="42">
        <f t="shared" ref="K852:K853" si="12">J852*H852</f>
        <v>0</v>
      </c>
    </row>
    <row r="853" spans="1:11" s="3" customFormat="1" ht="12" hidden="1" outlineLevel="2" x14ac:dyDescent="0.2">
      <c r="A853" s="27" t="e">
        <f>IF(SUM(#REF!)&gt;0,10,"")</f>
        <v>#REF!</v>
      </c>
      <c r="B853" s="228"/>
      <c r="C853" s="229"/>
      <c r="D853" s="229" t="str">
        <f>IF($C$852="X","X","")</f>
        <v/>
      </c>
      <c r="E853" s="107">
        <v>82221</v>
      </c>
      <c r="F853" s="207" t="s">
        <v>382</v>
      </c>
      <c r="G853" s="326">
        <v>0</v>
      </c>
      <c r="H853" s="367"/>
      <c r="I853" s="368" t="s">
        <v>67</v>
      </c>
      <c r="J853" s="437"/>
      <c r="K853" s="42">
        <f t="shared" si="12"/>
        <v>0</v>
      </c>
    </row>
    <row r="854" spans="1:11" s="3" customFormat="1" ht="22.5" hidden="1" outlineLevel="2" x14ac:dyDescent="0.2">
      <c r="A854" s="228" t="e">
        <f>A853</f>
        <v>#REF!</v>
      </c>
      <c r="B854" s="228" t="s">
        <v>23</v>
      </c>
      <c r="C854" s="228"/>
      <c r="D854" s="228"/>
      <c r="E854" s="19">
        <v>0</v>
      </c>
      <c r="F854" s="205" t="s">
        <v>383</v>
      </c>
      <c r="G854" s="330"/>
      <c r="H854" s="369"/>
      <c r="I854" s="372"/>
      <c r="J854" s="438"/>
      <c r="K854" s="35"/>
    </row>
    <row r="855" spans="1:11" s="3" customFormat="1" ht="12" hidden="1" outlineLevel="2" x14ac:dyDescent="0.2">
      <c r="A855" s="228" t="e">
        <f>A854</f>
        <v>#REF!</v>
      </c>
      <c r="B855" s="228" t="s">
        <v>24</v>
      </c>
      <c r="C855" s="228"/>
      <c r="D855" s="228"/>
      <c r="E855" s="43"/>
      <c r="F855" s="210" t="s">
        <v>68</v>
      </c>
      <c r="G855" s="332" t="s">
        <v>67</v>
      </c>
      <c r="H855" s="379"/>
      <c r="I855" s="380"/>
      <c r="J855" s="441"/>
      <c r="K855" s="34" t="e">
        <f>J855*#REF!</f>
        <v>#REF!</v>
      </c>
    </row>
    <row r="856" spans="1:11" s="3" customFormat="1" ht="12" outlineLevel="2" x14ac:dyDescent="0.2">
      <c r="A856" s="27" t="e">
        <f>IF(SUM(#REF!)&gt;0,10,"")</f>
        <v>#REF!</v>
      </c>
      <c r="B856" s="228"/>
      <c r="C856" s="229"/>
      <c r="D856" s="229" t="str">
        <f>IF($C$852="X","X","")</f>
        <v/>
      </c>
      <c r="E856" s="107">
        <v>82222</v>
      </c>
      <c r="F856" s="207" t="s">
        <v>384</v>
      </c>
      <c r="G856" s="326">
        <v>0</v>
      </c>
      <c r="H856" s="367"/>
      <c r="I856" s="368" t="s">
        <v>67</v>
      </c>
      <c r="J856" s="437">
        <v>400</v>
      </c>
      <c r="K856" s="42">
        <f>J856*H856</f>
        <v>0</v>
      </c>
    </row>
    <row r="857" spans="1:11" s="3" customFormat="1" ht="22.5" outlineLevel="2" x14ac:dyDescent="0.2">
      <c r="A857" s="228" t="e">
        <f>A856</f>
        <v>#REF!</v>
      </c>
      <c r="B857" s="228" t="s">
        <v>23</v>
      </c>
      <c r="C857" s="228"/>
      <c r="D857" s="228"/>
      <c r="E857" s="19">
        <v>0</v>
      </c>
      <c r="F857" s="205" t="s">
        <v>385</v>
      </c>
      <c r="G857" s="330"/>
      <c r="H857" s="369"/>
      <c r="I857" s="372"/>
      <c r="J857" s="438"/>
      <c r="K857" s="42">
        <f>J857*H857</f>
        <v>0</v>
      </c>
    </row>
    <row r="858" spans="1:11" s="3" customFormat="1" ht="12" hidden="1" outlineLevel="2" x14ac:dyDescent="0.2">
      <c r="A858" s="228" t="e">
        <f>A857</f>
        <v>#REF!</v>
      </c>
      <c r="B858" s="228" t="s">
        <v>24</v>
      </c>
      <c r="C858" s="228"/>
      <c r="D858" s="228"/>
      <c r="E858" s="19"/>
      <c r="F858" s="230" t="s">
        <v>68</v>
      </c>
      <c r="G858" s="332" t="s">
        <v>67</v>
      </c>
      <c r="H858" s="379"/>
      <c r="I858" s="372"/>
      <c r="J858" s="441"/>
      <c r="K858" s="34" t="e">
        <f>J858*#REF!</f>
        <v>#REF!</v>
      </c>
    </row>
    <row r="859" spans="1:11" s="3" customFormat="1" ht="12" outlineLevel="2" x14ac:dyDescent="0.2">
      <c r="A859" s="228" t="e">
        <f>IF(ABS(SUM(#REF!))&gt;0,10,"")</f>
        <v>#REF!</v>
      </c>
      <c r="B859" s="196" t="s">
        <v>79</v>
      </c>
      <c r="C859" s="197"/>
      <c r="D859" s="197" t="str">
        <f>IF($C$848="X","X","")</f>
        <v>X</v>
      </c>
      <c r="E859" s="148">
        <v>82230</v>
      </c>
      <c r="F859" s="219" t="s">
        <v>386</v>
      </c>
      <c r="G859" s="326"/>
      <c r="H859" s="367"/>
      <c r="I859" s="368"/>
      <c r="J859" s="437"/>
      <c r="K859" s="42">
        <f t="shared" ref="K859:K860" si="13">J859*H859</f>
        <v>0</v>
      </c>
    </row>
    <row r="860" spans="1:11" s="3" customFormat="1" ht="33.75" outlineLevel="2" x14ac:dyDescent="0.2">
      <c r="A860" s="228" t="e">
        <f>A859</f>
        <v>#REF!</v>
      </c>
      <c r="B860" s="196" t="s">
        <v>23</v>
      </c>
      <c r="C860" s="196"/>
      <c r="D860" s="196"/>
      <c r="E860" s="242"/>
      <c r="F860" s="209" t="s">
        <v>387</v>
      </c>
      <c r="G860" s="330">
        <v>0</v>
      </c>
      <c r="H860" s="369"/>
      <c r="I860" s="372"/>
      <c r="J860" s="438"/>
      <c r="K860" s="42">
        <f t="shared" si="13"/>
        <v>0</v>
      </c>
    </row>
    <row r="861" spans="1:11" s="3" customFormat="1" ht="12" hidden="1" outlineLevel="2" x14ac:dyDescent="0.2">
      <c r="A861" s="228" t="e">
        <f>#REF!</f>
        <v>#REF!</v>
      </c>
      <c r="B861" s="228" t="s">
        <v>24</v>
      </c>
      <c r="C861" s="228"/>
      <c r="D861" s="228"/>
      <c r="E861" s="107">
        <v>82231</v>
      </c>
      <c r="F861" s="207" t="s">
        <v>662</v>
      </c>
      <c r="G861" s="326">
        <v>0</v>
      </c>
      <c r="H861" s="367"/>
      <c r="I861" s="368" t="s">
        <v>67</v>
      </c>
      <c r="J861" s="437"/>
      <c r="K861" s="42">
        <f t="shared" ref="K861:K863" si="14">J861*H861</f>
        <v>0</v>
      </c>
    </row>
    <row r="862" spans="1:11" s="3" customFormat="1" ht="12" outlineLevel="2" x14ac:dyDescent="0.2">
      <c r="A862" s="228" t="e">
        <f>#REF!</f>
        <v>#REF!</v>
      </c>
      <c r="B862" s="228" t="s">
        <v>24</v>
      </c>
      <c r="C862" s="228"/>
      <c r="D862" s="228"/>
      <c r="E862" s="107">
        <v>82232</v>
      </c>
      <c r="F862" s="207" t="s">
        <v>680</v>
      </c>
      <c r="G862" s="326">
        <v>0</v>
      </c>
      <c r="H862" s="367"/>
      <c r="I862" s="368" t="s">
        <v>67</v>
      </c>
      <c r="J862" s="437">
        <v>145</v>
      </c>
      <c r="K862" s="42">
        <f>J862*H862</f>
        <v>0</v>
      </c>
    </row>
    <row r="863" spans="1:11" s="3" customFormat="1" ht="12" hidden="1" outlineLevel="2" x14ac:dyDescent="0.2">
      <c r="A863" s="228" t="e">
        <f>#REF!</f>
        <v>#REF!</v>
      </c>
      <c r="B863" s="228" t="s">
        <v>24</v>
      </c>
      <c r="C863" s="228"/>
      <c r="D863" s="228"/>
      <c r="E863" s="107">
        <v>82233</v>
      </c>
      <c r="F863" s="207" t="s">
        <v>388</v>
      </c>
      <c r="G863" s="326">
        <v>0</v>
      </c>
      <c r="H863" s="367"/>
      <c r="I863" s="368" t="s">
        <v>67</v>
      </c>
      <c r="J863" s="437"/>
      <c r="K863" s="42">
        <f t="shared" si="14"/>
        <v>0</v>
      </c>
    </row>
    <row r="864" spans="1:11" s="3" customFormat="1" ht="12" outlineLevel="2" x14ac:dyDescent="0.2">
      <c r="A864" s="27" t="e">
        <f>IF(SUM(#REF!)&gt;0,10,"")</f>
        <v>#REF!</v>
      </c>
      <c r="B864" s="228"/>
      <c r="C864" s="229"/>
      <c r="D864" s="229" t="str">
        <f>IF($C$859="X","X","")</f>
        <v/>
      </c>
      <c r="E864" s="107">
        <v>82234</v>
      </c>
      <c r="F864" s="207" t="s">
        <v>389</v>
      </c>
      <c r="G864" s="326">
        <v>0</v>
      </c>
      <c r="H864" s="367"/>
      <c r="I864" s="368" t="s">
        <v>67</v>
      </c>
      <c r="J864" s="437">
        <v>400</v>
      </c>
      <c r="K864" s="42">
        <f>J864*H864</f>
        <v>0</v>
      </c>
    </row>
    <row r="865" spans="1:11" s="3" customFormat="1" ht="12" hidden="1" outlineLevel="2" x14ac:dyDescent="0.2">
      <c r="A865" s="228" t="e">
        <f>A864</f>
        <v>#REF!</v>
      </c>
      <c r="B865" s="228" t="s">
        <v>24</v>
      </c>
      <c r="C865" s="228"/>
      <c r="D865" s="228"/>
      <c r="F865" s="210" t="s">
        <v>68</v>
      </c>
      <c r="G865" s="330" t="s">
        <v>67</v>
      </c>
      <c r="H865" s="379"/>
      <c r="I865" s="380"/>
      <c r="J865" s="441"/>
      <c r="K865" s="34"/>
    </row>
    <row r="866" spans="1:11" s="5" customFormat="1" ht="12.75" outlineLevel="2" x14ac:dyDescent="0.2">
      <c r="A866" s="228" t="e">
        <f>IF(ABS(SUM(#REF!))&gt;0,10,"")</f>
        <v>#REF!</v>
      </c>
      <c r="B866" s="196" t="s">
        <v>21</v>
      </c>
      <c r="C866" s="238" t="s">
        <v>10</v>
      </c>
      <c r="D866" s="238" t="str">
        <f>IF($C$847="X","X","")</f>
        <v>X</v>
      </c>
      <c r="E866" s="106">
        <v>82300</v>
      </c>
      <c r="F866" s="216" t="s">
        <v>681</v>
      </c>
      <c r="G866" s="332"/>
      <c r="H866" s="379"/>
      <c r="I866" s="368"/>
      <c r="J866" s="441"/>
      <c r="K866" s="42">
        <f t="shared" ref="K866:K869" si="15">J866*H866</f>
        <v>0</v>
      </c>
    </row>
    <row r="867" spans="1:11" s="5" customFormat="1" ht="12.75" outlineLevel="2" x14ac:dyDescent="0.2">
      <c r="A867" s="228" t="e">
        <f>IF(SUM(#REF!)&gt;0,10,"")</f>
        <v>#REF!</v>
      </c>
      <c r="B867" s="196" t="s">
        <v>79</v>
      </c>
      <c r="C867" s="197" t="s">
        <v>10</v>
      </c>
      <c r="D867" s="197" t="str">
        <f>IF($C$866="X","X","")</f>
        <v>X</v>
      </c>
      <c r="E867" s="148">
        <v>82310</v>
      </c>
      <c r="F867" s="208" t="s">
        <v>679</v>
      </c>
      <c r="G867" s="330">
        <v>0</v>
      </c>
      <c r="H867" s="369"/>
      <c r="I867" s="368"/>
      <c r="J867" s="438"/>
      <c r="K867" s="42">
        <f t="shared" si="15"/>
        <v>0</v>
      </c>
    </row>
    <row r="868" spans="1:11" s="6" customFormat="1" ht="22.5" outlineLevel="2" x14ac:dyDescent="0.2">
      <c r="A868" s="228" t="e">
        <f>A867</f>
        <v>#REF!</v>
      </c>
      <c r="B868" s="239" t="s">
        <v>23</v>
      </c>
      <c r="C868" s="239"/>
      <c r="D868" s="239"/>
      <c r="E868" s="43"/>
      <c r="F868" s="209" t="s">
        <v>692</v>
      </c>
      <c r="G868" s="332">
        <v>0</v>
      </c>
      <c r="H868" s="379"/>
      <c r="I868" s="380"/>
      <c r="J868" s="441"/>
      <c r="K868" s="42">
        <f t="shared" si="15"/>
        <v>0</v>
      </c>
    </row>
    <row r="869" spans="1:11" s="6" customFormat="1" ht="12.75" outlineLevel="2" x14ac:dyDescent="0.2">
      <c r="A869" s="27" t="e">
        <f>IF(SUM(#REF!)&gt;0,10,"")</f>
        <v>#REF!</v>
      </c>
      <c r="B869" s="27"/>
      <c r="C869" s="229" t="s">
        <v>10</v>
      </c>
      <c r="D869" s="229" t="str">
        <f>IF($C$867="X","X","")</f>
        <v>X</v>
      </c>
      <c r="E869" s="107">
        <v>82311</v>
      </c>
      <c r="F869" s="207" t="s">
        <v>391</v>
      </c>
      <c r="G869" s="326">
        <v>0</v>
      </c>
      <c r="H869" s="367"/>
      <c r="I869" s="368" t="s">
        <v>67</v>
      </c>
      <c r="J869" s="437">
        <v>120</v>
      </c>
      <c r="K869" s="42">
        <f t="shared" si="15"/>
        <v>0</v>
      </c>
    </row>
    <row r="870" spans="1:11" s="6" customFormat="1" ht="12.75" hidden="1" outlineLevel="2" x14ac:dyDescent="0.2">
      <c r="A870" s="228" t="e">
        <f>A869</f>
        <v>#REF!</v>
      </c>
      <c r="B870" s="27" t="s">
        <v>24</v>
      </c>
      <c r="C870" s="27"/>
      <c r="D870" s="27"/>
      <c r="E870" s="43"/>
      <c r="F870" s="210" t="s">
        <v>68</v>
      </c>
      <c r="G870" s="332" t="s">
        <v>67</v>
      </c>
      <c r="H870" s="379"/>
      <c r="I870" s="380"/>
      <c r="J870" s="441"/>
      <c r="K870" s="34" t="e">
        <f>J870*#REF!</f>
        <v>#REF!</v>
      </c>
    </row>
    <row r="871" spans="1:11" s="4" customFormat="1" ht="12.75" hidden="1" outlineLevel="2" x14ac:dyDescent="0.2">
      <c r="A871" s="27" t="e">
        <f>IF(SUM(#REF!)&gt;0,10,"")</f>
        <v>#REF!</v>
      </c>
      <c r="B871" s="27"/>
      <c r="C871" s="229"/>
      <c r="D871" s="229"/>
      <c r="E871" s="107">
        <v>82312</v>
      </c>
      <c r="F871" s="207" t="s">
        <v>392</v>
      </c>
      <c r="G871" s="326">
        <v>0</v>
      </c>
      <c r="H871" s="367"/>
      <c r="I871" s="368" t="s">
        <v>67</v>
      </c>
      <c r="J871" s="437"/>
      <c r="K871" s="42">
        <f>J871*H871</f>
        <v>0</v>
      </c>
    </row>
    <row r="872" spans="1:11" s="4" customFormat="1" ht="12.75" hidden="1" outlineLevel="2" x14ac:dyDescent="0.2">
      <c r="A872" s="228" t="e">
        <f>A871</f>
        <v>#REF!</v>
      </c>
      <c r="B872" s="27" t="s">
        <v>24</v>
      </c>
      <c r="C872" s="27"/>
      <c r="D872" s="27"/>
      <c r="E872" s="19"/>
      <c r="F872" s="230" t="s">
        <v>68</v>
      </c>
      <c r="G872" s="332" t="s">
        <v>67</v>
      </c>
      <c r="H872" s="379"/>
      <c r="I872" s="372"/>
      <c r="J872" s="441"/>
      <c r="K872" s="34" t="e">
        <f>J872*#REF!</f>
        <v>#REF!</v>
      </c>
    </row>
    <row r="873" spans="1:11" s="4" customFormat="1" ht="12.75" outlineLevel="2" x14ac:dyDescent="0.2">
      <c r="A873" s="228"/>
      <c r="B873" s="27"/>
      <c r="C873" s="27"/>
      <c r="D873" s="27"/>
      <c r="E873" s="106">
        <v>82400</v>
      </c>
      <c r="F873" s="216" t="s">
        <v>671</v>
      </c>
      <c r="G873" s="330"/>
      <c r="H873" s="369"/>
      <c r="I873" s="372"/>
      <c r="J873" s="438"/>
      <c r="K873" s="42">
        <f t="shared" ref="K873:K874" si="16">J873*H873</f>
        <v>0</v>
      </c>
    </row>
    <row r="874" spans="1:11" s="4" customFormat="1" ht="12.75" outlineLevel="2" x14ac:dyDescent="0.2">
      <c r="A874" s="228"/>
      <c r="B874" s="27"/>
      <c r="C874" s="27"/>
      <c r="D874" s="27"/>
      <c r="E874" s="107">
        <v>82401</v>
      </c>
      <c r="F874" s="207" t="s">
        <v>672</v>
      </c>
      <c r="G874" s="330"/>
      <c r="H874" s="369"/>
      <c r="I874" s="372" t="s">
        <v>45</v>
      </c>
      <c r="J874" s="438">
        <v>95</v>
      </c>
      <c r="K874" s="42">
        <f t="shared" si="16"/>
        <v>0</v>
      </c>
    </row>
    <row r="875" spans="1:11" s="4" customFormat="1" ht="33.75" outlineLevel="2" x14ac:dyDescent="0.2">
      <c r="A875" s="228"/>
      <c r="B875" s="27"/>
      <c r="C875" s="27"/>
      <c r="D875" s="27"/>
      <c r="E875" s="19"/>
      <c r="F875" s="205" t="s">
        <v>691</v>
      </c>
      <c r="G875" s="330"/>
      <c r="H875" s="369"/>
      <c r="I875" s="372"/>
      <c r="J875" s="438"/>
      <c r="K875" s="35"/>
    </row>
    <row r="876" spans="1:11" ht="12.75" thickBot="1" x14ac:dyDescent="0.25">
      <c r="A876" s="27" t="e">
        <f>A826</f>
        <v>#REF!</v>
      </c>
      <c r="B876" s="27" t="s">
        <v>64</v>
      </c>
      <c r="C876" s="27"/>
      <c r="D876" s="27"/>
      <c r="E876" s="245"/>
      <c r="F876" s="226" t="s">
        <v>669</v>
      </c>
      <c r="G876" s="331"/>
      <c r="H876" s="417"/>
      <c r="I876" s="418"/>
      <c r="J876" s="417"/>
      <c r="K876" s="417">
        <f>K856+K862+K864+K869+K874</f>
        <v>0</v>
      </c>
    </row>
    <row r="877" spans="1:11" ht="12" x14ac:dyDescent="0.2">
      <c r="A877" s="27" t="s">
        <v>8</v>
      </c>
      <c r="B877" s="27" t="s">
        <v>8</v>
      </c>
      <c r="C877" s="27"/>
      <c r="D877" s="27"/>
      <c r="E877" s="29"/>
      <c r="F877" s="221"/>
      <c r="G877" s="30"/>
      <c r="H877" s="31"/>
      <c r="I877" s="31"/>
      <c r="J877" s="31"/>
      <c r="K877" s="31"/>
    </row>
    <row r="878" spans="1:11" ht="12.75" thickBot="1" x14ac:dyDescent="0.25">
      <c r="A878" s="27"/>
      <c r="B878" s="27"/>
      <c r="C878" s="27"/>
      <c r="D878" s="27"/>
      <c r="H878" s="15"/>
      <c r="I878" s="15"/>
      <c r="J878" s="15"/>
      <c r="K878" s="15"/>
    </row>
    <row r="879" spans="1:11" ht="13.5" thickBot="1" x14ac:dyDescent="0.25">
      <c r="A879" s="233" t="s">
        <v>8</v>
      </c>
      <c r="B879" s="233" t="s">
        <v>393</v>
      </c>
      <c r="C879" s="233"/>
      <c r="D879" s="233"/>
      <c r="E879" s="179" t="s">
        <v>394</v>
      </c>
      <c r="F879" s="227"/>
      <c r="G879" s="180"/>
      <c r="H879" s="181"/>
      <c r="I879" s="180"/>
      <c r="J879" s="180"/>
      <c r="K879" s="180"/>
    </row>
    <row r="880" spans="1:11" ht="12" x14ac:dyDescent="0.2">
      <c r="A880" s="27" t="s">
        <v>64</v>
      </c>
      <c r="B880" s="27" t="s">
        <v>393</v>
      </c>
      <c r="C880" s="27"/>
      <c r="D880" s="27"/>
      <c r="H880" s="15"/>
      <c r="I880" s="49"/>
      <c r="J880"/>
    </row>
    <row r="881" spans="1:11" ht="12.75" x14ac:dyDescent="0.2">
      <c r="A881" s="27" t="e">
        <f>A8</f>
        <v>#REF!</v>
      </c>
      <c r="B881" s="27" t="s">
        <v>64</v>
      </c>
      <c r="C881" s="229" t="s">
        <v>10</v>
      </c>
      <c r="D881" s="27"/>
      <c r="F881" s="200" t="s">
        <v>18</v>
      </c>
      <c r="G881" s="13"/>
      <c r="H881" s="16"/>
      <c r="J881" s="430">
        <f>J77</f>
        <v>0</v>
      </c>
      <c r="K881" s="430">
        <f>K77</f>
        <v>0</v>
      </c>
    </row>
    <row r="882" spans="1:11" ht="12.75" x14ac:dyDescent="0.2">
      <c r="A882" s="27" t="e">
        <f>A881</f>
        <v>#REF!</v>
      </c>
      <c r="B882" s="27" t="s">
        <v>64</v>
      </c>
      <c r="C882" s="27"/>
      <c r="D882" s="27"/>
      <c r="F882" s="200"/>
      <c r="G882" s="13"/>
      <c r="H882" s="16"/>
      <c r="J882"/>
    </row>
    <row r="883" spans="1:11" ht="12.75" x14ac:dyDescent="0.2">
      <c r="A883" s="27" t="e">
        <f>A78</f>
        <v>#REF!</v>
      </c>
      <c r="B883" s="27" t="s">
        <v>64</v>
      </c>
      <c r="C883" s="229" t="s">
        <v>10</v>
      </c>
      <c r="D883" s="27"/>
      <c r="F883" s="200" t="s">
        <v>66</v>
      </c>
      <c r="G883" s="13"/>
      <c r="H883" s="16"/>
      <c r="J883" s="430">
        <f>J136</f>
        <v>0</v>
      </c>
      <c r="K883" s="430">
        <f>K136</f>
        <v>0</v>
      </c>
    </row>
    <row r="884" spans="1:11" ht="12.75" x14ac:dyDescent="0.2">
      <c r="A884" s="27" t="e">
        <f>A883</f>
        <v>#REF!</v>
      </c>
      <c r="B884" s="27" t="s">
        <v>64</v>
      </c>
      <c r="C884" s="27"/>
      <c r="D884" s="27"/>
      <c r="F884" s="200"/>
      <c r="G884" s="13"/>
      <c r="H884" s="16"/>
      <c r="J884"/>
    </row>
    <row r="885" spans="1:11" ht="12.75" x14ac:dyDescent="0.2">
      <c r="A885" s="27" t="e">
        <f>A137</f>
        <v>#REF!</v>
      </c>
      <c r="B885" s="27" t="s">
        <v>64</v>
      </c>
      <c r="C885" s="229" t="s">
        <v>10</v>
      </c>
      <c r="D885" s="27"/>
      <c r="F885" s="200" t="s">
        <v>101</v>
      </c>
      <c r="G885" s="13"/>
      <c r="H885" s="16"/>
      <c r="J885" s="430">
        <f>J288</f>
        <v>0</v>
      </c>
      <c r="K885" s="430">
        <f>K288</f>
        <v>0</v>
      </c>
    </row>
    <row r="886" spans="1:11" ht="12.75" x14ac:dyDescent="0.2">
      <c r="A886" s="27" t="e">
        <f>A885</f>
        <v>#REF!</v>
      </c>
      <c r="B886" s="27" t="s">
        <v>64</v>
      </c>
      <c r="C886" s="27"/>
      <c r="D886" s="27"/>
      <c r="F886" s="200"/>
      <c r="G886" s="13"/>
      <c r="H886" s="16"/>
      <c r="J886"/>
    </row>
    <row r="887" spans="1:11" ht="12.75" x14ac:dyDescent="0.2">
      <c r="A887" s="239"/>
      <c r="B887" s="27"/>
      <c r="C887" s="27"/>
      <c r="D887" s="27"/>
      <c r="E887" s="252"/>
      <c r="F887" s="200" t="s">
        <v>668</v>
      </c>
      <c r="G887" s="14"/>
      <c r="H887" s="17"/>
      <c r="J887" s="430">
        <f>J876</f>
        <v>0</v>
      </c>
      <c r="K887" s="430">
        <f>K876</f>
        <v>0</v>
      </c>
    </row>
    <row r="888" spans="1:11" ht="12.75" x14ac:dyDescent="0.2">
      <c r="A888" s="239" t="e">
        <f>#REF!</f>
        <v>#REF!</v>
      </c>
      <c r="B888" s="27" t="s">
        <v>64</v>
      </c>
      <c r="C888" s="27"/>
      <c r="D888" s="27"/>
      <c r="E888" s="252"/>
      <c r="F888" s="200"/>
      <c r="G888" s="14"/>
      <c r="H888" s="17"/>
      <c r="J888" s="474"/>
      <c r="K888" s="474"/>
    </row>
    <row r="889" spans="1:11" ht="12.75" x14ac:dyDescent="0.2">
      <c r="A889" s="27" t="s">
        <v>64</v>
      </c>
      <c r="B889" s="27" t="s">
        <v>64</v>
      </c>
      <c r="C889" s="27"/>
      <c r="D889" s="27"/>
      <c r="E889" s="252"/>
      <c r="F889" s="214"/>
      <c r="G889" s="32"/>
      <c r="H889" s="33"/>
      <c r="I889" s="50"/>
      <c r="J889" s="50"/>
      <c r="K889" s="50"/>
    </row>
    <row r="890" spans="1:11" ht="12.75" x14ac:dyDescent="0.2">
      <c r="A890" s="113" t="s">
        <v>64</v>
      </c>
      <c r="B890" s="113" t="s">
        <v>393</v>
      </c>
      <c r="C890" s="229" t="s">
        <v>10</v>
      </c>
      <c r="D890" s="113"/>
      <c r="E890" s="253"/>
      <c r="F890" s="200" t="s">
        <v>395</v>
      </c>
      <c r="G890" s="20"/>
      <c r="H890" s="21"/>
      <c r="I890" s="251"/>
      <c r="J890" s="467">
        <f>SUM(J881:J887)</f>
        <v>0</v>
      </c>
      <c r="K890" s="467">
        <f>SUM(K881:K887)</f>
        <v>0</v>
      </c>
    </row>
    <row r="891" spans="1:11" ht="12.75" x14ac:dyDescent="0.2">
      <c r="A891" s="27" t="s">
        <v>64</v>
      </c>
      <c r="B891" s="27" t="s">
        <v>393</v>
      </c>
      <c r="C891" s="27"/>
      <c r="D891" s="27"/>
      <c r="E891" s="252"/>
      <c r="F891" s="200"/>
      <c r="G891" s="20"/>
      <c r="H891" s="21"/>
      <c r="J891" s="468"/>
      <c r="K891" s="468"/>
    </row>
    <row r="892" spans="1:11" ht="12.75" x14ac:dyDescent="0.2">
      <c r="A892" s="27" t="s">
        <v>64</v>
      </c>
      <c r="B892" s="27" t="s">
        <v>393</v>
      </c>
      <c r="C892" s="229" t="s">
        <v>10</v>
      </c>
      <c r="D892" s="27"/>
      <c r="E892" s="252"/>
      <c r="F892" s="200" t="s">
        <v>396</v>
      </c>
      <c r="G892" s="20"/>
      <c r="H892" s="21"/>
      <c r="J892" s="467">
        <f t="shared" ref="J892:K892" si="17">0.2*J890</f>
        <v>0</v>
      </c>
      <c r="K892" s="467">
        <f t="shared" si="17"/>
        <v>0</v>
      </c>
    </row>
    <row r="893" spans="1:11" ht="12.75" x14ac:dyDescent="0.2">
      <c r="A893" s="27" t="s">
        <v>64</v>
      </c>
      <c r="B893" s="27" t="s">
        <v>393</v>
      </c>
      <c r="C893" s="27"/>
      <c r="D893" s="27"/>
      <c r="E893" s="252"/>
      <c r="F893" s="200"/>
      <c r="G893" s="20"/>
      <c r="H893" s="21"/>
      <c r="J893" s="468"/>
      <c r="K893" s="468"/>
    </row>
    <row r="894" spans="1:11" ht="13.5" thickBot="1" x14ac:dyDescent="0.25">
      <c r="A894" s="26" t="s">
        <v>64</v>
      </c>
      <c r="B894" s="27" t="s">
        <v>393</v>
      </c>
      <c r="C894" s="229" t="s">
        <v>10</v>
      </c>
      <c r="D894" s="27"/>
      <c r="E894" s="252"/>
      <c r="F894" s="200" t="s">
        <v>397</v>
      </c>
      <c r="G894" s="20"/>
      <c r="H894" s="21"/>
      <c r="J894" s="467">
        <f t="shared" ref="J894:K894" si="18">J890+J892</f>
        <v>0</v>
      </c>
      <c r="K894" s="467">
        <f t="shared" si="18"/>
        <v>0</v>
      </c>
    </row>
    <row r="895" spans="1:11" ht="13.5" thickBot="1" x14ac:dyDescent="0.25">
      <c r="A895" s="26" t="s">
        <v>64</v>
      </c>
      <c r="B895" s="27" t="s">
        <v>393</v>
      </c>
      <c r="C895" s="27"/>
      <c r="D895" s="27"/>
      <c r="E895" s="18"/>
      <c r="F895" s="471"/>
      <c r="G895" s="472"/>
      <c r="H895" s="472"/>
      <c r="I895" s="180"/>
      <c r="J895" s="180"/>
      <c r="K895" s="485"/>
    </row>
    <row r="896" spans="1:11" x14ac:dyDescent="0.2">
      <c r="A896" s="26" t="s">
        <v>8</v>
      </c>
      <c r="B896" s="26" t="s">
        <v>8</v>
      </c>
      <c r="E896" s="252"/>
      <c r="F896" s="199"/>
      <c r="G896" s="18"/>
      <c r="H896" s="254"/>
      <c r="I896" s="49"/>
      <c r="J896"/>
    </row>
    <row r="897" spans="1:11" x14ac:dyDescent="0.2">
      <c r="A897" s="26" t="s">
        <v>8</v>
      </c>
      <c r="B897" s="26" t="s">
        <v>8</v>
      </c>
      <c r="E897" s="252"/>
      <c r="F897" s="222"/>
      <c r="G897" s="18"/>
      <c r="H897" s="254"/>
      <c r="I897" s="49"/>
      <c r="J897"/>
    </row>
    <row r="898" spans="1:11" x14ac:dyDescent="0.2">
      <c r="A898" s="26" t="s">
        <v>8</v>
      </c>
      <c r="B898" s="26" t="s">
        <v>8</v>
      </c>
      <c r="E898" s="255"/>
      <c r="F898" s="222"/>
      <c r="H898"/>
      <c r="J898" s="430"/>
      <c r="K898" s="430"/>
    </row>
    <row r="899" spans="1:11" x14ac:dyDescent="0.2">
      <c r="A899" s="26" t="s">
        <v>8</v>
      </c>
      <c r="B899" s="26" t="s">
        <v>8</v>
      </c>
      <c r="E899" s="255"/>
      <c r="F899" s="222"/>
      <c r="H899"/>
      <c r="J899"/>
    </row>
    <row r="900" spans="1:11" x14ac:dyDescent="0.2">
      <c r="A900" s="26" t="s">
        <v>8</v>
      </c>
      <c r="B900" s="26" t="s">
        <v>8</v>
      </c>
      <c r="E900" s="255"/>
      <c r="H900"/>
      <c r="J900" s="430"/>
      <c r="K900" s="430"/>
    </row>
    <row r="901" spans="1:11" x14ac:dyDescent="0.2">
      <c r="A901" s="26" t="s">
        <v>8</v>
      </c>
      <c r="B901" s="26" t="s">
        <v>8</v>
      </c>
      <c r="E901" s="255"/>
      <c r="F901" s="194"/>
      <c r="G901" s="195"/>
      <c r="H901" s="194"/>
      <c r="J901"/>
    </row>
    <row r="902" spans="1:11" x14ac:dyDescent="0.2">
      <c r="A902" s="26" t="s">
        <v>8</v>
      </c>
      <c r="B902" s="26" t="s">
        <v>8</v>
      </c>
      <c r="E902" s="255"/>
      <c r="J902" s="431"/>
      <c r="K902" s="431"/>
    </row>
    <row r="903" spans="1:11" x14ac:dyDescent="0.2">
      <c r="J903"/>
    </row>
    <row r="904" spans="1:11" x14ac:dyDescent="0.2">
      <c r="J904" s="430"/>
      <c r="K904" s="430"/>
    </row>
    <row r="905" spans="1:11" x14ac:dyDescent="0.2">
      <c r="J905"/>
    </row>
    <row r="906" spans="1:11" x14ac:dyDescent="0.2">
      <c r="J906" s="430"/>
      <c r="K906" s="430"/>
    </row>
    <row r="907" spans="1:11" x14ac:dyDescent="0.2">
      <c r="J907"/>
    </row>
    <row r="908" spans="1:11" x14ac:dyDescent="0.2">
      <c r="J908"/>
    </row>
    <row r="909" spans="1:11" x14ac:dyDescent="0.2">
      <c r="J909"/>
    </row>
    <row r="910" spans="1:11" x14ac:dyDescent="0.2">
      <c r="J910" s="430"/>
      <c r="K910" s="430"/>
    </row>
    <row r="911" spans="1:11" x14ac:dyDescent="0.2">
      <c r="J911"/>
    </row>
    <row r="912" spans="1:11" x14ac:dyDescent="0.2">
      <c r="J912" s="430"/>
      <c r="K912" s="430"/>
    </row>
    <row r="913" spans="10:11" x14ac:dyDescent="0.2">
      <c r="J913"/>
    </row>
    <row r="914" spans="10:11" ht="12" thickBot="1" x14ac:dyDescent="0.25">
      <c r="J914" s="430"/>
      <c r="K914" s="430"/>
    </row>
    <row r="915" spans="10:11" ht="13.5" thickBot="1" x14ac:dyDescent="0.25">
      <c r="J915" s="180"/>
      <c r="K915" s="180"/>
    </row>
    <row r="916" spans="10:11" x14ac:dyDescent="0.2">
      <c r="J916"/>
    </row>
    <row r="917" spans="10:11" x14ac:dyDescent="0.2">
      <c r="J917" s="430"/>
      <c r="K917" s="430"/>
    </row>
    <row r="918" spans="10:11" x14ac:dyDescent="0.2">
      <c r="J918"/>
    </row>
    <row r="919" spans="10:11" x14ac:dyDescent="0.2">
      <c r="J919" s="430"/>
      <c r="K919" s="430"/>
    </row>
    <row r="920" spans="10:11" x14ac:dyDescent="0.2">
      <c r="J920"/>
    </row>
    <row r="921" spans="10:11" x14ac:dyDescent="0.2">
      <c r="J921" s="430"/>
      <c r="K921" s="430"/>
    </row>
    <row r="922" spans="10:11" x14ac:dyDescent="0.2">
      <c r="J922"/>
    </row>
    <row r="923" spans="10:11" x14ac:dyDescent="0.2">
      <c r="J923" s="431"/>
      <c r="K923" s="431"/>
    </row>
    <row r="924" spans="10:11" x14ac:dyDescent="0.2">
      <c r="J924"/>
    </row>
    <row r="925" spans="10:11" x14ac:dyDescent="0.2">
      <c r="J925" s="430"/>
      <c r="K925" s="430"/>
    </row>
    <row r="926" spans="10:11" x14ac:dyDescent="0.2">
      <c r="J926"/>
    </row>
    <row r="927" spans="10:11" x14ac:dyDescent="0.2">
      <c r="J927" s="430"/>
      <c r="K927" s="430"/>
    </row>
    <row r="928" spans="10:11" x14ac:dyDescent="0.2">
      <c r="J928"/>
    </row>
    <row r="929" spans="10:11" x14ac:dyDescent="0.2">
      <c r="J929"/>
    </row>
    <row r="930" spans="10:11" x14ac:dyDescent="0.2">
      <c r="J930"/>
    </row>
    <row r="931" spans="10:11" x14ac:dyDescent="0.2">
      <c r="J931" s="430"/>
      <c r="K931" s="430"/>
    </row>
    <row r="932" spans="10:11" x14ac:dyDescent="0.2">
      <c r="J932"/>
    </row>
    <row r="933" spans="10:11" x14ac:dyDescent="0.2">
      <c r="J933" s="430"/>
      <c r="K933" s="430"/>
    </row>
    <row r="934" spans="10:11" x14ac:dyDescent="0.2">
      <c r="J934"/>
    </row>
    <row r="935" spans="10:11" ht="12" thickBot="1" x14ac:dyDescent="0.25">
      <c r="J935" s="430"/>
      <c r="K935" s="430"/>
    </row>
    <row r="936" spans="10:11" ht="13.5" thickBot="1" x14ac:dyDescent="0.25">
      <c r="J936" s="180"/>
      <c r="K936" s="180"/>
    </row>
    <row r="937" spans="10:11" x14ac:dyDescent="0.2">
      <c r="J937"/>
    </row>
    <row r="938" spans="10:11" x14ac:dyDescent="0.2">
      <c r="J938" s="430"/>
      <c r="K938" s="430"/>
    </row>
    <row r="939" spans="10:11" x14ac:dyDescent="0.2">
      <c r="J939"/>
    </row>
    <row r="940" spans="10:11" x14ac:dyDescent="0.2">
      <c r="J940" s="430"/>
      <c r="K940" s="430"/>
    </row>
    <row r="941" spans="10:11" x14ac:dyDescent="0.2">
      <c r="J941"/>
    </row>
    <row r="942" spans="10:11" x14ac:dyDescent="0.2">
      <c r="J942" s="430"/>
      <c r="K942" s="430"/>
    </row>
    <row r="943" spans="10:11" x14ac:dyDescent="0.2">
      <c r="J943"/>
    </row>
    <row r="944" spans="10:11" x14ac:dyDescent="0.2">
      <c r="J944" s="431"/>
      <c r="K944" s="431"/>
    </row>
    <row r="945" spans="10:11" x14ac:dyDescent="0.2">
      <c r="J945"/>
    </row>
    <row r="946" spans="10:11" x14ac:dyDescent="0.2">
      <c r="J946" s="430"/>
      <c r="K946" s="430"/>
    </row>
    <row r="947" spans="10:11" x14ac:dyDescent="0.2">
      <c r="J947"/>
    </row>
    <row r="948" spans="10:11" x14ac:dyDescent="0.2">
      <c r="J948" s="430"/>
      <c r="K948" s="430"/>
    </row>
    <row r="949" spans="10:11" x14ac:dyDescent="0.2">
      <c r="J949"/>
    </row>
    <row r="950" spans="10:11" x14ac:dyDescent="0.2">
      <c r="J950"/>
    </row>
    <row r="951" spans="10:11" x14ac:dyDescent="0.2">
      <c r="J951"/>
    </row>
    <row r="952" spans="10:11" x14ac:dyDescent="0.2">
      <c r="J952" s="430"/>
      <c r="K952" s="430"/>
    </row>
    <row r="953" spans="10:11" x14ac:dyDescent="0.2">
      <c r="J953"/>
    </row>
    <row r="954" spans="10:11" x14ac:dyDescent="0.2">
      <c r="J954" s="430"/>
      <c r="K954" s="430"/>
    </row>
    <row r="955" spans="10:11" x14ac:dyDescent="0.2">
      <c r="J955"/>
    </row>
    <row r="956" spans="10:11" ht="12" thickBot="1" x14ac:dyDescent="0.25">
      <c r="J956" s="430"/>
      <c r="K956" s="430"/>
    </row>
    <row r="957" spans="10:11" ht="13.5" thickBot="1" x14ac:dyDescent="0.25">
      <c r="J957" s="180"/>
      <c r="K957" s="180"/>
    </row>
    <row r="958" spans="10:11" x14ac:dyDescent="0.2">
      <c r="J958"/>
    </row>
    <row r="959" spans="10:11" x14ac:dyDescent="0.2">
      <c r="J959" s="430"/>
      <c r="K959" s="430"/>
    </row>
    <row r="960" spans="10:11" x14ac:dyDescent="0.2">
      <c r="J960"/>
    </row>
    <row r="961" spans="10:11" x14ac:dyDescent="0.2">
      <c r="J961" s="430"/>
      <c r="K961" s="430"/>
    </row>
    <row r="962" spans="10:11" x14ac:dyDescent="0.2">
      <c r="J962"/>
    </row>
    <row r="963" spans="10:11" x14ac:dyDescent="0.2">
      <c r="J963" s="430"/>
      <c r="K963" s="430"/>
    </row>
    <row r="964" spans="10:11" x14ac:dyDescent="0.2">
      <c r="J964"/>
    </row>
    <row r="965" spans="10:11" x14ac:dyDescent="0.2">
      <c r="J965" s="431"/>
      <c r="K965" s="431"/>
    </row>
    <row r="966" spans="10:11" x14ac:dyDescent="0.2">
      <c r="J966"/>
    </row>
    <row r="967" spans="10:11" x14ac:dyDescent="0.2">
      <c r="J967" s="430"/>
      <c r="K967" s="430"/>
    </row>
    <row r="968" spans="10:11" x14ac:dyDescent="0.2">
      <c r="J968"/>
    </row>
    <row r="969" spans="10:11" x14ac:dyDescent="0.2">
      <c r="J969" s="430"/>
      <c r="K969" s="430"/>
    </row>
    <row r="970" spans="10:11" x14ac:dyDescent="0.2">
      <c r="J970"/>
    </row>
    <row r="971" spans="10:11" x14ac:dyDescent="0.2">
      <c r="J971"/>
    </row>
    <row r="972" spans="10:11" x14ac:dyDescent="0.2">
      <c r="J972"/>
    </row>
    <row r="973" spans="10:11" x14ac:dyDescent="0.2">
      <c r="J973" s="430"/>
      <c r="K973" s="430"/>
    </row>
    <row r="974" spans="10:11" x14ac:dyDescent="0.2">
      <c r="J974"/>
    </row>
    <row r="975" spans="10:11" x14ac:dyDescent="0.2">
      <c r="J975" s="430"/>
      <c r="K975" s="430"/>
    </row>
    <row r="976" spans="10:11" x14ac:dyDescent="0.2">
      <c r="J976"/>
    </row>
    <row r="977" spans="10:11" ht="12" thickBot="1" x14ac:dyDescent="0.25">
      <c r="J977" s="430"/>
      <c r="K977" s="430"/>
    </row>
    <row r="978" spans="10:11" ht="13.5" thickBot="1" x14ac:dyDescent="0.25">
      <c r="J978" s="180"/>
      <c r="K978" s="180"/>
    </row>
    <row r="979" spans="10:11" x14ac:dyDescent="0.2">
      <c r="J979"/>
    </row>
    <row r="980" spans="10:11" x14ac:dyDescent="0.2">
      <c r="J980" s="430"/>
      <c r="K980" s="430"/>
    </row>
    <row r="981" spans="10:11" x14ac:dyDescent="0.2">
      <c r="J981"/>
    </row>
    <row r="982" spans="10:11" x14ac:dyDescent="0.2">
      <c r="J982" s="430"/>
      <c r="K982" s="430"/>
    </row>
    <row r="983" spans="10:11" x14ac:dyDescent="0.2">
      <c r="J983"/>
    </row>
    <row r="984" spans="10:11" x14ac:dyDescent="0.2">
      <c r="J984" s="430"/>
      <c r="K984" s="430"/>
    </row>
    <row r="985" spans="10:11" x14ac:dyDescent="0.2">
      <c r="J985"/>
    </row>
    <row r="986" spans="10:11" x14ac:dyDescent="0.2">
      <c r="J986" s="431"/>
      <c r="K986" s="431"/>
    </row>
    <row r="987" spans="10:11" x14ac:dyDescent="0.2">
      <c r="J987"/>
    </row>
    <row r="988" spans="10:11" x14ac:dyDescent="0.2">
      <c r="J988" s="430"/>
      <c r="K988" s="430"/>
    </row>
    <row r="989" spans="10:11" x14ac:dyDescent="0.2">
      <c r="J989"/>
    </row>
    <row r="990" spans="10:11" x14ac:dyDescent="0.2">
      <c r="J990" s="430"/>
      <c r="K990" s="430"/>
    </row>
    <row r="991" spans="10:11" x14ac:dyDescent="0.2">
      <c r="J991"/>
    </row>
    <row r="992" spans="10:11" x14ac:dyDescent="0.2">
      <c r="J992"/>
    </row>
    <row r="993" spans="10:11" x14ac:dyDescent="0.2">
      <c r="J993"/>
    </row>
    <row r="994" spans="10:11" x14ac:dyDescent="0.2">
      <c r="J994" s="430"/>
      <c r="K994" s="430"/>
    </row>
    <row r="995" spans="10:11" x14ac:dyDescent="0.2">
      <c r="J995"/>
    </row>
    <row r="996" spans="10:11" x14ac:dyDescent="0.2">
      <c r="J996" s="430"/>
      <c r="K996" s="430"/>
    </row>
    <row r="997" spans="10:11" x14ac:dyDescent="0.2">
      <c r="J997"/>
    </row>
    <row r="998" spans="10:11" ht="12" thickBot="1" x14ac:dyDescent="0.25">
      <c r="J998" s="430"/>
      <c r="K998" s="430"/>
    </row>
    <row r="999" spans="10:11" ht="13.5" thickBot="1" x14ac:dyDescent="0.25">
      <c r="J999" s="180"/>
      <c r="K999" s="180"/>
    </row>
    <row r="1000" spans="10:11" x14ac:dyDescent="0.2">
      <c r="J1000"/>
    </row>
    <row r="1001" spans="10:11" x14ac:dyDescent="0.2">
      <c r="J1001" s="430"/>
      <c r="K1001" s="430"/>
    </row>
    <row r="1002" spans="10:11" x14ac:dyDescent="0.2">
      <c r="J1002"/>
    </row>
    <row r="1003" spans="10:11" x14ac:dyDescent="0.2">
      <c r="J1003" s="430"/>
      <c r="K1003" s="430"/>
    </row>
    <row r="1004" spans="10:11" x14ac:dyDescent="0.2">
      <c r="J1004"/>
    </row>
    <row r="1005" spans="10:11" x14ac:dyDescent="0.2">
      <c r="J1005" s="430"/>
      <c r="K1005" s="430"/>
    </row>
    <row r="1006" spans="10:11" x14ac:dyDescent="0.2">
      <c r="J1006"/>
    </row>
    <row r="1007" spans="10:11" x14ac:dyDescent="0.2">
      <c r="J1007" s="431"/>
      <c r="K1007" s="431"/>
    </row>
    <row r="1008" spans="10:11" x14ac:dyDescent="0.2">
      <c r="J1008"/>
    </row>
    <row r="1009" spans="10:11" x14ac:dyDescent="0.2">
      <c r="J1009" s="430"/>
      <c r="K1009" s="430"/>
    </row>
    <row r="1010" spans="10:11" x14ac:dyDescent="0.2">
      <c r="J1010"/>
    </row>
    <row r="1011" spans="10:11" x14ac:dyDescent="0.2">
      <c r="J1011" s="430"/>
      <c r="K1011" s="430"/>
    </row>
    <row r="1012" spans="10:11" x14ac:dyDescent="0.2">
      <c r="J1012"/>
    </row>
    <row r="1013" spans="10:11" x14ac:dyDescent="0.2">
      <c r="J1013"/>
    </row>
    <row r="1014" spans="10:11" x14ac:dyDescent="0.2">
      <c r="J1014"/>
    </row>
    <row r="1015" spans="10:11" x14ac:dyDescent="0.2">
      <c r="J1015" s="430"/>
      <c r="K1015" s="430"/>
    </row>
    <row r="1016" spans="10:11" x14ac:dyDescent="0.2">
      <c r="J1016"/>
    </row>
    <row r="1017" spans="10:11" x14ac:dyDescent="0.2">
      <c r="J1017" s="430"/>
      <c r="K1017" s="430"/>
    </row>
    <row r="1018" spans="10:11" x14ac:dyDescent="0.2">
      <c r="J1018"/>
    </row>
    <row r="1019" spans="10:11" ht="12" thickBot="1" x14ac:dyDescent="0.25">
      <c r="J1019" s="430"/>
      <c r="K1019" s="430"/>
    </row>
    <row r="1020" spans="10:11" ht="13.5" thickBot="1" x14ac:dyDescent="0.25">
      <c r="J1020" s="180"/>
      <c r="K1020" s="180"/>
    </row>
    <row r="1021" spans="10:11" x14ac:dyDescent="0.2">
      <c r="J1021"/>
    </row>
    <row r="1022" spans="10:11" x14ac:dyDescent="0.2">
      <c r="J1022" s="430"/>
      <c r="K1022" s="430"/>
    </row>
    <row r="1023" spans="10:11" x14ac:dyDescent="0.2">
      <c r="J1023"/>
    </row>
    <row r="1024" spans="10:11" x14ac:dyDescent="0.2">
      <c r="J1024" s="430"/>
      <c r="K1024" s="430"/>
    </row>
    <row r="1025" spans="10:11" x14ac:dyDescent="0.2">
      <c r="J1025"/>
    </row>
    <row r="1026" spans="10:11" x14ac:dyDescent="0.2">
      <c r="J1026" s="430"/>
      <c r="K1026" s="430"/>
    </row>
    <row r="1027" spans="10:11" x14ac:dyDescent="0.2">
      <c r="J1027"/>
    </row>
    <row r="1028" spans="10:11" x14ac:dyDescent="0.2">
      <c r="J1028" s="431"/>
      <c r="K1028" s="431"/>
    </row>
    <row r="1029" spans="10:11" x14ac:dyDescent="0.2">
      <c r="J1029"/>
    </row>
    <row r="1030" spans="10:11" x14ac:dyDescent="0.2">
      <c r="J1030" s="430"/>
      <c r="K1030" s="430"/>
    </row>
    <row r="1031" spans="10:11" x14ac:dyDescent="0.2">
      <c r="J1031"/>
    </row>
    <row r="1032" spans="10:11" x14ac:dyDescent="0.2">
      <c r="J1032" s="430"/>
      <c r="K1032" s="430"/>
    </row>
    <row r="1033" spans="10:11" x14ac:dyDescent="0.2">
      <c r="J1033"/>
    </row>
    <row r="1034" spans="10:11" x14ac:dyDescent="0.2">
      <c r="J1034"/>
    </row>
    <row r="1035" spans="10:11" x14ac:dyDescent="0.2">
      <c r="J1035"/>
    </row>
    <row r="1036" spans="10:11" x14ac:dyDescent="0.2">
      <c r="J1036" s="430"/>
      <c r="K1036" s="430"/>
    </row>
    <row r="1037" spans="10:11" x14ac:dyDescent="0.2">
      <c r="J1037"/>
    </row>
    <row r="1038" spans="10:11" x14ac:dyDescent="0.2">
      <c r="J1038" s="430"/>
      <c r="K1038" s="430"/>
    </row>
    <row r="1039" spans="10:11" x14ac:dyDescent="0.2">
      <c r="J1039"/>
    </row>
    <row r="1040" spans="10:11" ht="12" thickBot="1" x14ac:dyDescent="0.25">
      <c r="J1040" s="430"/>
      <c r="K1040" s="430"/>
    </row>
    <row r="1041" spans="10:11" ht="13.5" thickBot="1" x14ac:dyDescent="0.25">
      <c r="J1041" s="180"/>
      <c r="K1041" s="180"/>
    </row>
    <row r="1042" spans="10:11" x14ac:dyDescent="0.2">
      <c r="J1042"/>
    </row>
    <row r="1043" spans="10:11" x14ac:dyDescent="0.2">
      <c r="J1043" s="430"/>
      <c r="K1043" s="430"/>
    </row>
    <row r="1044" spans="10:11" x14ac:dyDescent="0.2">
      <c r="J1044"/>
    </row>
    <row r="1045" spans="10:11" x14ac:dyDescent="0.2">
      <c r="J1045" s="430"/>
      <c r="K1045" s="430"/>
    </row>
    <row r="1046" spans="10:11" x14ac:dyDescent="0.2">
      <c r="J1046"/>
    </row>
    <row r="1047" spans="10:11" x14ac:dyDescent="0.2">
      <c r="J1047" s="430"/>
      <c r="K1047" s="430"/>
    </row>
    <row r="1048" spans="10:11" x14ac:dyDescent="0.2">
      <c r="J1048"/>
    </row>
    <row r="1049" spans="10:11" x14ac:dyDescent="0.2">
      <c r="J1049" s="431"/>
      <c r="K1049" s="431"/>
    </row>
    <row r="1050" spans="10:11" x14ac:dyDescent="0.2">
      <c r="J1050"/>
    </row>
    <row r="1051" spans="10:11" x14ac:dyDescent="0.2">
      <c r="J1051" s="430"/>
      <c r="K1051" s="430"/>
    </row>
    <row r="1052" spans="10:11" x14ac:dyDescent="0.2">
      <c r="J1052"/>
    </row>
    <row r="1053" spans="10:11" x14ac:dyDescent="0.2">
      <c r="J1053" s="430"/>
      <c r="K1053" s="430"/>
    </row>
    <row r="1054" spans="10:11" x14ac:dyDescent="0.2">
      <c r="J1054"/>
    </row>
    <row r="1055" spans="10:11" x14ac:dyDescent="0.2">
      <c r="J1055"/>
    </row>
    <row r="1056" spans="10:11" x14ac:dyDescent="0.2">
      <c r="J1056"/>
    </row>
    <row r="1057" spans="10:11" x14ac:dyDescent="0.2">
      <c r="J1057" s="430"/>
      <c r="K1057" s="430"/>
    </row>
    <row r="1058" spans="10:11" x14ac:dyDescent="0.2">
      <c r="J1058"/>
    </row>
    <row r="1059" spans="10:11" x14ac:dyDescent="0.2">
      <c r="J1059" s="430"/>
      <c r="K1059" s="430"/>
    </row>
    <row r="1060" spans="10:11" x14ac:dyDescent="0.2">
      <c r="J1060"/>
    </row>
    <row r="1061" spans="10:11" ht="12" thickBot="1" x14ac:dyDescent="0.25">
      <c r="J1061" s="430"/>
      <c r="K1061" s="430"/>
    </row>
    <row r="1062" spans="10:11" ht="13.5" thickBot="1" x14ac:dyDescent="0.25">
      <c r="J1062" s="180"/>
      <c r="K1062" s="180"/>
    </row>
    <row r="1063" spans="10:11" x14ac:dyDescent="0.2">
      <c r="J1063"/>
    </row>
    <row r="1064" spans="10:11" x14ac:dyDescent="0.2">
      <c r="J1064" s="430"/>
      <c r="K1064" s="430"/>
    </row>
    <row r="1065" spans="10:11" x14ac:dyDescent="0.2">
      <c r="J1065"/>
    </row>
    <row r="1066" spans="10:11" x14ac:dyDescent="0.2">
      <c r="J1066" s="430"/>
      <c r="K1066" s="430"/>
    </row>
    <row r="1067" spans="10:11" x14ac:dyDescent="0.2">
      <c r="J1067"/>
    </row>
    <row r="1068" spans="10:11" x14ac:dyDescent="0.2">
      <c r="J1068" s="430"/>
      <c r="K1068" s="430"/>
    </row>
    <row r="1069" spans="10:11" x14ac:dyDescent="0.2">
      <c r="J1069"/>
    </row>
    <row r="1070" spans="10:11" x14ac:dyDescent="0.2">
      <c r="J1070" s="431"/>
      <c r="K1070" s="431"/>
    </row>
    <row r="1071" spans="10:11" x14ac:dyDescent="0.2">
      <c r="J1071"/>
    </row>
    <row r="1072" spans="10:11" x14ac:dyDescent="0.2">
      <c r="J1072" s="430"/>
      <c r="K1072" s="430"/>
    </row>
    <row r="1073" spans="10:11" x14ac:dyDescent="0.2">
      <c r="J1073"/>
    </row>
    <row r="1074" spans="10:11" x14ac:dyDescent="0.2">
      <c r="J1074" s="430"/>
      <c r="K1074" s="430"/>
    </row>
    <row r="1075" spans="10:11" x14ac:dyDescent="0.2">
      <c r="J1075"/>
    </row>
    <row r="1076" spans="10:11" x14ac:dyDescent="0.2">
      <c r="J1076"/>
    </row>
    <row r="1077" spans="10:11" x14ac:dyDescent="0.2">
      <c r="J1077"/>
    </row>
    <row r="1078" spans="10:11" x14ac:dyDescent="0.2">
      <c r="J1078" s="430"/>
      <c r="K1078" s="430"/>
    </row>
    <row r="1079" spans="10:11" x14ac:dyDescent="0.2">
      <c r="J1079"/>
    </row>
    <row r="1080" spans="10:11" x14ac:dyDescent="0.2">
      <c r="J1080" s="430"/>
      <c r="K1080" s="430"/>
    </row>
    <row r="1081" spans="10:11" x14ac:dyDescent="0.2">
      <c r="J1081"/>
    </row>
    <row r="1082" spans="10:11" ht="12" thickBot="1" x14ac:dyDescent="0.25">
      <c r="J1082" s="430"/>
      <c r="K1082" s="430"/>
    </row>
    <row r="1083" spans="10:11" ht="13.5" thickBot="1" x14ac:dyDescent="0.25">
      <c r="J1083" s="180"/>
      <c r="K1083" s="180"/>
    </row>
    <row r="1084" spans="10:11" x14ac:dyDescent="0.2">
      <c r="J1084"/>
    </row>
    <row r="1085" spans="10:11" x14ac:dyDescent="0.2">
      <c r="J1085" s="430"/>
      <c r="K1085" s="430"/>
    </row>
    <row r="1086" spans="10:11" x14ac:dyDescent="0.2">
      <c r="J1086"/>
    </row>
    <row r="1087" spans="10:11" x14ac:dyDescent="0.2">
      <c r="J1087" s="430"/>
      <c r="K1087" s="430"/>
    </row>
    <row r="1088" spans="10:11" x14ac:dyDescent="0.2">
      <c r="J1088"/>
    </row>
    <row r="1089" spans="10:11" x14ac:dyDescent="0.2">
      <c r="J1089" s="430"/>
      <c r="K1089" s="430"/>
    </row>
    <row r="1090" spans="10:11" x14ac:dyDescent="0.2">
      <c r="J1090"/>
    </row>
    <row r="1091" spans="10:11" x14ac:dyDescent="0.2">
      <c r="J1091" s="431"/>
      <c r="K1091" s="431"/>
    </row>
    <row r="1092" spans="10:11" x14ac:dyDescent="0.2">
      <c r="J1092"/>
    </row>
    <row r="1093" spans="10:11" x14ac:dyDescent="0.2">
      <c r="J1093" s="430"/>
      <c r="K1093" s="430"/>
    </row>
    <row r="1094" spans="10:11" x14ac:dyDescent="0.2">
      <c r="J1094"/>
    </row>
    <row r="1095" spans="10:11" x14ac:dyDescent="0.2">
      <c r="J1095" s="430"/>
      <c r="K1095" s="430"/>
    </row>
    <row r="1096" spans="10:11" x14ac:dyDescent="0.2">
      <c r="J1096"/>
    </row>
    <row r="1097" spans="10:11" x14ac:dyDescent="0.2">
      <c r="J1097"/>
    </row>
    <row r="1098" spans="10:11" x14ac:dyDescent="0.2">
      <c r="J1098"/>
    </row>
    <row r="1099" spans="10:11" x14ac:dyDescent="0.2">
      <c r="J1099" s="430"/>
      <c r="K1099" s="430"/>
    </row>
    <row r="1100" spans="10:11" x14ac:dyDescent="0.2">
      <c r="J1100"/>
    </row>
    <row r="1101" spans="10:11" x14ac:dyDescent="0.2">
      <c r="J1101" s="430"/>
      <c r="K1101" s="430"/>
    </row>
    <row r="1102" spans="10:11" x14ac:dyDescent="0.2">
      <c r="J1102"/>
    </row>
    <row r="1103" spans="10:11" ht="12" thickBot="1" x14ac:dyDescent="0.25">
      <c r="J1103" s="430"/>
      <c r="K1103" s="430"/>
    </row>
    <row r="1104" spans="10:11" ht="13.5" thickBot="1" x14ac:dyDescent="0.25">
      <c r="J1104" s="180"/>
      <c r="K1104" s="180"/>
    </row>
    <row r="1105" spans="10:11" x14ac:dyDescent="0.2">
      <c r="J1105"/>
    </row>
    <row r="1106" spans="10:11" x14ac:dyDescent="0.2">
      <c r="J1106" s="430"/>
      <c r="K1106" s="430"/>
    </row>
    <row r="1107" spans="10:11" x14ac:dyDescent="0.2">
      <c r="J1107"/>
    </row>
    <row r="1108" spans="10:11" x14ac:dyDescent="0.2">
      <c r="J1108" s="430"/>
      <c r="K1108" s="430"/>
    </row>
    <row r="1109" spans="10:11" x14ac:dyDescent="0.2">
      <c r="J1109"/>
    </row>
    <row r="1110" spans="10:11" x14ac:dyDescent="0.2">
      <c r="J1110" s="430"/>
      <c r="K1110" s="430"/>
    </row>
    <row r="1111" spans="10:11" x14ac:dyDescent="0.2">
      <c r="J1111"/>
    </row>
    <row r="1112" spans="10:11" x14ac:dyDescent="0.2">
      <c r="J1112" s="431"/>
      <c r="K1112" s="431"/>
    </row>
    <row r="1113" spans="10:11" x14ac:dyDescent="0.2">
      <c r="J1113"/>
    </row>
    <row r="1114" spans="10:11" x14ac:dyDescent="0.2">
      <c r="J1114" s="430"/>
      <c r="K1114" s="430"/>
    </row>
    <row r="1115" spans="10:11" x14ac:dyDescent="0.2">
      <c r="J1115"/>
    </row>
    <row r="1116" spans="10:11" x14ac:dyDescent="0.2">
      <c r="J1116" s="430"/>
      <c r="K1116" s="430"/>
    </row>
    <row r="1117" spans="10:11" x14ac:dyDescent="0.2">
      <c r="J1117"/>
    </row>
    <row r="1118" spans="10:11" x14ac:dyDescent="0.2">
      <c r="J1118"/>
    </row>
    <row r="1119" spans="10:11" x14ac:dyDescent="0.2">
      <c r="J1119"/>
    </row>
    <row r="1120" spans="10:11" x14ac:dyDescent="0.2">
      <c r="J1120" s="430"/>
      <c r="K1120" s="430"/>
    </row>
    <row r="1121" spans="10:11" x14ac:dyDescent="0.2">
      <c r="J1121"/>
    </row>
    <row r="1122" spans="10:11" x14ac:dyDescent="0.2">
      <c r="J1122" s="430"/>
      <c r="K1122" s="430"/>
    </row>
    <row r="1123" spans="10:11" x14ac:dyDescent="0.2">
      <c r="J1123"/>
    </row>
    <row r="1124" spans="10:11" ht="12" thickBot="1" x14ac:dyDescent="0.25">
      <c r="J1124" s="430"/>
      <c r="K1124" s="430"/>
    </row>
    <row r="1125" spans="10:11" ht="13.5" thickBot="1" x14ac:dyDescent="0.25">
      <c r="J1125" s="180"/>
      <c r="K1125" s="180"/>
    </row>
    <row r="1126" spans="10:11" x14ac:dyDescent="0.2">
      <c r="J1126"/>
    </row>
    <row r="1127" spans="10:11" x14ac:dyDescent="0.2">
      <c r="J1127" s="430"/>
      <c r="K1127" s="430"/>
    </row>
    <row r="1128" spans="10:11" x14ac:dyDescent="0.2">
      <c r="J1128"/>
    </row>
    <row r="1129" spans="10:11" x14ac:dyDescent="0.2">
      <c r="J1129" s="430"/>
      <c r="K1129" s="430"/>
    </row>
    <row r="1130" spans="10:11" x14ac:dyDescent="0.2">
      <c r="J1130"/>
    </row>
    <row r="1131" spans="10:11" x14ac:dyDescent="0.2">
      <c r="J1131" s="430"/>
      <c r="K1131" s="430"/>
    </row>
    <row r="1132" spans="10:11" x14ac:dyDescent="0.2">
      <c r="J1132"/>
    </row>
    <row r="1133" spans="10:11" x14ac:dyDescent="0.2">
      <c r="J1133" s="431"/>
      <c r="K1133" s="431"/>
    </row>
    <row r="1134" spans="10:11" x14ac:dyDescent="0.2">
      <c r="J1134"/>
    </row>
  </sheetData>
  <protectedRanges>
    <protectedRange sqref="H1:H1048576" name="Plage1"/>
  </protectedRanges>
  <autoFilter ref="A5:I902" xr:uid="{00000000-0009-0000-0000-000003000000}">
    <filterColumn colId="1">
      <filters blank="1">
        <filter val="c"/>
        <filter val="F"/>
        <filter val="I"/>
        <filter val="N1"/>
        <filter val="N2"/>
        <filter val="N3"/>
        <filter val="N4"/>
        <filter val="R"/>
        <filter val="RF"/>
      </filters>
    </filterColumn>
  </autoFilter>
  <dataConsolidate/>
  <mergeCells count="1">
    <mergeCell ref="J3:K4"/>
  </mergeCells>
  <dataValidations count="2">
    <dataValidation type="list" allowBlank="1" showInputMessage="1" showErrorMessage="1" sqref="D8 D78 D137 D826" xr:uid="{00000000-0002-0000-0300-000000000000}">
      <formula1>"X"</formula1>
    </dataValidation>
    <dataValidation type="list" allowBlank="1" showInputMessage="1" showErrorMessage="1" sqref="C28 C47:C48 C70 C143 C80 C111:C112 C192:C193 C201 C290 C320 C362:C363 C427 C416 C866:C867 C714:C715 C51 C25 C78 C8:C10 C87 C127 C137:C140 C146 C203 C242:C243 C233 C124 C268 C249 C153 C149:C150 C159 C173 C179 C195 C199 C205 C228 C239 C246 C108 C423 C429:C430 C406:C408 C420:C421 C511 C515 C555 C569 C523 C519:C520 C175 C177 C197 C211 C209 C222 C224:C226 C270 C273:C274 C276 C280 C278 C167 C106 C100 C104 C102 C325 C322:C323 C440:C441 C443 C284 C286 C44 C847:C848 C84 C181:C182 C184 C186 C188 C19 C230 C236 C121 C96:C98 C16 C314 C800 C802 C815 C133 C207 C213:C214 C216 C218 C220 C252:C253 C256 C72 C74 C117:C118 C22 C54:C55 C156 C33 C470 C162:C164 C190 C35 C61 C282 C327 C370 C372 C374 C376 C378 C380 C382 C384 C392 C410 C402 C434 C432 C438 C460 C513 C58 C826:C828 C400 C404 C414 C412 C418 C532:C534 C545 C548:C553 C447:C449 C13 C365:C366 C368 C130 C572:C623 C329 C751 C66:D66 C170" xr:uid="{00000000-0002-0000-0300-000001000000}">
      <formula1>"X,O"</formula1>
    </dataValidation>
  </dataValidations>
  <printOptions horizontalCentered="1"/>
  <pageMargins left="0.23622047244094491" right="0.23622047244094491" top="0.74803149606299213" bottom="0.74803149606299213" header="0.31496062992125984" footer="0.31496062992125984"/>
  <pageSetup paperSize="8" fitToHeight="0" pageOrder="overThenDown" orientation="landscape" r:id="rId1"/>
  <headerFooter scaleWithDoc="0" alignWithMargins="0">
    <oddHeader>&amp;L&amp;"Arial Narrow,Normal"&amp;10&amp;K030F40Travaux de dévoiement/renouvellement des réseaux de l'EPSM liés à l'opération tramway&amp;C
Détail estimatif
&amp;R&amp;10MOA : EPSM CAEN</oddHeader>
    <oddFooter>&amp;L&amp;"Calibri,Normal"&amp;11&amp;K030F40&amp;G&amp;P/&amp;N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0"/>
  <sheetViews>
    <sheetView workbookViewId="0">
      <selection activeCell="D33" sqref="D33"/>
    </sheetView>
  </sheetViews>
  <sheetFormatPr baseColWidth="10" defaultRowHeight="11.25" x14ac:dyDescent="0.2"/>
  <cols>
    <col min="2" max="2" width="44.1640625" customWidth="1"/>
    <col min="3" max="3" width="24" customWidth="1"/>
  </cols>
  <sheetData>
    <row r="1" spans="1:3" x14ac:dyDescent="0.2">
      <c r="A1" s="182"/>
    </row>
    <row r="2" spans="1:3" ht="12" thickBot="1" x14ac:dyDescent="0.25">
      <c r="A2" s="469"/>
    </row>
    <row r="3" spans="1:3" ht="12.75" x14ac:dyDescent="0.2">
      <c r="B3" s="477" t="s">
        <v>677</v>
      </c>
      <c r="C3" s="478" t="s">
        <v>678</v>
      </c>
    </row>
    <row r="4" spans="1:3" ht="12.75" x14ac:dyDescent="0.2">
      <c r="B4" s="479" t="s">
        <v>81</v>
      </c>
      <c r="C4" s="481">
        <f>'Réseaux humides'!K964</f>
        <v>0</v>
      </c>
    </row>
    <row r="5" spans="1:3" ht="12.75" x14ac:dyDescent="0.2">
      <c r="B5" s="479" t="s">
        <v>676</v>
      </c>
      <c r="C5" s="481">
        <f>Aménagement!K890</f>
        <v>0</v>
      </c>
    </row>
    <row r="6" spans="1:3" ht="12.75" x14ac:dyDescent="0.2">
      <c r="B6" s="479"/>
      <c r="C6" s="481"/>
    </row>
    <row r="7" spans="1:3" ht="12.75" x14ac:dyDescent="0.2">
      <c r="B7" s="479" t="s">
        <v>395</v>
      </c>
      <c r="C7" s="481">
        <f>SUM(C4:C5)</f>
        <v>0</v>
      </c>
    </row>
    <row r="8" spans="1:3" ht="12.75" x14ac:dyDescent="0.2">
      <c r="B8" s="479" t="s">
        <v>396</v>
      </c>
      <c r="C8" s="481">
        <f>0.2*C7</f>
        <v>0</v>
      </c>
    </row>
    <row r="9" spans="1:3" ht="13.5" thickBot="1" x14ac:dyDescent="0.25">
      <c r="B9" s="480" t="s">
        <v>397</v>
      </c>
      <c r="C9" s="482">
        <f>C7+C8</f>
        <v>0</v>
      </c>
    </row>
    <row r="10" spans="1:3" ht="12.75" x14ac:dyDescent="0.2">
      <c r="B10" s="200"/>
    </row>
  </sheetData>
  <pageMargins left="0.7" right="0.7" top="0.75" bottom="0.75" header="0.3" footer="0.3"/>
  <pageSetup paperSize="9"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7"/>
  <sheetViews>
    <sheetView workbookViewId="0">
      <selection activeCell="C27" sqref="C27"/>
    </sheetView>
  </sheetViews>
  <sheetFormatPr baseColWidth="10" defaultColWidth="12" defaultRowHeight="11.25" x14ac:dyDescent="0.2"/>
  <cols>
    <col min="2" max="2" width="15.33203125" bestFit="1" customWidth="1"/>
    <col min="3" max="3" width="15.33203125" customWidth="1"/>
  </cols>
  <sheetData>
    <row r="1" spans="1:4" x14ac:dyDescent="0.2">
      <c r="A1" s="182" t="s">
        <v>15</v>
      </c>
    </row>
    <row r="2" spans="1:4" x14ac:dyDescent="0.2">
      <c r="A2" s="182"/>
      <c r="B2" s="182" t="s">
        <v>398</v>
      </c>
      <c r="C2" s="189">
        <v>1</v>
      </c>
      <c r="D2" s="190">
        <v>0.05</v>
      </c>
    </row>
    <row r="3" spans="1:4" x14ac:dyDescent="0.2">
      <c r="A3" s="182"/>
      <c r="B3" s="182" t="s">
        <v>399</v>
      </c>
      <c r="C3" s="189">
        <v>2</v>
      </c>
      <c r="D3" s="190">
        <v>0.1</v>
      </c>
    </row>
    <row r="4" spans="1:4" x14ac:dyDescent="0.2">
      <c r="A4" s="182"/>
    </row>
    <row r="5" spans="1:4" x14ac:dyDescent="0.2">
      <c r="A5" s="182" t="s">
        <v>400</v>
      </c>
      <c r="B5" s="182" t="s">
        <v>401</v>
      </c>
      <c r="C5" s="182" t="s">
        <v>402</v>
      </c>
      <c r="D5" s="182" t="s">
        <v>403</v>
      </c>
    </row>
    <row r="6" spans="1:4" x14ac:dyDescent="0.2">
      <c r="A6" s="188" t="s">
        <v>404</v>
      </c>
      <c r="B6" s="188">
        <v>100</v>
      </c>
      <c r="C6" s="188">
        <v>1</v>
      </c>
      <c r="D6">
        <f>ROUNDUP(B6*(1+VLOOKUP(C6,C2:D3,2)),0)</f>
        <v>105</v>
      </c>
    </row>
    <row r="7" spans="1:4" x14ac:dyDescent="0.2">
      <c r="A7" s="188" t="s">
        <v>405</v>
      </c>
      <c r="B7" s="188">
        <v>100</v>
      </c>
      <c r="C7" s="188">
        <v>2</v>
      </c>
      <c r="D7">
        <f>ROUNDUP(B7*(1+VLOOKUP(C7,C3:D4,2)),0)</f>
        <v>110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0"/>
  <sheetViews>
    <sheetView workbookViewId="0">
      <selection activeCell="C27" sqref="C27"/>
    </sheetView>
  </sheetViews>
  <sheetFormatPr baseColWidth="10" defaultColWidth="12" defaultRowHeight="11.25" x14ac:dyDescent="0.2"/>
  <sheetData>
    <row r="1" spans="1:6" x14ac:dyDescent="0.2">
      <c r="A1" t="s">
        <v>406</v>
      </c>
    </row>
    <row r="2" spans="1:6" x14ac:dyDescent="0.2">
      <c r="E2" s="182" t="s">
        <v>407</v>
      </c>
    </row>
    <row r="3" spans="1:6" x14ac:dyDescent="0.2">
      <c r="B3" s="182" t="s">
        <v>408</v>
      </c>
      <c r="C3" s="182" t="s">
        <v>409</v>
      </c>
      <c r="D3" s="182" t="s">
        <v>410</v>
      </c>
      <c r="E3">
        <v>1.3</v>
      </c>
    </row>
    <row r="4" spans="1:6" x14ac:dyDescent="0.2">
      <c r="A4" s="182" t="s">
        <v>411</v>
      </c>
      <c r="B4">
        <v>2.17</v>
      </c>
      <c r="C4">
        <v>2</v>
      </c>
      <c r="D4">
        <v>7</v>
      </c>
      <c r="E4">
        <f>((B4+C4)/2-$E$3)*D4</f>
        <v>5.4949999999999992</v>
      </c>
      <c r="F4" s="512" t="s">
        <v>412</v>
      </c>
    </row>
    <row r="5" spans="1:6" x14ac:dyDescent="0.2">
      <c r="A5" s="182" t="s">
        <v>411</v>
      </c>
      <c r="B5">
        <f>C4</f>
        <v>2</v>
      </c>
      <c r="C5">
        <v>1.76</v>
      </c>
      <c r="D5">
        <v>32</v>
      </c>
      <c r="E5">
        <f t="shared" ref="E5:E15" si="0">((B5+C5)/2-$E$3)*D5</f>
        <v>18.559999999999995</v>
      </c>
      <c r="F5" s="512"/>
    </row>
    <row r="6" spans="1:6" x14ac:dyDescent="0.2">
      <c r="A6" s="182" t="s">
        <v>411</v>
      </c>
      <c r="B6" s="183">
        <f>C5</f>
        <v>1.76</v>
      </c>
      <c r="C6">
        <v>1.5</v>
      </c>
      <c r="D6">
        <v>44</v>
      </c>
      <c r="E6">
        <f t="shared" si="0"/>
        <v>14.519999999999992</v>
      </c>
      <c r="F6" s="512"/>
    </row>
    <row r="7" spans="1:6" x14ac:dyDescent="0.2">
      <c r="A7" s="182"/>
      <c r="B7" s="182"/>
      <c r="C7" s="182"/>
      <c r="D7" s="182"/>
      <c r="E7" s="184">
        <f>SUM(E3:E6)</f>
        <v>39.874999999999986</v>
      </c>
      <c r="F7" s="182">
        <f>E7*10</f>
        <v>398.74999999999989</v>
      </c>
    </row>
    <row r="8" spans="1:6" x14ac:dyDescent="0.2">
      <c r="A8" s="182" t="s">
        <v>413</v>
      </c>
      <c r="B8">
        <f>5.47-4.43</f>
        <v>1.04</v>
      </c>
      <c r="C8">
        <f>4.79-2.76</f>
        <v>2.0300000000000002</v>
      </c>
      <c r="D8">
        <v>44</v>
      </c>
      <c r="E8">
        <f t="shared" si="0"/>
        <v>10.340000000000003</v>
      </c>
      <c r="F8" s="512" t="s">
        <v>414</v>
      </c>
    </row>
    <row r="9" spans="1:6" x14ac:dyDescent="0.2">
      <c r="A9" s="182" t="s">
        <v>413</v>
      </c>
      <c r="B9" s="183">
        <f>C8</f>
        <v>2.0300000000000002</v>
      </c>
      <c r="C9">
        <f>5.28-2.28</f>
        <v>3.0000000000000004</v>
      </c>
      <c r="D9">
        <v>33</v>
      </c>
      <c r="E9">
        <f t="shared" si="0"/>
        <v>40.09500000000002</v>
      </c>
      <c r="F9" s="512"/>
    </row>
    <row r="10" spans="1:6" x14ac:dyDescent="0.2">
      <c r="A10" s="182" t="s">
        <v>413</v>
      </c>
      <c r="B10">
        <f>4.8-2.6</f>
        <v>2.1999999999999997</v>
      </c>
      <c r="C10">
        <v>1.88</v>
      </c>
      <c r="D10">
        <v>41</v>
      </c>
      <c r="E10">
        <f t="shared" si="0"/>
        <v>30.34</v>
      </c>
      <c r="F10" s="512"/>
    </row>
    <row r="11" spans="1:6" x14ac:dyDescent="0.2">
      <c r="A11" s="182" t="s">
        <v>413</v>
      </c>
      <c r="B11" s="183">
        <f t="shared" ref="B11:B16" si="1">C10</f>
        <v>1.88</v>
      </c>
      <c r="C11">
        <v>1.45</v>
      </c>
      <c r="D11">
        <v>33</v>
      </c>
      <c r="E11">
        <f t="shared" si="0"/>
        <v>12.045</v>
      </c>
      <c r="F11" s="512"/>
    </row>
    <row r="12" spans="1:6" x14ac:dyDescent="0.2">
      <c r="A12" s="182" t="s">
        <v>413</v>
      </c>
      <c r="B12">
        <f>4.69-3.09</f>
        <v>1.6000000000000005</v>
      </c>
      <c r="C12">
        <v>1.8</v>
      </c>
      <c r="D12">
        <v>33</v>
      </c>
      <c r="E12">
        <f t="shared" si="0"/>
        <v>13.200000000000005</v>
      </c>
      <c r="F12" s="512"/>
    </row>
    <row r="13" spans="1:6" x14ac:dyDescent="0.2">
      <c r="A13" s="182" t="s">
        <v>413</v>
      </c>
      <c r="B13" s="183">
        <f t="shared" si="1"/>
        <v>1.8</v>
      </c>
      <c r="C13">
        <v>1.7</v>
      </c>
      <c r="D13">
        <v>30</v>
      </c>
      <c r="E13">
        <f t="shared" si="0"/>
        <v>13.499999999999998</v>
      </c>
      <c r="F13" s="512"/>
    </row>
    <row r="14" spans="1:6" x14ac:dyDescent="0.2">
      <c r="A14" s="182" t="s">
        <v>413</v>
      </c>
      <c r="B14" s="183">
        <f t="shared" si="1"/>
        <v>1.7</v>
      </c>
      <c r="C14">
        <v>1.66</v>
      </c>
      <c r="D14">
        <v>13</v>
      </c>
      <c r="E14">
        <f t="shared" si="0"/>
        <v>4.9399999999999986</v>
      </c>
      <c r="F14" s="512"/>
    </row>
    <row r="15" spans="1:6" x14ac:dyDescent="0.2">
      <c r="A15" s="182" t="s">
        <v>413</v>
      </c>
      <c r="B15" s="183">
        <f t="shared" si="1"/>
        <v>1.66</v>
      </c>
      <c r="C15">
        <v>1.5</v>
      </c>
      <c r="D15">
        <v>7</v>
      </c>
      <c r="E15">
        <f t="shared" si="0"/>
        <v>1.9600000000000002</v>
      </c>
      <c r="F15" s="512"/>
    </row>
    <row r="16" spans="1:6" x14ac:dyDescent="0.2">
      <c r="B16" s="183">
        <f t="shared" si="1"/>
        <v>1.5</v>
      </c>
      <c r="E16" s="185">
        <f>SUM(E8:E15)</f>
        <v>126.42000000000002</v>
      </c>
      <c r="F16">
        <f>E16*10</f>
        <v>1264.2000000000003</v>
      </c>
    </row>
    <row r="18" spans="1:6" x14ac:dyDescent="0.2">
      <c r="E18" s="182" t="s">
        <v>407</v>
      </c>
    </row>
    <row r="19" spans="1:6" x14ac:dyDescent="0.2">
      <c r="A19" t="s">
        <v>415</v>
      </c>
      <c r="E19">
        <v>1.3</v>
      </c>
    </row>
    <row r="20" spans="1:6" x14ac:dyDescent="0.2">
      <c r="A20" t="s">
        <v>411</v>
      </c>
      <c r="B20">
        <v>1.5</v>
      </c>
      <c r="E20">
        <f>B20-$E$19</f>
        <v>0.19999999999999996</v>
      </c>
    </row>
    <row r="21" spans="1:6" x14ac:dyDescent="0.2">
      <c r="A21" t="s">
        <v>411</v>
      </c>
      <c r="B21">
        <v>1.76</v>
      </c>
      <c r="E21">
        <f>B21-$E$19</f>
        <v>0.45999999999999996</v>
      </c>
    </row>
    <row r="22" spans="1:6" x14ac:dyDescent="0.2">
      <c r="A22" t="s">
        <v>411</v>
      </c>
      <c r="B22">
        <v>2</v>
      </c>
      <c r="E22" s="185">
        <f>B22-$E$19</f>
        <v>0.7</v>
      </c>
      <c r="F22">
        <f>E22*10</f>
        <v>7</v>
      </c>
    </row>
    <row r="24" spans="1:6" x14ac:dyDescent="0.2">
      <c r="A24" t="s">
        <v>413</v>
      </c>
      <c r="B24">
        <v>1.5</v>
      </c>
      <c r="E24">
        <v>1.3</v>
      </c>
    </row>
    <row r="25" spans="1:6" x14ac:dyDescent="0.2">
      <c r="A25" t="s">
        <v>413</v>
      </c>
      <c r="B25">
        <v>1.66</v>
      </c>
      <c r="E25">
        <f>B25-$E$19</f>
        <v>0.35999999999999988</v>
      </c>
    </row>
    <row r="26" spans="1:6" x14ac:dyDescent="0.2">
      <c r="A26" t="s">
        <v>413</v>
      </c>
      <c r="B26">
        <v>1.7</v>
      </c>
      <c r="E26">
        <v>2.2999999999999998</v>
      </c>
    </row>
    <row r="27" spans="1:6" x14ac:dyDescent="0.2">
      <c r="A27" t="s">
        <v>413</v>
      </c>
      <c r="B27">
        <v>1.8</v>
      </c>
      <c r="E27">
        <f>B27-$E$19</f>
        <v>0.5</v>
      </c>
    </row>
    <row r="28" spans="1:6" x14ac:dyDescent="0.2">
      <c r="A28" t="s">
        <v>413</v>
      </c>
      <c r="B28">
        <v>1.45</v>
      </c>
      <c r="E28">
        <v>3.3</v>
      </c>
    </row>
    <row r="29" spans="1:6" x14ac:dyDescent="0.2">
      <c r="A29" t="s">
        <v>413</v>
      </c>
      <c r="B29">
        <v>1.88</v>
      </c>
      <c r="E29">
        <f>B29-$E$19</f>
        <v>0.57999999999999985</v>
      </c>
    </row>
    <row r="30" spans="1:6" x14ac:dyDescent="0.2">
      <c r="E30" s="185">
        <f>SUM(E24:E29)</f>
        <v>8.34</v>
      </c>
      <c r="F30">
        <f>E30*10</f>
        <v>83.4</v>
      </c>
    </row>
  </sheetData>
  <mergeCells count="2">
    <mergeCell ref="F8:F15"/>
    <mergeCell ref="F4:F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68"/>
  <sheetViews>
    <sheetView showZeros="0" topLeftCell="A6" zoomScale="85" zoomScaleNormal="85" zoomScaleSheetLayoutView="85" workbookViewId="0">
      <selection activeCell="C27" sqref="C27"/>
    </sheetView>
  </sheetViews>
  <sheetFormatPr baseColWidth="10" defaultColWidth="11.5" defaultRowHeight="12.75" x14ac:dyDescent="0.2"/>
  <cols>
    <col min="1" max="1" width="4.5" style="56" customWidth="1"/>
    <col min="2" max="2" width="58.83203125" style="55" customWidth="1"/>
    <col min="3" max="7" width="33.1640625" style="57" customWidth="1"/>
    <col min="8" max="10" width="33.1640625" style="57" hidden="1" customWidth="1"/>
    <col min="11" max="11" width="26.6640625" style="56" hidden="1" customWidth="1"/>
    <col min="12" max="12" width="68.1640625" style="56" customWidth="1"/>
    <col min="13" max="13" width="22.5" style="56" customWidth="1"/>
    <col min="14" max="14" width="18.6640625" style="56" customWidth="1"/>
    <col min="15" max="15" width="15.83203125" style="56" customWidth="1"/>
    <col min="16" max="16384" width="11.5" style="56"/>
  </cols>
  <sheetData>
    <row r="1" spans="1:13" x14ac:dyDescent="0.2">
      <c r="A1" s="54"/>
    </row>
    <row r="2" spans="1:13" ht="30" customHeight="1" x14ac:dyDescent="0.35">
      <c r="A2" s="54"/>
      <c r="B2" s="58" t="s">
        <v>416</v>
      </c>
      <c r="C2" s="59"/>
      <c r="D2" s="59"/>
      <c r="E2" s="59"/>
      <c r="F2" s="59"/>
      <c r="G2" s="59"/>
      <c r="H2" s="59"/>
      <c r="I2" s="59"/>
      <c r="J2" s="59"/>
      <c r="K2" s="60"/>
    </row>
    <row r="3" spans="1:13" s="64" customFormat="1" ht="30" customHeight="1" x14ac:dyDescent="0.2">
      <c r="A3" s="54"/>
      <c r="B3" s="61" t="s">
        <v>417</v>
      </c>
      <c r="C3" s="62"/>
      <c r="D3" s="62"/>
      <c r="E3" s="62"/>
      <c r="F3" s="62"/>
      <c r="G3" s="62"/>
      <c r="H3" s="62"/>
      <c r="I3" s="62"/>
      <c r="J3" s="62"/>
      <c r="K3" s="63"/>
    </row>
    <row r="4" spans="1:13" s="64" customFormat="1" ht="79.900000000000006" customHeight="1" x14ac:dyDescent="0.2">
      <c r="A4" s="54"/>
      <c r="B4" s="65" t="s">
        <v>418</v>
      </c>
      <c r="C4" s="62"/>
      <c r="D4" s="62"/>
      <c r="E4" s="62"/>
      <c r="F4" s="62"/>
      <c r="G4" s="62"/>
      <c r="H4" s="62"/>
      <c r="I4" s="62"/>
      <c r="J4" s="62"/>
      <c r="K4" s="63"/>
    </row>
    <row r="5" spans="1:13" ht="25.15" customHeight="1" x14ac:dyDescent="0.2">
      <c r="A5" s="54"/>
      <c r="C5" s="67"/>
      <c r="D5" s="67"/>
      <c r="E5" s="67"/>
      <c r="F5" s="67"/>
      <c r="G5" s="67"/>
      <c r="H5" s="67"/>
      <c r="I5" s="67"/>
      <c r="J5" s="67"/>
      <c r="K5" s="66"/>
    </row>
    <row r="6" spans="1:13" ht="25.15" customHeight="1" x14ac:dyDescent="0.2">
      <c r="A6" s="54"/>
      <c r="C6" s="67"/>
      <c r="D6" s="67"/>
      <c r="E6" s="67"/>
      <c r="F6" s="67"/>
      <c r="G6" s="67"/>
      <c r="H6" s="67"/>
      <c r="I6" s="67"/>
      <c r="J6" s="67"/>
      <c r="K6" s="66"/>
    </row>
    <row r="7" spans="1:13" ht="25.15" customHeight="1" x14ac:dyDescent="0.2">
      <c r="A7" s="54"/>
      <c r="B7" s="68"/>
      <c r="C7" s="514" t="s">
        <v>419</v>
      </c>
      <c r="D7" s="515"/>
      <c r="E7" s="515"/>
      <c r="F7" s="515"/>
      <c r="G7" s="516"/>
      <c r="H7" s="514" t="s">
        <v>420</v>
      </c>
      <c r="I7" s="515"/>
      <c r="J7" s="516"/>
      <c r="K7" s="513" t="s">
        <v>421</v>
      </c>
    </row>
    <row r="8" spans="1:13" ht="15.75" x14ac:dyDescent="0.2">
      <c r="A8" s="54"/>
      <c r="B8" s="69"/>
      <c r="C8" s="103" t="str">
        <f>CONCATENATE("Lot ",Allotissement!B3," - ",Allotissement!B4)</f>
        <v>Lot MS1 - EU, EP AEP secteur</v>
      </c>
      <c r="D8" s="103" t="str">
        <f>CONCATENATE("Lot ",Allotissement!C3," - ",Allotissement!C4)</f>
        <v>Lot MS2 - EU, EP AEP secteur</v>
      </c>
      <c r="E8" s="104" t="str">
        <f>CONCATENATE("Lot ",Allotissement!D3," - ",Allotissement!D4)</f>
        <v xml:space="preserve">Lot MS3 - </v>
      </c>
      <c r="F8" s="104" t="str">
        <f>CONCATENATE("Lot ",Allotissement!E3," - ",Allotissement!E4)</f>
        <v xml:space="preserve">Lot MS4 - </v>
      </c>
      <c r="G8" s="121" t="s">
        <v>422</v>
      </c>
      <c r="H8" s="104" t="str">
        <f>C8</f>
        <v>Lot MS1 - EU, EP AEP secteur</v>
      </c>
      <c r="I8" s="104" t="str">
        <f>F8</f>
        <v xml:space="preserve">Lot MS4 - </v>
      </c>
      <c r="J8" s="104" t="s">
        <v>422</v>
      </c>
      <c r="K8" s="513"/>
      <c r="L8" s="138"/>
    </row>
    <row r="9" spans="1:13" ht="15.75" x14ac:dyDescent="0.2">
      <c r="B9" s="69"/>
      <c r="C9" s="70" t="s">
        <v>423</v>
      </c>
      <c r="D9" s="70" t="s">
        <v>423</v>
      </c>
      <c r="E9" s="70" t="s">
        <v>423</v>
      </c>
      <c r="F9" s="70" t="s">
        <v>423</v>
      </c>
      <c r="G9" s="70" t="s">
        <v>423</v>
      </c>
      <c r="H9" s="70" t="s">
        <v>16</v>
      </c>
      <c r="I9" s="70" t="s">
        <v>16</v>
      </c>
      <c r="J9" s="70"/>
      <c r="K9" s="70"/>
    </row>
    <row r="10" spans="1:13" ht="15" hidden="1" customHeight="1" x14ac:dyDescent="0.2">
      <c r="B10" s="71" t="str">
        <f>'Réseaux humides'!F953</f>
        <v>CHAPITRE 1 - PRIX GENERAUX DE CHANTIER</v>
      </c>
      <c r="C10" s="72"/>
      <c r="D10" s="72"/>
      <c r="E10" s="72"/>
      <c r="F10" s="72"/>
      <c r="G10" s="108"/>
      <c r="H10" s="72"/>
      <c r="I10" s="72"/>
      <c r="J10" s="108"/>
      <c r="K10" s="73"/>
    </row>
    <row r="11" spans="1:13" s="79" customFormat="1" ht="18" hidden="1" customHeight="1" x14ac:dyDescent="0.2">
      <c r="A11" s="75"/>
      <c r="B11" s="76" t="s">
        <v>424</v>
      </c>
      <c r="C11" s="110" t="e">
        <f>'Réseaux humides'!#REF!</f>
        <v>#REF!</v>
      </c>
      <c r="D11" s="110" t="e">
        <f>'Réseaux humides'!#REF!</f>
        <v>#REF!</v>
      </c>
      <c r="E11" s="110" t="e">
        <f>'Réseaux humides'!#REF!</f>
        <v>#REF!</v>
      </c>
      <c r="F11" s="110"/>
      <c r="G11" s="77" t="e">
        <f>SUM(C11:F11)</f>
        <v>#REF!</v>
      </c>
      <c r="H11" s="110" t="e">
        <f>'Réseaux humides'!#REF!</f>
        <v>#REF!</v>
      </c>
      <c r="I11" s="110"/>
      <c r="J11" s="77" t="e">
        <f>SUM(H11:I11)</f>
        <v>#REF!</v>
      </c>
      <c r="K11" s="78" t="e">
        <f>G11+J11</f>
        <v>#REF!</v>
      </c>
    </row>
    <row r="12" spans="1:13" ht="14.25" hidden="1" x14ac:dyDescent="0.2">
      <c r="B12" s="80" t="str">
        <f>'Réseaux humides'!F955</f>
        <v>CHAPITRE 2 - TRAVAUX PREPARATOIRES</v>
      </c>
      <c r="C12" s="81"/>
      <c r="D12" s="81"/>
      <c r="E12" s="81"/>
      <c r="F12" s="81"/>
      <c r="G12" s="109"/>
      <c r="H12" s="81"/>
      <c r="I12" s="81"/>
      <c r="J12" s="109"/>
      <c r="K12" s="82"/>
    </row>
    <row r="13" spans="1:13" s="79" customFormat="1" ht="18" hidden="1" customHeight="1" x14ac:dyDescent="0.2">
      <c r="A13" s="75"/>
      <c r="B13" s="76" t="s">
        <v>424</v>
      </c>
      <c r="C13" s="110" t="e">
        <f>'Réseaux humides'!#REF!</f>
        <v>#REF!</v>
      </c>
      <c r="D13" s="110" t="e">
        <f>'Réseaux humides'!#REF!</f>
        <v>#REF!</v>
      </c>
      <c r="E13" s="110" t="e">
        <f>'Réseaux humides'!#REF!</f>
        <v>#REF!</v>
      </c>
      <c r="F13" s="110"/>
      <c r="G13" s="77" t="e">
        <f>SUM(C13:F13)</f>
        <v>#REF!</v>
      </c>
      <c r="H13" s="110" t="e">
        <f>'Réseaux humides'!#REF!</f>
        <v>#REF!</v>
      </c>
      <c r="I13" s="110"/>
      <c r="J13" s="77" t="e">
        <f>SUM(H13:I13)</f>
        <v>#REF!</v>
      </c>
      <c r="K13" s="78" t="e">
        <f>G13+J13</f>
        <v>#REF!</v>
      </c>
      <c r="M13" s="83"/>
    </row>
    <row r="14" spans="1:13" ht="14.25" hidden="1" x14ac:dyDescent="0.2">
      <c r="B14" s="80" t="str">
        <f>'Réseaux humides'!F957</f>
        <v>CHAPITRE 3 - TERRASSEMENTS</v>
      </c>
      <c r="C14" s="81"/>
      <c r="D14" s="81"/>
      <c r="E14" s="81"/>
      <c r="F14" s="81"/>
      <c r="G14" s="109"/>
      <c r="H14" s="81"/>
      <c r="I14" s="81"/>
      <c r="J14" s="109"/>
      <c r="K14" s="82"/>
      <c r="M14" s="74"/>
    </row>
    <row r="15" spans="1:13" s="79" customFormat="1" ht="18" hidden="1" customHeight="1" x14ac:dyDescent="0.2">
      <c r="A15" s="75"/>
      <c r="B15" s="76" t="s">
        <v>424</v>
      </c>
      <c r="C15" s="110" t="e">
        <f>'Réseaux humides'!#REF!</f>
        <v>#REF!</v>
      </c>
      <c r="D15" s="110" t="e">
        <f>'Réseaux humides'!#REF!</f>
        <v>#REF!</v>
      </c>
      <c r="E15" s="110" t="e">
        <f>'Réseaux humides'!#REF!</f>
        <v>#REF!</v>
      </c>
      <c r="F15" s="110"/>
      <c r="G15" s="77" t="e">
        <f>SUM(C15:F15)</f>
        <v>#REF!</v>
      </c>
      <c r="H15" s="110" t="e">
        <f>'Réseaux humides'!#REF!</f>
        <v>#REF!</v>
      </c>
      <c r="I15" s="110"/>
      <c r="J15" s="77" t="e">
        <f>SUM(H15:I15)</f>
        <v>#REF!</v>
      </c>
      <c r="K15" s="78" t="e">
        <f>G15+J15</f>
        <v>#REF!</v>
      </c>
    </row>
    <row r="16" spans="1:13" ht="14.25" hidden="1" x14ac:dyDescent="0.2">
      <c r="B16" s="80" t="str">
        <f>'Réseaux humides'!F959</f>
        <v>CHAPITRE 4 - RESEAUX D'ASSAINISSEMENT</v>
      </c>
      <c r="C16" s="81"/>
      <c r="D16" s="81"/>
      <c r="E16" s="81"/>
      <c r="F16" s="81"/>
      <c r="G16" s="109"/>
      <c r="H16" s="81"/>
      <c r="I16" s="81"/>
      <c r="J16" s="109"/>
      <c r="K16" s="82"/>
    </row>
    <row r="17" spans="1:13" s="79" customFormat="1" ht="18" hidden="1" customHeight="1" x14ac:dyDescent="0.2">
      <c r="A17" s="75"/>
      <c r="B17" s="76" t="s">
        <v>424</v>
      </c>
      <c r="C17" s="110" t="e">
        <f>'Réseaux humides'!#REF!</f>
        <v>#REF!</v>
      </c>
      <c r="D17" s="110" t="e">
        <f>'Réseaux humides'!#REF!</f>
        <v>#REF!</v>
      </c>
      <c r="E17" s="110" t="e">
        <f>'Réseaux humides'!#REF!</f>
        <v>#REF!</v>
      </c>
      <c r="F17" s="110"/>
      <c r="G17" s="77" t="e">
        <f>SUM(C17:F17)</f>
        <v>#REF!</v>
      </c>
      <c r="H17" s="110" t="e">
        <f>'Réseaux humides'!#REF!</f>
        <v>#REF!</v>
      </c>
      <c r="I17" s="110"/>
      <c r="J17" s="77" t="e">
        <f>SUM(H17:I17)</f>
        <v>#REF!</v>
      </c>
      <c r="K17" s="78" t="e">
        <f>G17+J17</f>
        <v>#REF!</v>
      </c>
      <c r="M17" s="84"/>
    </row>
    <row r="18" spans="1:13" ht="15" hidden="1" customHeight="1" x14ac:dyDescent="0.2">
      <c r="B18" s="80" t="e">
        <f>'Réseaux humides'!#REF!</f>
        <v>#REF!</v>
      </c>
      <c r="C18" s="81"/>
      <c r="D18" s="81"/>
      <c r="E18" s="81"/>
      <c r="F18" s="81"/>
      <c r="G18" s="109"/>
      <c r="H18" s="81"/>
      <c r="I18" s="81"/>
      <c r="J18" s="109"/>
      <c r="K18" s="82"/>
    </row>
    <row r="19" spans="1:13" s="79" customFormat="1" ht="18" hidden="1" customHeight="1" x14ac:dyDescent="0.2">
      <c r="A19" s="75"/>
      <c r="B19" s="76" t="s">
        <v>424</v>
      </c>
      <c r="C19" s="110" t="e">
        <f>'Réseaux humides'!#REF!</f>
        <v>#REF!</v>
      </c>
      <c r="D19" s="110" t="e">
        <f>'Réseaux humides'!#REF!</f>
        <v>#REF!</v>
      </c>
      <c r="E19" s="110" t="e">
        <f>'Réseaux humides'!#REF!</f>
        <v>#REF!</v>
      </c>
      <c r="F19" s="110"/>
      <c r="G19" s="77" t="e">
        <f>SUM(C19:F19)</f>
        <v>#REF!</v>
      </c>
      <c r="H19" s="110" t="e">
        <f>'Réseaux humides'!#REF!</f>
        <v>#REF!</v>
      </c>
      <c r="I19" s="110"/>
      <c r="J19" s="77" t="e">
        <f>SUM(H19:I19)</f>
        <v>#REF!</v>
      </c>
      <c r="K19" s="78" t="e">
        <f>G19+J19</f>
        <v>#REF!</v>
      </c>
    </row>
    <row r="20" spans="1:13" ht="15" hidden="1" customHeight="1" x14ac:dyDescent="0.2">
      <c r="B20" s="80" t="e">
        <f>'Réseaux humides'!#REF!</f>
        <v>#REF!</v>
      </c>
      <c r="C20" s="81"/>
      <c r="D20" s="81"/>
      <c r="E20" s="81"/>
      <c r="F20" s="81"/>
      <c r="G20" s="109"/>
      <c r="H20" s="81"/>
      <c r="I20" s="81"/>
      <c r="J20" s="109"/>
      <c r="K20" s="82"/>
    </row>
    <row r="21" spans="1:13" s="79" customFormat="1" ht="18" hidden="1" customHeight="1" x14ac:dyDescent="0.2">
      <c r="A21" s="75"/>
      <c r="B21" s="76" t="s">
        <v>424</v>
      </c>
      <c r="C21" s="110" t="e">
        <f>'Réseaux humides'!#REF!</f>
        <v>#REF!</v>
      </c>
      <c r="D21" s="110" t="e">
        <f>'Réseaux humides'!#REF!</f>
        <v>#REF!</v>
      </c>
      <c r="E21" s="110" t="e">
        <f>'Réseaux humides'!#REF!</f>
        <v>#REF!</v>
      </c>
      <c r="F21" s="110"/>
      <c r="G21" s="77" t="e">
        <f>SUM(C21:F21)</f>
        <v>#REF!</v>
      </c>
      <c r="H21" s="110" t="e">
        <f>'Réseaux humides'!#REF!</f>
        <v>#REF!</v>
      </c>
      <c r="I21" s="110"/>
      <c r="J21" s="77" t="e">
        <f>SUM(H21:I21)</f>
        <v>#REF!</v>
      </c>
      <c r="K21" s="78" t="e">
        <f>G21+J21</f>
        <v>#REF!</v>
      </c>
    </row>
    <row r="22" spans="1:13" ht="15" hidden="1" customHeight="1" x14ac:dyDescent="0.2">
      <c r="B22" s="80" t="e">
        <f>'Réseaux humides'!#REF!</f>
        <v>#REF!</v>
      </c>
      <c r="C22" s="81"/>
      <c r="D22" s="81"/>
      <c r="E22" s="81"/>
      <c r="F22" s="81"/>
      <c r="G22" s="109"/>
      <c r="H22" s="81"/>
      <c r="I22" s="81"/>
      <c r="J22" s="109"/>
      <c r="K22" s="82"/>
    </row>
    <row r="23" spans="1:13" s="79" customFormat="1" ht="18" hidden="1" customHeight="1" x14ac:dyDescent="0.2">
      <c r="A23" s="75"/>
      <c r="B23" s="76" t="s">
        <v>424</v>
      </c>
      <c r="C23" s="110" t="e">
        <f>'Réseaux humides'!#REF!</f>
        <v>#REF!</v>
      </c>
      <c r="D23" s="110" t="e">
        <f>'Réseaux humides'!#REF!</f>
        <v>#REF!</v>
      </c>
      <c r="E23" s="110" t="e">
        <f>'Réseaux humides'!#REF!</f>
        <v>#REF!</v>
      </c>
      <c r="F23" s="110"/>
      <c r="G23" s="77" t="e">
        <f>SUM(C23:F23)</f>
        <v>#REF!</v>
      </c>
      <c r="H23" s="110" t="e">
        <f>'Réseaux humides'!#REF!</f>
        <v>#REF!</v>
      </c>
      <c r="I23" s="110"/>
      <c r="J23" s="77" t="e">
        <f>SUM(H23:I23)</f>
        <v>#REF!</v>
      </c>
      <c r="K23" s="78" t="e">
        <f>G23+J23</f>
        <v>#REF!</v>
      </c>
    </row>
    <row r="24" spans="1:13" ht="15" hidden="1" customHeight="1" x14ac:dyDescent="0.2">
      <c r="B24" s="80" t="e">
        <f>'Réseaux humides'!#REF!</f>
        <v>#REF!</v>
      </c>
      <c r="C24" s="81"/>
      <c r="D24" s="81"/>
      <c r="E24" s="81"/>
      <c r="F24" s="81"/>
      <c r="G24" s="109"/>
      <c r="H24" s="81"/>
      <c r="I24" s="81"/>
      <c r="J24" s="109"/>
      <c r="K24" s="82"/>
    </row>
    <row r="25" spans="1:13" s="79" customFormat="1" ht="18" hidden="1" customHeight="1" x14ac:dyDescent="0.2">
      <c r="A25" s="75"/>
      <c r="B25" s="76" t="s">
        <v>424</v>
      </c>
      <c r="C25" s="110" t="e">
        <f>'Réseaux humides'!#REF!</f>
        <v>#REF!</v>
      </c>
      <c r="D25" s="110" t="e">
        <f>'Réseaux humides'!#REF!</f>
        <v>#REF!</v>
      </c>
      <c r="E25" s="110" t="e">
        <f>'Réseaux humides'!#REF!</f>
        <v>#REF!</v>
      </c>
      <c r="F25" s="110"/>
      <c r="G25" s="77" t="e">
        <f>SUM(C25:F25)</f>
        <v>#REF!</v>
      </c>
      <c r="H25" s="110" t="e">
        <f>'Réseaux humides'!#REF!</f>
        <v>#REF!</v>
      </c>
      <c r="I25" s="110"/>
      <c r="J25" s="77" t="e">
        <f>SUM(H25:I25)</f>
        <v>#REF!</v>
      </c>
      <c r="K25" s="78" t="e">
        <f>G25+J25</f>
        <v>#REF!</v>
      </c>
    </row>
    <row r="26" spans="1:13" ht="15" hidden="1" customHeight="1" x14ac:dyDescent="0.2">
      <c r="B26" s="80" t="str">
        <f>'Réseaux humides'!F961</f>
        <v>CHAPITRE 5 - RESEAU EAU POTABLE</v>
      </c>
      <c r="C26" s="81"/>
      <c r="D26" s="81"/>
      <c r="E26" s="81"/>
      <c r="F26" s="81"/>
      <c r="G26" s="109"/>
      <c r="H26" s="81"/>
      <c r="I26" s="81"/>
      <c r="J26" s="109"/>
      <c r="K26" s="82"/>
    </row>
    <row r="27" spans="1:13" s="79" customFormat="1" ht="18" hidden="1" customHeight="1" x14ac:dyDescent="0.2">
      <c r="A27" s="75"/>
      <c r="B27" s="85" t="s">
        <v>424</v>
      </c>
      <c r="C27" s="110" t="e">
        <f>'Réseaux humides'!#REF!</f>
        <v>#REF!</v>
      </c>
      <c r="D27" s="110" t="e">
        <f>'Réseaux humides'!#REF!</f>
        <v>#REF!</v>
      </c>
      <c r="E27" s="110" t="e">
        <f>'Réseaux humides'!#REF!</f>
        <v>#REF!</v>
      </c>
      <c r="F27" s="110"/>
      <c r="G27" s="77" t="e">
        <f>SUM(C27:F27)</f>
        <v>#REF!</v>
      </c>
      <c r="H27" s="110" t="e">
        <f>'Réseaux humides'!#REF!</f>
        <v>#REF!</v>
      </c>
      <c r="I27" s="110"/>
      <c r="J27" s="77" t="e">
        <f>SUM(H27:I27)</f>
        <v>#REF!</v>
      </c>
      <c r="K27" s="78" t="e">
        <f>G27+J27</f>
        <v>#REF!</v>
      </c>
    </row>
    <row r="28" spans="1:13" ht="15" hidden="1" customHeight="1" x14ac:dyDescent="0.2">
      <c r="B28" s="80" t="e">
        <f>'Réseaux humides'!#REF!</f>
        <v>#REF!</v>
      </c>
      <c r="C28" s="81"/>
      <c r="D28" s="81"/>
      <c r="E28" s="81"/>
      <c r="F28" s="81"/>
      <c r="G28" s="109"/>
      <c r="H28" s="81"/>
      <c r="I28" s="81"/>
      <c r="J28" s="109"/>
      <c r="K28" s="82"/>
    </row>
    <row r="29" spans="1:13" s="79" customFormat="1" ht="18" hidden="1" customHeight="1" x14ac:dyDescent="0.2">
      <c r="A29" s="75"/>
      <c r="B29" s="76" t="s">
        <v>424</v>
      </c>
      <c r="C29" s="110" t="e">
        <f>'Réseaux humides'!#REF!</f>
        <v>#REF!</v>
      </c>
      <c r="D29" s="110" t="e">
        <f>'Réseaux humides'!#REF!</f>
        <v>#REF!</v>
      </c>
      <c r="E29" s="110" t="e">
        <f>'Réseaux humides'!#REF!</f>
        <v>#REF!</v>
      </c>
      <c r="F29" s="110"/>
      <c r="G29" s="77" t="e">
        <f>SUM(C29:F29)</f>
        <v>#REF!</v>
      </c>
      <c r="H29" s="110" t="e">
        <f>'Réseaux humides'!#REF!</f>
        <v>#REF!</v>
      </c>
      <c r="I29" s="110"/>
      <c r="J29" s="77" t="e">
        <f>SUM(H29:I29)</f>
        <v>#REF!</v>
      </c>
      <c r="K29" s="78" t="e">
        <f>G29+J29</f>
        <v>#REF!</v>
      </c>
    </row>
    <row r="30" spans="1:13" ht="15" hidden="1" customHeight="1" x14ac:dyDescent="0.2">
      <c r="B30" s="80" t="e">
        <f>'Réseaux humides'!#REF!</f>
        <v>#REF!</v>
      </c>
      <c r="C30" s="81"/>
      <c r="D30" s="81"/>
      <c r="E30" s="81"/>
      <c r="F30" s="81"/>
      <c r="G30" s="109"/>
      <c r="H30" s="81"/>
      <c r="I30" s="81"/>
      <c r="J30" s="109"/>
      <c r="K30" s="82"/>
    </row>
    <row r="31" spans="1:13" s="79" customFormat="1" ht="18" hidden="1" customHeight="1" x14ac:dyDescent="0.2">
      <c r="A31" s="75"/>
      <c r="B31" s="76" t="s">
        <v>424</v>
      </c>
      <c r="C31" s="110" t="e">
        <f>'Réseaux humides'!#REF!</f>
        <v>#REF!</v>
      </c>
      <c r="D31" s="110" t="e">
        <f>'Réseaux humides'!#REF!</f>
        <v>#REF!</v>
      </c>
      <c r="E31" s="110" t="e">
        <f>'Réseaux humides'!#REF!</f>
        <v>#REF!</v>
      </c>
      <c r="F31" s="110"/>
      <c r="G31" s="77" t="e">
        <f>SUM(C31:F31)</f>
        <v>#REF!</v>
      </c>
      <c r="H31" s="110" t="e">
        <f>'Réseaux humides'!#REF!</f>
        <v>#REF!</v>
      </c>
      <c r="I31" s="110"/>
      <c r="J31" s="77" t="e">
        <f>SUM(H31:I31)</f>
        <v>#REF!</v>
      </c>
      <c r="K31" s="78" t="e">
        <f>G31+J31</f>
        <v>#REF!</v>
      </c>
    </row>
    <row r="32" spans="1:13" ht="15" hidden="1" customHeight="1" x14ac:dyDescent="0.2">
      <c r="B32" s="80" t="e">
        <f>'Réseaux humides'!#REF!</f>
        <v>#REF!</v>
      </c>
      <c r="C32" s="81"/>
      <c r="D32" s="81"/>
      <c r="E32" s="81"/>
      <c r="F32" s="81"/>
      <c r="G32" s="109"/>
      <c r="H32" s="81"/>
      <c r="I32" s="81"/>
      <c r="J32" s="109"/>
      <c r="K32" s="82"/>
    </row>
    <row r="33" spans="1:15" s="79" customFormat="1" ht="18" hidden="1" customHeight="1" x14ac:dyDescent="0.2">
      <c r="A33" s="75"/>
      <c r="B33" s="85" t="s">
        <v>424</v>
      </c>
      <c r="C33" s="110" t="e">
        <f>'Réseaux humides'!#REF!</f>
        <v>#REF!</v>
      </c>
      <c r="D33" s="110" t="e">
        <f>'Réseaux humides'!#REF!</f>
        <v>#REF!</v>
      </c>
      <c r="E33" s="110" t="e">
        <f>'Réseaux humides'!#REF!</f>
        <v>#REF!</v>
      </c>
      <c r="F33" s="110"/>
      <c r="G33" s="77" t="e">
        <f>SUM(C33:F33)</f>
        <v>#REF!</v>
      </c>
      <c r="H33" s="110" t="e">
        <f>'Réseaux humides'!#REF!</f>
        <v>#REF!</v>
      </c>
      <c r="I33" s="110"/>
      <c r="J33" s="77" t="e">
        <f>SUM(H33:I33)</f>
        <v>#REF!</v>
      </c>
      <c r="K33" s="78" t="e">
        <f>G33+J33</f>
        <v>#REF!</v>
      </c>
    </row>
    <row r="34" spans="1:15" ht="15" hidden="1" customHeight="1" x14ac:dyDescent="0.2">
      <c r="B34" s="80" t="s">
        <v>425</v>
      </c>
      <c r="C34" s="81"/>
      <c r="D34" s="81"/>
      <c r="E34" s="81"/>
      <c r="F34" s="81"/>
      <c r="G34" s="109"/>
      <c r="H34" s="81"/>
      <c r="I34" s="81"/>
      <c r="J34" s="109"/>
      <c r="K34" s="82"/>
    </row>
    <row r="35" spans="1:15" s="79" customFormat="1" ht="18" hidden="1" customHeight="1" x14ac:dyDescent="0.2">
      <c r="A35" s="75"/>
      <c r="B35" s="85" t="s">
        <v>424</v>
      </c>
      <c r="C35" s="110" t="e">
        <f>'Réseaux humides'!#REF!</f>
        <v>#REF!</v>
      </c>
      <c r="D35" s="110" t="e">
        <f>'Réseaux humides'!#REF!</f>
        <v>#REF!</v>
      </c>
      <c r="E35" s="110"/>
      <c r="F35" s="112">
        <v>117508.44</v>
      </c>
      <c r="G35" s="77">
        <f>SUM(F35)</f>
        <v>117508.44</v>
      </c>
      <c r="H35" s="110"/>
      <c r="I35" s="112">
        <v>21942.93</v>
      </c>
      <c r="J35" s="77">
        <f>SUM(I35)</f>
        <v>21942.93</v>
      </c>
      <c r="K35" s="78">
        <f>G35+J35</f>
        <v>139451.37</v>
      </c>
    </row>
    <row r="36" spans="1:15" s="86" customFormat="1" ht="20.25" hidden="1" customHeight="1" x14ac:dyDescent="0.2">
      <c r="B36" s="87" t="s">
        <v>426</v>
      </c>
      <c r="C36" s="111" t="e">
        <f>SUMIF($B$10:$B$35,"Montant  H.T. :",C10:C35)</f>
        <v>#REF!</v>
      </c>
      <c r="D36" s="111" t="e">
        <f>SUMIF($B$10:$B$35,"Montant  H.T. :",D10:D35)</f>
        <v>#REF!</v>
      </c>
      <c r="E36" s="111" t="e">
        <f>SUMIF($B$10:$B$35,"Montant  H.T. :",E10:E35)</f>
        <v>#REF!</v>
      </c>
      <c r="F36" s="111">
        <f>SUMIF($B$10:$B$35,"Montant  H.T. :",F10:F35)</f>
        <v>117508.44</v>
      </c>
      <c r="G36" s="88"/>
      <c r="H36" s="111" t="e">
        <f>SUMIF($B$10:$B$35,"Montant  H.T. :",H10:H35)</f>
        <v>#REF!</v>
      </c>
      <c r="I36" s="111">
        <f>SUMIF($B$10:$B$35,"Montant  H.T. :",I10:I35)</f>
        <v>21942.93</v>
      </c>
      <c r="J36" s="88"/>
      <c r="K36" s="89" t="e">
        <f>SUMIF($B$10:$B$35,"Montant  H.T. :",K10:K35)</f>
        <v>#REF!</v>
      </c>
    </row>
    <row r="37" spans="1:15" hidden="1" x14ac:dyDescent="0.2">
      <c r="B37" s="90"/>
      <c r="C37" s="91"/>
      <c r="D37" s="91"/>
      <c r="E37" s="91"/>
      <c r="F37" s="91"/>
      <c r="G37" s="91"/>
      <c r="H37" s="91"/>
      <c r="I37" s="91"/>
      <c r="J37" s="91"/>
      <c r="K37" s="92"/>
      <c r="M37" s="92"/>
    </row>
    <row r="38" spans="1:15" s="86" customFormat="1" ht="18" hidden="1" customHeight="1" x14ac:dyDescent="0.2">
      <c r="B38" s="93" t="s">
        <v>427</v>
      </c>
      <c r="C38" s="95"/>
      <c r="D38" s="95"/>
      <c r="E38" s="95"/>
      <c r="F38" s="95"/>
      <c r="G38" s="95"/>
      <c r="H38" s="95"/>
      <c r="I38" s="95"/>
      <c r="J38" s="95"/>
      <c r="L38" s="79"/>
    </row>
    <row r="39" spans="1:15" s="86" customFormat="1" ht="18" hidden="1" customHeight="1" x14ac:dyDescent="0.2">
      <c r="B39" s="96" t="s">
        <v>428</v>
      </c>
      <c r="C39" s="94"/>
      <c r="D39" s="94"/>
      <c r="E39" s="94"/>
      <c r="F39" s="94"/>
      <c r="G39" s="94"/>
      <c r="H39" s="94"/>
      <c r="I39" s="94"/>
      <c r="J39" s="94"/>
      <c r="L39" s="79"/>
    </row>
    <row r="40" spans="1:15" s="86" customFormat="1" ht="18" hidden="1" customHeight="1" x14ac:dyDescent="0.2">
      <c r="B40" s="97" t="s">
        <v>429</v>
      </c>
      <c r="C40" s="94"/>
      <c r="D40" s="94"/>
      <c r="E40" s="94"/>
      <c r="F40" s="94">
        <f>29300+193182.43</f>
        <v>222482.43</v>
      </c>
      <c r="G40" s="94"/>
      <c r="H40" s="94"/>
      <c r="I40" s="94"/>
      <c r="J40" s="94"/>
      <c r="L40" s="79"/>
    </row>
    <row r="41" spans="1:15" s="86" customFormat="1" ht="18" hidden="1" customHeight="1" x14ac:dyDescent="0.2">
      <c r="B41" s="97" t="s">
        <v>430</v>
      </c>
      <c r="C41" s="94"/>
      <c r="D41" s="94"/>
      <c r="E41" s="94"/>
      <c r="F41" s="94">
        <v>127227.11</v>
      </c>
      <c r="G41" s="94"/>
      <c r="H41" s="94"/>
      <c r="I41" s="94"/>
      <c r="J41" s="94"/>
      <c r="L41" s="79"/>
    </row>
    <row r="42" spans="1:15" s="86" customFormat="1" ht="18" hidden="1" customHeight="1" x14ac:dyDescent="0.2">
      <c r="B42" s="97" t="s">
        <v>431</v>
      </c>
      <c r="C42" s="94"/>
      <c r="D42" s="94"/>
      <c r="E42" s="94"/>
      <c r="F42" s="94"/>
      <c r="G42" s="94"/>
      <c r="H42" s="94"/>
      <c r="I42" s="94"/>
      <c r="J42" s="94"/>
      <c r="L42" s="79"/>
    </row>
    <row r="43" spans="1:15" s="86" customFormat="1" ht="18" hidden="1" customHeight="1" x14ac:dyDescent="0.2">
      <c r="B43" s="97" t="s">
        <v>432</v>
      </c>
      <c r="C43" s="94"/>
      <c r="D43" s="94"/>
      <c r="E43" s="94"/>
      <c r="F43" s="94"/>
      <c r="G43" s="94"/>
      <c r="H43" s="94"/>
      <c r="I43" s="94"/>
      <c r="J43" s="94"/>
      <c r="O43" s="98"/>
    </row>
    <row r="44" spans="1:15" s="86" customFormat="1" ht="18" hidden="1" customHeight="1" x14ac:dyDescent="0.2">
      <c r="B44" s="97" t="s">
        <v>433</v>
      </c>
      <c r="C44" s="94"/>
      <c r="D44" s="94"/>
      <c r="E44" s="94"/>
      <c r="F44" s="94"/>
      <c r="G44" s="94"/>
      <c r="H44" s="94"/>
      <c r="I44" s="94"/>
      <c r="J44" s="94"/>
    </row>
    <row r="45" spans="1:15" s="86" customFormat="1" ht="18" hidden="1" customHeight="1" x14ac:dyDescent="0.2">
      <c r="B45" s="99"/>
      <c r="C45" s="100"/>
      <c r="D45" s="100"/>
      <c r="E45" s="100"/>
      <c r="F45" s="100"/>
      <c r="G45" s="100"/>
      <c r="H45" s="100"/>
      <c r="I45" s="100"/>
      <c r="J45" s="100"/>
    </row>
    <row r="46" spans="1:15" s="86" customFormat="1" ht="18" hidden="1" customHeight="1" x14ac:dyDescent="0.2">
      <c r="B46" s="99"/>
      <c r="C46" s="103" t="s">
        <v>434</v>
      </c>
      <c r="D46" s="136" t="s">
        <v>435</v>
      </c>
      <c r="E46" s="125" t="s">
        <v>436</v>
      </c>
      <c r="F46" s="125" t="s">
        <v>437</v>
      </c>
      <c r="G46" s="137" t="s">
        <v>422</v>
      </c>
      <c r="H46" s="100"/>
      <c r="I46" s="100"/>
      <c r="J46" s="100"/>
    </row>
    <row r="47" spans="1:15" hidden="1" x14ac:dyDescent="0.2">
      <c r="C47" s="70" t="s">
        <v>16</v>
      </c>
      <c r="D47" s="70" t="s">
        <v>16</v>
      </c>
      <c r="E47" s="70" t="s">
        <v>16</v>
      </c>
      <c r="F47" s="70" t="s">
        <v>16</v>
      </c>
      <c r="G47" s="135" t="s">
        <v>16</v>
      </c>
    </row>
    <row r="48" spans="1:15" ht="16.5" x14ac:dyDescent="0.3">
      <c r="B48" s="130" t="s">
        <v>438</v>
      </c>
      <c r="C48" s="126">
        <f>SUM(C49:C50)</f>
        <v>2403187.5</v>
      </c>
      <c r="D48" s="126">
        <f>SUM(D49:D50)</f>
        <v>390017.5</v>
      </c>
      <c r="E48" s="126">
        <f>193182.43+29300-500</f>
        <v>221982.43</v>
      </c>
      <c r="F48" s="126">
        <f>SUM(F49:F50)</f>
        <v>6652.5</v>
      </c>
      <c r="G48" s="124">
        <f>SUM(C48:F48)</f>
        <v>3021839.93</v>
      </c>
      <c r="K48" s="98"/>
    </row>
    <row r="49" spans="2:11" x14ac:dyDescent="0.2">
      <c r="B49" s="131" t="s">
        <v>439</v>
      </c>
      <c r="C49" s="127">
        <v>2221652</v>
      </c>
      <c r="D49" s="127">
        <v>343967.5</v>
      </c>
      <c r="E49" s="127"/>
      <c r="F49" s="127">
        <v>5012.5</v>
      </c>
      <c r="G49" s="122">
        <f>SUM(C49:F49)</f>
        <v>2570632</v>
      </c>
      <c r="K49" s="86"/>
    </row>
    <row r="50" spans="2:11" x14ac:dyDescent="0.2">
      <c r="B50" s="132" t="s">
        <v>440</v>
      </c>
      <c r="C50" s="128">
        <v>181535.5</v>
      </c>
      <c r="D50" s="128">
        <v>46050</v>
      </c>
      <c r="E50" s="128"/>
      <c r="F50" s="128">
        <v>1640</v>
      </c>
      <c r="G50" s="123">
        <f>SUM(C50:F50)</f>
        <v>229225.5</v>
      </c>
      <c r="H50" s="100"/>
      <c r="I50" s="100"/>
      <c r="J50" s="100"/>
      <c r="K50" s="98"/>
    </row>
    <row r="51" spans="2:11" ht="16.5" x14ac:dyDescent="0.3">
      <c r="B51" s="130" t="s">
        <v>441</v>
      </c>
      <c r="C51" s="134"/>
      <c r="D51" s="134"/>
      <c r="E51" s="134"/>
      <c r="F51" s="134"/>
      <c r="G51" s="124">
        <f>G52</f>
        <v>157707.10999999999</v>
      </c>
      <c r="H51" s="100"/>
      <c r="I51" s="100"/>
      <c r="J51" s="100"/>
    </row>
    <row r="52" spans="2:11" x14ac:dyDescent="0.2">
      <c r="B52" s="132" t="s">
        <v>442</v>
      </c>
      <c r="C52" s="128">
        <v>29980</v>
      </c>
      <c r="D52" s="128"/>
      <c r="E52" s="128">
        <v>127727.11</v>
      </c>
      <c r="F52" s="128"/>
      <c r="G52" s="123">
        <f>SUM(C52:F52)</f>
        <v>157707.10999999999</v>
      </c>
      <c r="H52" s="101"/>
      <c r="I52" s="101"/>
      <c r="J52" s="101"/>
    </row>
    <row r="53" spans="2:11" ht="16.5" x14ac:dyDescent="0.3">
      <c r="B53" s="133" t="s">
        <v>443</v>
      </c>
      <c r="C53" s="127"/>
      <c r="D53" s="127"/>
      <c r="E53" s="127"/>
      <c r="F53" s="127"/>
      <c r="G53" s="124">
        <f>SUM(G54:G57)</f>
        <v>108267</v>
      </c>
      <c r="H53" s="101"/>
      <c r="I53" s="101"/>
      <c r="J53" s="101"/>
    </row>
    <row r="54" spans="2:11" x14ac:dyDescent="0.2">
      <c r="B54" s="131" t="s">
        <v>444</v>
      </c>
      <c r="C54" s="127">
        <v>18402</v>
      </c>
      <c r="D54" s="127"/>
      <c r="E54" s="127"/>
      <c r="F54" s="127"/>
      <c r="G54" s="122">
        <f>SUM(C54:F54)</f>
        <v>18402</v>
      </c>
      <c r="H54" s="101"/>
      <c r="I54" s="101"/>
      <c r="J54" s="101"/>
    </row>
    <row r="55" spans="2:11" x14ac:dyDescent="0.2">
      <c r="B55" s="131" t="s">
        <v>445</v>
      </c>
      <c r="C55" s="127">
        <v>8237.5</v>
      </c>
      <c r="D55" s="127"/>
      <c r="E55" s="127"/>
      <c r="F55" s="127"/>
      <c r="G55" s="122">
        <f>SUM(C55:F55)</f>
        <v>8237.5</v>
      </c>
      <c r="H55" s="101"/>
      <c r="I55" s="101"/>
      <c r="J55" s="101"/>
    </row>
    <row r="56" spans="2:11" x14ac:dyDescent="0.2">
      <c r="B56" s="131" t="s">
        <v>446</v>
      </c>
      <c r="C56" s="127">
        <v>10820</v>
      </c>
      <c r="D56" s="127"/>
      <c r="E56" s="127"/>
      <c r="F56" s="127"/>
      <c r="G56" s="122">
        <f>SUM(C56:F56)</f>
        <v>10820</v>
      </c>
      <c r="H56" s="101"/>
      <c r="I56" s="101"/>
      <c r="J56" s="101"/>
    </row>
    <row r="57" spans="2:11" x14ac:dyDescent="0.2">
      <c r="B57" s="132" t="s">
        <v>447</v>
      </c>
      <c r="C57" s="129"/>
      <c r="D57" s="128">
        <v>70807.5</v>
      </c>
      <c r="E57" s="129"/>
      <c r="F57" s="129"/>
      <c r="G57" s="123">
        <f>SUM(C57:F57)</f>
        <v>70807.5</v>
      </c>
      <c r="H57" s="101"/>
      <c r="I57" s="101"/>
      <c r="J57" s="101"/>
    </row>
    <row r="58" spans="2:11" x14ac:dyDescent="0.2">
      <c r="C58" s="101"/>
      <c r="D58" s="101"/>
      <c r="E58" s="101"/>
      <c r="F58" s="101"/>
      <c r="G58" s="101"/>
      <c r="H58" s="101"/>
      <c r="I58" s="101"/>
      <c r="J58" s="101"/>
    </row>
    <row r="59" spans="2:11" ht="16.5" x14ac:dyDescent="0.3">
      <c r="B59" s="130" t="s">
        <v>438</v>
      </c>
      <c r="C59" s="126">
        <v>2397787.5</v>
      </c>
      <c r="D59" s="126">
        <v>394217.5</v>
      </c>
      <c r="E59" s="126">
        <f>193182.43+29300-500</f>
        <v>221982.43</v>
      </c>
      <c r="F59" s="126">
        <v>5825.5</v>
      </c>
      <c r="G59" s="124">
        <f>SUM(C59:F59)</f>
        <v>3019812.93</v>
      </c>
      <c r="H59" s="102"/>
      <c r="I59" s="102"/>
      <c r="J59" s="102"/>
    </row>
    <row r="60" spans="2:11" x14ac:dyDescent="0.2">
      <c r="B60" s="131" t="s">
        <v>439</v>
      </c>
      <c r="C60" s="127"/>
      <c r="D60" s="127"/>
      <c r="E60" s="127"/>
      <c r="F60" s="127"/>
      <c r="G60" s="122">
        <f>SUM(C60:F60)</f>
        <v>0</v>
      </c>
    </row>
    <row r="61" spans="2:11" x14ac:dyDescent="0.2">
      <c r="B61" s="132" t="s">
        <v>440</v>
      </c>
      <c r="C61" s="128"/>
      <c r="D61" s="128"/>
      <c r="E61" s="128"/>
      <c r="F61" s="128"/>
      <c r="G61" s="123">
        <f>SUM(C61:F61)</f>
        <v>0</v>
      </c>
    </row>
    <row r="62" spans="2:11" ht="16.5" x14ac:dyDescent="0.3">
      <c r="B62" s="130" t="s">
        <v>441</v>
      </c>
      <c r="C62" s="134"/>
      <c r="D62" s="134"/>
      <c r="E62" s="134"/>
      <c r="F62" s="134"/>
      <c r="G62" s="124">
        <f>G63</f>
        <v>159607.10999999999</v>
      </c>
    </row>
    <row r="63" spans="2:11" x14ac:dyDescent="0.2">
      <c r="B63" s="132" t="s">
        <v>442</v>
      </c>
      <c r="C63" s="128">
        <v>31880</v>
      </c>
      <c r="D63" s="128"/>
      <c r="E63" s="128">
        <v>127727.11</v>
      </c>
      <c r="F63" s="128"/>
      <c r="G63" s="123">
        <f>SUM(C63:F63)</f>
        <v>159607.10999999999</v>
      </c>
    </row>
    <row r="64" spans="2:11" ht="16.5" x14ac:dyDescent="0.3">
      <c r="B64" s="133" t="s">
        <v>443</v>
      </c>
      <c r="C64" s="127"/>
      <c r="D64" s="127"/>
      <c r="E64" s="127"/>
      <c r="F64" s="127"/>
      <c r="G64" s="124">
        <f>SUM(G65:G68)</f>
        <v>128592</v>
      </c>
    </row>
    <row r="65" spans="2:7" x14ac:dyDescent="0.2">
      <c r="B65" s="131" t="s">
        <v>444</v>
      </c>
      <c r="C65" s="127">
        <v>18402</v>
      </c>
      <c r="D65" s="127"/>
      <c r="E65" s="127"/>
      <c r="F65" s="127"/>
      <c r="G65" s="122">
        <f>SUM(C65:F65)</f>
        <v>18402</v>
      </c>
    </row>
    <row r="66" spans="2:7" x14ac:dyDescent="0.2">
      <c r="B66" s="131" t="s">
        <v>445</v>
      </c>
      <c r="C66" s="127">
        <v>8412.5</v>
      </c>
      <c r="D66" s="127"/>
      <c r="E66" s="127"/>
      <c r="F66" s="127"/>
      <c r="G66" s="122">
        <f>SUM(C66:F66)</f>
        <v>8412.5</v>
      </c>
    </row>
    <row r="67" spans="2:7" x14ac:dyDescent="0.2">
      <c r="B67" s="131" t="s">
        <v>446</v>
      </c>
      <c r="C67" s="127">
        <v>10220</v>
      </c>
      <c r="D67" s="127"/>
      <c r="E67" s="127"/>
      <c r="F67" s="127"/>
      <c r="G67" s="122">
        <f>SUM(C67:F67)</f>
        <v>10220</v>
      </c>
    </row>
    <row r="68" spans="2:7" x14ac:dyDescent="0.2">
      <c r="B68" s="132" t="s">
        <v>447</v>
      </c>
      <c r="C68" s="129"/>
      <c r="D68" s="128">
        <v>91557.5</v>
      </c>
      <c r="E68" s="129"/>
      <c r="F68" s="129"/>
      <c r="G68" s="123">
        <f>SUM(C68:F68)</f>
        <v>91557.5</v>
      </c>
    </row>
  </sheetData>
  <autoFilter ref="A1:K36" xr:uid="{00000000-0009-0000-0000-000007000000}"/>
  <mergeCells count="3">
    <mergeCell ref="K7:K8"/>
    <mergeCell ref="C7:G7"/>
    <mergeCell ref="H7:J7"/>
  </mergeCells>
  <printOptions horizontalCentered="1" verticalCentered="1"/>
  <pageMargins left="0.43307086614173229" right="0.43307086614173229" top="0.74803149606299213" bottom="0.74803149606299213" header="0.31496062992125984" footer="0.31496062992125984"/>
  <pageSetup paperSize="9" scale="78" orientation="landscape" r:id="rId1"/>
  <headerFooter alignWithMargins="0">
    <oddHeader>&amp;L&amp;"Arial Narrow,Normal"&amp;14&amp;K030F40PRO - Estimation des travaux / Synthèse&amp;12
ZAC Nantes Erdre Porterie - Centre bourg - Aménagement des espaces publics&amp;R&amp;G</oddHeader>
    <oddFooter>&amp;L&amp;G&amp;R&amp;G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G12"/>
  <sheetViews>
    <sheetView workbookViewId="0">
      <selection activeCell="C27" sqref="C27"/>
    </sheetView>
  </sheetViews>
  <sheetFormatPr baseColWidth="10" defaultColWidth="12" defaultRowHeight="11.25" x14ac:dyDescent="0.2"/>
  <cols>
    <col min="2" max="2" width="25.6640625" style="2" customWidth="1"/>
    <col min="3" max="5" width="25.6640625" customWidth="1"/>
  </cols>
  <sheetData>
    <row r="3" spans="1:7" ht="12" x14ac:dyDescent="0.2">
      <c r="A3" s="113" t="s">
        <v>448</v>
      </c>
      <c r="B3" s="27" t="s">
        <v>449</v>
      </c>
      <c r="C3" s="27" t="s">
        <v>450</v>
      </c>
      <c r="D3" s="114" t="s">
        <v>451</v>
      </c>
      <c r="E3" s="114" t="s">
        <v>452</v>
      </c>
      <c r="F3" t="s">
        <v>453</v>
      </c>
      <c r="G3" t="s">
        <v>453</v>
      </c>
    </row>
    <row r="4" spans="1:7" ht="12" x14ac:dyDescent="0.2">
      <c r="A4" s="118" t="s">
        <v>454</v>
      </c>
      <c r="B4" s="115" t="s">
        <v>455</v>
      </c>
      <c r="C4" s="115" t="s">
        <v>455</v>
      </c>
      <c r="D4" s="115"/>
      <c r="E4" s="115"/>
    </row>
    <row r="5" spans="1:7" x14ac:dyDescent="0.2">
      <c r="B5" s="116"/>
      <c r="C5" s="117"/>
      <c r="D5" s="117"/>
      <c r="E5" s="117"/>
    </row>
    <row r="6" spans="1:7" x14ac:dyDescent="0.2">
      <c r="B6" s="26"/>
      <c r="C6" s="256"/>
    </row>
    <row r="7" spans="1:7" x14ac:dyDescent="0.2">
      <c r="B7" s="26"/>
      <c r="C7" s="257"/>
    </row>
    <row r="8" spans="1:7" x14ac:dyDescent="0.2">
      <c r="B8" s="26"/>
    </row>
    <row r="9" spans="1:7" x14ac:dyDescent="0.2">
      <c r="B9" s="26"/>
    </row>
    <row r="10" spans="1:7" x14ac:dyDescent="0.2">
      <c r="B10" s="26"/>
      <c r="C10" s="257"/>
    </row>
    <row r="11" spans="1:7" x14ac:dyDescent="0.2">
      <c r="B11" s="26"/>
      <c r="C11" s="257"/>
    </row>
    <row r="12" spans="1:7" x14ac:dyDescent="0.2">
      <c r="B12" s="26"/>
      <c r="C12" s="257"/>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AFE33F40CFD7145B1139C9898BD6259" ma:contentTypeVersion="17" ma:contentTypeDescription="Crée un document." ma:contentTypeScope="" ma:versionID="cd958f300a55d40c52f071dbb1a052ed">
  <xsd:schema xmlns:xsd="http://www.w3.org/2001/XMLSchema" xmlns:xs="http://www.w3.org/2001/XMLSchema" xmlns:p="http://schemas.microsoft.com/office/2006/metadata/properties" xmlns:ns2="593288d4-c742-43c3-b1b4-ad2f71920d9b" xmlns:ns3="642f2b3e-2b7e-481f-815e-128460910d21" targetNamespace="http://schemas.microsoft.com/office/2006/metadata/properties" ma:root="true" ma:fieldsID="b6a65f2fc3c3320063c7ab51b22d8439" ns2:_="" ns3:_="">
    <xsd:import namespace="593288d4-c742-43c3-b1b4-ad2f71920d9b"/>
    <xsd:import namespace="642f2b3e-2b7e-481f-815e-128460910d2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3288d4-c742-43c3-b1b4-ad2f71920d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b49a2378-73c7-4e4c-bff8-b85a2f404b8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42f2b3e-2b7e-481f-815e-128460910d2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234b098-f1a7-4d5b-838d-f2addc0e0e58}" ma:internalName="TaxCatchAll" ma:showField="CatchAllData" ma:web="642f2b3e-2b7e-481f-815e-128460910d21">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93288d4-c742-43c3-b1b4-ad2f71920d9b">
      <Terms xmlns="http://schemas.microsoft.com/office/infopath/2007/PartnerControls"/>
    </lcf76f155ced4ddcb4097134ff3c332f>
    <TaxCatchAll xmlns="642f2b3e-2b7e-481f-815e-128460910d21" xsi:nil="true"/>
  </documentManagement>
</p:properties>
</file>

<file path=customXml/itemProps1.xml><?xml version="1.0" encoding="utf-8"?>
<ds:datastoreItem xmlns:ds="http://schemas.openxmlformats.org/officeDocument/2006/customXml" ds:itemID="{F11388AB-0339-4CFC-96E6-EEC84728D2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3288d4-c742-43c3-b1b4-ad2f71920d9b"/>
    <ds:schemaRef ds:uri="642f2b3e-2b7e-481f-815e-128460910d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8F14FA6-5295-47A2-A45D-8375862A3A12}">
  <ds:schemaRefs>
    <ds:schemaRef ds:uri="http://schemas.microsoft.com/sharepoint/v3/contenttype/forms"/>
  </ds:schemaRefs>
</ds:datastoreItem>
</file>

<file path=customXml/itemProps3.xml><?xml version="1.0" encoding="utf-8"?>
<ds:datastoreItem xmlns:ds="http://schemas.openxmlformats.org/officeDocument/2006/customXml" ds:itemID="{887941DA-40A2-4CD2-819B-AE08ADD58C88}">
  <ds:schemaRefs>
    <ds:schemaRef ds:uri="http://schemas.microsoft.com/office/2006/documentManagement/types"/>
    <ds:schemaRef ds:uri="http://purl.org/dc/dcmitype/"/>
    <ds:schemaRef ds:uri="http://schemas.microsoft.com/office/2006/metadata/properties"/>
    <ds:schemaRef ds:uri="http://purl.org/dc/elements/1.1/"/>
    <ds:schemaRef ds:uri="http://schemas.openxmlformats.org/package/2006/metadata/core-properties"/>
    <ds:schemaRef ds:uri="http://www.w3.org/XML/1998/namespace"/>
    <ds:schemaRef ds:uri="http://schemas.microsoft.com/office/infopath/2007/PartnerControls"/>
    <ds:schemaRef ds:uri="642f2b3e-2b7e-481f-815e-128460910d21"/>
    <ds:schemaRef ds:uri="593288d4-c742-43c3-b1b4-ad2f71920d9b"/>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15</vt:i4>
      </vt:variant>
    </vt:vector>
  </HeadingPairs>
  <TitlesOfParts>
    <vt:vector size="24" baseType="lpstr">
      <vt:lpstr>Méthode remplissage BPU DQE</vt:lpstr>
      <vt:lpstr>PAGE DE GARDE LOT 1</vt:lpstr>
      <vt:lpstr>Réseaux humides</vt:lpstr>
      <vt:lpstr>Aménagement</vt:lpstr>
      <vt:lpstr>Récapitulatif</vt:lpstr>
      <vt:lpstr>Quantité</vt:lpstr>
      <vt:lpstr>Surprofondeur EP-EU</vt:lpstr>
      <vt:lpstr>Synthèse</vt:lpstr>
      <vt:lpstr>Allotissement</vt:lpstr>
      <vt:lpstr>Aménagement!BASE</vt:lpstr>
      <vt:lpstr>BASE</vt:lpstr>
      <vt:lpstr>Aménagement!CHAP1</vt:lpstr>
      <vt:lpstr>CHAP1</vt:lpstr>
      <vt:lpstr>Aménagement!CHAP6</vt:lpstr>
      <vt:lpstr>CHAP6</vt:lpstr>
      <vt:lpstr>Aménagement!Impression_des_titres</vt:lpstr>
      <vt:lpstr>'Réseaux humides'!Impression_des_titres</vt:lpstr>
      <vt:lpstr>Synthèse!Impression_des_titres</vt:lpstr>
      <vt:lpstr>MAJO1</vt:lpstr>
      <vt:lpstr>MAJO2</vt:lpstr>
      <vt:lpstr>Aménagement!Zone_d_impression</vt:lpstr>
      <vt:lpstr>'PAGE DE GARDE LOT 1'!Zone_d_impression</vt:lpstr>
      <vt:lpstr>'Réseaux humides'!Zone_d_impression</vt:lpstr>
      <vt:lpstr>Synthèse!Zone_d_impression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Gateway 2000 Licensed User.</dc:creator>
  <cp:keywords/>
  <dc:description/>
  <cp:lastModifiedBy>Fabien GOMEZ</cp:lastModifiedBy>
  <cp:revision/>
  <cp:lastPrinted>2025-02-20T08:59:17Z</cp:lastPrinted>
  <dcterms:created xsi:type="dcterms:W3CDTF">2002-09-09T14:34:22Z</dcterms:created>
  <dcterms:modified xsi:type="dcterms:W3CDTF">2025-04-10T10:13:51Z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0x0101000AFE33F40CFD7145B1139C9898BD6259</vt:lpwstr>
  </property>
  <property fmtid="{D5CDD505-2E9C-101B-9397-08002B2CF9AE}" pid="3" name="MediaServiceImageTags">
    <vt:lpwstr/>
  </property>
  <property fmtid="{D5CDD505-2E9C-101B-9397-08002B2CF9AE}" pid="4" name="Jet Reports Function Literals">
    <vt:lpwstr>.	;	;	{	}	[@[{0}]]	1036	1036</vt:lpwstr>
  </property>
</Properties>
</file>