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updateLinks="always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OSTINATO Dropbox\OSTINATO EQUIPE\PROJETS\PAYS DE LA LOIRE-PAYS DE LA LOIRE-LOGT ERP-22106\• CROUS NANTES-ANGERS-RU BELLE BEILLE-24019\PROJET PUBLIC\05-DCE\"/>
    </mc:Choice>
  </mc:AlternateContent>
  <xr:revisionPtr revIDLastSave="0" documentId="13_ncr:1_{B1D88828-8E6A-4595-9291-07DD29D988CC}" xr6:coauthVersionLast="47" xr6:coauthVersionMax="47" xr10:uidLastSave="{00000000-0000-0000-0000-000000000000}"/>
  <bookViews>
    <workbookView xWindow="32415" yWindow="1320" windowWidth="21600" windowHeight="11295" tabRatio="906" firstSheet="4" activeTab="6" xr2:uid="{00000000-000D-0000-FFFF-FFFF00000000}"/>
  </bookViews>
  <sheets>
    <sheet name="REPARTITION BIBLIO MUSEE" sheetId="28" state="hidden" r:id="rId1"/>
    <sheet name="Lot N°00- CURAGE DESAMIANTAGE" sheetId="24" state="hidden" r:id="rId2"/>
    <sheet name="Lot N°01- VRD" sheetId="9" state="hidden" r:id="rId3"/>
    <sheet name="Lot N°02- GO" sheetId="27" state="hidden" r:id="rId4"/>
    <sheet name="Lot N°01- Curage Platrerie" sheetId="25" r:id="rId5"/>
    <sheet name="Lot N°02- ELECTRICITE" sheetId="38" r:id="rId6"/>
    <sheet name="Lot N°03- Aménagement scénique" sheetId="39" r:id="rId7"/>
    <sheet name="Feuil1" sheetId="35" r:id="rId8"/>
    <sheet name="Lot N°10 - CVCP" sheetId="21" state="hidden" r:id="rId9"/>
    <sheet name="Lot N°11 - Elec" sheetId="17" state="hidden" r:id="rId10"/>
    <sheet name="Lot N°12 - Espaces verts" sheetId="22" state="hidden" r:id="rId11"/>
    <sheet name="Isolation - Trx eligi" sheetId="29" state="hidden" r:id="rId12"/>
    <sheet name="Lot N°13- Géothermie" sheetId="26" state="hidden" r:id="rId13"/>
  </sheets>
  <definedNames>
    <definedName name="_Toc117261056" localSheetId="4">'Lot N°01- Curage Platrerie'!$B$40</definedName>
    <definedName name="_Toc117261056" localSheetId="6">'Lot N°03- Aménagement scénique'!$B$40</definedName>
    <definedName name="_Toc125703819" localSheetId="4">'Lot N°01- Curage Platrerie'!#REF!</definedName>
    <definedName name="_Toc125703819" localSheetId="6">'Lot N°03- Aménagement scénique'!#REF!</definedName>
    <definedName name="_Toc125703820" localSheetId="4">'Lot N°01- Curage Platrerie'!#REF!</definedName>
    <definedName name="_Toc125703820" localSheetId="6">'Lot N°03- Aménagement scénique'!#REF!</definedName>
    <definedName name="_Toc126334714" localSheetId="4">'Lot N°01- Curage Platrerie'!#REF!</definedName>
    <definedName name="_Toc126334714" localSheetId="6">'Lot N°03- Aménagement scénique'!#REF!</definedName>
    <definedName name="_Toc126334717" localSheetId="4">'Lot N°01- Curage Platrerie'!#REF!</definedName>
    <definedName name="_Toc126334717" localSheetId="6">'Lot N°03- Aménagement scénique'!#REF!</definedName>
    <definedName name="_Toc126334718" localSheetId="4">'Lot N°01- Curage Platrerie'!#REF!</definedName>
    <definedName name="_Toc126334718" localSheetId="6">'Lot N°03- Aménagement scénique'!#REF!</definedName>
    <definedName name="_Toc126334719" localSheetId="4">'Lot N°01- Curage Platrerie'!#REF!</definedName>
    <definedName name="_Toc126334719" localSheetId="6">'Lot N°03- Aménagement scénique'!#REF!</definedName>
    <definedName name="_Toc126334727" localSheetId="4">'Lot N°01- Curage Platrerie'!$B$30</definedName>
    <definedName name="_Toc126334727" localSheetId="6">'Lot N°03- Aménagement scénique'!$B$30</definedName>
    <definedName name="_Toc126334728" localSheetId="4">'Lot N°01- Curage Platrerie'!#REF!</definedName>
    <definedName name="_Toc126334728" localSheetId="6">'Lot N°03- Aménagement scénique'!#REF!</definedName>
    <definedName name="_Toc126334734" localSheetId="4">'Lot N°01- Curage Platrerie'!$B$35</definedName>
    <definedName name="_Toc126334734" localSheetId="6">'Lot N°03- Aménagement scénique'!$B$37</definedName>
    <definedName name="_Toc126334735" localSheetId="4">'Lot N°01- Curage Platrerie'!$B$36</definedName>
    <definedName name="_Toc126334735" localSheetId="6">'Lot N°03- Aménagement scénique'!#REF!</definedName>
    <definedName name="_Toc126334736" localSheetId="4">'Lot N°01- Curage Platrerie'!#REF!</definedName>
    <definedName name="_Toc126334736" localSheetId="6">'Lot N°03- Aménagement scénique'!#REF!</definedName>
    <definedName name="_xlnm.Print_Titles" localSheetId="11">'Isolation - Trx eligi'!#REF!</definedName>
    <definedName name="_xlnm.Print_Titles" localSheetId="1">'Lot N°00- CURAGE DESAMIANTAGE'!#REF!</definedName>
    <definedName name="_xlnm.Print_Titles" localSheetId="2">'Lot N°01- VRD'!#REF!</definedName>
    <definedName name="_xlnm.Print_Titles" localSheetId="3">'Lot N°02- GO'!#REF!</definedName>
    <definedName name="_xlnm.Print_Titles" localSheetId="8">'Lot N°10 - CVCP'!#REF!</definedName>
    <definedName name="_xlnm.Print_Titles" localSheetId="9">'Lot N°11 - Elec'!#REF!</definedName>
    <definedName name="_xlnm.Print_Titles" localSheetId="10">'Lot N°12 - Espaces verts'!#REF!</definedName>
    <definedName name="_xlnm.Print_Titles" localSheetId="12">'Lot N°13- Géothermie'!#REF!</definedName>
    <definedName name="_xlnm.Print_Area" localSheetId="11">'Isolation - Trx eligi'!$A$1:$F$66</definedName>
    <definedName name="_xlnm.Print_Area" localSheetId="1">'Lot N°00- CURAGE DESAMIANTAGE'!$A$1:$F$25</definedName>
    <definedName name="_xlnm.Print_Area" localSheetId="4">'Lot N°01- Curage Platrerie'!$A$1:$F$45</definedName>
    <definedName name="_xlnm.Print_Area" localSheetId="2">'Lot N°01- VRD'!$A$1:$F$28</definedName>
    <definedName name="_xlnm.Print_Area" localSheetId="5">'Lot N°02- ELECTRICITE'!$A$1:$F$46</definedName>
    <definedName name="_xlnm.Print_Area" localSheetId="3">'Lot N°02- GO'!$A$1:$F$30</definedName>
    <definedName name="_xlnm.Print_Area" localSheetId="6">'Lot N°03- Aménagement scénique'!$A$1:$F$57</definedName>
    <definedName name="_xlnm.Print_Area" localSheetId="8">'Lot N°10 - CVCP'!#REF!</definedName>
    <definedName name="_xlnm.Print_Area" localSheetId="9">'Lot N°11 - Elec'!$A$17:$F$25</definedName>
    <definedName name="_xlnm.Print_Area" localSheetId="10">'Lot N°12 - Espaces verts'!$A$17:$F$19</definedName>
    <definedName name="_xlnm.Print_Area" localSheetId="12">'Lot N°13- Géothermie'!$A$17:$F$18</definedName>
    <definedName name="_xlnm.Print_Area" localSheetId="0">'REPARTITION BIBLIO MUSEE'!$A$1:$F$45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38" l="1"/>
  <c r="F50" i="38"/>
  <c r="F51" i="39"/>
  <c r="F39" i="39"/>
  <c r="F23" i="38"/>
  <c r="F25" i="38"/>
  <c r="F27" i="38"/>
  <c r="F28" i="38"/>
  <c r="F31" i="38"/>
  <c r="F32" i="38"/>
  <c r="F34" i="38"/>
  <c r="F35" i="38"/>
  <c r="F36" i="38"/>
  <c r="F37" i="38"/>
  <c r="F40" i="38"/>
  <c r="F41" i="38"/>
  <c r="F22" i="25"/>
  <c r="F23" i="25"/>
  <c r="F26" i="25"/>
  <c r="F27" i="25"/>
  <c r="F29" i="25"/>
  <c r="F31" i="25"/>
  <c r="F32" i="25"/>
  <c r="F34" i="25"/>
  <c r="F36" i="25"/>
  <c r="F39" i="25"/>
  <c r="F33" i="39"/>
  <c r="F32" i="39"/>
  <c r="F28" i="39"/>
  <c r="F27" i="39"/>
  <c r="F24" i="39"/>
  <c r="F22" i="39"/>
  <c r="F38" i="39"/>
  <c r="F36" i="39"/>
  <c r="F35" i="39"/>
  <c r="F49" i="39"/>
  <c r="F21" i="38"/>
  <c r="F42" i="25" l="1"/>
  <c r="F43" i="25" s="1"/>
  <c r="F31" i="39"/>
  <c r="F26" i="39"/>
  <c r="F23" i="39"/>
  <c r="F42" i="39" l="1"/>
  <c r="F44" i="25"/>
  <c r="F52" i="39"/>
  <c r="F53" i="39" s="1"/>
  <c r="F43" i="39" l="1"/>
  <c r="F44" i="39" s="1"/>
  <c r="F55" i="39"/>
  <c r="F56" i="39" s="1"/>
  <c r="F57" i="39" s="1"/>
  <c r="F44" i="38"/>
  <c r="F45" i="38" l="1"/>
  <c r="F46" i="38" s="1"/>
  <c r="F26" i="9" l="1"/>
  <c r="C45" i="29"/>
  <c r="F27" i="27"/>
  <c r="E47" i="29"/>
  <c r="D47" i="29"/>
  <c r="E48" i="29"/>
  <c r="D48" i="29"/>
  <c r="E43" i="29"/>
  <c r="D43" i="29"/>
  <c r="E42" i="29"/>
  <c r="D42" i="29"/>
  <c r="E40" i="29"/>
  <c r="D40" i="29"/>
  <c r="E38" i="29"/>
  <c r="D38" i="29"/>
  <c r="F26" i="21"/>
  <c r="C66" i="29"/>
  <c r="C59" i="29"/>
  <c r="C55" i="29"/>
  <c r="C49" i="29"/>
  <c r="C32" i="29"/>
  <c r="C31" i="29"/>
  <c r="C25" i="29"/>
  <c r="H21" i="26"/>
  <c r="I21" i="26" s="1"/>
  <c r="I19" i="26"/>
  <c r="H18" i="26"/>
  <c r="I18" i="26" s="1"/>
  <c r="I21" i="22"/>
  <c r="H19" i="22"/>
  <c r="I19" i="22" s="1"/>
  <c r="H18" i="22"/>
  <c r="I18" i="22" s="1"/>
  <c r="H25" i="17"/>
  <c r="I25" i="17" s="1"/>
  <c r="H24" i="17"/>
  <c r="I24" i="17" s="1"/>
  <c r="I23" i="17"/>
  <c r="H22" i="17"/>
  <c r="I22" i="17" s="1"/>
  <c r="I21" i="17"/>
  <c r="H19" i="17"/>
  <c r="I19" i="17" s="1"/>
  <c r="H18" i="17"/>
  <c r="I18" i="17" s="1"/>
  <c r="I20" i="21"/>
  <c r="I19" i="21"/>
  <c r="H18" i="21"/>
  <c r="I18" i="21" s="1"/>
  <c r="H23" i="27"/>
  <c r="I23" i="27" s="1"/>
  <c r="H24" i="27"/>
  <c r="I24" i="27" s="1"/>
  <c r="I20" i="27"/>
  <c r="H19" i="27"/>
  <c r="I19" i="27" s="1"/>
  <c r="H18" i="27"/>
  <c r="I18" i="27" s="1"/>
  <c r="H21" i="9"/>
  <c r="I21" i="9" s="1"/>
  <c r="I20" i="9"/>
  <c r="H19" i="9"/>
  <c r="I19" i="9" s="1"/>
  <c r="H18" i="9"/>
  <c r="I18" i="9" s="1"/>
  <c r="I33" i="28"/>
  <c r="H33" i="28" s="1"/>
  <c r="I32" i="28"/>
  <c r="H32" i="28" s="1"/>
  <c r="I31" i="28"/>
  <c r="H31" i="28" s="1"/>
  <c r="I30" i="28"/>
  <c r="H30" i="28" s="1"/>
  <c r="I29" i="28"/>
  <c r="G29" i="28" s="1"/>
  <c r="H23" i="28"/>
  <c r="G23" i="28"/>
  <c r="I23" i="28" s="1"/>
  <c r="E49" i="29" l="1"/>
  <c r="D49" i="29"/>
  <c r="I27" i="17"/>
  <c r="I28" i="17" s="1"/>
  <c r="I29" i="17" s="1"/>
  <c r="I26" i="21"/>
  <c r="H28" i="28"/>
  <c r="I28" i="28" s="1"/>
  <c r="I38" i="28" s="1"/>
  <c r="I43" i="28" s="1"/>
  <c r="I44" i="28" s="1"/>
  <c r="G32" i="28"/>
  <c r="G30" i="28"/>
  <c r="H29" i="28"/>
  <c r="G33" i="28"/>
  <c r="G31" i="28"/>
  <c r="D28" i="28" l="1"/>
  <c r="E28" i="28" s="1"/>
  <c r="I27" i="21"/>
  <c r="I28" i="21" s="1"/>
  <c r="H38" i="28"/>
  <c r="H39" i="28" s="1"/>
  <c r="H40" i="28" s="1"/>
  <c r="G38" i="28"/>
  <c r="G39" i="28" s="1"/>
  <c r="G40" i="28" s="1"/>
  <c r="I39" i="28"/>
  <c r="I40" i="28" s="1"/>
  <c r="F25" i="27"/>
  <c r="F24" i="27"/>
  <c r="F23" i="27"/>
  <c r="F22" i="27"/>
  <c r="F21" i="27"/>
  <c r="H25" i="27" s="1"/>
  <c r="I25" i="27" s="1"/>
  <c r="F19" i="27"/>
  <c r="H22" i="27" s="1"/>
  <c r="I22" i="27" s="1"/>
  <c r="F18" i="27"/>
  <c r="F27" i="28"/>
  <c r="F23" i="28"/>
  <c r="D23" i="28"/>
  <c r="E23" i="28"/>
  <c r="E36" i="28"/>
  <c r="D36" i="28"/>
  <c r="F20" i="26"/>
  <c r="F19" i="26"/>
  <c r="E24" i="17"/>
  <c r="F24" i="17" s="1"/>
  <c r="F25" i="17"/>
  <c r="F23" i="17"/>
  <c r="F35" i="28"/>
  <c r="F19" i="21"/>
  <c r="F20" i="21"/>
  <c r="H24" i="21" s="1"/>
  <c r="I24" i="21" s="1"/>
  <c r="F21" i="21"/>
  <c r="F22" i="21"/>
  <c r="F23" i="21"/>
  <c r="F18" i="21"/>
  <c r="F22" i="22"/>
  <c r="F21" i="22"/>
  <c r="H23" i="22" s="1"/>
  <c r="I23" i="22" s="1"/>
  <c r="F20" i="22"/>
  <c r="H22" i="22" s="1"/>
  <c r="I22" i="22" s="1"/>
  <c r="F19" i="22"/>
  <c r="H20" i="22" s="1"/>
  <c r="I20" i="22" s="1"/>
  <c r="F18" i="22"/>
  <c r="F23" i="9"/>
  <c r="F22" i="9"/>
  <c r="F21" i="9"/>
  <c r="H24" i="9" s="1"/>
  <c r="I24" i="9" s="1"/>
  <c r="F20" i="9"/>
  <c r="H23" i="9" s="1"/>
  <c r="I23" i="9" s="1"/>
  <c r="F19" i="9"/>
  <c r="H22" i="9" s="1"/>
  <c r="I22" i="9" s="1"/>
  <c r="I26" i="9" s="1"/>
  <c r="I27" i="9" s="1"/>
  <c r="I28" i="9" s="1"/>
  <c r="H21" i="21" l="1"/>
  <c r="I21" i="21" s="1"/>
  <c r="H23" i="21"/>
  <c r="I23" i="21" s="1"/>
  <c r="H22" i="21"/>
  <c r="I22" i="21" s="1"/>
  <c r="F28" i="28"/>
  <c r="F23" i="26"/>
  <c r="H20" i="26"/>
  <c r="I20" i="26" s="1"/>
  <c r="I23" i="26" s="1"/>
  <c r="I24" i="26" s="1"/>
  <c r="I25" i="26" s="1"/>
  <c r="I25" i="22"/>
  <c r="I26" i="22" s="1"/>
  <c r="I27" i="22" s="1"/>
  <c r="H21" i="27"/>
  <c r="I21" i="27" s="1"/>
  <c r="I27" i="27" s="1"/>
  <c r="I28" i="27" s="1"/>
  <c r="I29" i="27" s="1"/>
  <c r="F27" i="17"/>
  <c r="F27" i="21"/>
  <c r="F28" i="21" s="1"/>
  <c r="F24" i="26"/>
  <c r="F25" i="26" s="1"/>
  <c r="F28" i="17" l="1"/>
  <c r="F29" i="17" s="1"/>
  <c r="F28" i="27"/>
  <c r="F29" i="27" s="1"/>
  <c r="F19" i="24" l="1"/>
  <c r="H19" i="24" s="1"/>
  <c r="I19" i="24" s="1"/>
  <c r="F20" i="24"/>
  <c r="H20" i="24" s="1"/>
  <c r="I20" i="24" s="1"/>
  <c r="F21" i="24"/>
  <c r="H21" i="24" s="1"/>
  <c r="I21" i="24" s="1"/>
  <c r="F18" i="24"/>
  <c r="F23" i="24" l="1"/>
  <c r="H18" i="24"/>
  <c r="I18" i="24" s="1"/>
  <c r="I23" i="24" s="1"/>
  <c r="I24" i="24" s="1"/>
  <c r="I25" i="24" s="1"/>
  <c r="F24" i="24"/>
  <c r="F25" i="24" s="1"/>
  <c r="F34" i="28" l="1"/>
  <c r="D34" i="28" s="1"/>
  <c r="F33" i="28"/>
  <c r="F32" i="28"/>
  <c r="E34" i="28" l="1"/>
  <c r="E33" i="28"/>
  <c r="D33" i="28"/>
  <c r="E32" i="28"/>
  <c r="D32" i="28"/>
  <c r="F31" i="28" l="1"/>
  <c r="F30" i="28"/>
  <c r="D31" i="28" l="1"/>
  <c r="E31" i="28"/>
  <c r="E30" i="28"/>
  <c r="D30" i="28"/>
  <c r="F29" i="28"/>
  <c r="F27" i="9"/>
  <c r="E29" i="28" l="1"/>
  <c r="E38" i="28" s="1"/>
  <c r="E39" i="28" s="1"/>
  <c r="E40" i="28" s="1"/>
  <c r="D29" i="28"/>
  <c r="D38" i="28" s="1"/>
  <c r="D39" i="28" s="1"/>
  <c r="D40" i="28" s="1"/>
  <c r="F38" i="28"/>
  <c r="F25" i="22"/>
  <c r="F26" i="22" s="1"/>
  <c r="F27" i="22" s="1"/>
  <c r="F28" i="9"/>
  <c r="F43" i="28" l="1"/>
  <c r="F44" i="28" s="1"/>
  <c r="F39" i="28"/>
  <c r="F40" i="28" s="1"/>
</calcChain>
</file>

<file path=xl/sharedStrings.xml><?xml version="1.0" encoding="utf-8"?>
<sst xmlns="http://schemas.openxmlformats.org/spreadsheetml/2006/main" count="662" uniqueCount="273">
  <si>
    <t>U</t>
  </si>
  <si>
    <t>Quantité
Entreprise</t>
  </si>
  <si>
    <t>ENS</t>
  </si>
  <si>
    <t>OUVRAGES DIVERS</t>
  </si>
  <si>
    <t>TVA 20,00 %</t>
  </si>
  <si>
    <t>Montant TTC</t>
  </si>
  <si>
    <t>PROJET DE LA GRANDE COUR DE FRESNAY L'EVEQUE</t>
  </si>
  <si>
    <t>8 Rue du Vingt-Trois Août 1944</t>
  </si>
  <si>
    <t>FRESNAY L'EVEQUE</t>
  </si>
  <si>
    <t>ESTIMATIF FINANCIER PHASE PRO</t>
  </si>
  <si>
    <t>Affaire : 21068</t>
  </si>
  <si>
    <t xml:space="preserve">
LOT 01 GROS-ŒUVRE - TERRASSEMENT
 </t>
  </si>
  <si>
    <t>Octobre 2022</t>
  </si>
  <si>
    <t>L'atelier d'architecture OSTINATO</t>
  </si>
  <si>
    <t>4 bis, rue Saint-Barthélémy</t>
  </si>
  <si>
    <t>28000 CHARTRES</t>
  </si>
  <si>
    <t>Tél. 09 80 81 19 76</t>
  </si>
  <si>
    <t>contact@ostinato.eu</t>
  </si>
  <si>
    <t>DESCRIPTION</t>
  </si>
  <si>
    <t>Aménagement de la ferme "LA GRANDE COUR"</t>
  </si>
  <si>
    <t>Installations sanitaires - plomberie</t>
  </si>
  <si>
    <t xml:space="preserve">REHABILITATION DES BATIMENTS </t>
  </si>
  <si>
    <t>TOTAL € HT</t>
  </si>
  <si>
    <t>TOTAL € TTC</t>
  </si>
  <si>
    <t>Lots</t>
  </si>
  <si>
    <t>€ HT</t>
  </si>
  <si>
    <t>TVA 20%</t>
  </si>
  <si>
    <t>Quantité
MOE</t>
  </si>
  <si>
    <t>Total € HT</t>
  </si>
  <si>
    <t>LOT 01 VRD</t>
  </si>
  <si>
    <t>ESTIMATIF FINANCIER PHASE PRO/DCE  OU DPGF</t>
  </si>
  <si>
    <t xml:space="preserve">ESTIMATIF FINANCIER PHASE PRO/DCE </t>
  </si>
  <si>
    <t>N°</t>
  </si>
  <si>
    <t>Dénomination</t>
  </si>
  <si>
    <t>TOTAL LOT 01 VRD</t>
  </si>
  <si>
    <t>LOT 02 GROS ŒUVRE</t>
  </si>
  <si>
    <t>TOTAL LOT 02 GROS ŒUVRE</t>
  </si>
  <si>
    <t>DESCRIPTION DES OUVRAGES</t>
  </si>
  <si>
    <t>u</t>
  </si>
  <si>
    <t>Ens</t>
  </si>
  <si>
    <t>Nettoyage de chantier</t>
  </si>
  <si>
    <t>ens</t>
  </si>
  <si>
    <t>m²</t>
  </si>
  <si>
    <t>Prix U € HT</t>
  </si>
  <si>
    <t>TOTAL LOT 06 PLATRERIE CLOISONS DOUBLAGES ISO  PL</t>
  </si>
  <si>
    <t>Plafond en plaques de plâtre type standard sous rampant- 1 x 15 mm - Laine minérale 300 mm</t>
  </si>
  <si>
    <t>TOTAL LOT 10 CVCP</t>
  </si>
  <si>
    <t>LOT 10 CVCP</t>
  </si>
  <si>
    <t>LOT 11 ELECTRICITE</t>
  </si>
  <si>
    <t>TOTAL LOT 11 ELECTRICITE</t>
  </si>
  <si>
    <t>LOT 12 ESPACES VERTS</t>
  </si>
  <si>
    <t>TOTAL LOT 12 ESPACES VERTS</t>
  </si>
  <si>
    <t>LOT 13 GEOTHERMIE</t>
  </si>
  <si>
    <t>TOTAL LOT 13 GEOTHERMIE</t>
  </si>
  <si>
    <t>Travaux préparatoires</t>
  </si>
  <si>
    <t>Circulations</t>
  </si>
  <si>
    <t>Réseaux assainissement</t>
  </si>
  <si>
    <t>Réseaux divers</t>
  </si>
  <si>
    <t>Maçonnerie</t>
  </si>
  <si>
    <t>VRD</t>
  </si>
  <si>
    <t>Plantations</t>
  </si>
  <si>
    <t>Engagazonnement</t>
  </si>
  <si>
    <t>Mobiliers</t>
  </si>
  <si>
    <t xml:space="preserve">Entretien </t>
  </si>
  <si>
    <t>LOT 0 - Désamiantage - Déplombage - Démolition - Curage</t>
  </si>
  <si>
    <t xml:space="preserve">LOT 1- VRD </t>
  </si>
  <si>
    <t>LOT 2 - Terrassements généraux - Fondations - Gros-œuvre</t>
  </si>
  <si>
    <t>LOT 3 - Charpente bois - Couverture- Bardage</t>
  </si>
  <si>
    <t>LOT 4 - Serrurerie - métallerie - Menuiseries extérieures</t>
  </si>
  <si>
    <t>LOT 5 - Ravalement</t>
  </si>
  <si>
    <t xml:space="preserve"> LOT 6 - Plâtrerie - Cloisonnnement - Doublages - Isolation -Faux-plafonds</t>
  </si>
  <si>
    <t>LOT 7 - Menuiseries intérieures - Mobilier</t>
  </si>
  <si>
    <t>LOT 8 - Peinture - Revêtements muraux</t>
  </si>
  <si>
    <t>LOT 9 - Revêtements de sols durs</t>
  </si>
  <si>
    <t xml:space="preserve">LOT 10 -  Chauffage - ventilation </t>
  </si>
  <si>
    <t>LOT 11 - Electricité courants forts et faibles</t>
  </si>
  <si>
    <t>LOT 12 - Espaces verts</t>
  </si>
  <si>
    <t>MAIRIE DE FRESNAY L'EVEQUE</t>
  </si>
  <si>
    <t>Aff.: 21068</t>
  </si>
  <si>
    <t>BATIMENT A</t>
  </si>
  <si>
    <t>BATIMENT C</t>
  </si>
  <si>
    <t>BATIMENT B</t>
  </si>
  <si>
    <t>OPTIONS</t>
  </si>
  <si>
    <t>BASE</t>
  </si>
  <si>
    <t>TRANCHE FERME ( BASE + OPTIONS COMPRISES)</t>
  </si>
  <si>
    <t xml:space="preserve">Batiment A </t>
  </si>
  <si>
    <t xml:space="preserve">Batiment B </t>
  </si>
  <si>
    <t xml:space="preserve">Batiment C </t>
  </si>
  <si>
    <t>Ajout Indice points 116,1 à 118,9</t>
  </si>
  <si>
    <t>Ajout aléas 20%</t>
  </si>
  <si>
    <t>Local PAC</t>
  </si>
  <si>
    <t>Bâtiment B - musée</t>
  </si>
  <si>
    <t>Bâtiment B - Médiathèque</t>
  </si>
  <si>
    <t>Bâtiment A - Epicerie +  sous station</t>
  </si>
  <si>
    <t>Bâtiment A - Marché</t>
  </si>
  <si>
    <t>Bâtiment C -Restaurant +logement privé</t>
  </si>
  <si>
    <t>MUSEE</t>
  </si>
  <si>
    <t>MEDIATHEQUE</t>
  </si>
  <si>
    <t>TOTAL</t>
  </si>
  <si>
    <t>Bâtiment A - Locaux commerciaux</t>
  </si>
  <si>
    <t xml:space="preserve">Bâtiment A - Epicerie </t>
  </si>
  <si>
    <t>Bâtiment C - Logement privé</t>
  </si>
  <si>
    <t>Bâtiment C - Restaurant</t>
  </si>
  <si>
    <t>Solution sur nappe 2 forages</t>
  </si>
  <si>
    <t>Solution sur nappe un forage et reprise du puit existant</t>
  </si>
  <si>
    <t>ou</t>
  </si>
  <si>
    <t>Surfaces en m²</t>
  </si>
  <si>
    <t xml:space="preserve"> Musee + bibliothèque</t>
  </si>
  <si>
    <t>Trx preparatoires</t>
  </si>
  <si>
    <t>ESTIM MOE</t>
  </si>
  <si>
    <t>ESTIM TCE GLOBAL</t>
  </si>
  <si>
    <t>ENTREPRISE 1</t>
  </si>
  <si>
    <t xml:space="preserve">TOTAL LOT 02 GROS ŒUVRE </t>
  </si>
  <si>
    <t>LOT 00 DEMOL DESAMIANTAGE CURAGE</t>
  </si>
  <si>
    <t>Prix U € HT MOE</t>
  </si>
  <si>
    <t>Total € HT MOE</t>
  </si>
  <si>
    <t>Janvier 2023</t>
  </si>
  <si>
    <t xml:space="preserve">PARTIE ENVELOPPE </t>
  </si>
  <si>
    <t>ISOLATION DES MURS ITI ( isolation thermique par interieur)</t>
  </si>
  <si>
    <t xml:space="preserve">ISOLATION DU PLAFOND </t>
  </si>
  <si>
    <t>ISOLATION DES RAMPANTS</t>
  </si>
  <si>
    <t xml:space="preserve">Fourniture et pose d'isolants et plaques de plâtre </t>
  </si>
  <si>
    <t>28310 FRESNAY L'EVEQUE</t>
  </si>
  <si>
    <t>ISOLATION DU PLANCHER BAS</t>
  </si>
  <si>
    <t>Fourniture et pose d'isolants en sous dalle béton</t>
  </si>
  <si>
    <t>CHANGEMENT DES MENUISERIES</t>
  </si>
  <si>
    <t>Dépose des anciens châssis</t>
  </si>
  <si>
    <t>Fourniture et pose de nouvelles menuiseries</t>
  </si>
  <si>
    <t>Fourniture et pose de nouvelles menuiseries EXT</t>
  </si>
  <si>
    <t>Fourniture et pose d'isolants et dalles fx plaf</t>
  </si>
  <si>
    <t>TOTAL BAT A - ENVELOPPE</t>
  </si>
  <si>
    <t>TOTAL BAT B - ENVELOPPE</t>
  </si>
  <si>
    <t>TOTAL BAT C - ENVELOPPE</t>
  </si>
  <si>
    <t>Bâtiment B - musée + médiathèque</t>
  </si>
  <si>
    <t>%</t>
  </si>
  <si>
    <t>Fourniture et pose de doublage complexe collé ou ossature, isolant et plaque de plâtre avec mise en place d'un parevapeur</t>
  </si>
  <si>
    <t>TOTAL BASE € HT</t>
  </si>
  <si>
    <t>TOTAL OPTIONS € HT</t>
  </si>
  <si>
    <t>RENFORT POUR LE SUPPORT DES EQUIPEMENTS SPECIFIQUES</t>
  </si>
  <si>
    <t>NETTOYAGE DE CHANTIER – Pour mémoire</t>
  </si>
  <si>
    <t>PLAFONDS</t>
  </si>
  <si>
    <t xml:space="preserve">TOTAL - OPTIONS+BASE </t>
  </si>
  <si>
    <t>Piste d'économie</t>
  </si>
  <si>
    <t>AMENAGEMENT D'UN ESPACE SCENIQUE DANS "LA PARENTHESE" DU CROUS D'ANGERS</t>
  </si>
  <si>
    <t>LOT 01 CURAGE PLATRERIE( BASE )</t>
  </si>
  <si>
    <t>01.3</t>
  </si>
  <si>
    <t>TRAVAUX PREPARATOIRES</t>
  </si>
  <si>
    <t>01.3.1</t>
  </si>
  <si>
    <t>ETUDES D'EXECUTION</t>
  </si>
  <si>
    <t>01.3.1.1</t>
  </si>
  <si>
    <t>01.3.1.2</t>
  </si>
  <si>
    <t>INSTALLATION CHANTIER - ECHAFAUDAGE - PROTECTIONS - SIGNALISAT</t>
  </si>
  <si>
    <t>01.3.1.3</t>
  </si>
  <si>
    <t>TRACES IMPLANTATION</t>
  </si>
  <si>
    <t>01.3.2</t>
  </si>
  <si>
    <t>TRAVAUX DE DEPOSE DES EXISTANTS</t>
  </si>
  <si>
    <t>01.3.2.1</t>
  </si>
  <si>
    <t>01.3.3</t>
  </si>
  <si>
    <t>CLOISONS</t>
  </si>
  <si>
    <t>01.3.3.1</t>
  </si>
  <si>
    <t>JOUEES POUR FERMETURE DE PLENUM EN PLAQUE DE PLATRE</t>
  </si>
  <si>
    <t>01.3.4</t>
  </si>
  <si>
    <t>01.3.4.1</t>
  </si>
  <si>
    <t xml:space="preserve">FAUX PLAFONDS EN DALLES NOIRES 600X600mm </t>
  </si>
  <si>
    <t>01.3.4.2</t>
  </si>
  <si>
    <t>CREATION DE COFFRES DE RIDEAUX ENCASTRES</t>
  </si>
  <si>
    <t>01.3.5</t>
  </si>
  <si>
    <t>01.3.5.1</t>
  </si>
  <si>
    <t>JOUEES POUR FERMETURE DE PLENUM LATERAL ET FACE SUPERIEURE</t>
  </si>
  <si>
    <t>01.3.6</t>
  </si>
  <si>
    <t>01.3.6.1</t>
  </si>
  <si>
    <t>01.3.6.2</t>
  </si>
  <si>
    <t>PERCEMENTS DANS OUVRAGE DE PLATRERIE</t>
  </si>
  <si>
    <t>01.3.6.3</t>
  </si>
  <si>
    <t>01.3.6.4</t>
  </si>
  <si>
    <t>DOE</t>
  </si>
  <si>
    <t>ERREUR ET OMISSIONS</t>
  </si>
  <si>
    <t>01.3.6.5</t>
  </si>
  <si>
    <t>BLACK BOX</t>
  </si>
  <si>
    <t>A</t>
  </si>
  <si>
    <t>FAUX PLAFONDS EN DALLES GRISES 600X600mm REUTILSEES</t>
  </si>
  <si>
    <t>LOT 02 - ELECTRICITE - SSI</t>
  </si>
  <si>
    <t>LOT 03 AMENAGEMENT SCENIQUE</t>
  </si>
  <si>
    <t xml:space="preserve">INSTALLATION CHANTIER </t>
  </si>
  <si>
    <t>TRACES IMPLANTATION (Hors lot - lot amenagement scenique)</t>
  </si>
  <si>
    <t>FOURNITURE POSE DE RAILS POUR RIDEAUX DE SCENE</t>
  </si>
  <si>
    <t>03.3</t>
  </si>
  <si>
    <t>03.3.1</t>
  </si>
  <si>
    <t>03.3.1.1</t>
  </si>
  <si>
    <t>03.3.1.2</t>
  </si>
  <si>
    <t>03.3.1.3</t>
  </si>
  <si>
    <t>03.3.2</t>
  </si>
  <si>
    <t>SUSPENTES DE FIXATION POUR RAIL DANS PLENUM TECHNIQUE</t>
  </si>
  <si>
    <t>03.3.2.1</t>
  </si>
  <si>
    <t xml:space="preserve">03.3.2.2	</t>
  </si>
  <si>
    <t>RAIL TYPE PATIENCE A FERMETURE MANUELLE (au jeté)</t>
  </si>
  <si>
    <t>03.3.2.3</t>
  </si>
  <si>
    <t>ASSERVISSEMENT AU SSI (HORS LOT)</t>
  </si>
  <si>
    <t>03.3.3</t>
  </si>
  <si>
    <t>FOURNITURE POSE DE RIDEAUX DE SCENE</t>
  </si>
  <si>
    <t>03.3.4</t>
  </si>
  <si>
    <t>RIDEAUX DOUBLE HAUTEUR – ACCROCHES PAR CROCHETS SUR RUFLETTE</t>
  </si>
  <si>
    <t>03.3.4.1</t>
  </si>
  <si>
    <t>RIDEAUX SIMPLE HAUTEUR – ACCROCHES PAR CROCHETS SUR RUFLETTE</t>
  </si>
  <si>
    <t>03.3.4.2</t>
  </si>
  <si>
    <t>PENDRILLONS FENDUS CONTRASTES</t>
  </si>
  <si>
    <t>03.3.4.3</t>
  </si>
  <si>
    <t xml:space="preserve">RAIL TYPE PATIENCE A DRISSE A OUVERTURE MOTORISEE RACCORDE AU SSI </t>
  </si>
  <si>
    <t>FOURNITURE POSE DE BARRES TECHNIQUES</t>
  </si>
  <si>
    <t>03.3.5</t>
  </si>
  <si>
    <t>POSE BARRE TECHNIQUE FIXE EXISTANTE</t>
  </si>
  <si>
    <t>03.3.5.1</t>
  </si>
  <si>
    <t>FOURNITURE POSE D’UNE STRUCTURE TECHNIQUE FIXE</t>
  </si>
  <si>
    <t>03.3.5.2</t>
  </si>
  <si>
    <t>03.3.6</t>
  </si>
  <si>
    <t>01.3.2.2</t>
  </si>
  <si>
    <t>DEPOSE DES ACCESSOIRES DE SUSPENSIONS EXISTANTS (HORS APPAREILS ELEC)</t>
  </si>
  <si>
    <t>02.3</t>
  </si>
  <si>
    <t>02.3.1</t>
  </si>
  <si>
    <t>INSTALLATIONS CHANTIER</t>
  </si>
  <si>
    <t>02.3.1.2</t>
  </si>
  <si>
    <t>02.3.2</t>
  </si>
  <si>
    <t>02.3.1.1</t>
  </si>
  <si>
    <t xml:space="preserve">DEPOSE ET REPOSE EQUIPEMENTS ELECTRIQUES </t>
  </si>
  <si>
    <t xml:space="preserve">DÉPOSE ET REPOSE DES INSTALLATIONS ELECTRIQUES EXISTANTES </t>
  </si>
  <si>
    <t xml:space="preserve">02.3.2.1	</t>
  </si>
  <si>
    <t>02.3.3.1</t>
  </si>
  <si>
    <t>02.3.3</t>
  </si>
  <si>
    <t>DISTRIBUTION DES APPAREILS NEUFS</t>
  </si>
  <si>
    <t>DISTRIBUTION</t>
  </si>
  <si>
    <t>02.3.3.2</t>
  </si>
  <si>
    <t>ECLAIRAGE DE SECOURS</t>
  </si>
  <si>
    <t>02.3.4</t>
  </si>
  <si>
    <t>ECLAIRAGE D'AMBIANCE</t>
  </si>
  <si>
    <t>02.3.4.1</t>
  </si>
  <si>
    <t>BAES</t>
  </si>
  <si>
    <t>02.3.4.2</t>
  </si>
  <si>
    <t>02.3.5</t>
  </si>
  <si>
    <t>02.3.5.1</t>
  </si>
  <si>
    <t>RUBAN LED EN NEZ DE MARCHE</t>
  </si>
  <si>
    <t>02.3.5.2</t>
  </si>
  <si>
    <t>PANNEAUX LED</t>
  </si>
  <si>
    <t>02.3.6</t>
  </si>
  <si>
    <t>ALIMENTATION - RAIL MOTORISE</t>
  </si>
  <si>
    <t>ASSERVISSEMENT DE L’OUVERTURE AUTOMATISEE D’UN ML DE RIDEAU POUR AMENEE D’AIR</t>
  </si>
  <si>
    <t>02.3.6.1</t>
  </si>
  <si>
    <t>02.3.7</t>
  </si>
  <si>
    <t>ESSAIS CONSUEL</t>
  </si>
  <si>
    <t>02.3.7.1</t>
  </si>
  <si>
    <t>02.3.7.2</t>
  </si>
  <si>
    <t>02.3.7.3</t>
  </si>
  <si>
    <t>Erreurs ou omissions</t>
  </si>
  <si>
    <t>02.3.7.4</t>
  </si>
  <si>
    <t>compris</t>
  </si>
  <si>
    <t>ml</t>
  </si>
  <si>
    <t xml:space="preserve">NETTOYAGE DE CHANTIER </t>
  </si>
  <si>
    <t>PV Barres techniques mobiles - Poulies pour une charge de 500 kg</t>
  </si>
  <si>
    <t xml:space="preserve">DEPOSE ET REPRISE DU FAUX PLAFOND EXISTANT </t>
  </si>
  <si>
    <t>CROUS NANTES</t>
  </si>
  <si>
    <t>DPGF</t>
  </si>
  <si>
    <t>Aff.:</t>
  </si>
  <si>
    <t>3 Boulevard Larivoisier</t>
  </si>
  <si>
    <t>49000 ANGERS</t>
  </si>
  <si>
    <t>B</t>
  </si>
  <si>
    <t>Réseaux souples, adaptés à l'usage mobile des barres techniques.</t>
  </si>
  <si>
    <t>VERIFICATION DES EXISTANTS, ETUDES, NOTE DE CALCUL ET PLANS GUIDE</t>
  </si>
  <si>
    <t>02.3.1.3</t>
  </si>
  <si>
    <t>ATTESTATION DE CONFORMITE</t>
  </si>
  <si>
    <t>PRISES DE COURANT CLASSIQUES AVEC</t>
  </si>
  <si>
    <t>REGLAGE - ARRET DU PROGRAMME ET REMISE EN LUMIERE EN CAS DE DECLENCHEMENT DE L'ALARME A INCENDIE;</t>
  </si>
  <si>
    <t>ECLAIRAGE STANDARD AVEC REGLAGE - ARRET DU PROGRAMME ET REMISE EN LUMIERE EN CAS DE DECLENCHEMENT DE L'ALARME A INCENDIE;</t>
  </si>
  <si>
    <t>02.3.6.2</t>
  </si>
  <si>
    <t>MISE A JOUR DU DOSSIER D'IDENTITE 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</si>
</sst>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;\-#,##0.00;"/>
    <numFmt numFmtId="165" formatCode="#,##0;\-#,##0;"/>
    <numFmt numFmtId="166" formatCode="_-* #,##0\ [$€-40C]_-;\-* #,##0\ [$€-40C]_-;_-* &quot;-&quot;??\ [$€-40C]_-;_-@_-"/>
    <numFmt numFmtId="167" formatCode="#,##0.00\ &quot;€&quot;"/>
    <numFmt numFmtId="168" formatCode="_-* #,##0.00\ _€_-;\-* #,##0.00\ _€_-;_-* &quot;-&quot;??\ _€_-;_-@_-"/>
  </numFmts>
  <fonts count="5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 Rounded MT Bold"/>
      <family val="2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sz val="9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b/>
      <sz val="12"/>
      <color rgb="FF000000"/>
      <name val="Arial"/>
      <family val="2"/>
    </font>
    <font>
      <i/>
      <sz val="10"/>
      <color rgb="FF000000"/>
      <name val="Arial"/>
      <family val="2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venir"/>
      <family val="2"/>
    </font>
    <font>
      <sz val="10"/>
      <color theme="1"/>
      <name val="Avenir"/>
      <family val="2"/>
    </font>
    <font>
      <sz val="12"/>
      <color theme="1"/>
      <name val="Avenir"/>
      <family val="2"/>
    </font>
    <font>
      <b/>
      <sz val="10"/>
      <color theme="1"/>
      <name val="Avenir"/>
      <family val="2"/>
    </font>
    <font>
      <sz val="10"/>
      <name val="Arial"/>
      <family val="2"/>
      <charset val="204"/>
    </font>
    <font>
      <sz val="10"/>
      <name val="Avenir"/>
      <family val="2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Avenir"/>
      <family val="2"/>
    </font>
    <font>
      <b/>
      <sz val="15"/>
      <name val="Avenir"/>
      <family val="2"/>
    </font>
    <font>
      <sz val="14"/>
      <name val="Avenir Next LT Pro"/>
      <family val="2"/>
    </font>
    <font>
      <b/>
      <sz val="14"/>
      <name val="Avenir"/>
      <family val="2"/>
    </font>
    <font>
      <b/>
      <sz val="11"/>
      <name val="Avenir"/>
      <family val="2"/>
    </font>
    <font>
      <sz val="11"/>
      <color rgb="FFFF0000"/>
      <name val="Calibri"/>
      <family val="2"/>
      <scheme val="minor"/>
    </font>
    <font>
      <b/>
      <sz val="10"/>
      <color theme="1"/>
      <name val="Avenir"/>
    </font>
    <font>
      <b/>
      <sz val="10"/>
      <name val="Avenir"/>
      <family val="2"/>
    </font>
    <font>
      <b/>
      <sz val="1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3" tint="0.59999389629810485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/>
      <diagonal/>
    </border>
    <border>
      <left style="hair">
        <color rgb="FF000000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/>
      <top style="thin">
        <color auto="1"/>
      </top>
      <bottom style="thin">
        <color auto="1"/>
      </bottom>
      <diagonal/>
    </border>
    <border>
      <left style="hair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rgb="FF000000"/>
      </left>
      <right style="thin">
        <color auto="1"/>
      </right>
      <top style="thin">
        <color auto="1"/>
      </top>
      <bottom/>
      <diagonal/>
    </border>
    <border>
      <left style="hair">
        <color rgb="FF000000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rgb="FF000000"/>
      </left>
      <right/>
      <top style="thin">
        <color indexed="64"/>
      </top>
      <bottom/>
      <diagonal/>
    </border>
    <border>
      <left style="thin">
        <color auto="1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hair">
        <color indexed="64"/>
      </left>
      <right style="hair">
        <color rgb="FF000000"/>
      </right>
      <top/>
      <bottom/>
      <diagonal/>
    </border>
    <border>
      <left style="hair">
        <color indexed="64"/>
      </left>
      <right style="hair">
        <color rgb="FF000000"/>
      </right>
      <top/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rgb="FF000000"/>
      </left>
      <right style="medium">
        <color indexed="64"/>
      </right>
      <top style="thin">
        <color indexed="64"/>
      </top>
      <bottom/>
      <diagonal/>
    </border>
    <border>
      <left style="hair">
        <color rgb="FF000000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hair">
        <color rgb="FF000000"/>
      </left>
      <right/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hair">
        <color rgb="FF000000"/>
      </left>
      <right style="hair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256">
    <xf numFmtId="0" fontId="0" fillId="0" borderId="0">
      <alignment vertical="top"/>
    </xf>
    <xf numFmtId="0" fontId="16" fillId="2" borderId="1">
      <alignment horizontal="left" vertical="top" wrapText="1"/>
    </xf>
    <xf numFmtId="0" fontId="2" fillId="2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2" fillId="3" borderId="0">
      <alignment horizontal="left" vertical="top" wrapText="1"/>
    </xf>
    <xf numFmtId="0" fontId="2" fillId="3" borderId="0">
      <alignment horizontal="left" vertical="top" wrapText="1"/>
    </xf>
    <xf numFmtId="49" fontId="3" fillId="3" borderId="0">
      <alignment horizontal="left" vertical="top" wrapText="1"/>
    </xf>
    <xf numFmtId="0" fontId="4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5" fillId="4" borderId="2">
      <alignment horizontal="left" vertical="top" wrapText="1"/>
    </xf>
    <xf numFmtId="0" fontId="6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5" fillId="3" borderId="2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2" fillId="3" borderId="0">
      <alignment horizontal="left" vertical="top" wrapText="1"/>
    </xf>
    <xf numFmtId="49" fontId="5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9" fillId="3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49" fontId="9" fillId="2" borderId="0">
      <alignment horizontal="left" vertical="top" wrapText="1"/>
    </xf>
    <xf numFmtId="0" fontId="5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10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 indent="1"/>
    </xf>
    <xf numFmtId="0" fontId="13" fillId="2" borderId="0">
      <alignment horizontal="left" vertical="top" wrapText="1" indent="1"/>
    </xf>
    <xf numFmtId="0" fontId="13" fillId="2" borderId="0">
      <alignment horizontal="left" vertical="top" wrapText="1" indent="1"/>
    </xf>
    <xf numFmtId="49" fontId="14" fillId="2" borderId="0">
      <alignment vertical="top" wrapText="1"/>
    </xf>
    <xf numFmtId="49" fontId="2" fillId="2" borderId="0">
      <alignment horizontal="left" vertical="top"/>
    </xf>
    <xf numFmtId="0" fontId="15" fillId="2" borderId="0">
      <alignment horizontal="left" vertical="top"/>
    </xf>
    <xf numFmtId="0" fontId="2" fillId="2" borderId="0">
      <alignment horizontal="left" vertical="top"/>
    </xf>
    <xf numFmtId="0" fontId="14" fillId="2" borderId="0">
      <alignment horizontal="left"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8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44" fontId="25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</xf>
    <xf numFmtId="0" fontId="31" fillId="0" borderId="0"/>
    <xf numFmtId="43" fontId="25" fillId="0" borderId="0" applyFont="0" applyFill="0" applyBorder="0" applyAlignment="0" applyProtection="0"/>
  </cellStyleXfs>
  <cellXfs count="423">
    <xf numFmtId="0" fontId="0" fillId="0" borderId="0" xfId="0">
      <alignment vertical="top"/>
    </xf>
    <xf numFmtId="0" fontId="1" fillId="6" borderId="0" xfId="0" applyFont="1" applyFill="1">
      <alignment vertical="top"/>
    </xf>
    <xf numFmtId="0" fontId="0" fillId="2" borderId="0" xfId="0" applyFill="1">
      <alignment vertical="top"/>
    </xf>
    <xf numFmtId="49" fontId="0" fillId="2" borderId="0" xfId="0" applyNumberFormat="1" applyFill="1">
      <alignment vertical="top"/>
    </xf>
    <xf numFmtId="0" fontId="0" fillId="2" borderId="0" xfId="0" applyFill="1" applyAlignment="1">
      <alignment horizontal="right" vertical="top"/>
    </xf>
    <xf numFmtId="0" fontId="1" fillId="2" borderId="0" xfId="0" applyFont="1" applyFill="1">
      <alignment vertical="top"/>
    </xf>
    <xf numFmtId="0" fontId="0" fillId="2" borderId="0" xfId="0" applyFill="1" applyAlignment="1">
      <alignment horizontal="center" vertical="top"/>
    </xf>
    <xf numFmtId="49" fontId="23" fillId="2" borderId="0" xfId="0" applyNumberFormat="1" applyFont="1" applyFill="1">
      <alignment vertical="top"/>
    </xf>
    <xf numFmtId="0" fontId="1" fillId="6" borderId="6" xfId="0" applyFont="1" applyFill="1" applyBorder="1" applyAlignment="1">
      <alignment horizontal="center" vertical="top" wrapText="1"/>
    </xf>
    <xf numFmtId="0" fontId="1" fillId="6" borderId="10" xfId="0" applyFont="1" applyFill="1" applyBorder="1" applyAlignment="1">
      <alignment horizontal="center" vertical="top" wrapText="1"/>
    </xf>
    <xf numFmtId="0" fontId="1" fillId="6" borderId="11" xfId="0" applyFont="1" applyFill="1" applyBorder="1" applyAlignment="1">
      <alignment horizontal="center" vertical="top" wrapText="1"/>
    </xf>
    <xf numFmtId="49" fontId="1" fillId="6" borderId="8" xfId="0" applyNumberFormat="1" applyFont="1" applyFill="1" applyBorder="1" applyAlignment="1">
      <alignment horizontal="left" vertical="top"/>
    </xf>
    <xf numFmtId="49" fontId="20" fillId="2" borderId="12" xfId="27" applyFont="1" applyBorder="1">
      <alignment horizontal="left" vertical="top" wrapText="1"/>
    </xf>
    <xf numFmtId="0" fontId="24" fillId="2" borderId="5" xfId="2" applyFont="1" applyBorder="1">
      <alignment horizontal="left" vertical="top" wrapText="1"/>
    </xf>
    <xf numFmtId="0" fontId="0" fillId="0" borderId="17" xfId="0" applyBorder="1" applyAlignment="1">
      <alignment horizontal="right" vertical="top"/>
    </xf>
    <xf numFmtId="0" fontId="0" fillId="2" borderId="20" xfId="0" applyFill="1" applyBorder="1">
      <alignment vertical="top"/>
    </xf>
    <xf numFmtId="0" fontId="1" fillId="2" borderId="0" xfId="0" applyFont="1" applyFill="1" applyAlignment="1">
      <alignment horizontal="left" vertical="top"/>
    </xf>
    <xf numFmtId="0" fontId="21" fillId="2" borderId="0" xfId="0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right" vertical="top"/>
    </xf>
    <xf numFmtId="49" fontId="17" fillId="0" borderId="16" xfId="11" applyFont="1" applyFill="1" applyBorder="1">
      <alignment horizontal="left" vertical="top" wrapText="1"/>
    </xf>
    <xf numFmtId="0" fontId="24" fillId="2" borderId="21" xfId="2" applyFont="1" applyBorder="1">
      <alignment horizontal="left" vertical="top" wrapText="1"/>
    </xf>
    <xf numFmtId="0" fontId="25" fillId="2" borderId="0" xfId="0" applyFont="1" applyFill="1">
      <alignment vertical="top"/>
    </xf>
    <xf numFmtId="49" fontId="24" fillId="6" borderId="0" xfId="0" applyNumberFormat="1" applyFont="1" applyFill="1">
      <alignment vertical="top"/>
    </xf>
    <xf numFmtId="0" fontId="25" fillId="6" borderId="0" xfId="0" applyFont="1" applyFill="1">
      <alignment vertical="top"/>
    </xf>
    <xf numFmtId="49" fontId="20" fillId="2" borderId="19" xfId="27" applyFont="1" applyBorder="1">
      <alignment horizontal="left" vertical="top" wrapText="1"/>
    </xf>
    <xf numFmtId="165" fontId="22" fillId="2" borderId="14" xfId="0" applyNumberFormat="1" applyFont="1" applyFill="1" applyBorder="1" applyAlignment="1" applyProtection="1">
      <alignment horizontal="right" vertical="top"/>
      <protection locked="0"/>
    </xf>
    <xf numFmtId="49" fontId="17" fillId="5" borderId="0" xfId="0" applyNumberFormat="1" applyFont="1" applyFill="1" applyAlignment="1">
      <alignment vertical="center" wrapText="1"/>
    </xf>
    <xf numFmtId="49" fontId="17" fillId="5" borderId="22" xfId="0" applyNumberFormat="1" applyFont="1" applyFill="1" applyBorder="1" applyAlignment="1">
      <alignment vertical="center" wrapText="1"/>
    </xf>
    <xf numFmtId="0" fontId="27" fillId="0" borderId="5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28" fillId="0" borderId="5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5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166" fontId="30" fillId="0" borderId="15" xfId="0" applyNumberFormat="1" applyFont="1" applyBorder="1" applyAlignment="1">
      <alignment horizontal="left" vertical="center"/>
    </xf>
    <xf numFmtId="166" fontId="32" fillId="0" borderId="0" xfId="254" applyNumberFormat="1" applyFont="1" applyAlignment="1">
      <alignment horizontal="left" vertical="center"/>
    </xf>
    <xf numFmtId="166" fontId="28" fillId="0" borderId="0" xfId="0" applyNumberFormat="1" applyFont="1" applyAlignment="1">
      <alignment horizontal="left" vertical="center"/>
    </xf>
    <xf numFmtId="166" fontId="32" fillId="0" borderId="0" xfId="253" applyNumberFormat="1" applyFont="1" applyBorder="1" applyAlignment="1">
      <alignment horizontal="left" vertical="center"/>
    </xf>
    <xf numFmtId="0" fontId="28" fillId="0" borderId="15" xfId="0" applyFont="1" applyBorder="1" applyAlignment="1">
      <alignment horizontal="left" vertical="center"/>
    </xf>
    <xf numFmtId="0" fontId="28" fillId="0" borderId="15" xfId="0" applyFont="1" applyBorder="1" applyAlignment="1">
      <alignment vertical="center"/>
    </xf>
    <xf numFmtId="49" fontId="17" fillId="5" borderId="15" xfId="0" applyNumberFormat="1" applyFont="1" applyFill="1" applyBorder="1" applyAlignment="1">
      <alignment vertical="center" wrapText="1"/>
    </xf>
    <xf numFmtId="49" fontId="17" fillId="5" borderId="16" xfId="0" applyNumberFormat="1" applyFont="1" applyFill="1" applyBorder="1" applyAlignment="1">
      <alignment vertical="center" wrapText="1"/>
    </xf>
    <xf numFmtId="49" fontId="17" fillId="5" borderId="12" xfId="0" applyNumberFormat="1" applyFont="1" applyFill="1" applyBorder="1" applyAlignment="1">
      <alignment vertical="center" wrapText="1"/>
    </xf>
    <xf numFmtId="49" fontId="17" fillId="5" borderId="5" xfId="0" applyNumberFormat="1" applyFont="1" applyFill="1" applyBorder="1" applyAlignment="1">
      <alignment vertical="center" wrapText="1"/>
    </xf>
    <xf numFmtId="49" fontId="17" fillId="5" borderId="19" xfId="0" applyNumberFormat="1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44" fontId="32" fillId="0" borderId="13" xfId="0" applyNumberFormat="1" applyFont="1" applyBorder="1" applyAlignment="1">
      <alignment horizontal="center" vertical="center"/>
    </xf>
    <xf numFmtId="0" fontId="0" fillId="0" borderId="13" xfId="0" applyBorder="1">
      <alignment vertical="top"/>
    </xf>
    <xf numFmtId="44" fontId="38" fillId="8" borderId="13" xfId="0" applyNumberFormat="1" applyFont="1" applyFill="1" applyBorder="1" applyAlignment="1">
      <alignment vertical="center"/>
    </xf>
    <xf numFmtId="166" fontId="30" fillId="0" borderId="0" xfId="0" applyNumberFormat="1" applyFont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0" fillId="0" borderId="26" xfId="0" applyBorder="1" applyAlignment="1">
      <alignment horizontal="center" vertical="top"/>
    </xf>
    <xf numFmtId="0" fontId="0" fillId="2" borderId="27" xfId="0" applyFill="1" applyBorder="1" applyAlignment="1" applyProtection="1">
      <alignment horizontal="center" vertical="top"/>
      <protection locked="0"/>
    </xf>
    <xf numFmtId="0" fontId="0" fillId="2" borderId="22" xfId="0" applyFill="1" applyBorder="1" applyAlignment="1" applyProtection="1">
      <alignment horizontal="center" vertical="top"/>
      <protection locked="0"/>
    </xf>
    <xf numFmtId="0" fontId="35" fillId="7" borderId="0" xfId="0" applyFont="1" applyFill="1" applyAlignment="1">
      <alignment horizontal="center" wrapText="1"/>
    </xf>
    <xf numFmtId="166" fontId="35" fillId="7" borderId="12" xfId="252" applyNumberFormat="1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vertical="center"/>
    </xf>
    <xf numFmtId="0" fontId="35" fillId="6" borderId="0" xfId="0" applyFont="1" applyFill="1" applyAlignment="1">
      <alignment horizontal="center" vertical="center"/>
    </xf>
    <xf numFmtId="49" fontId="32" fillId="0" borderId="4" xfId="0" applyNumberFormat="1" applyFont="1" applyBorder="1" applyAlignment="1">
      <alignment horizontal="left" vertical="center"/>
    </xf>
    <xf numFmtId="49" fontId="32" fillId="0" borderId="15" xfId="0" applyNumberFormat="1" applyFont="1" applyBorder="1" applyAlignment="1">
      <alignment vertical="center"/>
    </xf>
    <xf numFmtId="49" fontId="32" fillId="0" borderId="16" xfId="0" applyNumberFormat="1" applyFont="1" applyBorder="1" applyAlignment="1">
      <alignment vertical="center"/>
    </xf>
    <xf numFmtId="49" fontId="32" fillId="0" borderId="5" xfId="0" applyNumberFormat="1" applyFont="1" applyBorder="1" applyAlignment="1">
      <alignment horizontal="left" vertical="center"/>
    </xf>
    <xf numFmtId="49" fontId="32" fillId="0" borderId="0" xfId="0" applyNumberFormat="1" applyFont="1" applyAlignment="1">
      <alignment vertical="center"/>
    </xf>
    <xf numFmtId="49" fontId="0" fillId="0" borderId="0" xfId="0" applyNumberFormat="1">
      <alignment vertical="top"/>
    </xf>
    <xf numFmtId="49" fontId="32" fillId="0" borderId="12" xfId="254" applyNumberFormat="1" applyFont="1" applyBorder="1" applyAlignment="1">
      <alignment horizontal="left" vertical="center"/>
    </xf>
    <xf numFmtId="49" fontId="28" fillId="0" borderId="12" xfId="0" applyNumberFormat="1" applyFont="1" applyBorder="1" applyAlignment="1">
      <alignment horizontal="left" vertical="center"/>
    </xf>
    <xf numFmtId="49" fontId="27" fillId="0" borderId="0" xfId="0" applyNumberFormat="1" applyFont="1" applyAlignment="1">
      <alignment vertical="center"/>
    </xf>
    <xf numFmtId="49" fontId="32" fillId="0" borderId="12" xfId="253" applyNumberFormat="1" applyFont="1" applyBorder="1" applyAlignment="1">
      <alignment horizontal="left" vertical="center"/>
    </xf>
    <xf numFmtId="49" fontId="29" fillId="0" borderId="5" xfId="0" applyNumberFormat="1" applyFont="1" applyBorder="1" applyAlignment="1">
      <alignment horizontal="left" vertical="center"/>
    </xf>
    <xf numFmtId="49" fontId="28" fillId="0" borderId="0" xfId="0" applyNumberFormat="1" applyFont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horizontal="left" vertical="center"/>
    </xf>
    <xf numFmtId="49" fontId="28" fillId="0" borderId="15" xfId="0" applyNumberFormat="1" applyFont="1" applyBorder="1" applyAlignment="1">
      <alignment horizontal="left" vertical="center"/>
    </xf>
    <xf numFmtId="49" fontId="28" fillId="0" borderId="15" xfId="0" applyNumberFormat="1" applyFont="1" applyBorder="1" applyAlignment="1">
      <alignment vertical="center"/>
    </xf>
    <xf numFmtId="49" fontId="28" fillId="0" borderId="16" xfId="0" applyNumberFormat="1" applyFont="1" applyBorder="1" applyAlignment="1">
      <alignment vertical="center"/>
    </xf>
    <xf numFmtId="49" fontId="28" fillId="0" borderId="0" xfId="0" applyNumberFormat="1" applyFont="1" applyAlignment="1">
      <alignment horizontal="left" vertical="center"/>
    </xf>
    <xf numFmtId="49" fontId="32" fillId="0" borderId="21" xfId="0" applyNumberFormat="1" applyFont="1" applyBorder="1" applyAlignment="1">
      <alignment vertical="center"/>
    </xf>
    <xf numFmtId="49" fontId="32" fillId="0" borderId="22" xfId="0" applyNumberFormat="1" applyFont="1" applyBorder="1" applyAlignment="1">
      <alignment vertical="center"/>
    </xf>
    <xf numFmtId="49" fontId="32" fillId="0" borderId="19" xfId="0" applyNumberFormat="1" applyFont="1" applyBorder="1" applyAlignment="1">
      <alignment vertical="center"/>
    </xf>
    <xf numFmtId="49" fontId="41" fillId="0" borderId="4" xfId="0" applyNumberFormat="1" applyFont="1" applyBorder="1" applyAlignment="1">
      <alignment horizontal="left" vertical="center"/>
    </xf>
    <xf numFmtId="0" fontId="0" fillId="0" borderId="7" xfId="0" applyBorder="1">
      <alignment vertical="top"/>
    </xf>
    <xf numFmtId="0" fontId="0" fillId="0" borderId="9" xfId="0" applyBorder="1">
      <alignment vertical="top"/>
    </xf>
    <xf numFmtId="49" fontId="30" fillId="0" borderId="12" xfId="0" applyNumberFormat="1" applyFont="1" applyBorder="1" applyAlignment="1">
      <alignment horizontal="left" vertical="center" wrapText="1"/>
    </xf>
    <xf numFmtId="49" fontId="26" fillId="6" borderId="7" xfId="0" applyNumberFormat="1" applyFont="1" applyFill="1" applyBorder="1">
      <alignment vertical="top"/>
    </xf>
    <xf numFmtId="164" fontId="22" fillId="2" borderId="0" xfId="0" applyNumberFormat="1" applyFont="1" applyFill="1" applyAlignment="1" applyProtection="1">
      <alignment horizontal="right" vertical="top"/>
      <protection locked="0"/>
    </xf>
    <xf numFmtId="0" fontId="41" fillId="0" borderId="4" xfId="0" applyFont="1" applyBorder="1" applyAlignment="1">
      <alignment horizontal="left" vertical="center"/>
    </xf>
    <xf numFmtId="2" fontId="17" fillId="5" borderId="0" xfId="0" applyNumberFormat="1" applyFont="1" applyFill="1" applyAlignment="1">
      <alignment vertical="center" wrapText="1"/>
    </xf>
    <xf numFmtId="2" fontId="30" fillId="0" borderId="0" xfId="0" applyNumberFormat="1" applyFont="1" applyAlignment="1">
      <alignment horizontal="left" vertical="center"/>
    </xf>
    <xf numFmtId="2" fontId="32" fillId="0" borderId="0" xfId="254" applyNumberFormat="1" applyFont="1" applyAlignment="1">
      <alignment horizontal="left" vertical="center"/>
    </xf>
    <xf numFmtId="2" fontId="28" fillId="0" borderId="0" xfId="0" applyNumberFormat="1" applyFont="1" applyAlignment="1">
      <alignment horizontal="left" vertical="center"/>
    </xf>
    <xf numFmtId="2" fontId="32" fillId="0" borderId="0" xfId="253" applyNumberFormat="1" applyFont="1" applyBorder="1" applyAlignment="1">
      <alignment horizontal="left" vertical="center"/>
    </xf>
    <xf numFmtId="2" fontId="27" fillId="0" borderId="0" xfId="0" applyNumberFormat="1" applyFont="1" applyAlignment="1">
      <alignment vertical="center"/>
    </xf>
    <xf numFmtId="2" fontId="28" fillId="0" borderId="0" xfId="0" applyNumberFormat="1" applyFont="1" applyAlignment="1">
      <alignment vertical="center"/>
    </xf>
    <xf numFmtId="2" fontId="1" fillId="6" borderId="10" xfId="0" applyNumberFormat="1" applyFont="1" applyFill="1" applyBorder="1" applyAlignment="1">
      <alignment horizontal="center" vertical="top" wrapText="1"/>
    </xf>
    <xf numFmtId="2" fontId="0" fillId="2" borderId="0" xfId="0" applyNumberFormat="1" applyFill="1">
      <alignment vertical="top"/>
    </xf>
    <xf numFmtId="2" fontId="0" fillId="2" borderId="0" xfId="0" applyNumberFormat="1" applyFill="1" applyAlignment="1">
      <alignment horizontal="center" vertical="top"/>
    </xf>
    <xf numFmtId="0" fontId="24" fillId="2" borderId="4" xfId="2" applyFont="1" applyBorder="1">
      <alignment horizontal="left" vertical="top" wrapText="1"/>
    </xf>
    <xf numFmtId="49" fontId="17" fillId="0" borderId="25" xfId="11" applyFont="1" applyFill="1" applyBorder="1">
      <alignment horizontal="left" vertical="top" wrapText="1"/>
    </xf>
    <xf numFmtId="49" fontId="1" fillId="6" borderId="9" xfId="0" applyNumberFormat="1" applyFont="1" applyFill="1" applyBorder="1" applyAlignment="1">
      <alignment horizontal="left" vertical="top"/>
    </xf>
    <xf numFmtId="167" fontId="17" fillId="5" borderId="0" xfId="0" applyNumberFormat="1" applyFont="1" applyFill="1" applyAlignment="1">
      <alignment vertical="center" wrapText="1"/>
    </xf>
    <xf numFmtId="167" fontId="0" fillId="2" borderId="0" xfId="0" applyNumberFormat="1" applyFill="1">
      <alignment vertical="top"/>
    </xf>
    <xf numFmtId="167" fontId="24" fillId="2" borderId="3" xfId="0" applyNumberFormat="1" applyFont="1" applyFill="1" applyBorder="1" applyAlignment="1" applyProtection="1">
      <alignment horizontal="right" vertical="top"/>
      <protection locked="0"/>
    </xf>
    <xf numFmtId="167" fontId="26" fillId="5" borderId="0" xfId="0" applyNumberFormat="1" applyFont="1" applyFill="1" applyAlignment="1">
      <alignment vertical="center" wrapText="1"/>
    </xf>
    <xf numFmtId="167" fontId="26" fillId="6" borderId="10" xfId="0" applyNumberFormat="1" applyFont="1" applyFill="1" applyBorder="1" applyAlignment="1">
      <alignment horizontal="center" vertical="top" wrapText="1"/>
    </xf>
    <xf numFmtId="167" fontId="24" fillId="2" borderId="0" xfId="0" applyNumberFormat="1" applyFont="1" applyFill="1">
      <alignment vertical="top"/>
    </xf>
    <xf numFmtId="167" fontId="26" fillId="2" borderId="0" xfId="0" applyNumberFormat="1" applyFont="1" applyFill="1" applyAlignment="1">
      <alignment horizontal="right" vertical="top"/>
    </xf>
    <xf numFmtId="167" fontId="24" fillId="2" borderId="0" xfId="0" applyNumberFormat="1" applyFont="1" applyFill="1" applyAlignment="1">
      <alignment horizontal="right" vertical="top"/>
    </xf>
    <xf numFmtId="2" fontId="26" fillId="5" borderId="0" xfId="0" applyNumberFormat="1" applyFont="1" applyFill="1" applyAlignment="1">
      <alignment vertical="center" wrapText="1"/>
    </xf>
    <xf numFmtId="2" fontId="42" fillId="0" borderId="0" xfId="0" applyNumberFormat="1" applyFont="1" applyAlignment="1">
      <alignment horizontal="left" vertical="center"/>
    </xf>
    <xf numFmtId="2" fontId="32" fillId="0" borderId="0" xfId="0" applyNumberFormat="1" applyFont="1" applyAlignment="1">
      <alignment horizontal="left" vertical="center"/>
    </xf>
    <xf numFmtId="2" fontId="38" fillId="0" borderId="0" xfId="0" applyNumberFormat="1" applyFont="1" applyAlignment="1">
      <alignment vertical="center"/>
    </xf>
    <xf numFmtId="2" fontId="32" fillId="0" borderId="0" xfId="0" applyNumberFormat="1" applyFont="1" applyAlignment="1">
      <alignment vertical="center"/>
    </xf>
    <xf numFmtId="164" fontId="24" fillId="2" borderId="24" xfId="0" applyNumberFormat="1" applyFont="1" applyFill="1" applyBorder="1" applyAlignment="1" applyProtection="1">
      <alignment horizontal="right" vertical="top"/>
      <protection locked="0"/>
    </xf>
    <xf numFmtId="167" fontId="17" fillId="5" borderId="16" xfId="0" applyNumberFormat="1" applyFont="1" applyFill="1" applyBorder="1" applyAlignment="1">
      <alignment vertical="center" wrapText="1"/>
    </xf>
    <xf numFmtId="167" fontId="17" fillId="5" borderId="12" xfId="0" applyNumberFormat="1" applyFont="1" applyFill="1" applyBorder="1" applyAlignment="1">
      <alignment vertical="center" wrapText="1"/>
    </xf>
    <xf numFmtId="167" fontId="17" fillId="5" borderId="19" xfId="0" applyNumberFormat="1" applyFont="1" applyFill="1" applyBorder="1" applyAlignment="1">
      <alignment vertical="center" wrapText="1"/>
    </xf>
    <xf numFmtId="167" fontId="1" fillId="6" borderId="11" xfId="0" applyNumberFormat="1" applyFont="1" applyFill="1" applyBorder="1" applyAlignment="1">
      <alignment horizontal="center" vertical="top" wrapText="1"/>
    </xf>
    <xf numFmtId="167" fontId="0" fillId="2" borderId="20" xfId="0" applyNumberFormat="1" applyFill="1" applyBorder="1">
      <alignment vertical="top"/>
    </xf>
    <xf numFmtId="167" fontId="26" fillId="5" borderId="15" xfId="0" applyNumberFormat="1" applyFont="1" applyFill="1" applyBorder="1" applyAlignment="1">
      <alignment vertical="center" wrapText="1"/>
    </xf>
    <xf numFmtId="167" fontId="26" fillId="5" borderId="22" xfId="0" applyNumberFormat="1" applyFont="1" applyFill="1" applyBorder="1" applyAlignment="1">
      <alignment vertical="center" wrapText="1"/>
    </xf>
    <xf numFmtId="49" fontId="26" fillId="6" borderId="5" xfId="0" applyNumberFormat="1" applyFont="1" applyFill="1" applyBorder="1">
      <alignment vertical="top"/>
    </xf>
    <xf numFmtId="49" fontId="1" fillId="6" borderId="0" xfId="0" applyNumberFormat="1" applyFont="1" applyFill="1" applyAlignment="1">
      <alignment horizontal="left" vertical="top"/>
    </xf>
    <xf numFmtId="167" fontId="40" fillId="2" borderId="18" xfId="0" applyNumberFormat="1" applyFont="1" applyFill="1" applyBorder="1" applyAlignment="1" applyProtection="1">
      <alignment horizontal="right" vertical="top"/>
      <protection locked="0"/>
    </xf>
    <xf numFmtId="167" fontId="24" fillId="2" borderId="12" xfId="0" applyNumberFormat="1" applyFont="1" applyFill="1" applyBorder="1" applyAlignment="1" applyProtection="1">
      <alignment horizontal="right" vertical="top"/>
      <protection locked="0"/>
    </xf>
    <xf numFmtId="2" fontId="23" fillId="2" borderId="3" xfId="0" applyNumberFormat="1" applyFont="1" applyFill="1" applyBorder="1" applyAlignment="1" applyProtection="1">
      <alignment horizontal="center" vertical="top"/>
      <protection locked="0"/>
    </xf>
    <xf numFmtId="167" fontId="23" fillId="2" borderId="18" xfId="0" applyNumberFormat="1" applyFont="1" applyFill="1" applyBorder="1" applyAlignment="1" applyProtection="1">
      <alignment horizontal="right" vertical="top"/>
      <protection locked="0"/>
    </xf>
    <xf numFmtId="2" fontId="0" fillId="2" borderId="0" xfId="0" applyNumberFormat="1" applyFill="1" applyAlignment="1" applyProtection="1">
      <alignment horizontal="center" vertical="top"/>
      <protection locked="0"/>
    </xf>
    <xf numFmtId="0" fontId="0" fillId="2" borderId="5" xfId="0" applyFill="1" applyBorder="1">
      <alignment vertical="top"/>
    </xf>
    <xf numFmtId="0" fontId="0" fillId="2" borderId="29" xfId="0" applyFill="1" applyBorder="1" applyAlignment="1" applyProtection="1">
      <alignment horizontal="center" vertical="top"/>
      <protection locked="0"/>
    </xf>
    <xf numFmtId="165" fontId="22" fillId="2" borderId="30" xfId="0" applyNumberFormat="1" applyFont="1" applyFill="1" applyBorder="1" applyAlignment="1" applyProtection="1">
      <alignment horizontal="right" vertical="top"/>
      <protection locked="0"/>
    </xf>
    <xf numFmtId="164" fontId="22" fillId="2" borderId="22" xfId="0" applyNumberFormat="1" applyFont="1" applyFill="1" applyBorder="1" applyAlignment="1" applyProtection="1">
      <alignment horizontal="right" vertical="top"/>
      <protection locked="0"/>
    </xf>
    <xf numFmtId="164" fontId="22" fillId="2" borderId="24" xfId="0" applyNumberFormat="1" applyFont="1" applyFill="1" applyBorder="1" applyAlignment="1" applyProtection="1">
      <alignment horizontal="right" vertical="top"/>
      <protection locked="0"/>
    </xf>
    <xf numFmtId="44" fontId="0" fillId="0" borderId="17" xfId="0" applyNumberFormat="1" applyBorder="1" applyAlignment="1">
      <alignment horizontal="right" vertical="top"/>
    </xf>
    <xf numFmtId="44" fontId="0" fillId="0" borderId="18" xfId="0" applyNumberFormat="1" applyBorder="1" applyAlignment="1">
      <alignment horizontal="right" vertical="top"/>
    </xf>
    <xf numFmtId="44" fontId="0" fillId="2" borderId="20" xfId="0" applyNumberFormat="1" applyFill="1" applyBorder="1">
      <alignment vertical="top"/>
    </xf>
    <xf numFmtId="0" fontId="1" fillId="6" borderId="12" xfId="0" applyFont="1" applyFill="1" applyBorder="1">
      <alignment vertical="top"/>
    </xf>
    <xf numFmtId="167" fontId="24" fillId="0" borderId="12" xfId="0" applyNumberFormat="1" applyFont="1" applyBorder="1" applyAlignment="1">
      <alignment horizontal="right" vertical="top"/>
    </xf>
    <xf numFmtId="167" fontId="24" fillId="2" borderId="19" xfId="0" applyNumberFormat="1" applyFont="1" applyFill="1" applyBorder="1" applyAlignment="1" applyProtection="1">
      <alignment horizontal="right" vertical="top"/>
      <protection locked="0"/>
    </xf>
    <xf numFmtId="2" fontId="23" fillId="2" borderId="0" xfId="0" applyNumberFormat="1" applyFont="1" applyFill="1" applyAlignment="1" applyProtection="1">
      <alignment horizontal="center" vertical="top"/>
      <protection locked="0"/>
    </xf>
    <xf numFmtId="0" fontId="23" fillId="2" borderId="5" xfId="2" applyFont="1" applyBorder="1">
      <alignment horizontal="left" vertical="top" wrapText="1"/>
    </xf>
    <xf numFmtId="44" fontId="32" fillId="6" borderId="13" xfId="0" applyNumberFormat="1" applyFont="1" applyFill="1" applyBorder="1" applyAlignment="1">
      <alignment horizontal="center" vertical="center"/>
    </xf>
    <xf numFmtId="44" fontId="32" fillId="0" borderId="12" xfId="0" applyNumberFormat="1" applyFont="1" applyBorder="1" applyAlignment="1">
      <alignment vertical="center"/>
    </xf>
    <xf numFmtId="164" fontId="23" fillId="2" borderId="18" xfId="0" applyNumberFormat="1" applyFont="1" applyFill="1" applyBorder="1" applyAlignment="1" applyProtection="1">
      <alignment horizontal="right" vertical="top"/>
      <protection locked="0"/>
    </xf>
    <xf numFmtId="0" fontId="37" fillId="0" borderId="13" xfId="0" applyFont="1" applyBorder="1" applyAlignment="1">
      <alignment horizontal="center" vertical="center"/>
    </xf>
    <xf numFmtId="49" fontId="20" fillId="2" borderId="16" xfId="27" applyFont="1" applyBorder="1">
      <alignment horizontal="left" vertical="top" wrapText="1"/>
    </xf>
    <xf numFmtId="0" fontId="0" fillId="2" borderId="26" xfId="0" applyFill="1" applyBorder="1" applyAlignment="1" applyProtection="1">
      <alignment horizontal="center" vertical="top"/>
      <protection locked="0"/>
    </xf>
    <xf numFmtId="0" fontId="0" fillId="2" borderId="15" xfId="0" applyFill="1" applyBorder="1" applyAlignment="1" applyProtection="1">
      <alignment horizontal="center" vertical="top"/>
      <protection locked="0"/>
    </xf>
    <xf numFmtId="165" fontId="22" fillId="2" borderId="23" xfId="0" applyNumberFormat="1" applyFont="1" applyFill="1" applyBorder="1" applyAlignment="1" applyProtection="1">
      <alignment horizontal="right" vertical="top"/>
      <protection locked="0"/>
    </xf>
    <xf numFmtId="167" fontId="24" fillId="2" borderId="16" xfId="0" applyNumberFormat="1" applyFont="1" applyFill="1" applyBorder="1" applyAlignment="1" applyProtection="1">
      <alignment horizontal="right" vertical="top"/>
      <protection locked="0"/>
    </xf>
    <xf numFmtId="0" fontId="32" fillId="0" borderId="15" xfId="0" applyFont="1" applyBorder="1" applyAlignment="1">
      <alignment vertical="center"/>
    </xf>
    <xf numFmtId="0" fontId="0" fillId="0" borderId="15" xfId="0" applyBorder="1">
      <alignment vertical="top"/>
    </xf>
    <xf numFmtId="0" fontId="32" fillId="0" borderId="16" xfId="0" applyFont="1" applyBorder="1" applyAlignment="1">
      <alignment vertical="center"/>
    </xf>
    <xf numFmtId="0" fontId="0" fillId="0" borderId="22" xfId="0" applyBorder="1">
      <alignment vertical="top"/>
    </xf>
    <xf numFmtId="0" fontId="32" fillId="0" borderId="22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164" fontId="23" fillId="2" borderId="0" xfId="0" applyNumberFormat="1" applyFont="1" applyFill="1" applyAlignment="1" applyProtection="1">
      <alignment horizontal="right" vertical="top"/>
      <protection locked="0"/>
    </xf>
    <xf numFmtId="164" fontId="23" fillId="2" borderId="22" xfId="0" applyNumberFormat="1" applyFont="1" applyFill="1" applyBorder="1" applyAlignment="1" applyProtection="1">
      <alignment horizontal="right" vertical="top"/>
      <protection locked="0"/>
    </xf>
    <xf numFmtId="167" fontId="0" fillId="0" borderId="13" xfId="0" applyNumberFormat="1" applyBorder="1">
      <alignment vertical="top"/>
    </xf>
    <xf numFmtId="167" fontId="32" fillId="0" borderId="13" xfId="0" applyNumberFormat="1" applyFont="1" applyBorder="1" applyAlignment="1">
      <alignment vertical="center"/>
    </xf>
    <xf numFmtId="0" fontId="0" fillId="0" borderId="15" xfId="0" applyBorder="1" applyAlignment="1">
      <alignment horizontal="center" vertical="top"/>
    </xf>
    <xf numFmtId="0" fontId="0" fillId="0" borderId="15" xfId="0" applyBorder="1" applyAlignment="1">
      <alignment horizontal="right" vertical="top"/>
    </xf>
    <xf numFmtId="2" fontId="0" fillId="2" borderId="22" xfId="0" applyNumberFormat="1" applyFill="1" applyBorder="1" applyAlignment="1" applyProtection="1">
      <alignment horizontal="center" vertical="top"/>
      <protection locked="0"/>
    </xf>
    <xf numFmtId="164" fontId="23" fillId="2" borderId="24" xfId="0" applyNumberFormat="1" applyFont="1" applyFill="1" applyBorder="1" applyAlignment="1" applyProtection="1">
      <alignment horizontal="right" vertical="top"/>
      <protection locked="0"/>
    </xf>
    <xf numFmtId="2" fontId="23" fillId="2" borderId="18" xfId="0" applyNumberFormat="1" applyFont="1" applyFill="1" applyBorder="1" applyAlignment="1" applyProtection="1">
      <alignment horizontal="right" vertical="top"/>
      <protection locked="0"/>
    </xf>
    <xf numFmtId="167" fontId="0" fillId="6" borderId="13" xfId="0" applyNumberFormat="1" applyFill="1" applyBorder="1">
      <alignment vertical="top"/>
    </xf>
    <xf numFmtId="0" fontId="0" fillId="6" borderId="7" xfId="0" applyFill="1" applyBorder="1">
      <alignment vertical="top"/>
    </xf>
    <xf numFmtId="0" fontId="0" fillId="6" borderId="9" xfId="0" applyFill="1" applyBorder="1">
      <alignment vertical="top"/>
    </xf>
    <xf numFmtId="167" fontId="0" fillId="6" borderId="9" xfId="0" applyNumberFormat="1" applyFill="1" applyBorder="1">
      <alignment vertical="top"/>
    </xf>
    <xf numFmtId="167" fontId="38" fillId="8" borderId="13" xfId="0" applyNumberFormat="1" applyFont="1" applyFill="1" applyBorder="1" applyAlignment="1">
      <alignment vertical="center"/>
    </xf>
    <xf numFmtId="167" fontId="23" fillId="0" borderId="17" xfId="0" applyNumberFormat="1" applyFont="1" applyBorder="1" applyAlignment="1">
      <alignment horizontal="right" vertical="top"/>
    </xf>
    <xf numFmtId="2" fontId="0" fillId="0" borderId="15" xfId="0" applyNumberFormat="1" applyBorder="1" applyAlignment="1">
      <alignment horizontal="center" vertical="top"/>
    </xf>
    <xf numFmtId="167" fontId="23" fillId="0" borderId="15" xfId="0" applyNumberFormat="1" applyFont="1" applyBorder="1" applyAlignment="1">
      <alignment horizontal="right" vertical="top"/>
    </xf>
    <xf numFmtId="0" fontId="36" fillId="0" borderId="0" xfId="0" applyFont="1" applyAlignment="1">
      <alignment horizontal="center" vertical="center"/>
    </xf>
    <xf numFmtId="167" fontId="23" fillId="2" borderId="33" xfId="0" applyNumberFormat="1" applyFont="1" applyFill="1" applyBorder="1" applyProtection="1">
      <alignment vertical="top"/>
      <protection locked="0"/>
    </xf>
    <xf numFmtId="2" fontId="0" fillId="2" borderId="14" xfId="0" applyNumberFormat="1" applyFill="1" applyBorder="1" applyProtection="1">
      <alignment vertical="top"/>
      <protection locked="0"/>
    </xf>
    <xf numFmtId="167" fontId="23" fillId="2" borderId="18" xfId="0" applyNumberFormat="1" applyFont="1" applyFill="1" applyBorder="1" applyProtection="1">
      <alignment vertical="top"/>
      <protection locked="0"/>
    </xf>
    <xf numFmtId="167" fontId="23" fillId="2" borderId="34" xfId="0" applyNumberFormat="1" applyFont="1" applyFill="1" applyBorder="1" applyProtection="1">
      <alignment vertical="top"/>
      <protection locked="0"/>
    </xf>
    <xf numFmtId="167" fontId="23" fillId="2" borderId="24" xfId="0" applyNumberFormat="1" applyFont="1" applyFill="1" applyBorder="1" applyProtection="1">
      <alignment vertical="top"/>
      <protection locked="0"/>
    </xf>
    <xf numFmtId="2" fontId="0" fillId="2" borderId="30" xfId="0" applyNumberFormat="1" applyFill="1" applyBorder="1" applyProtection="1">
      <alignment vertical="top"/>
      <protection locked="0"/>
    </xf>
    <xf numFmtId="167" fontId="23" fillId="2" borderId="0" xfId="0" applyNumberFormat="1" applyFont="1" applyFill="1" applyAlignment="1" applyProtection="1">
      <alignment horizontal="right" vertical="top"/>
      <protection locked="0"/>
    </xf>
    <xf numFmtId="167" fontId="32" fillId="6" borderId="13" xfId="0" applyNumberFormat="1" applyFont="1" applyFill="1" applyBorder="1" applyAlignment="1">
      <alignment horizontal="right" vertical="center"/>
    </xf>
    <xf numFmtId="2" fontId="0" fillId="2" borderId="0" xfId="0" applyNumberFormat="1" applyFill="1" applyAlignment="1" applyProtection="1">
      <alignment horizontal="right" vertical="top"/>
      <protection locked="0"/>
    </xf>
    <xf numFmtId="2" fontId="0" fillId="0" borderId="15" xfId="0" applyNumberFormat="1" applyBorder="1" applyAlignment="1">
      <alignment horizontal="right" vertical="top"/>
    </xf>
    <xf numFmtId="43" fontId="0" fillId="2" borderId="20" xfId="255" applyFont="1" applyFill="1" applyBorder="1" applyAlignment="1">
      <alignment vertical="top"/>
    </xf>
    <xf numFmtId="167" fontId="32" fillId="6" borderId="13" xfId="0" applyNumberFormat="1" applyFont="1" applyFill="1" applyBorder="1" applyAlignment="1">
      <alignment vertical="center"/>
    </xf>
    <xf numFmtId="49" fontId="27" fillId="0" borderId="5" xfId="0" applyNumberFormat="1" applyFont="1" applyBorder="1" applyAlignment="1">
      <alignment horizontal="left" vertical="center"/>
    </xf>
    <xf numFmtId="0" fontId="35" fillId="7" borderId="4" xfId="0" applyFont="1" applyFill="1" applyBorder="1" applyAlignment="1">
      <alignment horizontal="left" vertical="center"/>
    </xf>
    <xf numFmtId="0" fontId="32" fillId="0" borderId="5" xfId="0" applyFont="1" applyBorder="1" applyAlignment="1">
      <alignment vertical="center"/>
    </xf>
    <xf numFmtId="0" fontId="35" fillId="6" borderId="5" xfId="0" applyFont="1" applyFill="1" applyBorder="1" applyAlignment="1">
      <alignment horizontal="left" vertical="center"/>
    </xf>
    <xf numFmtId="0" fontId="32" fillId="0" borderId="4" xfId="0" applyFont="1" applyBorder="1" applyAlignment="1">
      <alignment vertical="center"/>
    </xf>
    <xf numFmtId="0" fontId="32" fillId="0" borderId="21" xfId="0" applyFont="1" applyBorder="1" applyAlignment="1">
      <alignment vertical="center"/>
    </xf>
    <xf numFmtId="0" fontId="26" fillId="6" borderId="0" xfId="0" applyFont="1" applyFill="1" applyAlignment="1">
      <alignment horizontal="right" vertical="center"/>
    </xf>
    <xf numFmtId="2" fontId="26" fillId="6" borderId="12" xfId="0" applyNumberFormat="1" applyFont="1" applyFill="1" applyBorder="1" applyAlignment="1">
      <alignment horizontal="center" vertical="center"/>
    </xf>
    <xf numFmtId="2" fontId="26" fillId="6" borderId="32" xfId="0" applyNumberFormat="1" applyFont="1" applyFill="1" applyBorder="1" applyAlignment="1">
      <alignment horizontal="center" vertical="center"/>
    </xf>
    <xf numFmtId="0" fontId="35" fillId="7" borderId="15" xfId="0" applyFont="1" applyFill="1" applyBorder="1" applyAlignment="1">
      <alignment horizontal="center" vertical="center"/>
    </xf>
    <xf numFmtId="0" fontId="35" fillId="7" borderId="21" xfId="0" applyFont="1" applyFill="1" applyBorder="1" applyAlignment="1">
      <alignment horizontal="left" vertical="center"/>
    </xf>
    <xf numFmtId="0" fontId="35" fillId="7" borderId="22" xfId="0" applyFont="1" applyFill="1" applyBorder="1" applyAlignment="1">
      <alignment horizontal="center" vertical="center"/>
    </xf>
    <xf numFmtId="0" fontId="35" fillId="7" borderId="19" xfId="0" applyFont="1" applyFill="1" applyBorder="1" applyAlignment="1">
      <alignment horizontal="center" vertical="center"/>
    </xf>
    <xf numFmtId="44" fontId="32" fillId="9" borderId="13" xfId="0" applyNumberFormat="1" applyFont="1" applyFill="1" applyBorder="1" applyAlignment="1">
      <alignment horizontal="center" vertical="center"/>
    </xf>
    <xf numFmtId="2" fontId="26" fillId="9" borderId="32" xfId="0" applyNumberFormat="1" applyFont="1" applyFill="1" applyBorder="1" applyAlignment="1">
      <alignment horizontal="center" vertical="center"/>
    </xf>
    <xf numFmtId="2" fontId="26" fillId="9" borderId="12" xfId="0" applyNumberFormat="1" applyFont="1" applyFill="1" applyBorder="1" applyAlignment="1">
      <alignment horizontal="center" vertical="center"/>
    </xf>
    <xf numFmtId="0" fontId="37" fillId="9" borderId="13" xfId="0" applyFont="1" applyFill="1" applyBorder="1" applyAlignment="1">
      <alignment horizontal="center" vertical="center"/>
    </xf>
    <xf numFmtId="167" fontId="0" fillId="9" borderId="13" xfId="0" applyNumberFormat="1" applyFill="1" applyBorder="1">
      <alignment vertical="top"/>
    </xf>
    <xf numFmtId="167" fontId="0" fillId="9" borderId="9" xfId="0" applyNumberFormat="1" applyFill="1" applyBorder="1">
      <alignment vertical="top"/>
    </xf>
    <xf numFmtId="167" fontId="32" fillId="9" borderId="13" xfId="0" applyNumberFormat="1" applyFont="1" applyFill="1" applyBorder="1" applyAlignment="1">
      <alignment horizontal="right" vertical="center"/>
    </xf>
    <xf numFmtId="167" fontId="32" fillId="9" borderId="13" xfId="0" applyNumberFormat="1" applyFont="1" applyFill="1" applyBorder="1" applyAlignment="1">
      <alignment vertical="center"/>
    </xf>
    <xf numFmtId="2" fontId="0" fillId="9" borderId="17" xfId="0" applyNumberFormat="1" applyFill="1" applyBorder="1" applyAlignment="1">
      <alignment horizontal="right" vertical="top"/>
    </xf>
    <xf numFmtId="44" fontId="0" fillId="9" borderId="17" xfId="0" applyNumberFormat="1" applyFill="1" applyBorder="1" applyAlignment="1">
      <alignment horizontal="right" vertical="top"/>
    </xf>
    <xf numFmtId="2" fontId="0" fillId="9" borderId="18" xfId="0" applyNumberFormat="1" applyFill="1" applyBorder="1" applyAlignment="1">
      <alignment horizontal="right" vertical="top"/>
    </xf>
    <xf numFmtId="44" fontId="0" fillId="9" borderId="18" xfId="0" applyNumberFormat="1" applyFill="1" applyBorder="1" applyAlignment="1">
      <alignment horizontal="right" vertical="top"/>
    </xf>
    <xf numFmtId="44" fontId="0" fillId="0" borderId="15" xfId="0" applyNumberFormat="1" applyBorder="1" applyAlignment="1">
      <alignment horizontal="right" vertical="top"/>
    </xf>
    <xf numFmtId="44" fontId="23" fillId="2" borderId="0" xfId="0" applyNumberFormat="1" applyFont="1" applyFill="1" applyAlignment="1" applyProtection="1">
      <alignment horizontal="right" vertical="top"/>
      <protection locked="0"/>
    </xf>
    <xf numFmtId="44" fontId="23" fillId="2" borderId="22" xfId="0" applyNumberFormat="1" applyFont="1" applyFill="1" applyBorder="1" applyAlignment="1" applyProtection="1">
      <alignment horizontal="right" vertical="top"/>
      <protection locked="0"/>
    </xf>
    <xf numFmtId="44" fontId="0" fillId="0" borderId="24" xfId="0" applyNumberFormat="1" applyBorder="1" applyAlignment="1">
      <alignment horizontal="right" vertical="top"/>
    </xf>
    <xf numFmtId="2" fontId="0" fillId="9" borderId="24" xfId="0" applyNumberFormat="1" applyFill="1" applyBorder="1" applyAlignment="1">
      <alignment horizontal="right" vertical="top"/>
    </xf>
    <xf numFmtId="44" fontId="0" fillId="9" borderId="24" xfId="0" applyNumberFormat="1" applyFill="1" applyBorder="1" applyAlignment="1">
      <alignment horizontal="right" vertical="top"/>
    </xf>
    <xf numFmtId="44" fontId="0" fillId="9" borderId="20" xfId="0" applyNumberFormat="1" applyFill="1" applyBorder="1">
      <alignment vertical="top"/>
    </xf>
    <xf numFmtId="49" fontId="17" fillId="2" borderId="9" xfId="27" applyFont="1" applyBorder="1">
      <alignment horizontal="left" vertical="top" wrapText="1"/>
    </xf>
    <xf numFmtId="49" fontId="45" fillId="0" borderId="13" xfId="11" applyFont="1" applyFill="1" applyBorder="1">
      <alignment horizontal="left" vertical="top" wrapText="1"/>
    </xf>
    <xf numFmtId="167" fontId="30" fillId="0" borderId="15" xfId="0" applyNumberFormat="1" applyFont="1" applyBorder="1" applyAlignment="1">
      <alignment horizontal="left" vertical="center"/>
    </xf>
    <xf numFmtId="167" fontId="32" fillId="0" borderId="0" xfId="254" applyNumberFormat="1" applyFont="1" applyAlignment="1">
      <alignment horizontal="left" vertical="center"/>
    </xf>
    <xf numFmtId="167" fontId="28" fillId="0" borderId="0" xfId="0" applyNumberFormat="1" applyFont="1" applyAlignment="1">
      <alignment horizontal="left" vertical="center"/>
    </xf>
    <xf numFmtId="167" fontId="32" fillId="0" borderId="0" xfId="253" applyNumberFormat="1" applyFont="1" applyBorder="1" applyAlignment="1">
      <alignment horizontal="left" vertical="center"/>
    </xf>
    <xf numFmtId="167" fontId="27" fillId="0" borderId="0" xfId="0" applyNumberFormat="1" applyFont="1" applyAlignment="1">
      <alignment vertical="center"/>
    </xf>
    <xf numFmtId="167" fontId="28" fillId="0" borderId="0" xfId="0" applyNumberFormat="1" applyFont="1" applyAlignment="1">
      <alignment vertical="center"/>
    </xf>
    <xf numFmtId="167" fontId="21" fillId="2" borderId="0" xfId="0" applyNumberFormat="1" applyFont="1" applyFill="1" applyAlignment="1">
      <alignment horizontal="right" vertical="top"/>
    </xf>
    <xf numFmtId="167" fontId="0" fillId="2" borderId="0" xfId="0" applyNumberFormat="1" applyFill="1" applyAlignment="1">
      <alignment horizontal="center" vertical="top"/>
    </xf>
    <xf numFmtId="49" fontId="1" fillId="6" borderId="13" xfId="0" applyNumberFormat="1" applyFont="1" applyFill="1" applyBorder="1" applyAlignment="1">
      <alignment horizontal="left" vertical="top"/>
    </xf>
    <xf numFmtId="0" fontId="25" fillId="0" borderId="31" xfId="0" applyFont="1" applyBorder="1" applyAlignment="1">
      <alignment vertical="top" wrapText="1"/>
    </xf>
    <xf numFmtId="0" fontId="0" fillId="0" borderId="31" xfId="0" applyBorder="1" applyAlignment="1">
      <alignment horizontal="left" vertical="center" wrapText="1"/>
    </xf>
    <xf numFmtId="167" fontId="34" fillId="5" borderId="9" xfId="0" applyNumberFormat="1" applyFont="1" applyFill="1" applyBorder="1" applyAlignment="1">
      <alignment horizontal="left" vertical="center" wrapText="1"/>
    </xf>
    <xf numFmtId="0" fontId="25" fillId="0" borderId="32" xfId="0" applyFont="1" applyBorder="1" applyAlignment="1">
      <alignment vertical="top" wrapText="1"/>
    </xf>
    <xf numFmtId="167" fontId="26" fillId="2" borderId="8" xfId="0" applyNumberFormat="1" applyFont="1" applyFill="1" applyBorder="1" applyAlignment="1">
      <alignment horizontal="right" vertical="top"/>
    </xf>
    <xf numFmtId="167" fontId="1" fillId="2" borderId="13" xfId="0" applyNumberFormat="1" applyFont="1" applyFill="1" applyBorder="1">
      <alignment vertical="top"/>
    </xf>
    <xf numFmtId="49" fontId="34" fillId="5" borderId="4" xfId="0" applyNumberFormat="1" applyFont="1" applyFill="1" applyBorder="1" applyAlignment="1">
      <alignment vertical="center" wrapText="1"/>
    </xf>
    <xf numFmtId="49" fontId="34" fillId="5" borderId="15" xfId="0" applyNumberFormat="1" applyFont="1" applyFill="1" applyBorder="1" applyAlignment="1">
      <alignment vertical="center" wrapText="1"/>
    </xf>
    <xf numFmtId="0" fontId="25" fillId="0" borderId="5" xfId="0" applyFont="1" applyBorder="1" applyAlignment="1">
      <alignment vertical="top" wrapText="1"/>
    </xf>
    <xf numFmtId="167" fontId="23" fillId="2" borderId="12" xfId="0" applyNumberFormat="1" applyFont="1" applyFill="1" applyBorder="1" applyAlignment="1" applyProtection="1">
      <alignment horizontal="center" vertical="top"/>
      <protection locked="0"/>
    </xf>
    <xf numFmtId="167" fontId="40" fillId="2" borderId="12" xfId="0" applyNumberFormat="1" applyFont="1" applyFill="1" applyBorder="1" applyAlignment="1" applyProtection="1">
      <alignment horizontal="center" vertical="top"/>
      <protection locked="0"/>
    </xf>
    <xf numFmtId="0" fontId="1" fillId="6" borderId="13" xfId="0" applyFont="1" applyFill="1" applyBorder="1" applyAlignment="1">
      <alignment horizontal="center" vertical="top" wrapText="1"/>
    </xf>
    <xf numFmtId="0" fontId="0" fillId="2" borderId="31" xfId="0" applyFill="1" applyBorder="1" applyAlignment="1" applyProtection="1">
      <alignment horizontal="center" vertical="top"/>
      <protection locked="0"/>
    </xf>
    <xf numFmtId="0" fontId="0" fillId="2" borderId="32" xfId="0" applyFill="1" applyBorder="1" applyAlignment="1" applyProtection="1">
      <alignment horizontal="center" vertical="top"/>
      <protection locked="0"/>
    </xf>
    <xf numFmtId="167" fontId="40" fillId="2" borderId="31" xfId="0" applyNumberFormat="1" applyFont="1" applyFill="1" applyBorder="1" applyAlignment="1" applyProtection="1">
      <alignment horizontal="center" vertical="top"/>
      <protection locked="0"/>
    </xf>
    <xf numFmtId="167" fontId="23" fillId="2" borderId="31" xfId="0" applyNumberFormat="1" applyFont="1" applyFill="1" applyBorder="1" applyAlignment="1" applyProtection="1">
      <alignment horizontal="center" vertical="top"/>
      <protection locked="0"/>
    </xf>
    <xf numFmtId="167" fontId="26" fillId="6" borderId="13" xfId="0" applyNumberFormat="1" applyFont="1" applyFill="1" applyBorder="1" applyAlignment="1">
      <alignment horizontal="center" vertical="top" wrapText="1"/>
    </xf>
    <xf numFmtId="167" fontId="0" fillId="2" borderId="31" xfId="0" applyNumberFormat="1" applyFill="1" applyBorder="1" applyAlignment="1" applyProtection="1">
      <alignment horizontal="center" vertical="top"/>
      <protection locked="0"/>
    </xf>
    <xf numFmtId="49" fontId="26" fillId="2" borderId="7" xfId="0" applyNumberFormat="1" applyFont="1" applyFill="1" applyBorder="1" applyAlignment="1">
      <alignment horizontal="right" vertical="top"/>
    </xf>
    <xf numFmtId="164" fontId="23" fillId="2" borderId="18" xfId="0" applyNumberFormat="1" applyFont="1" applyFill="1" applyBorder="1" applyAlignment="1" applyProtection="1">
      <alignment vertical="center"/>
      <protection locked="0"/>
    </xf>
    <xf numFmtId="0" fontId="46" fillId="2" borderId="0" xfId="0" applyFont="1" applyFill="1">
      <alignment vertical="top"/>
    </xf>
    <xf numFmtId="2" fontId="46" fillId="2" borderId="25" xfId="0" applyNumberFormat="1" applyFont="1" applyFill="1" applyBorder="1" applyAlignment="1" applyProtection="1">
      <alignment horizontal="center" vertical="top"/>
      <protection locked="0"/>
    </xf>
    <xf numFmtId="10" fontId="46" fillId="2" borderId="12" xfId="0" applyNumberFormat="1" applyFont="1" applyFill="1" applyBorder="1" applyAlignment="1">
      <alignment horizontal="center" vertical="top"/>
    </xf>
    <xf numFmtId="2" fontId="46" fillId="2" borderId="16" xfId="0" applyNumberFormat="1" applyFont="1" applyFill="1" applyBorder="1" applyAlignment="1" applyProtection="1">
      <alignment horizontal="center" vertical="top"/>
      <protection locked="0"/>
    </xf>
    <xf numFmtId="10" fontId="46" fillId="2" borderId="31" xfId="0" applyNumberFormat="1" applyFont="1" applyFill="1" applyBorder="1" applyAlignment="1">
      <alignment horizontal="center" vertical="top"/>
    </xf>
    <xf numFmtId="167" fontId="23" fillId="2" borderId="32" xfId="0" applyNumberFormat="1" applyFont="1" applyFill="1" applyBorder="1" applyAlignment="1" applyProtection="1">
      <alignment horizontal="center" vertical="top"/>
      <protection locked="0"/>
    </xf>
    <xf numFmtId="167" fontId="1" fillId="2" borderId="13" xfId="0" applyNumberFormat="1" applyFont="1" applyFill="1" applyBorder="1" applyAlignment="1" applyProtection="1">
      <alignment horizontal="center" vertical="top"/>
      <protection locked="0"/>
    </xf>
    <xf numFmtId="49" fontId="34" fillId="5" borderId="16" xfId="0" applyNumberFormat="1" applyFont="1" applyFill="1" applyBorder="1" applyAlignment="1">
      <alignment vertical="center" wrapText="1"/>
    </xf>
    <xf numFmtId="167" fontId="0" fillId="2" borderId="20" xfId="255" applyNumberFormat="1" applyFont="1" applyFill="1" applyBorder="1" applyAlignment="1">
      <alignment vertical="top"/>
    </xf>
    <xf numFmtId="167" fontId="23" fillId="6" borderId="31" xfId="0" applyNumberFormat="1" applyFont="1" applyFill="1" applyBorder="1" applyAlignment="1" applyProtection="1">
      <alignment horizontal="center" vertical="top"/>
      <protection locked="0"/>
    </xf>
    <xf numFmtId="167" fontId="23" fillId="6" borderId="12" xfId="0" applyNumberFormat="1" applyFont="1" applyFill="1" applyBorder="1" applyAlignment="1" applyProtection="1">
      <alignment horizontal="center" vertical="top"/>
      <protection locked="0"/>
    </xf>
    <xf numFmtId="167" fontId="40" fillId="6" borderId="31" xfId="0" applyNumberFormat="1" applyFont="1" applyFill="1" applyBorder="1" applyAlignment="1" applyProtection="1">
      <alignment horizontal="center" vertical="top"/>
      <protection locked="0"/>
    </xf>
    <xf numFmtId="167" fontId="40" fillId="6" borderId="12" xfId="0" applyNumberFormat="1" applyFont="1" applyFill="1" applyBorder="1" applyAlignment="1" applyProtection="1">
      <alignment horizontal="center" vertical="top"/>
      <protection locked="0"/>
    </xf>
    <xf numFmtId="167" fontId="26" fillId="6" borderId="8" xfId="0" applyNumberFormat="1" applyFont="1" applyFill="1" applyBorder="1" applyAlignment="1">
      <alignment horizontal="center" vertical="top" wrapText="1"/>
    </xf>
    <xf numFmtId="2" fontId="0" fillId="0" borderId="31" xfId="0" applyNumberFormat="1" applyBorder="1" applyAlignment="1">
      <alignment horizontal="center" vertical="top"/>
    </xf>
    <xf numFmtId="2" fontId="0" fillId="2" borderId="31" xfId="0" applyNumberFormat="1" applyFill="1" applyBorder="1" applyAlignment="1" applyProtection="1">
      <alignment horizontal="center" vertical="top"/>
      <protection locked="0"/>
    </xf>
    <xf numFmtId="49" fontId="17" fillId="0" borderId="9" xfId="11" applyFont="1" applyFill="1" applyBorder="1">
      <alignment horizontal="left" vertical="top" wrapText="1"/>
    </xf>
    <xf numFmtId="49" fontId="26" fillId="6" borderId="44" xfId="0" applyNumberFormat="1" applyFont="1" applyFill="1" applyBorder="1">
      <alignment vertical="top"/>
    </xf>
    <xf numFmtId="0" fontId="23" fillId="2" borderId="43" xfId="2" applyFont="1" applyBorder="1">
      <alignment horizontal="left" vertical="top" wrapText="1"/>
    </xf>
    <xf numFmtId="0" fontId="23" fillId="2" borderId="2" xfId="2" applyFont="1" applyBorder="1" applyAlignment="1">
      <alignment vertical="top" wrapText="1"/>
    </xf>
    <xf numFmtId="0" fontId="23" fillId="2" borderId="2" xfId="2" applyFont="1" applyBorder="1">
      <alignment horizontal="left" vertical="top" wrapText="1"/>
    </xf>
    <xf numFmtId="0" fontId="0" fillId="2" borderId="2" xfId="0" applyFill="1" applyBorder="1">
      <alignment vertical="top"/>
    </xf>
    <xf numFmtId="49" fontId="17" fillId="5" borderId="36" xfId="0" applyNumberFormat="1" applyFont="1" applyFill="1" applyBorder="1" applyAlignment="1">
      <alignment vertical="center" wrapText="1"/>
    </xf>
    <xf numFmtId="167" fontId="26" fillId="5" borderId="36" xfId="0" applyNumberFormat="1" applyFont="1" applyFill="1" applyBorder="1" applyAlignment="1">
      <alignment vertical="center" wrapText="1"/>
    </xf>
    <xf numFmtId="167" fontId="26" fillId="5" borderId="42" xfId="0" applyNumberFormat="1" applyFont="1" applyFill="1" applyBorder="1" applyAlignment="1">
      <alignment vertical="center" wrapText="1"/>
    </xf>
    <xf numFmtId="2" fontId="26" fillId="2" borderId="0" xfId="0" applyNumberFormat="1" applyFont="1" applyFill="1" applyAlignment="1">
      <alignment horizontal="right" vertical="top"/>
    </xf>
    <xf numFmtId="167" fontId="26" fillId="6" borderId="45" xfId="0" applyNumberFormat="1" applyFont="1" applyFill="1" applyBorder="1" applyAlignment="1">
      <alignment horizontal="center" vertical="top" wrapText="1"/>
    </xf>
    <xf numFmtId="167" fontId="24" fillId="0" borderId="46" xfId="0" applyNumberFormat="1" applyFont="1" applyBorder="1" applyAlignment="1">
      <alignment horizontal="right" vertical="top"/>
    </xf>
    <xf numFmtId="167" fontId="24" fillId="2" borderId="47" xfId="0" applyNumberFormat="1" applyFont="1" applyFill="1" applyBorder="1" applyAlignment="1" applyProtection="1">
      <alignment horizontal="right" vertical="top"/>
      <protection locked="0"/>
    </xf>
    <xf numFmtId="167" fontId="23" fillId="2" borderId="49" xfId="0" applyNumberFormat="1" applyFont="1" applyFill="1" applyBorder="1" applyAlignment="1" applyProtection="1">
      <alignment horizontal="right" vertical="top"/>
      <protection locked="0"/>
    </xf>
    <xf numFmtId="49" fontId="17" fillId="0" borderId="16" xfId="27" applyFont="1" applyFill="1" applyBorder="1">
      <alignment horizontal="left" vertical="top" wrapText="1"/>
    </xf>
    <xf numFmtId="0" fontId="48" fillId="0" borderId="12" xfId="0" applyFont="1" applyBorder="1" applyAlignment="1">
      <alignment vertical="center"/>
    </xf>
    <xf numFmtId="167" fontId="24" fillId="2" borderId="28" xfId="0" applyNumberFormat="1" applyFont="1" applyFill="1" applyBorder="1" applyAlignment="1" applyProtection="1">
      <alignment horizontal="right" vertical="top"/>
      <protection locked="0"/>
    </xf>
    <xf numFmtId="2" fontId="23" fillId="2" borderId="0" xfId="0" applyNumberFormat="1" applyFont="1" applyFill="1" applyAlignment="1">
      <alignment horizontal="center" vertical="top"/>
    </xf>
    <xf numFmtId="167" fontId="23" fillId="2" borderId="0" xfId="0" applyNumberFormat="1" applyFont="1" applyFill="1">
      <alignment vertical="top"/>
    </xf>
    <xf numFmtId="0" fontId="47" fillId="0" borderId="9" xfId="0" applyFont="1" applyBorder="1" applyAlignment="1">
      <alignment vertical="center"/>
    </xf>
    <xf numFmtId="0" fontId="48" fillId="0" borderId="12" xfId="0" applyFont="1" applyBorder="1" applyAlignment="1">
      <alignment vertical="center" wrapText="1"/>
    </xf>
    <xf numFmtId="49" fontId="1" fillId="6" borderId="16" xfId="0" applyNumberFormat="1" applyFont="1" applyFill="1" applyBorder="1" applyAlignment="1">
      <alignment horizontal="left" vertical="top"/>
    </xf>
    <xf numFmtId="0" fontId="1" fillId="6" borderId="15" xfId="0" applyFont="1" applyFill="1" applyBorder="1" applyAlignment="1">
      <alignment horizontal="center" vertical="top" wrapText="1"/>
    </xf>
    <xf numFmtId="2" fontId="26" fillId="6" borderId="28" xfId="0" applyNumberFormat="1" applyFont="1" applyFill="1" applyBorder="1" applyAlignment="1">
      <alignment horizontal="center" vertical="top" wrapText="1"/>
    </xf>
    <xf numFmtId="167" fontId="26" fillId="6" borderId="28" xfId="0" applyNumberFormat="1" applyFont="1" applyFill="1" applyBorder="1" applyAlignment="1">
      <alignment horizontal="center" vertical="top" wrapText="1"/>
    </xf>
    <xf numFmtId="2" fontId="23" fillId="2" borderId="28" xfId="0" applyNumberFormat="1" applyFont="1" applyFill="1" applyBorder="1" applyAlignment="1" applyProtection="1">
      <alignment horizontal="center" vertical="top"/>
      <protection locked="0"/>
    </xf>
    <xf numFmtId="0" fontId="48" fillId="0" borderId="0" xfId="0" applyFont="1" applyAlignment="1">
      <alignment vertical="center"/>
    </xf>
    <xf numFmtId="2" fontId="23" fillId="2" borderId="0" xfId="0" applyNumberFormat="1" applyFont="1" applyFill="1">
      <alignment vertical="top"/>
    </xf>
    <xf numFmtId="49" fontId="26" fillId="6" borderId="43" xfId="0" applyNumberFormat="1" applyFont="1" applyFill="1" applyBorder="1">
      <alignment vertical="top"/>
    </xf>
    <xf numFmtId="167" fontId="26" fillId="6" borderId="48" xfId="0" applyNumberFormat="1" applyFont="1" applyFill="1" applyBorder="1" applyAlignment="1">
      <alignment horizontal="center" vertical="top" wrapText="1"/>
    </xf>
    <xf numFmtId="167" fontId="23" fillId="2" borderId="48" xfId="0" applyNumberFormat="1" applyFont="1" applyFill="1" applyBorder="1" applyAlignment="1" applyProtection="1">
      <alignment horizontal="right" vertical="top"/>
      <protection locked="0"/>
    </xf>
    <xf numFmtId="0" fontId="24" fillId="2" borderId="12" xfId="2" applyFont="1" applyBorder="1" applyAlignment="1">
      <alignment vertical="top" wrapText="1"/>
    </xf>
    <xf numFmtId="0" fontId="49" fillId="2" borderId="0" xfId="0" applyFont="1" applyFill="1">
      <alignment vertical="top"/>
    </xf>
    <xf numFmtId="49" fontId="20" fillId="0" borderId="12" xfId="11" applyFont="1" applyFill="1" applyBorder="1">
      <alignment horizontal="left" vertical="top" wrapText="1"/>
    </xf>
    <xf numFmtId="0" fontId="23" fillId="0" borderId="2" xfId="2" applyFont="1" applyFill="1" applyBorder="1">
      <alignment horizontal="left" vertical="top" wrapText="1"/>
    </xf>
    <xf numFmtId="0" fontId="26" fillId="2" borderId="44" xfId="2" applyFont="1" applyBorder="1" applyAlignment="1">
      <alignment vertical="top" wrapText="1"/>
    </xf>
    <xf numFmtId="0" fontId="47" fillId="0" borderId="9" xfId="0" applyFont="1" applyBorder="1" applyAlignment="1">
      <alignment vertical="center" wrapText="1"/>
    </xf>
    <xf numFmtId="0" fontId="26" fillId="2" borderId="44" xfId="2" applyFont="1" applyBorder="1">
      <alignment horizontal="left" vertical="top" wrapText="1"/>
    </xf>
    <xf numFmtId="0" fontId="26" fillId="0" borderId="44" xfId="2" applyFont="1" applyFill="1" applyBorder="1">
      <alignment horizontal="left" vertical="top" wrapText="1"/>
    </xf>
    <xf numFmtId="0" fontId="26" fillId="0" borderId="43" xfId="2" applyFont="1" applyFill="1" applyBorder="1">
      <alignment horizontal="left" vertical="top" wrapText="1"/>
    </xf>
    <xf numFmtId="49" fontId="34" fillId="5" borderId="52" xfId="0" applyNumberFormat="1" applyFont="1" applyFill="1" applyBorder="1" applyAlignment="1">
      <alignment horizontal="left" vertical="center" wrapText="1"/>
    </xf>
    <xf numFmtId="49" fontId="43" fillId="5" borderId="52" xfId="0" applyNumberFormat="1" applyFont="1" applyFill="1" applyBorder="1" applyAlignment="1">
      <alignment horizontal="left" vertical="center" wrapText="1"/>
    </xf>
    <xf numFmtId="0" fontId="23" fillId="2" borderId="38" xfId="2" applyFont="1" applyBorder="1" applyAlignment="1">
      <alignment vertical="top" wrapText="1"/>
    </xf>
    <xf numFmtId="0" fontId="0" fillId="2" borderId="39" xfId="0" applyFill="1" applyBorder="1" applyAlignment="1" applyProtection="1">
      <alignment horizontal="center" vertical="top"/>
      <protection locked="0"/>
    </xf>
    <xf numFmtId="0" fontId="48" fillId="0" borderId="12" xfId="0" applyFont="1" applyBorder="1">
      <alignment vertical="top"/>
    </xf>
    <xf numFmtId="0" fontId="26" fillId="0" borderId="2" xfId="2" applyFont="1" applyFill="1" applyBorder="1">
      <alignment horizontal="left" vertical="top" wrapText="1"/>
    </xf>
    <xf numFmtId="49" fontId="20" fillId="0" borderId="16" xfId="27" applyFont="1" applyFill="1" applyBorder="1">
      <alignment horizontal="left" vertical="top" wrapText="1"/>
    </xf>
    <xf numFmtId="49" fontId="17" fillId="2" borderId="12" xfId="27" applyFont="1" applyBorder="1">
      <alignment horizontal="left" vertical="top" wrapText="1"/>
    </xf>
    <xf numFmtId="0" fontId="26" fillId="2" borderId="43" xfId="2" applyFont="1" applyBorder="1">
      <alignment horizontal="left" vertical="top" wrapText="1"/>
    </xf>
    <xf numFmtId="0" fontId="23" fillId="2" borderId="12" xfId="2" applyFont="1" applyBorder="1" applyAlignment="1">
      <alignment vertical="top" wrapText="1"/>
    </xf>
    <xf numFmtId="2" fontId="17" fillId="5" borderId="36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top"/>
    </xf>
    <xf numFmtId="167" fontId="24" fillId="0" borderId="0" xfId="0" applyNumberFormat="1" applyFont="1" applyAlignment="1">
      <alignment horizontal="right" vertical="top"/>
    </xf>
    <xf numFmtId="2" fontId="21" fillId="2" borderId="0" xfId="0" applyNumberFormat="1" applyFont="1" applyFill="1" applyAlignment="1">
      <alignment horizontal="right" vertical="top"/>
    </xf>
    <xf numFmtId="0" fontId="0" fillId="2" borderId="39" xfId="0" applyFill="1" applyBorder="1" applyAlignment="1">
      <alignment horizontal="center" vertical="top"/>
    </xf>
    <xf numFmtId="167" fontId="24" fillId="2" borderId="39" xfId="0" applyNumberFormat="1" applyFont="1" applyFill="1" applyBorder="1" applyAlignment="1">
      <alignment horizontal="right" vertical="top"/>
    </xf>
    <xf numFmtId="0" fontId="23" fillId="2" borderId="61" xfId="2" applyFont="1" applyBorder="1" applyAlignment="1">
      <alignment vertical="top" wrapText="1"/>
    </xf>
    <xf numFmtId="49" fontId="20" fillId="2" borderId="62" xfId="27" applyFont="1" applyBorder="1">
      <alignment horizontal="left" vertical="top" wrapText="1"/>
    </xf>
    <xf numFmtId="0" fontId="0" fillId="0" borderId="63" xfId="0" applyBorder="1" applyAlignment="1">
      <alignment horizontal="center" vertical="top"/>
    </xf>
    <xf numFmtId="2" fontId="0" fillId="0" borderId="64" xfId="0" applyNumberFormat="1" applyBorder="1" applyAlignment="1">
      <alignment horizontal="center" vertical="top"/>
    </xf>
    <xf numFmtId="167" fontId="24" fillId="0" borderId="63" xfId="0" applyNumberFormat="1" applyFont="1" applyBorder="1" applyAlignment="1">
      <alignment horizontal="right" vertical="top"/>
    </xf>
    <xf numFmtId="167" fontId="24" fillId="2" borderId="56" xfId="0" applyNumberFormat="1" applyFont="1" applyFill="1" applyBorder="1" applyAlignment="1" applyProtection="1">
      <alignment horizontal="right" vertical="top"/>
      <protection locked="0"/>
    </xf>
    <xf numFmtId="0" fontId="49" fillId="2" borderId="39" xfId="0" applyFont="1" applyFill="1" applyBorder="1">
      <alignment vertical="top"/>
    </xf>
    <xf numFmtId="0" fontId="0" fillId="2" borderId="39" xfId="0" applyFill="1" applyBorder="1">
      <alignment vertical="top"/>
    </xf>
    <xf numFmtId="2" fontId="23" fillId="2" borderId="39" xfId="0" applyNumberFormat="1" applyFont="1" applyFill="1" applyBorder="1" applyAlignment="1">
      <alignment horizontal="center" vertical="top"/>
    </xf>
    <xf numFmtId="167" fontId="23" fillId="2" borderId="39" xfId="0" applyNumberFormat="1" applyFont="1" applyFill="1" applyBorder="1">
      <alignment vertical="top"/>
    </xf>
    <xf numFmtId="0" fontId="48" fillId="0" borderId="53" xfId="0" applyFont="1" applyBorder="1" applyAlignment="1">
      <alignment vertical="center"/>
    </xf>
    <xf numFmtId="167" fontId="23" fillId="2" borderId="67" xfId="0" applyNumberFormat="1" applyFont="1" applyFill="1" applyBorder="1">
      <alignment vertical="top"/>
    </xf>
    <xf numFmtId="49" fontId="24" fillId="2" borderId="36" xfId="0" applyNumberFormat="1" applyFont="1" applyFill="1" applyBorder="1">
      <alignment vertical="top"/>
    </xf>
    <xf numFmtId="0" fontId="23" fillId="2" borderId="0" xfId="2" applyFont="1" applyAlignment="1">
      <alignment vertical="top" wrapText="1"/>
    </xf>
    <xf numFmtId="0" fontId="24" fillId="2" borderId="0" xfId="2" applyFont="1" applyAlignment="1">
      <alignment vertical="top" wrapText="1"/>
    </xf>
    <xf numFmtId="167" fontId="26" fillId="5" borderId="39" xfId="0" applyNumberFormat="1" applyFont="1" applyFill="1" applyBorder="1" applyAlignment="1">
      <alignment vertical="center" wrapText="1"/>
    </xf>
    <xf numFmtId="0" fontId="24" fillId="2" borderId="36" xfId="2" applyFont="1" applyBorder="1" applyAlignment="1">
      <alignment vertical="top" wrapText="1"/>
    </xf>
    <xf numFmtId="0" fontId="26" fillId="0" borderId="38" xfId="2" applyFont="1" applyFill="1" applyBorder="1">
      <alignment horizontal="left" vertical="top" wrapText="1"/>
    </xf>
    <xf numFmtId="49" fontId="17" fillId="0" borderId="53" xfId="11" applyFont="1" applyFill="1" applyBorder="1">
      <alignment horizontal="left" vertical="top" wrapText="1"/>
    </xf>
    <xf numFmtId="168" fontId="23" fillId="2" borderId="3" xfId="0" applyNumberFormat="1" applyFont="1" applyFill="1" applyBorder="1" applyAlignment="1" applyProtection="1">
      <alignment horizontal="center" vertical="top"/>
      <protection locked="0"/>
    </xf>
    <xf numFmtId="168" fontId="24" fillId="2" borderId="3" xfId="0" applyNumberFormat="1" applyFont="1" applyFill="1" applyBorder="1" applyAlignment="1" applyProtection="1">
      <alignment horizontal="right" vertical="top"/>
      <protection locked="0"/>
    </xf>
    <xf numFmtId="168" fontId="23" fillId="2" borderId="49" xfId="0" applyNumberFormat="1" applyFont="1" applyFill="1" applyBorder="1" applyAlignment="1" applyProtection="1">
      <alignment horizontal="right" vertical="top"/>
      <protection locked="0"/>
    </xf>
    <xf numFmtId="168" fontId="23" fillId="0" borderId="49" xfId="0" applyNumberFormat="1" applyFont="1" applyBorder="1" applyAlignment="1" applyProtection="1">
      <alignment horizontal="right" vertical="top"/>
      <protection locked="0"/>
    </xf>
    <xf numFmtId="168" fontId="23" fillId="2" borderId="66" xfId="0" applyNumberFormat="1" applyFont="1" applyFill="1" applyBorder="1" applyAlignment="1" applyProtection="1">
      <alignment horizontal="center" vertical="top"/>
      <protection locked="0"/>
    </xf>
    <xf numFmtId="168" fontId="24" fillId="2" borderId="54" xfId="0" applyNumberFormat="1" applyFont="1" applyFill="1" applyBorder="1" applyAlignment="1" applyProtection="1">
      <alignment horizontal="right" vertical="top"/>
      <protection locked="0"/>
    </xf>
    <xf numFmtId="168" fontId="23" fillId="2" borderId="55" xfId="0" applyNumberFormat="1" applyFont="1" applyFill="1" applyBorder="1" applyAlignment="1" applyProtection="1">
      <alignment horizontal="right" vertical="top"/>
      <protection locked="0"/>
    </xf>
    <xf numFmtId="44" fontId="23" fillId="2" borderId="37" xfId="0" applyNumberFormat="1" applyFont="1" applyFill="1" applyBorder="1">
      <alignment vertical="top"/>
    </xf>
    <xf numFmtId="44" fontId="23" fillId="2" borderId="20" xfId="0" applyNumberFormat="1" applyFont="1" applyFill="1" applyBorder="1" applyAlignment="1" applyProtection="1">
      <alignment horizontal="right" vertical="top"/>
      <protection locked="0"/>
    </xf>
    <xf numFmtId="168" fontId="23" fillId="2" borderId="58" xfId="0" applyNumberFormat="1" applyFont="1" applyFill="1" applyBorder="1" applyAlignment="1" applyProtection="1">
      <alignment horizontal="center" vertical="top"/>
      <protection locked="0"/>
    </xf>
    <xf numFmtId="168" fontId="0" fillId="2" borderId="31" xfId="0" applyNumberFormat="1" applyFill="1" applyBorder="1" applyAlignment="1" applyProtection="1">
      <alignment horizontal="center" vertical="top"/>
      <protection locked="0"/>
    </xf>
    <xf numFmtId="168" fontId="24" fillId="2" borderId="0" xfId="0" applyNumberFormat="1" applyFont="1" applyFill="1" applyAlignment="1">
      <alignment horizontal="right" vertical="top"/>
    </xf>
    <xf numFmtId="168" fontId="24" fillId="2" borderId="47" xfId="0" applyNumberFormat="1" applyFont="1" applyFill="1" applyBorder="1" applyAlignment="1" applyProtection="1">
      <alignment horizontal="right" vertical="top"/>
      <protection locked="0"/>
    </xf>
    <xf numFmtId="168" fontId="24" fillId="2" borderId="0" xfId="0" applyNumberFormat="1" applyFont="1" applyFill="1" applyAlignment="1" applyProtection="1">
      <alignment horizontal="right" vertical="top"/>
      <protection locked="0"/>
    </xf>
    <xf numFmtId="168" fontId="23" fillId="2" borderId="31" xfId="0" applyNumberFormat="1" applyFont="1" applyFill="1" applyBorder="1" applyAlignment="1" applyProtection="1">
      <alignment horizontal="center" vertical="top"/>
      <protection locked="0"/>
    </xf>
    <xf numFmtId="168" fontId="0" fillId="0" borderId="31" xfId="0" applyNumberFormat="1" applyBorder="1" applyAlignment="1">
      <alignment horizontal="center" vertical="top"/>
    </xf>
    <xf numFmtId="168" fontId="24" fillId="0" borderId="0" xfId="0" applyNumberFormat="1" applyFont="1" applyAlignment="1">
      <alignment horizontal="right" vertical="top"/>
    </xf>
    <xf numFmtId="168" fontId="24" fillId="0" borderId="47" xfId="0" applyNumberFormat="1" applyFont="1" applyBorder="1" applyAlignment="1">
      <alignment horizontal="right" vertical="top"/>
    </xf>
    <xf numFmtId="44" fontId="24" fillId="2" borderId="60" xfId="0" applyNumberFormat="1" applyFont="1" applyFill="1" applyBorder="1">
      <alignment vertical="top"/>
    </xf>
    <xf numFmtId="44" fontId="24" fillId="2" borderId="20" xfId="0" applyNumberFormat="1" applyFont="1" applyFill="1" applyBorder="1">
      <alignment vertical="top"/>
    </xf>
    <xf numFmtId="168" fontId="21" fillId="2" borderId="0" xfId="0" applyNumberFormat="1" applyFont="1" applyFill="1" applyAlignment="1">
      <alignment horizontal="right" vertical="top"/>
    </xf>
    <xf numFmtId="168" fontId="1" fillId="2" borderId="0" xfId="0" applyNumberFormat="1" applyFont="1" applyFill="1" applyAlignment="1">
      <alignment horizontal="right" vertical="top"/>
    </xf>
    <xf numFmtId="168" fontId="26" fillId="2" borderId="0" xfId="0" applyNumberFormat="1" applyFont="1" applyFill="1" applyAlignment="1">
      <alignment horizontal="right" vertical="top"/>
    </xf>
    <xf numFmtId="168" fontId="23" fillId="2" borderId="37" xfId="0" applyNumberFormat="1" applyFont="1" applyFill="1" applyBorder="1">
      <alignment vertical="top"/>
    </xf>
    <xf numFmtId="168" fontId="23" fillId="2" borderId="40" xfId="0" applyNumberFormat="1" applyFont="1" applyFill="1" applyBorder="1">
      <alignment vertical="top"/>
    </xf>
    <xf numFmtId="168" fontId="0" fillId="2" borderId="0" xfId="0" applyNumberFormat="1" applyFill="1" applyAlignment="1" applyProtection="1">
      <alignment horizontal="center" vertical="top"/>
      <protection locked="0"/>
    </xf>
    <xf numFmtId="168" fontId="0" fillId="2" borderId="39" xfId="0" applyNumberFormat="1" applyFill="1" applyBorder="1" applyAlignment="1" applyProtection="1">
      <alignment horizontal="center" vertical="top"/>
      <protection locked="0"/>
    </xf>
    <xf numFmtId="168" fontId="23" fillId="2" borderId="54" xfId="0" applyNumberFormat="1" applyFont="1" applyFill="1" applyBorder="1" applyAlignment="1" applyProtection="1">
      <alignment horizontal="center" vertical="top"/>
      <protection locked="0"/>
    </xf>
    <xf numFmtId="168" fontId="0" fillId="2" borderId="0" xfId="0" applyNumberFormat="1" applyFill="1">
      <alignment vertical="top"/>
    </xf>
    <xf numFmtId="168" fontId="23" fillId="2" borderId="0" xfId="0" applyNumberFormat="1" applyFont="1" applyFill="1">
      <alignment vertical="top"/>
    </xf>
    <xf numFmtId="168" fontId="24" fillId="2" borderId="0" xfId="0" applyNumberFormat="1" applyFont="1" applyFill="1">
      <alignment vertical="top"/>
    </xf>
    <xf numFmtId="168" fontId="23" fillId="2" borderId="67" xfId="0" applyNumberFormat="1" applyFont="1" applyFill="1" applyBorder="1">
      <alignment vertical="top"/>
    </xf>
    <xf numFmtId="168" fontId="23" fillId="2" borderId="0" xfId="0" applyNumberFormat="1" applyFont="1" applyFill="1" applyAlignment="1" applyProtection="1">
      <alignment horizontal="center" vertical="top"/>
      <protection locked="0"/>
    </xf>
    <xf numFmtId="168" fontId="23" fillId="2" borderId="37" xfId="0" applyNumberFormat="1" applyFont="1" applyFill="1" applyBorder="1" applyAlignment="1" applyProtection="1">
      <alignment horizontal="right" vertical="top"/>
      <protection locked="0"/>
    </xf>
    <xf numFmtId="168" fontId="23" fillId="2" borderId="68" xfId="0" applyNumberFormat="1" applyFont="1" applyFill="1" applyBorder="1" applyAlignment="1" applyProtection="1">
      <alignment horizontal="right" vertical="top"/>
      <protection locked="0"/>
    </xf>
    <xf numFmtId="168" fontId="23" fillId="2" borderId="0" xfId="0" applyNumberFormat="1" applyFont="1" applyFill="1" applyAlignment="1" applyProtection="1">
      <alignment horizontal="right" vertical="top"/>
      <protection locked="0"/>
    </xf>
    <xf numFmtId="168" fontId="34" fillId="5" borderId="52" xfId="0" applyNumberFormat="1" applyFont="1" applyFill="1" applyBorder="1" applyAlignment="1">
      <alignment horizontal="left" vertical="center" wrapText="1"/>
    </xf>
    <xf numFmtId="168" fontId="43" fillId="5" borderId="52" xfId="0" applyNumberFormat="1" applyFont="1" applyFill="1" applyBorder="1" applyAlignment="1">
      <alignment horizontal="left" vertical="center" wrapText="1"/>
    </xf>
    <xf numFmtId="168" fontId="26" fillId="5" borderId="36" xfId="0" applyNumberFormat="1" applyFont="1" applyFill="1" applyBorder="1" applyAlignment="1">
      <alignment vertical="center" wrapText="1"/>
    </xf>
    <xf numFmtId="168" fontId="23" fillId="2" borderId="42" xfId="0" applyNumberFormat="1" applyFont="1" applyFill="1" applyBorder="1" applyAlignment="1" applyProtection="1">
      <alignment horizontal="right" vertical="top"/>
      <protection locked="0"/>
    </xf>
    <xf numFmtId="168" fontId="1" fillId="6" borderId="8" xfId="0" applyNumberFormat="1" applyFont="1" applyFill="1" applyBorder="1" applyAlignment="1">
      <alignment horizontal="center" vertical="top" wrapText="1"/>
    </xf>
    <xf numFmtId="168" fontId="26" fillId="6" borderId="13" xfId="0" applyNumberFormat="1" applyFont="1" applyFill="1" applyBorder="1" applyAlignment="1">
      <alignment horizontal="center" vertical="top" wrapText="1"/>
    </xf>
    <xf numFmtId="168" fontId="26" fillId="6" borderId="8" xfId="0" applyNumberFormat="1" applyFont="1" applyFill="1" applyBorder="1" applyAlignment="1">
      <alignment horizontal="center" vertical="top" wrapText="1"/>
    </xf>
    <xf numFmtId="168" fontId="26" fillId="6" borderId="45" xfId="0" applyNumberFormat="1" applyFont="1" applyFill="1" applyBorder="1" applyAlignment="1">
      <alignment horizontal="center" vertical="top" wrapText="1"/>
    </xf>
    <xf numFmtId="168" fontId="23" fillId="2" borderId="57" xfId="0" applyNumberFormat="1" applyFont="1" applyFill="1" applyBorder="1" applyAlignment="1" applyProtection="1">
      <alignment horizontal="center" vertical="top"/>
      <protection locked="0"/>
    </xf>
    <xf numFmtId="168" fontId="23" fillId="2" borderId="58" xfId="0" applyNumberFormat="1" applyFont="1" applyFill="1" applyBorder="1" applyAlignment="1" applyProtection="1">
      <alignment horizontal="right" vertical="top"/>
      <protection locked="0"/>
    </xf>
    <xf numFmtId="168" fontId="23" fillId="2" borderId="59" xfId="0" applyNumberFormat="1" applyFont="1" applyFill="1" applyBorder="1" applyAlignment="1" applyProtection="1">
      <alignment horizontal="right" vertical="top"/>
      <protection locked="0"/>
    </xf>
    <xf numFmtId="168" fontId="23" fillId="2" borderId="69" xfId="0" applyNumberFormat="1" applyFont="1" applyFill="1" applyBorder="1">
      <alignment vertical="top"/>
    </xf>
    <xf numFmtId="168" fontId="23" fillId="2" borderId="51" xfId="0" applyNumberFormat="1" applyFont="1" applyFill="1" applyBorder="1">
      <alignment vertical="top"/>
    </xf>
    <xf numFmtId="168" fontId="26" fillId="2" borderId="35" xfId="0" applyNumberFormat="1" applyFont="1" applyFill="1" applyBorder="1" applyAlignment="1">
      <alignment horizontal="right" vertical="top"/>
    </xf>
    <xf numFmtId="168" fontId="23" fillId="2" borderId="65" xfId="0" applyNumberFormat="1" applyFont="1" applyFill="1" applyBorder="1">
      <alignment vertical="top"/>
    </xf>
    <xf numFmtId="0" fontId="35" fillId="7" borderId="15" xfId="0" applyFont="1" applyFill="1" applyBorder="1" applyAlignment="1">
      <alignment horizontal="center" vertical="center"/>
    </xf>
    <xf numFmtId="0" fontId="35" fillId="7" borderId="16" xfId="0" applyFont="1" applyFill="1" applyBorder="1" applyAlignment="1">
      <alignment horizontal="center" vertical="center"/>
    </xf>
    <xf numFmtId="0" fontId="35" fillId="7" borderId="4" xfId="0" applyFont="1" applyFill="1" applyBorder="1" applyAlignment="1">
      <alignment horizontal="left" vertical="center"/>
    </xf>
    <xf numFmtId="0" fontId="35" fillId="7" borderId="15" xfId="0" applyFont="1" applyFill="1" applyBorder="1" applyAlignment="1">
      <alignment horizontal="left" vertical="center"/>
    </xf>
    <xf numFmtId="0" fontId="36" fillId="0" borderId="5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8" fillId="0" borderId="13" xfId="0" applyFont="1" applyBorder="1" applyAlignment="1">
      <alignment horizontal="center" vertical="center" textRotation="90"/>
    </xf>
    <xf numFmtId="0" fontId="38" fillId="0" borderId="7" xfId="0" applyFont="1" applyBorder="1" applyAlignment="1">
      <alignment horizontal="center" vertical="center" textRotation="90"/>
    </xf>
    <xf numFmtId="0" fontId="37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39" fillId="8" borderId="13" xfId="0" applyFont="1" applyFill="1" applyBorder="1" applyAlignment="1">
      <alignment horizontal="right" vertical="center"/>
    </xf>
    <xf numFmtId="49" fontId="17" fillId="5" borderId="5" xfId="0" applyNumberFormat="1" applyFont="1" applyFill="1" applyBorder="1" applyAlignment="1">
      <alignment horizontal="left" vertical="center" wrapText="1"/>
    </xf>
    <xf numFmtId="49" fontId="17" fillId="5" borderId="0" xfId="0" applyNumberFormat="1" applyFont="1" applyFill="1" applyAlignment="1">
      <alignment horizontal="left" vertical="center" wrapText="1"/>
    </xf>
    <xf numFmtId="49" fontId="34" fillId="5" borderId="21" xfId="0" applyNumberFormat="1" applyFont="1" applyFill="1" applyBorder="1" applyAlignment="1">
      <alignment horizontal="left" vertical="center" wrapText="1"/>
    </xf>
    <xf numFmtId="49" fontId="34" fillId="5" borderId="22" xfId="0" applyNumberFormat="1" applyFont="1" applyFill="1" applyBorder="1" applyAlignment="1">
      <alignment horizontal="left" vertical="center" wrapText="1"/>
    </xf>
    <xf numFmtId="2" fontId="23" fillId="9" borderId="7" xfId="0" applyNumberFormat="1" applyFont="1" applyFill="1" applyBorder="1" applyAlignment="1">
      <alignment horizontal="center" vertical="top"/>
    </xf>
    <xf numFmtId="2" fontId="23" fillId="9" borderId="8" xfId="0" applyNumberFormat="1" applyFont="1" applyFill="1" applyBorder="1" applyAlignment="1">
      <alignment horizontal="center" vertical="top"/>
    </xf>
    <xf numFmtId="2" fontId="23" fillId="9" borderId="9" xfId="0" applyNumberFormat="1" applyFont="1" applyFill="1" applyBorder="1" applyAlignment="1">
      <alignment horizontal="center" vertical="top"/>
    </xf>
    <xf numFmtId="167" fontId="23" fillId="2" borderId="33" xfId="0" applyNumberFormat="1" applyFont="1" applyFill="1" applyBorder="1" applyAlignment="1" applyProtection="1">
      <alignment horizontal="center" vertical="top"/>
      <protection locked="0"/>
    </xf>
    <xf numFmtId="167" fontId="23" fillId="2" borderId="18" xfId="0" applyNumberFormat="1" applyFont="1" applyFill="1" applyBorder="1" applyAlignment="1" applyProtection="1">
      <alignment horizontal="right" vertical="top"/>
      <protection locked="0"/>
    </xf>
    <xf numFmtId="2" fontId="0" fillId="2" borderId="14" xfId="0" applyNumberFormat="1" applyFill="1" applyBorder="1" applyAlignment="1" applyProtection="1">
      <alignment horizontal="right" vertical="top"/>
      <protection locked="0"/>
    </xf>
    <xf numFmtId="49" fontId="44" fillId="5" borderId="0" xfId="0" applyNumberFormat="1" applyFont="1" applyFill="1" applyAlignment="1">
      <alignment horizontal="left" vertical="center" wrapText="1"/>
    </xf>
    <xf numFmtId="49" fontId="43" fillId="5" borderId="41" xfId="0" applyNumberFormat="1" applyFont="1" applyFill="1" applyBorder="1" applyAlignment="1">
      <alignment horizontal="left" vertical="center" wrapText="1"/>
    </xf>
    <xf numFmtId="49" fontId="43" fillId="5" borderId="50" xfId="0" applyNumberFormat="1" applyFont="1" applyFill="1" applyBorder="1" applyAlignment="1">
      <alignment horizontal="left" vertical="center" wrapText="1"/>
    </xf>
    <xf numFmtId="49" fontId="49" fillId="5" borderId="39" xfId="0" applyNumberFormat="1" applyFont="1" applyFill="1" applyBorder="1" applyAlignment="1">
      <alignment horizontal="left" vertical="center" wrapText="1"/>
    </xf>
    <xf numFmtId="49" fontId="43" fillId="5" borderId="7" xfId="0" applyNumberFormat="1" applyFont="1" applyFill="1" applyBorder="1" applyAlignment="1">
      <alignment horizontal="left" vertical="center" wrapText="1"/>
    </xf>
    <xf numFmtId="49" fontId="43" fillId="5" borderId="8" xfId="0" applyNumberFormat="1" applyFont="1" applyFill="1" applyBorder="1" applyAlignment="1">
      <alignment horizontal="left" vertical="center" wrapText="1"/>
    </xf>
    <xf numFmtId="49" fontId="17" fillId="5" borderId="22" xfId="0" applyNumberFormat="1" applyFont="1" applyFill="1" applyBorder="1" applyAlignment="1">
      <alignment horizontal="left" vertical="center" wrapText="1"/>
    </xf>
  </cellXfs>
  <cellStyles count="256">
    <cellStyle name="ArtDescriptif" xfId="29" xr:uid="{00000000-0005-0000-0000-000000000000}"/>
    <cellStyle name="ArtLibelleCond" xfId="28" xr:uid="{00000000-0005-0000-0000-000001000000}"/>
    <cellStyle name="ArtNote1" xfId="30" xr:uid="{00000000-0005-0000-0000-000002000000}"/>
    <cellStyle name="ArtNote2" xfId="31" xr:uid="{00000000-0005-0000-0000-000003000000}"/>
    <cellStyle name="ArtNote3" xfId="32" xr:uid="{00000000-0005-0000-0000-000004000000}"/>
    <cellStyle name="ArtNote4" xfId="33" xr:uid="{00000000-0005-0000-0000-000005000000}"/>
    <cellStyle name="ArtNote5" xfId="34" xr:uid="{00000000-0005-0000-0000-000006000000}"/>
    <cellStyle name="ArtTitre" xfId="27" xr:uid="{00000000-0005-0000-0000-000007000000}"/>
    <cellStyle name="ChapDescriptif0" xfId="8" xr:uid="{00000000-0005-0000-0000-000008000000}"/>
    <cellStyle name="ChapDescriptif1" xfId="12" xr:uid="{00000000-0005-0000-0000-000009000000}"/>
    <cellStyle name="ChapDescriptif2" xfId="16" xr:uid="{00000000-0005-0000-0000-00000A000000}"/>
    <cellStyle name="ChapDescriptif3" xfId="20" xr:uid="{00000000-0005-0000-0000-00000B000000}"/>
    <cellStyle name="ChapDescriptif4" xfId="24" xr:uid="{00000000-0005-0000-0000-00000C000000}"/>
    <cellStyle name="ChapNote0" xfId="9" xr:uid="{00000000-0005-0000-0000-00000D000000}"/>
    <cellStyle name="ChapNote1" xfId="13" xr:uid="{00000000-0005-0000-0000-00000E000000}"/>
    <cellStyle name="ChapNote2" xfId="17" xr:uid="{00000000-0005-0000-0000-00000F000000}"/>
    <cellStyle name="ChapNote3" xfId="21" xr:uid="{00000000-0005-0000-0000-000010000000}"/>
    <cellStyle name="ChapNote4" xfId="25" xr:uid="{00000000-0005-0000-0000-000011000000}"/>
    <cellStyle name="ChapRecap0" xfId="10" xr:uid="{00000000-0005-0000-0000-000012000000}"/>
    <cellStyle name="ChapRecap1" xfId="14" xr:uid="{00000000-0005-0000-0000-000013000000}"/>
    <cellStyle name="ChapRecap2" xfId="18" xr:uid="{00000000-0005-0000-0000-000014000000}"/>
    <cellStyle name="ChapRecap3" xfId="22" xr:uid="{00000000-0005-0000-0000-000015000000}"/>
    <cellStyle name="ChapRecap4" xfId="26" xr:uid="{00000000-0005-0000-0000-000016000000}"/>
    <cellStyle name="ChapTitre0" xfId="7" xr:uid="{00000000-0005-0000-0000-000017000000}"/>
    <cellStyle name="ChapTitre1" xfId="11" xr:uid="{00000000-0005-0000-0000-000018000000}"/>
    <cellStyle name="ChapTitre2" xfId="15" xr:uid="{00000000-0005-0000-0000-000019000000}"/>
    <cellStyle name="ChapTitre3" xfId="19" xr:uid="{00000000-0005-0000-0000-00001A000000}"/>
    <cellStyle name="ChapTitre4" xfId="23" xr:uid="{00000000-0005-0000-0000-00001B000000}"/>
    <cellStyle name="DQLocQuantNonLoc" xfId="41" xr:uid="{00000000-0005-0000-0000-00001D000000}"/>
    <cellStyle name="DQLocRefClass" xfId="40" xr:uid="{00000000-0005-0000-0000-00001E000000}"/>
    <cellStyle name="DQLocStruct" xfId="42" xr:uid="{00000000-0005-0000-0000-00001F000000}"/>
    <cellStyle name="DQMinutes" xfId="43" xr:uid="{00000000-0005-0000-0000-000020000000}"/>
    <cellStyle name="Info Entete" xfId="46" xr:uid="{00000000-0005-0000-0000-000021000000}"/>
    <cellStyle name="Inter Entete" xfId="47" xr:uid="{00000000-0005-0000-0000-000022000000}"/>
    <cellStyle name="Lien hypertexte" xfId="182" builtinId="8" hidden="1"/>
    <cellStyle name="Lien hypertexte" xfId="186" builtinId="8" hidden="1"/>
    <cellStyle name="Lien hypertexte" xfId="190" builtinId="8" hidden="1"/>
    <cellStyle name="Lien hypertexte" xfId="194" builtinId="8" hidden="1"/>
    <cellStyle name="Lien hypertexte" xfId="198" builtinId="8" hidden="1"/>
    <cellStyle name="Lien hypertexte" xfId="202" builtinId="8" hidden="1"/>
    <cellStyle name="Lien hypertexte" xfId="206" builtinId="8" hidden="1"/>
    <cellStyle name="Lien hypertexte" xfId="210" builtinId="8" hidden="1"/>
    <cellStyle name="Lien hypertexte" xfId="214" builtinId="8" hidden="1"/>
    <cellStyle name="Lien hypertexte" xfId="218" builtinId="8" hidden="1"/>
    <cellStyle name="Lien hypertexte" xfId="222" builtinId="8" hidden="1"/>
    <cellStyle name="Lien hypertexte" xfId="226" builtinId="8" hidden="1"/>
    <cellStyle name="Lien hypertexte" xfId="230" builtinId="8" hidden="1"/>
    <cellStyle name="Lien hypertexte" xfId="234" builtinId="8" hidden="1"/>
    <cellStyle name="Lien hypertexte" xfId="238" builtinId="8" hidden="1"/>
    <cellStyle name="Lien hypertexte" xfId="242" builtinId="8" hidden="1"/>
    <cellStyle name="Lien hypertexte" xfId="246" builtinId="8" hidden="1"/>
    <cellStyle name="Lien hypertexte" xfId="250" builtinId="8" hidden="1"/>
    <cellStyle name="Lien hypertexte" xfId="248" builtinId="8" hidden="1"/>
    <cellStyle name="Lien hypertexte" xfId="244" builtinId="8" hidden="1"/>
    <cellStyle name="Lien hypertexte" xfId="240" builtinId="8" hidden="1"/>
    <cellStyle name="Lien hypertexte" xfId="236" builtinId="8" hidden="1"/>
    <cellStyle name="Lien hypertexte" xfId="232" builtinId="8" hidden="1"/>
    <cellStyle name="Lien hypertexte" xfId="228" builtinId="8" hidden="1"/>
    <cellStyle name="Lien hypertexte" xfId="224" builtinId="8" hidden="1"/>
    <cellStyle name="Lien hypertexte" xfId="220" builtinId="8" hidden="1"/>
    <cellStyle name="Lien hypertexte" xfId="216" builtinId="8" hidden="1"/>
    <cellStyle name="Lien hypertexte" xfId="212" builtinId="8" hidden="1"/>
    <cellStyle name="Lien hypertexte" xfId="208" builtinId="8" hidden="1"/>
    <cellStyle name="Lien hypertexte" xfId="204" builtinId="8" hidden="1"/>
    <cellStyle name="Lien hypertexte" xfId="200" builtinId="8" hidden="1"/>
    <cellStyle name="Lien hypertexte" xfId="196" builtinId="8" hidden="1"/>
    <cellStyle name="Lien hypertexte" xfId="192" builtinId="8" hidden="1"/>
    <cellStyle name="Lien hypertexte" xfId="188" builtinId="8" hidden="1"/>
    <cellStyle name="Lien hypertexte" xfId="184" builtinId="8" hidden="1"/>
    <cellStyle name="Lien hypertexte" xfId="180" builtinId="8" hidden="1"/>
    <cellStyle name="Lien hypertexte" xfId="92" builtinId="8" hidden="1"/>
    <cellStyle name="Lien hypertexte" xfId="94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8" builtinId="8" hidden="1"/>
    <cellStyle name="Lien hypertexte" xfId="176" builtinId="8" hidden="1"/>
    <cellStyle name="Lien hypertexte" xfId="168" builtinId="8" hidden="1"/>
    <cellStyle name="Lien hypertexte" xfId="160" builtinId="8" hidden="1"/>
    <cellStyle name="Lien hypertexte" xfId="152" builtinId="8" hidden="1"/>
    <cellStyle name="Lien hypertexte" xfId="144" builtinId="8" hidden="1"/>
    <cellStyle name="Lien hypertexte" xfId="136" builtinId="8" hidden="1"/>
    <cellStyle name="Lien hypertexte" xfId="128" builtinId="8" hidden="1"/>
    <cellStyle name="Lien hypertexte" xfId="120" builtinId="8" hidden="1"/>
    <cellStyle name="Lien hypertexte" xfId="112" builtinId="8" hidden="1"/>
    <cellStyle name="Lien hypertexte" xfId="104" builtinId="8" hidden="1"/>
    <cellStyle name="Lien hypertexte" xfId="96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90" builtinId="8" hidden="1"/>
    <cellStyle name="Lien hypertexte" xfId="88" builtinId="8" hidden="1"/>
    <cellStyle name="Lien hypertexte" xfId="72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52" builtinId="8" hidden="1"/>
    <cellStyle name="Lien hypertexte" xfId="54" builtinId="8" hidden="1"/>
    <cellStyle name="Lien hypertexte" xfId="50" builtinId="8" hidden="1"/>
    <cellStyle name="Lien hypertexte" xfId="48" builtinId="8" hidden="1"/>
    <cellStyle name="Lien hypertexte" xfId="253" builtinId="8"/>
    <cellStyle name="Lien hypertexte visité" xfId="161" builtinId="9" hidden="1"/>
    <cellStyle name="Lien hypertexte visité" xfId="163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9" builtinId="9" hidden="1"/>
    <cellStyle name="Lien hypertexte visité" xfId="201" builtinId="9" hidden="1"/>
    <cellStyle name="Lien hypertexte visité" xfId="203" builtinId="9" hidden="1"/>
    <cellStyle name="Lien hypertexte visité" xfId="207" builtinId="9" hidden="1"/>
    <cellStyle name="Lien hypertexte visité" xfId="209" builtinId="9" hidden="1"/>
    <cellStyle name="Lien hypertexte visité" xfId="211" builtinId="9" hidden="1"/>
    <cellStyle name="Lien hypertexte visité" xfId="215" builtinId="9" hidden="1"/>
    <cellStyle name="Lien hypertexte visité" xfId="217" builtinId="9" hidden="1"/>
    <cellStyle name="Lien hypertexte visité" xfId="219" builtinId="9" hidden="1"/>
    <cellStyle name="Lien hypertexte visité" xfId="223" builtinId="9" hidden="1"/>
    <cellStyle name="Lien hypertexte visité" xfId="225" builtinId="9" hidden="1"/>
    <cellStyle name="Lien hypertexte visité" xfId="227" builtinId="9" hidden="1"/>
    <cellStyle name="Lien hypertexte visité" xfId="231" builtinId="9" hidden="1"/>
    <cellStyle name="Lien hypertexte visité" xfId="233" builtinId="9" hidden="1"/>
    <cellStyle name="Lien hypertexte visité" xfId="235" builtinId="9" hidden="1"/>
    <cellStyle name="Lien hypertexte visité" xfId="239" builtinId="9" hidden="1"/>
    <cellStyle name="Lien hypertexte visité" xfId="241" builtinId="9" hidden="1"/>
    <cellStyle name="Lien hypertexte visité" xfId="243" builtinId="9" hidden="1"/>
    <cellStyle name="Lien hypertexte visité" xfId="247" builtinId="9" hidden="1"/>
    <cellStyle name="Lien hypertexte visité" xfId="249" builtinId="9" hidden="1"/>
    <cellStyle name="Lien hypertexte visité" xfId="251" builtinId="9" hidden="1"/>
    <cellStyle name="Lien hypertexte visité" xfId="245" builtinId="9" hidden="1"/>
    <cellStyle name="Lien hypertexte visité" xfId="237" builtinId="9" hidden="1"/>
    <cellStyle name="Lien hypertexte visité" xfId="229" builtinId="9" hidden="1"/>
    <cellStyle name="Lien hypertexte visité" xfId="221" builtinId="9" hidden="1"/>
    <cellStyle name="Lien hypertexte visité" xfId="213" builtinId="9" hidden="1"/>
    <cellStyle name="Lien hypertexte visité" xfId="205" builtinId="9" hidden="1"/>
    <cellStyle name="Lien hypertexte visité" xfId="197" builtinId="9" hidden="1"/>
    <cellStyle name="Lien hypertexte visité" xfId="189" builtinId="9" hidden="1"/>
    <cellStyle name="Lien hypertexte visité" xfId="181" builtinId="9" hidden="1"/>
    <cellStyle name="Lien hypertexte visité" xfId="173" builtinId="9" hidden="1"/>
    <cellStyle name="Lien hypertexte visité" xfId="16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9" builtinId="9" hidden="1"/>
    <cellStyle name="Lien hypertexte visité" xfId="157" builtinId="9" hidden="1"/>
    <cellStyle name="Lien hypertexte visité" xfId="141" builtinId="9" hidden="1"/>
    <cellStyle name="Lien hypertexte visité" xfId="125" builtinId="9" hidden="1"/>
    <cellStyle name="Lien hypertexte visité" xfId="10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5" builtinId="9" hidden="1"/>
    <cellStyle name="Lien hypertexte visité" xfId="93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1" builtinId="9" hidden="1"/>
    <cellStyle name="Lien hypertexte visité" xfId="49" builtinId="9" hidden="1"/>
    <cellStyle name="LocLit" xfId="37" xr:uid="{00000000-0005-0000-0000-0000EF000000}"/>
    <cellStyle name="LocRefClass" xfId="36" xr:uid="{00000000-0005-0000-0000-0000F0000000}"/>
    <cellStyle name="LocSignetRep" xfId="39" xr:uid="{00000000-0005-0000-0000-0000F1000000}"/>
    <cellStyle name="LocStrRecap0" xfId="4" xr:uid="{00000000-0005-0000-0000-0000F2000000}"/>
    <cellStyle name="LocStrRecap1" xfId="6" xr:uid="{00000000-0005-0000-0000-0000F3000000}"/>
    <cellStyle name="LocStrTexte0" xfId="3" xr:uid="{00000000-0005-0000-0000-0000F4000000}"/>
    <cellStyle name="LocStrTexte1" xfId="5" xr:uid="{00000000-0005-0000-0000-0000F5000000}"/>
    <cellStyle name="LocStruct" xfId="38" xr:uid="{00000000-0005-0000-0000-0000F6000000}"/>
    <cellStyle name="LocTitre" xfId="35" xr:uid="{00000000-0005-0000-0000-0000F7000000}"/>
    <cellStyle name="Lot" xfId="44" xr:uid="{00000000-0005-0000-0000-0000F8000000}"/>
    <cellStyle name="Milliers" xfId="255" builtinId="3"/>
    <cellStyle name="Monétaire" xfId="252" builtinId="4"/>
    <cellStyle name="Normal" xfId="0" builtinId="0" customBuiltin="1"/>
    <cellStyle name="Normal 4" xfId="254" xr:uid="{9F19382E-40E8-4F8D-9088-B46205EFA7CC}"/>
    <cellStyle name="Note" xfId="1" builtinId="10" customBuiltin="1"/>
    <cellStyle name="Numerotation" xfId="2" xr:uid="{00000000-0005-0000-0000-0000FA000000}"/>
    <cellStyle name="Titre Entete" xfId="45" xr:uid="{00000000-0005-0000-0000-0000F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28575</xdr:rowOff>
    </xdr:from>
    <xdr:to>
      <xdr:col>1</xdr:col>
      <xdr:colOff>1066800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63280EF-660E-4580-9540-524DED877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0" y="388620"/>
          <a:ext cx="2085975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1784985</xdr:colOff>
      <xdr:row>2</xdr:row>
      <xdr:rowOff>203389</xdr:rowOff>
    </xdr:from>
    <xdr:to>
      <xdr:col>2</xdr:col>
      <xdr:colOff>2209800</xdr:colOff>
      <xdr:row>4</xdr:row>
      <xdr:rowOff>133350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CD0FBAD-C633-4577-9F6C-68C5C8673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6255" y="569149"/>
          <a:ext cx="426720" cy="5071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1731590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B7B0BAE-7CDE-403B-8569-6E247D5532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2707447</xdr:colOff>
      <xdr:row>1</xdr:row>
      <xdr:rowOff>154459</xdr:rowOff>
    </xdr:from>
    <xdr:to>
      <xdr:col>1</xdr:col>
      <xdr:colOff>3139882</xdr:colOff>
      <xdr:row>4</xdr:row>
      <xdr:rowOff>97961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6058E2C-3573-4BCF-9D90-B38D8EE08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9887" y="337339"/>
          <a:ext cx="424815" cy="4883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121920</xdr:colOff>
      <xdr:row>1</xdr:row>
      <xdr:rowOff>97536</xdr:rowOff>
    </xdr:from>
    <xdr:to>
      <xdr:col>1</xdr:col>
      <xdr:colOff>1731590</xdr:colOff>
      <xdr:row>4</xdr:row>
      <xdr:rowOff>38481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A6A1897-FECA-4A7F-B69F-688EA9A6D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121920</xdr:colOff>
      <xdr:row>1</xdr:row>
      <xdr:rowOff>97536</xdr:rowOff>
    </xdr:from>
    <xdr:to>
      <xdr:col>1</xdr:col>
      <xdr:colOff>1731590</xdr:colOff>
      <xdr:row>4</xdr:row>
      <xdr:rowOff>38481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387C506-F744-4442-AB16-B693543711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121920</xdr:colOff>
      <xdr:row>1</xdr:row>
      <xdr:rowOff>97536</xdr:rowOff>
    </xdr:from>
    <xdr:to>
      <xdr:col>1</xdr:col>
      <xdr:colOff>1731590</xdr:colOff>
      <xdr:row>4</xdr:row>
      <xdr:rowOff>38481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E0D7895-8571-4719-B80A-4AABD7E58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0</xdr:col>
      <xdr:colOff>2190151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8A7009B-ADE8-4C5B-B1F4-96835BB7A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4392337</xdr:colOff>
      <xdr:row>1</xdr:row>
      <xdr:rowOff>141201</xdr:rowOff>
    </xdr:from>
    <xdr:to>
      <xdr:col>0</xdr:col>
      <xdr:colOff>4817968</xdr:colOff>
      <xdr:row>4</xdr:row>
      <xdr:rowOff>95703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C40747B-1ADE-4F4F-A8FB-409E3E521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2337" y="320495"/>
          <a:ext cx="425631" cy="484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1735400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DDE688A-395A-4CD9-8909-F2025503A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3825" y="274701"/>
          <a:ext cx="2084015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2707447</xdr:colOff>
      <xdr:row>1</xdr:row>
      <xdr:rowOff>154459</xdr:rowOff>
    </xdr:from>
    <xdr:to>
      <xdr:col>1</xdr:col>
      <xdr:colOff>3143692</xdr:colOff>
      <xdr:row>4</xdr:row>
      <xdr:rowOff>94151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B730D13-5385-4053-BA20-123CC802A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3697" y="335434"/>
          <a:ext cx="426720" cy="486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121920</xdr:colOff>
      <xdr:row>1</xdr:row>
      <xdr:rowOff>97536</xdr:rowOff>
    </xdr:from>
    <xdr:to>
      <xdr:col>1</xdr:col>
      <xdr:colOff>1735400</xdr:colOff>
      <xdr:row>4</xdr:row>
      <xdr:rowOff>38481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EF5EA04-659E-45E6-9585-B7AF30D20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3825" y="274701"/>
          <a:ext cx="2084015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121920</xdr:colOff>
      <xdr:row>1</xdr:row>
      <xdr:rowOff>97536</xdr:rowOff>
    </xdr:from>
    <xdr:to>
      <xdr:col>1</xdr:col>
      <xdr:colOff>1735400</xdr:colOff>
      <xdr:row>4</xdr:row>
      <xdr:rowOff>38481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937421-5019-4585-B27A-4928AA690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3825" y="274701"/>
          <a:ext cx="2084015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121920</xdr:colOff>
      <xdr:row>1</xdr:row>
      <xdr:rowOff>97536</xdr:rowOff>
    </xdr:from>
    <xdr:to>
      <xdr:col>1</xdr:col>
      <xdr:colOff>1735400</xdr:colOff>
      <xdr:row>4</xdr:row>
      <xdr:rowOff>38481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3613C40-8ABC-44A6-96C1-C6DB973943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3825" y="274701"/>
          <a:ext cx="2084015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1731590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AE02BB-8AF8-4A10-B98E-4696A3166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2720340</xdr:colOff>
      <xdr:row>1</xdr:row>
      <xdr:rowOff>137160</xdr:rowOff>
    </xdr:from>
    <xdr:to>
      <xdr:col>1</xdr:col>
      <xdr:colOff>3141345</xdr:colOff>
      <xdr:row>4</xdr:row>
      <xdr:rowOff>91886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29D9D7C-F47D-4048-B8A4-BDD628E57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2780" y="320040"/>
          <a:ext cx="424815" cy="495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1735400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C08691C-5790-4ABC-8944-F6A903B0C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8968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2720340</xdr:colOff>
      <xdr:row>2</xdr:row>
      <xdr:rowOff>0</xdr:rowOff>
    </xdr:from>
    <xdr:to>
      <xdr:col>1</xdr:col>
      <xdr:colOff>3145155</xdr:colOff>
      <xdr:row>4</xdr:row>
      <xdr:rowOff>129986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9874964-7693-4572-94A3-C63DAF579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2780" y="365760"/>
          <a:ext cx="424815" cy="495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1735400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51655AB-C5D2-4ED0-8EE2-5F98457831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3825" y="274701"/>
          <a:ext cx="2084015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2720340</xdr:colOff>
      <xdr:row>1</xdr:row>
      <xdr:rowOff>137160</xdr:rowOff>
    </xdr:from>
    <xdr:to>
      <xdr:col>1</xdr:col>
      <xdr:colOff>3145155</xdr:colOff>
      <xdr:row>4</xdr:row>
      <xdr:rowOff>95696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93CC299-0356-4347-A314-B830BC5E0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314325"/>
          <a:ext cx="417195" cy="5014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1664355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19EFD00-FC68-477D-9755-2B4933DBA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3852809</xdr:colOff>
      <xdr:row>1</xdr:row>
      <xdr:rowOff>4470</xdr:rowOff>
    </xdr:from>
    <xdr:to>
      <xdr:col>1</xdr:col>
      <xdr:colOff>4354128</xdr:colOff>
      <xdr:row>3</xdr:row>
      <xdr:rowOff>138266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9FB3264-8A6F-4C9F-AD4D-6399A1BCA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3006" y="197110"/>
          <a:ext cx="501319" cy="519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1668165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9FE62BF-3E64-43E8-A49A-616E2812F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8036"/>
          <a:ext cx="207068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2812473</xdr:colOff>
      <xdr:row>1</xdr:row>
      <xdr:rowOff>138546</xdr:rowOff>
    </xdr:from>
    <xdr:to>
      <xdr:col>1</xdr:col>
      <xdr:colOff>3235383</xdr:colOff>
      <xdr:row>4</xdr:row>
      <xdr:rowOff>97775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CD70980-296C-4609-914D-B493D4A94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9673" y="329046"/>
          <a:ext cx="422910" cy="5307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1664355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F6E7127-7146-4F37-8CBB-B076BFE4A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8036"/>
          <a:ext cx="2066310" cy="512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3852809</xdr:colOff>
      <xdr:row>1</xdr:row>
      <xdr:rowOff>4470</xdr:rowOff>
    </xdr:from>
    <xdr:to>
      <xdr:col>1</xdr:col>
      <xdr:colOff>4354128</xdr:colOff>
      <xdr:row>3</xdr:row>
      <xdr:rowOff>138266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4F9F772-325C-4318-B584-67E0C169E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6684" y="194970"/>
          <a:ext cx="501319" cy="5147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1735400</xdr:colOff>
      <xdr:row>4</xdr:row>
      <xdr:rowOff>38481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9D373CE-2376-4717-8EF3-719055A8C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2791968</xdr:colOff>
      <xdr:row>2</xdr:row>
      <xdr:rowOff>6096</xdr:rowOff>
    </xdr:from>
    <xdr:to>
      <xdr:col>1</xdr:col>
      <xdr:colOff>3216783</xdr:colOff>
      <xdr:row>4</xdr:row>
      <xdr:rowOff>136082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070989F-F27E-4905-9881-2CC8D5A97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7456" y="371856"/>
          <a:ext cx="424815" cy="495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97536</xdr:rowOff>
    </xdr:from>
    <xdr:to>
      <xdr:col>1</xdr:col>
      <xdr:colOff>1735400</xdr:colOff>
      <xdr:row>4</xdr:row>
      <xdr:rowOff>38481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D6032FB-910C-434C-B9BE-157775E038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2687594</xdr:colOff>
      <xdr:row>1</xdr:row>
      <xdr:rowOff>175055</xdr:rowOff>
    </xdr:from>
    <xdr:to>
      <xdr:col>1</xdr:col>
      <xdr:colOff>3104789</xdr:colOff>
      <xdr:row>4</xdr:row>
      <xdr:rowOff>114747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29179C5-B203-478B-8688-249AD9AD6F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1270" y="360406"/>
          <a:ext cx="424815" cy="495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121920</xdr:colOff>
      <xdr:row>1</xdr:row>
      <xdr:rowOff>97536</xdr:rowOff>
    </xdr:from>
    <xdr:to>
      <xdr:col>1</xdr:col>
      <xdr:colOff>1735400</xdr:colOff>
      <xdr:row>4</xdr:row>
      <xdr:rowOff>38481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E01AF35-10C2-4292-A4CB-0A88BD8DC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893" t="41145" r="23376" b="40855"/>
        <a:stretch>
          <a:fillRect/>
        </a:stretch>
      </xdr:blipFill>
      <xdr:spPr bwMode="auto">
        <a:xfrm>
          <a:off x="121920" y="280416"/>
          <a:ext cx="2085920" cy="489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2791968</xdr:colOff>
      <xdr:row>2</xdr:row>
      <xdr:rowOff>6096</xdr:rowOff>
    </xdr:from>
    <xdr:to>
      <xdr:col>1</xdr:col>
      <xdr:colOff>3216783</xdr:colOff>
      <xdr:row>4</xdr:row>
      <xdr:rowOff>136082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43C3BFD-6C36-4347-A045-97321C938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4408" y="371856"/>
          <a:ext cx="424815" cy="495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ostinato.eu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contact@ostinato.eu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contact@ostinato.eu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contact@ostinato.eu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mailto:contact@ostinato.e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ostinato.eu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ontact@ostinato.eu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ontact@ostinato.eu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ontact@ostinato.e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contact@ostinato.eu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contact@ostinato.eu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contact@ostinato.e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7D424-9546-4286-A22C-577CB3A8E8EA}">
  <sheetPr>
    <tabColor rgb="FFFFFF00"/>
    <pageSetUpPr fitToPage="1"/>
  </sheetPr>
  <dimension ref="A1:J45"/>
  <sheetViews>
    <sheetView showGridLines="0" topLeftCell="A24" zoomScale="80" zoomScaleNormal="80" zoomScaleSheetLayoutView="70" workbookViewId="0">
      <selection activeCell="E27" sqref="E27"/>
    </sheetView>
  </sheetViews>
  <sheetFormatPr baseColWidth="10" defaultRowHeight="15"/>
  <cols>
    <col min="1" max="1" width="14.85546875" customWidth="1"/>
    <col min="2" max="2" width="22.28515625" customWidth="1"/>
    <col min="3" max="3" width="34.28515625" customWidth="1"/>
    <col min="4" max="4" width="22.7109375" customWidth="1"/>
    <col min="5" max="5" width="23.5703125" customWidth="1"/>
    <col min="6" max="6" width="24.7109375" customWidth="1"/>
    <col min="7" max="7" width="22.7109375" customWidth="1"/>
    <col min="8" max="8" width="23.5703125" customWidth="1"/>
    <col min="9" max="9" width="24.7109375" customWidth="1"/>
  </cols>
  <sheetData>
    <row r="1" spans="1:9">
      <c r="A1" s="49"/>
      <c r="B1" s="49"/>
      <c r="C1" s="49"/>
      <c r="D1" s="49"/>
      <c r="E1" s="49"/>
      <c r="F1" s="49"/>
      <c r="G1" s="49"/>
      <c r="H1" s="49"/>
      <c r="I1" s="49"/>
    </row>
    <row r="2" spans="1:9">
      <c r="A2" s="62"/>
      <c r="B2" s="63"/>
      <c r="C2" s="63"/>
      <c r="D2" s="63"/>
      <c r="E2" s="63"/>
      <c r="F2" s="64"/>
      <c r="G2" s="63"/>
      <c r="H2" s="63"/>
      <c r="I2" s="64"/>
    </row>
    <row r="3" spans="1:9" ht="31.15" customHeight="1">
      <c r="A3" s="65"/>
      <c r="B3" s="66"/>
      <c r="C3" s="67"/>
      <c r="D3" s="67"/>
      <c r="E3" s="67"/>
      <c r="F3" s="86" t="s">
        <v>13</v>
      </c>
      <c r="G3" s="67"/>
      <c r="H3" s="67"/>
      <c r="I3" s="86"/>
    </row>
    <row r="4" spans="1:9">
      <c r="A4" s="65"/>
      <c r="B4" s="66"/>
      <c r="C4" s="67"/>
      <c r="D4" s="67"/>
      <c r="E4" s="67"/>
      <c r="F4" s="68" t="s">
        <v>14</v>
      </c>
      <c r="G4" s="67"/>
      <c r="H4" s="67"/>
      <c r="I4" s="68"/>
    </row>
    <row r="5" spans="1:9">
      <c r="A5" s="65"/>
      <c r="B5" s="66"/>
      <c r="C5" s="67"/>
      <c r="D5" s="67"/>
      <c r="E5" s="67"/>
      <c r="F5" s="69" t="s">
        <v>15</v>
      </c>
      <c r="G5" s="67"/>
      <c r="H5" s="67"/>
      <c r="I5" s="69"/>
    </row>
    <row r="6" spans="1:9">
      <c r="A6" s="65"/>
      <c r="B6" s="66"/>
      <c r="C6" s="67"/>
      <c r="D6" s="67"/>
      <c r="E6" s="67"/>
      <c r="F6" s="69" t="s">
        <v>16</v>
      </c>
      <c r="G6" s="67"/>
      <c r="H6" s="67"/>
      <c r="I6" s="69"/>
    </row>
    <row r="7" spans="1:9" ht="18">
      <c r="A7" s="189" t="s">
        <v>31</v>
      </c>
      <c r="B7" s="70"/>
      <c r="C7" s="67"/>
      <c r="D7" s="67"/>
      <c r="E7" s="67"/>
      <c r="F7" s="71" t="s">
        <v>17</v>
      </c>
      <c r="G7" s="67"/>
      <c r="H7" s="67"/>
      <c r="I7" s="71"/>
    </row>
    <row r="8" spans="1:9">
      <c r="A8" s="72" t="s">
        <v>77</v>
      </c>
      <c r="B8" s="73"/>
      <c r="C8" s="73"/>
      <c r="D8" s="73"/>
      <c r="E8" s="73"/>
      <c r="F8" s="74"/>
      <c r="G8" s="73"/>
      <c r="H8" s="73"/>
      <c r="I8" s="74"/>
    </row>
    <row r="9" spans="1:9">
      <c r="A9" s="75" t="s">
        <v>78</v>
      </c>
      <c r="B9" s="66"/>
      <c r="C9" s="67"/>
      <c r="D9" s="67"/>
      <c r="E9" s="67"/>
      <c r="F9" s="46"/>
      <c r="G9" s="67"/>
      <c r="H9" s="67"/>
      <c r="I9" s="46"/>
    </row>
    <row r="10" spans="1:9">
      <c r="A10" s="75"/>
      <c r="B10" s="73"/>
      <c r="C10" s="73"/>
      <c r="D10" s="73"/>
      <c r="E10" s="73"/>
      <c r="F10" s="74"/>
      <c r="G10" s="73"/>
      <c r="H10" s="73"/>
      <c r="I10" s="74"/>
    </row>
    <row r="11" spans="1:9">
      <c r="A11" s="83" t="s">
        <v>6</v>
      </c>
      <c r="B11" s="76"/>
      <c r="C11" s="77"/>
      <c r="D11" s="77"/>
      <c r="E11" s="77"/>
      <c r="F11" s="78"/>
      <c r="G11" s="77"/>
      <c r="H11" s="77"/>
      <c r="I11" s="78"/>
    </row>
    <row r="12" spans="1:9">
      <c r="A12" s="75" t="s">
        <v>7</v>
      </c>
      <c r="B12" s="79"/>
      <c r="C12" s="73"/>
      <c r="D12" s="73"/>
      <c r="E12" s="73"/>
      <c r="F12" s="74"/>
      <c r="G12" s="73"/>
      <c r="H12" s="73"/>
      <c r="I12" s="74"/>
    </row>
    <row r="13" spans="1:9">
      <c r="A13" s="75">
        <v>28310</v>
      </c>
      <c r="B13" s="79" t="s">
        <v>8</v>
      </c>
      <c r="C13" s="73"/>
      <c r="D13" s="73"/>
      <c r="E13" s="73"/>
      <c r="F13" s="74"/>
      <c r="G13" s="73"/>
      <c r="H13" s="73"/>
      <c r="I13" s="74"/>
    </row>
    <row r="14" spans="1:9">
      <c r="A14" s="47"/>
      <c r="B14" s="28"/>
      <c r="C14" s="28"/>
      <c r="D14" s="28"/>
      <c r="E14" s="28"/>
      <c r="F14" s="46"/>
      <c r="G14" s="28"/>
      <c r="H14" s="28"/>
      <c r="I14" s="46"/>
    </row>
    <row r="15" spans="1:9">
      <c r="A15" s="80"/>
      <c r="B15" s="81"/>
      <c r="C15" s="81"/>
      <c r="D15" s="81"/>
      <c r="E15" s="81"/>
      <c r="F15" s="82"/>
      <c r="G15" s="81"/>
      <c r="H15" s="81"/>
      <c r="I15" s="82"/>
    </row>
    <row r="16" spans="1:9" ht="15.75">
      <c r="A16" s="396" t="s">
        <v>18</v>
      </c>
      <c r="B16" s="397"/>
      <c r="C16" s="58"/>
      <c r="D16" s="58"/>
      <c r="E16" s="58"/>
      <c r="F16" s="59"/>
      <c r="G16" s="58"/>
      <c r="H16" s="58"/>
      <c r="I16" s="59"/>
    </row>
    <row r="17" spans="1:9">
      <c r="A17" s="191"/>
      <c r="B17" s="49"/>
      <c r="C17" s="49"/>
      <c r="D17" s="49"/>
      <c r="E17" s="49"/>
      <c r="F17" s="60"/>
      <c r="G17" s="49"/>
      <c r="H17" s="49"/>
      <c r="I17" s="60"/>
    </row>
    <row r="18" spans="1:9" ht="19.5">
      <c r="A18" s="398" t="s">
        <v>84</v>
      </c>
      <c r="B18" s="399"/>
      <c r="C18" s="399"/>
      <c r="D18" s="176"/>
      <c r="E18" s="176"/>
      <c r="F18" s="60"/>
      <c r="G18" s="176"/>
      <c r="H18" s="176"/>
      <c r="I18" s="60"/>
    </row>
    <row r="19" spans="1:9">
      <c r="A19" s="191" t="s">
        <v>19</v>
      </c>
      <c r="B19" s="49"/>
      <c r="C19" s="49"/>
      <c r="D19" s="49"/>
      <c r="E19" s="49"/>
      <c r="F19" s="60"/>
      <c r="G19" s="49"/>
      <c r="H19" s="49"/>
      <c r="I19" s="60"/>
    </row>
    <row r="20" spans="1:9">
      <c r="A20" s="191"/>
      <c r="B20" s="49"/>
      <c r="C20" s="49"/>
      <c r="D20" s="49"/>
      <c r="E20" s="49"/>
      <c r="F20" s="60"/>
      <c r="G20" s="49"/>
      <c r="H20" s="49"/>
      <c r="I20" s="60"/>
    </row>
    <row r="21" spans="1:9" ht="15.75">
      <c r="A21" s="190" t="s">
        <v>21</v>
      </c>
      <c r="B21" s="198"/>
      <c r="C21" s="198"/>
      <c r="D21" s="394" t="s">
        <v>109</v>
      </c>
      <c r="E21" s="394"/>
      <c r="F21" s="395"/>
      <c r="G21" s="394" t="s">
        <v>110</v>
      </c>
      <c r="H21" s="394"/>
      <c r="I21" s="395"/>
    </row>
    <row r="22" spans="1:9" ht="15.75">
      <c r="A22" s="199"/>
      <c r="B22" s="200"/>
      <c r="C22" s="200"/>
      <c r="D22" s="200" t="s">
        <v>97</v>
      </c>
      <c r="E22" s="200" t="s">
        <v>96</v>
      </c>
      <c r="F22" s="201" t="s">
        <v>98</v>
      </c>
      <c r="G22" s="200" t="s">
        <v>97</v>
      </c>
      <c r="H22" s="200" t="s">
        <v>96</v>
      </c>
      <c r="I22" s="201" t="s">
        <v>98</v>
      </c>
    </row>
    <row r="23" spans="1:9" ht="15.75">
      <c r="A23" s="192"/>
      <c r="B23" s="61"/>
      <c r="C23" s="195" t="s">
        <v>106</v>
      </c>
      <c r="D23" s="197">
        <f>26.7+21.6+25.7+4.1+66.8+2.7</f>
        <v>147.59999999999997</v>
      </c>
      <c r="E23" s="197">
        <f>77.9+23.6+12.1+11.2+13+3+4.4</f>
        <v>145.20000000000002</v>
      </c>
      <c r="F23" s="196">
        <f>D23+E23</f>
        <v>292.79999999999995</v>
      </c>
      <c r="G23" s="203">
        <f>26.7+21.6+25.7+4.1+66.8+2.7</f>
        <v>147.59999999999997</v>
      </c>
      <c r="H23" s="203">
        <f>77.9+23.6+12.1+11.2+13+3+4.4</f>
        <v>145.20000000000002</v>
      </c>
      <c r="I23" s="204">
        <f>G23+H23</f>
        <v>292.79999999999995</v>
      </c>
    </row>
    <row r="24" spans="1:9" ht="18" customHeight="1">
      <c r="A24" s="400" t="s">
        <v>107</v>
      </c>
      <c r="B24" s="402" t="s">
        <v>24</v>
      </c>
      <c r="C24" s="402"/>
      <c r="D24" s="147"/>
      <c r="E24" s="147"/>
      <c r="F24" s="50" t="s">
        <v>25</v>
      </c>
      <c r="G24" s="205"/>
      <c r="H24" s="205"/>
      <c r="I24" s="202" t="s">
        <v>25</v>
      </c>
    </row>
    <row r="25" spans="1:9" ht="21" customHeight="1">
      <c r="A25" s="400"/>
      <c r="B25" s="51" t="s">
        <v>64</v>
      </c>
      <c r="C25" s="51"/>
      <c r="D25" s="161"/>
      <c r="E25" s="161"/>
      <c r="F25" s="50"/>
      <c r="G25" s="206"/>
      <c r="H25" s="206"/>
      <c r="I25" s="202"/>
    </row>
    <row r="26" spans="1:9" ht="21" customHeight="1">
      <c r="A26" s="400"/>
      <c r="B26" s="169" t="s">
        <v>65</v>
      </c>
      <c r="C26" s="170"/>
      <c r="D26" s="171"/>
      <c r="E26" s="171"/>
      <c r="F26" s="144"/>
      <c r="G26" s="207"/>
      <c r="H26" s="207"/>
      <c r="I26" s="202"/>
    </row>
    <row r="27" spans="1:9" ht="17.45" customHeight="1">
      <c r="A27" s="400"/>
      <c r="B27" s="51" t="s">
        <v>66</v>
      </c>
      <c r="C27" s="51"/>
      <c r="D27" s="161">
        <v>48187.71</v>
      </c>
      <c r="E27" s="161">
        <v>32125.14</v>
      </c>
      <c r="F27" s="184">
        <f>D27+E27</f>
        <v>80312.850000000006</v>
      </c>
      <c r="G27" s="206">
        <v>0</v>
      </c>
      <c r="H27" s="206">
        <v>0</v>
      </c>
      <c r="I27" s="208">
        <v>0</v>
      </c>
    </row>
    <row r="28" spans="1:9" ht="17.45" customHeight="1">
      <c r="A28" s="400"/>
      <c r="B28" s="51" t="s">
        <v>67</v>
      </c>
      <c r="C28" s="51"/>
      <c r="D28" s="161" t="e">
        <f>#REF!/2</f>
        <v>#REF!</v>
      </c>
      <c r="E28" s="161" t="e">
        <f>D28</f>
        <v>#REF!</v>
      </c>
      <c r="F28" s="184" t="e">
        <f>D28+E28</f>
        <v>#REF!</v>
      </c>
      <c r="G28" s="206">
        <v>0</v>
      </c>
      <c r="H28" s="206">
        <f>G28</f>
        <v>0</v>
      </c>
      <c r="I28" s="208">
        <f>G28+H28</f>
        <v>0</v>
      </c>
    </row>
    <row r="29" spans="1:9" ht="17.45" customHeight="1">
      <c r="A29" s="400"/>
      <c r="B29" s="51" t="s">
        <v>68</v>
      </c>
      <c r="C29" s="51"/>
      <c r="D29" s="168" t="e">
        <f>(F29*60)/100</f>
        <v>#REF!</v>
      </c>
      <c r="E29" s="168" t="e">
        <f>(F29*40)/100</f>
        <v>#REF!</v>
      </c>
      <c r="F29" s="188" t="e">
        <f>+#REF!</f>
        <v>#REF!</v>
      </c>
      <c r="G29" s="206" t="e">
        <f>(I29*60)/100</f>
        <v>#REF!</v>
      </c>
      <c r="H29" s="206" t="e">
        <f>(I29*40)/100</f>
        <v>#REF!</v>
      </c>
      <c r="I29" s="209" t="e">
        <f>+#REF!</f>
        <v>#REF!</v>
      </c>
    </row>
    <row r="30" spans="1:9" ht="17.45" customHeight="1">
      <c r="A30" s="400"/>
      <c r="B30" s="84" t="s">
        <v>69</v>
      </c>
      <c r="C30" s="85"/>
      <c r="D30" s="168" t="e">
        <f>(F30*50)/100</f>
        <v>#REF!</v>
      </c>
      <c r="E30" s="168" t="e">
        <f>(F30*50)/100</f>
        <v>#REF!</v>
      </c>
      <c r="F30" s="188" t="e">
        <f>+#REF!</f>
        <v>#REF!</v>
      </c>
      <c r="G30" s="206" t="e">
        <f>(I30*50)/100</f>
        <v>#REF!</v>
      </c>
      <c r="H30" s="206" t="e">
        <f>(I30*50)/100</f>
        <v>#REF!</v>
      </c>
      <c r="I30" s="209" t="e">
        <f>+#REF!</f>
        <v>#REF!</v>
      </c>
    </row>
    <row r="31" spans="1:9" ht="17.45" customHeight="1">
      <c r="A31" s="400"/>
      <c r="B31" s="403" t="s">
        <v>70</v>
      </c>
      <c r="C31" s="404"/>
      <c r="D31" s="168" t="e">
        <f>(F31*50)/100</f>
        <v>#REF!</v>
      </c>
      <c r="E31" s="168" t="e">
        <f>(F31*50)/100</f>
        <v>#REF!</v>
      </c>
      <c r="F31" s="188" t="e">
        <f>+'Lot N°01- Curage Platrerie'!#REF!</f>
        <v>#REF!</v>
      </c>
      <c r="G31" s="206" t="e">
        <f>(I31*50)/100</f>
        <v>#REF!</v>
      </c>
      <c r="H31" s="206" t="e">
        <f>(I31*50)/100</f>
        <v>#REF!</v>
      </c>
      <c r="I31" s="209" t="e">
        <f>+'Lot N°01- Curage Platrerie'!#REF!</f>
        <v>#REF!</v>
      </c>
    </row>
    <row r="32" spans="1:9" ht="17.45" customHeight="1">
      <c r="A32" s="400"/>
      <c r="B32" s="51" t="s">
        <v>71</v>
      </c>
      <c r="C32" s="51"/>
      <c r="D32" s="168" t="e">
        <f>(F32*50)/100</f>
        <v>#REF!</v>
      </c>
      <c r="E32" s="168" t="e">
        <f>(F32*50)/100</f>
        <v>#REF!</v>
      </c>
      <c r="F32" s="188" t="e">
        <f>+#REF!</f>
        <v>#REF!</v>
      </c>
      <c r="G32" s="206" t="e">
        <f>(I32*50)/100</f>
        <v>#REF!</v>
      </c>
      <c r="H32" s="206" t="e">
        <f>(I32*50)/100</f>
        <v>#REF!</v>
      </c>
      <c r="I32" s="209" t="e">
        <f>+#REF!</f>
        <v>#REF!</v>
      </c>
    </row>
    <row r="33" spans="1:10" ht="17.45" customHeight="1">
      <c r="A33" s="400"/>
      <c r="B33" s="51" t="s">
        <v>72</v>
      </c>
      <c r="C33" s="51"/>
      <c r="D33" s="168" t="e">
        <f>(F33*50)/100</f>
        <v>#REF!</v>
      </c>
      <c r="E33" s="168" t="e">
        <f>(F33*50)/100</f>
        <v>#REF!</v>
      </c>
      <c r="F33" s="188" t="e">
        <f>+#REF!</f>
        <v>#REF!</v>
      </c>
      <c r="G33" s="206" t="e">
        <f>(I33*50)/100</f>
        <v>#REF!</v>
      </c>
      <c r="H33" s="206" t="e">
        <f>(I33*50)/100</f>
        <v>#REF!</v>
      </c>
      <c r="I33" s="209" t="e">
        <f>+#REF!</f>
        <v>#REF!</v>
      </c>
    </row>
    <row r="34" spans="1:10" ht="17.45" customHeight="1">
      <c r="A34" s="400"/>
      <c r="B34" s="84" t="s">
        <v>73</v>
      </c>
      <c r="C34" s="85"/>
      <c r="D34" s="168" t="e">
        <f>(F34*70)/100</f>
        <v>#REF!</v>
      </c>
      <c r="E34" s="168" t="e">
        <f>(F34*30)/100</f>
        <v>#REF!</v>
      </c>
      <c r="F34" s="188" t="e">
        <f>+#REF!</f>
        <v>#REF!</v>
      </c>
      <c r="G34" s="206">
        <v>0</v>
      </c>
      <c r="H34" s="206">
        <v>0</v>
      </c>
      <c r="I34" s="209">
        <v>0</v>
      </c>
    </row>
    <row r="35" spans="1:10" ht="17.45" customHeight="1">
      <c r="A35" s="400"/>
      <c r="B35" s="84" t="s">
        <v>74</v>
      </c>
      <c r="C35" s="85" t="s">
        <v>20</v>
      </c>
      <c r="D35" s="168">
        <v>67800</v>
      </c>
      <c r="E35" s="168">
        <v>53450</v>
      </c>
      <c r="F35" s="162">
        <f>D35+E35</f>
        <v>121250</v>
      </c>
      <c r="G35" s="206">
        <v>0</v>
      </c>
      <c r="H35" s="206">
        <v>0</v>
      </c>
      <c r="I35" s="209">
        <v>0</v>
      </c>
    </row>
    <row r="36" spans="1:10" ht="17.45" customHeight="1">
      <c r="A36" s="400"/>
      <c r="B36" s="51" t="s">
        <v>75</v>
      </c>
      <c r="C36" s="51"/>
      <c r="D36" s="168">
        <f>(F36*60)/100</f>
        <v>60406.2</v>
      </c>
      <c r="E36" s="168">
        <f>(F36*40)/100</f>
        <v>40270.800000000003</v>
      </c>
      <c r="F36" s="188">
        <v>100677</v>
      </c>
      <c r="G36" s="206">
        <v>0</v>
      </c>
      <c r="H36" s="206">
        <v>0</v>
      </c>
      <c r="I36" s="209">
        <v>0</v>
      </c>
    </row>
    <row r="37" spans="1:10" ht="17.45" customHeight="1">
      <c r="A37" s="400"/>
      <c r="B37" s="169" t="s">
        <v>76</v>
      </c>
      <c r="C37" s="170"/>
      <c r="D37" s="171"/>
      <c r="E37" s="171"/>
      <c r="F37" s="144"/>
      <c r="G37" s="207"/>
      <c r="H37" s="207"/>
      <c r="I37" s="202"/>
    </row>
    <row r="38" spans="1:10" ht="18">
      <c r="A38" s="401"/>
      <c r="B38" s="405" t="s">
        <v>22</v>
      </c>
      <c r="C38" s="405"/>
      <c r="D38" s="172" t="e">
        <f t="shared" ref="D38:I38" si="0">SUM(D25:D37)</f>
        <v>#REF!</v>
      </c>
      <c r="E38" s="172" t="e">
        <f t="shared" si="0"/>
        <v>#REF!</v>
      </c>
      <c r="F38" s="52" t="e">
        <f t="shared" si="0"/>
        <v>#REF!</v>
      </c>
      <c r="G38" s="172" t="e">
        <f t="shared" si="0"/>
        <v>#REF!</v>
      </c>
      <c r="H38" s="172" t="e">
        <f t="shared" si="0"/>
        <v>#REF!</v>
      </c>
      <c r="I38" s="52" t="e">
        <f t="shared" si="0"/>
        <v>#REF!</v>
      </c>
    </row>
    <row r="39" spans="1:10" ht="18">
      <c r="A39" s="401"/>
      <c r="B39" s="405" t="s">
        <v>26</v>
      </c>
      <c r="C39" s="405"/>
      <c r="D39" s="52" t="e">
        <f t="shared" ref="D39:I39" si="1">D38*0.2</f>
        <v>#REF!</v>
      </c>
      <c r="E39" s="52" t="e">
        <f t="shared" si="1"/>
        <v>#REF!</v>
      </c>
      <c r="F39" s="52" t="e">
        <f t="shared" si="1"/>
        <v>#REF!</v>
      </c>
      <c r="G39" s="52" t="e">
        <f t="shared" si="1"/>
        <v>#REF!</v>
      </c>
      <c r="H39" s="52" t="e">
        <f t="shared" si="1"/>
        <v>#REF!</v>
      </c>
      <c r="I39" s="52" t="e">
        <f t="shared" si="1"/>
        <v>#REF!</v>
      </c>
    </row>
    <row r="40" spans="1:10" ht="18">
      <c r="A40" s="401"/>
      <c r="B40" s="405" t="s">
        <v>23</v>
      </c>
      <c r="C40" s="405"/>
      <c r="D40" s="52" t="e">
        <f t="shared" ref="D40:I40" si="2">D38+D39</f>
        <v>#REF!</v>
      </c>
      <c r="E40" s="52" t="e">
        <f t="shared" si="2"/>
        <v>#REF!</v>
      </c>
      <c r="F40" s="52" t="e">
        <f t="shared" si="2"/>
        <v>#REF!</v>
      </c>
      <c r="G40" s="52" t="e">
        <f t="shared" si="2"/>
        <v>#REF!</v>
      </c>
      <c r="H40" s="52" t="e">
        <f t="shared" si="2"/>
        <v>#REF!</v>
      </c>
      <c r="I40" s="52" t="e">
        <f t="shared" si="2"/>
        <v>#REF!</v>
      </c>
    </row>
    <row r="41" spans="1:10">
      <c r="A41" s="193"/>
      <c r="B41" s="153"/>
      <c r="C41" s="154"/>
      <c r="D41" s="154"/>
      <c r="E41" s="154"/>
      <c r="F41" s="155"/>
      <c r="G41" s="154"/>
      <c r="H41" s="154"/>
      <c r="I41" s="155"/>
      <c r="J41" s="49"/>
    </row>
    <row r="42" spans="1:10">
      <c r="A42" s="191"/>
      <c r="B42" s="49"/>
      <c r="F42" s="60"/>
      <c r="I42" s="60"/>
      <c r="J42" s="49"/>
    </row>
    <row r="43" spans="1:10">
      <c r="A43" s="191"/>
      <c r="B43" s="49"/>
      <c r="C43" t="s">
        <v>88</v>
      </c>
      <c r="F43" s="145" t="e">
        <f>F38*2.9%+F38</f>
        <v>#REF!</v>
      </c>
      <c r="I43" s="145" t="e">
        <f>I38*2.9%+I38</f>
        <v>#REF!</v>
      </c>
      <c r="J43" s="49"/>
    </row>
    <row r="44" spans="1:10">
      <c r="A44" s="191"/>
      <c r="B44" s="49"/>
      <c r="C44" t="s">
        <v>89</v>
      </c>
      <c r="F44" s="145" t="e">
        <f>F43*20%+F38</f>
        <v>#REF!</v>
      </c>
      <c r="I44" s="145" t="e">
        <f>I43*20%+I38</f>
        <v>#REF!</v>
      </c>
      <c r="J44" s="49"/>
    </row>
    <row r="45" spans="1:10">
      <c r="A45" s="194"/>
      <c r="B45" s="157"/>
      <c r="C45" s="156"/>
      <c r="D45" s="156"/>
      <c r="E45" s="156"/>
      <c r="F45" s="158"/>
      <c r="G45" s="156"/>
      <c r="H45" s="156"/>
      <c r="I45" s="158"/>
      <c r="J45" s="49"/>
    </row>
  </sheetData>
  <dataConsolidate/>
  <mergeCells count="10">
    <mergeCell ref="D21:F21"/>
    <mergeCell ref="G21:I21"/>
    <mergeCell ref="A16:B16"/>
    <mergeCell ref="A18:C18"/>
    <mergeCell ref="A24:A40"/>
    <mergeCell ref="B24:C24"/>
    <mergeCell ref="B31:C31"/>
    <mergeCell ref="B38:C38"/>
    <mergeCell ref="B39:C39"/>
    <mergeCell ref="B40:C40"/>
  </mergeCells>
  <hyperlinks>
    <hyperlink ref="F7" r:id="rId1" xr:uid="{13556393-BABE-4BBC-A6FF-4E378792CF32}"/>
  </hyperlinks>
  <pageMargins left="0.7" right="0.7" top="0.75" bottom="0.75" header="0.3" footer="0.3"/>
  <pageSetup paperSize="9" scale="61" fitToHeight="0" orientation="portrait" horizontalDpi="300" verticalDpi="30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Q30"/>
  <sheetViews>
    <sheetView topLeftCell="A11" zoomScale="110" zoomScaleNormal="110" zoomScaleSheetLayoutView="115" zoomScalePageLayoutView="125" workbookViewId="0">
      <selection activeCell="G34" sqref="G34"/>
    </sheetView>
  </sheetViews>
  <sheetFormatPr baseColWidth="10" defaultColWidth="10.85546875" defaultRowHeight="15"/>
  <cols>
    <col min="1" max="1" width="6.85546875" style="7" customWidth="1"/>
    <col min="2" max="2" width="47.7109375" style="3" customWidth="1"/>
    <col min="3" max="3" width="5" style="6" customWidth="1"/>
    <col min="4" max="4" width="8.42578125" style="6" customWidth="1"/>
    <col min="5" max="5" width="10.7109375" style="4" customWidth="1"/>
    <col min="6" max="6" width="12.28515625" style="2" customWidth="1"/>
    <col min="7" max="7" width="13.7109375" style="2" customWidth="1"/>
    <col min="8" max="8" width="12.85546875" style="2" customWidth="1"/>
    <col min="9" max="16384" width="10.85546875" style="2"/>
  </cols>
  <sheetData>
    <row r="1" spans="1:9">
      <c r="A1" s="28"/>
      <c r="B1" s="28"/>
      <c r="C1" s="28"/>
      <c r="D1" s="28"/>
      <c r="E1" s="28"/>
      <c r="F1" s="28"/>
    </row>
    <row r="2" spans="1:9">
      <c r="A2" s="28"/>
      <c r="B2" s="28"/>
      <c r="C2" s="38" t="s">
        <v>13</v>
      </c>
      <c r="D2" s="53"/>
      <c r="E2" s="28"/>
      <c r="F2" s="28"/>
    </row>
    <row r="3" spans="1:9">
      <c r="A3" s="28"/>
      <c r="B3" s="28"/>
      <c r="C3" s="39" t="s">
        <v>14</v>
      </c>
      <c r="D3" s="39"/>
      <c r="E3" s="28"/>
      <c r="F3" s="28"/>
    </row>
    <row r="4" spans="1:9">
      <c r="A4" s="28"/>
      <c r="B4" s="28"/>
      <c r="C4" s="40" t="s">
        <v>15</v>
      </c>
      <c r="D4" s="40"/>
      <c r="E4" s="28"/>
      <c r="F4" s="28"/>
    </row>
    <row r="5" spans="1:9">
      <c r="A5" s="28"/>
      <c r="B5" s="28"/>
      <c r="C5" s="40" t="s">
        <v>16</v>
      </c>
      <c r="D5" s="40"/>
      <c r="E5" s="28"/>
      <c r="F5" s="28"/>
    </row>
    <row r="6" spans="1:9">
      <c r="A6" s="28"/>
      <c r="B6" s="28"/>
      <c r="C6" s="41" t="s">
        <v>17</v>
      </c>
      <c r="D6" s="41"/>
      <c r="E6" s="28"/>
      <c r="F6" s="28"/>
    </row>
    <row r="7" spans="1:9" ht="18">
      <c r="A7" s="30" t="s">
        <v>9</v>
      </c>
      <c r="B7" s="31"/>
      <c r="C7" s="32"/>
      <c r="D7" s="32"/>
      <c r="E7" s="28"/>
      <c r="F7" s="28"/>
    </row>
    <row r="8" spans="1:9">
      <c r="A8" s="33" t="s">
        <v>77</v>
      </c>
      <c r="B8" s="34"/>
      <c r="C8" s="35"/>
      <c r="D8" s="35"/>
      <c r="E8" s="28"/>
      <c r="F8" s="28"/>
    </row>
    <row r="9" spans="1:9">
      <c r="A9" s="33" t="s">
        <v>10</v>
      </c>
      <c r="B9" s="34"/>
      <c r="C9" s="35"/>
      <c r="D9" s="35"/>
      <c r="E9" s="28"/>
      <c r="F9" s="28"/>
    </row>
    <row r="10" spans="1:9">
      <c r="A10" s="36"/>
      <c r="B10" s="37"/>
      <c r="C10" s="35"/>
      <c r="D10" s="35"/>
      <c r="E10" s="28"/>
      <c r="F10" s="28"/>
    </row>
    <row r="11" spans="1:9">
      <c r="A11" s="89" t="s">
        <v>6</v>
      </c>
      <c r="B11" s="42"/>
      <c r="C11" s="43"/>
      <c r="D11" s="43"/>
      <c r="E11" s="44"/>
      <c r="F11" s="45"/>
    </row>
    <row r="12" spans="1:9">
      <c r="A12" s="33" t="s">
        <v>7</v>
      </c>
      <c r="B12" s="34"/>
      <c r="C12" s="35"/>
      <c r="D12" s="35"/>
      <c r="E12" s="28"/>
      <c r="F12" s="46"/>
    </row>
    <row r="13" spans="1:9">
      <c r="A13" s="33">
        <v>28310</v>
      </c>
      <c r="B13" s="34" t="s">
        <v>8</v>
      </c>
      <c r="C13" s="35"/>
      <c r="D13" s="35"/>
      <c r="E13" s="28"/>
      <c r="F13" s="46"/>
    </row>
    <row r="14" spans="1:9">
      <c r="A14" s="47"/>
      <c r="B14" s="28"/>
      <c r="C14" s="28"/>
      <c r="D14" s="28"/>
      <c r="E14" s="28"/>
      <c r="F14" s="46"/>
    </row>
    <row r="15" spans="1:9" ht="14.45" customHeight="1">
      <c r="A15" s="406" t="s">
        <v>12</v>
      </c>
      <c r="B15" s="407"/>
      <c r="C15" s="28"/>
      <c r="D15" s="28"/>
      <c r="E15" s="28"/>
      <c r="F15" s="46"/>
    </row>
    <row r="16" spans="1:9" ht="15.6" customHeight="1">
      <c r="A16" s="408" t="s">
        <v>48</v>
      </c>
      <c r="B16" s="409"/>
      <c r="C16" s="29"/>
      <c r="D16" s="29"/>
      <c r="E16" s="29"/>
      <c r="F16" s="48"/>
      <c r="G16" s="410" t="s">
        <v>111</v>
      </c>
      <c r="H16" s="411"/>
      <c r="I16" s="412"/>
    </row>
    <row r="17" spans="1:17" s="1" customFormat="1" ht="30" customHeight="1">
      <c r="A17" s="87" t="s">
        <v>32</v>
      </c>
      <c r="B17" s="11" t="s">
        <v>33</v>
      </c>
      <c r="C17" s="8" t="s">
        <v>0</v>
      </c>
      <c r="D17" s="9" t="s">
        <v>27</v>
      </c>
      <c r="E17" s="9" t="s">
        <v>43</v>
      </c>
      <c r="F17" s="10" t="s">
        <v>28</v>
      </c>
      <c r="G17" s="97" t="s">
        <v>1</v>
      </c>
      <c r="H17" s="9" t="s">
        <v>43</v>
      </c>
      <c r="I17" s="10" t="s">
        <v>28</v>
      </c>
    </row>
    <row r="18" spans="1:17" customFormat="1">
      <c r="A18" s="100"/>
      <c r="B18" s="148"/>
      <c r="C18" s="55"/>
      <c r="D18" s="163"/>
      <c r="E18" s="164"/>
      <c r="F18" s="14"/>
      <c r="G18" s="210">
        <v>0</v>
      </c>
      <c r="H18" s="211">
        <f>G18*F15</f>
        <v>0</v>
      </c>
      <c r="I18" s="211">
        <f>H18*G18</f>
        <v>0</v>
      </c>
      <c r="J18" s="2"/>
      <c r="K18" s="2"/>
      <c r="L18" s="2"/>
      <c r="M18" s="2"/>
      <c r="N18" s="2"/>
      <c r="O18" s="2"/>
      <c r="P18" s="2"/>
      <c r="Q18" s="2"/>
    </row>
    <row r="19" spans="1:17">
      <c r="A19" s="13"/>
      <c r="B19" s="12" t="s">
        <v>102</v>
      </c>
      <c r="C19" s="56"/>
      <c r="D19" s="130">
        <v>1</v>
      </c>
      <c r="E19" s="88"/>
      <c r="F19" s="167">
        <v>56220</v>
      </c>
      <c r="G19" s="212">
        <v>0</v>
      </c>
      <c r="H19" s="213">
        <f>G19*F16</f>
        <v>0</v>
      </c>
      <c r="I19" s="213">
        <f>H19*G19</f>
        <v>0</v>
      </c>
    </row>
    <row r="20" spans="1:17">
      <c r="A20" s="13"/>
      <c r="B20" s="12" t="s">
        <v>101</v>
      </c>
      <c r="C20" s="56"/>
      <c r="D20" s="130">
        <v>1</v>
      </c>
      <c r="E20" s="159">
        <v>0</v>
      </c>
      <c r="F20" s="167">
        <v>8150</v>
      </c>
      <c r="G20" s="212"/>
      <c r="H20" s="213"/>
      <c r="I20" s="213"/>
    </row>
    <row r="21" spans="1:17">
      <c r="A21" s="13"/>
      <c r="B21" s="12" t="s">
        <v>90</v>
      </c>
      <c r="C21" s="56"/>
      <c r="D21" s="130">
        <v>1</v>
      </c>
      <c r="E21" s="159">
        <v>0</v>
      </c>
      <c r="F21" s="146">
        <v>9675</v>
      </c>
      <c r="G21" s="212">
        <v>0</v>
      </c>
      <c r="H21" s="213">
        <v>0</v>
      </c>
      <c r="I21" s="213">
        <f>H21*G21</f>
        <v>0</v>
      </c>
    </row>
    <row r="22" spans="1:17">
      <c r="A22" s="13"/>
      <c r="B22" s="12" t="s">
        <v>133</v>
      </c>
      <c r="C22" s="56"/>
      <c r="D22" s="130">
        <v>1</v>
      </c>
      <c r="E22" s="159">
        <v>0</v>
      </c>
      <c r="F22" s="251">
        <v>100677</v>
      </c>
      <c r="G22" s="212">
        <v>0</v>
      </c>
      <c r="H22" s="213">
        <f>G22*F18</f>
        <v>0</v>
      </c>
      <c r="I22" s="213">
        <f>H22*G22</f>
        <v>0</v>
      </c>
    </row>
    <row r="23" spans="1:17">
      <c r="A23" s="13"/>
      <c r="B23" s="12" t="s">
        <v>100</v>
      </c>
      <c r="C23" s="56"/>
      <c r="D23" s="130">
        <v>1</v>
      </c>
      <c r="E23" s="159">
        <v>33375</v>
      </c>
      <c r="F23" s="146">
        <f>D23*E23</f>
        <v>33375</v>
      </c>
      <c r="G23" s="212">
        <v>1</v>
      </c>
      <c r="H23" s="213">
        <v>0</v>
      </c>
      <c r="I23" s="213">
        <f>H23*G23</f>
        <v>0</v>
      </c>
    </row>
    <row r="24" spans="1:17">
      <c r="A24" s="13"/>
      <c r="B24" s="12" t="s">
        <v>99</v>
      </c>
      <c r="C24" s="56"/>
      <c r="D24" s="130">
        <v>1</v>
      </c>
      <c r="E24" s="159">
        <f>8542+8492</f>
        <v>17034</v>
      </c>
      <c r="F24" s="146">
        <f>D24*E24</f>
        <v>17034</v>
      </c>
      <c r="G24" s="212">
        <v>0</v>
      </c>
      <c r="H24" s="213">
        <f>G24*F20</f>
        <v>0</v>
      </c>
      <c r="I24" s="213">
        <f>H24*G24</f>
        <v>0</v>
      </c>
    </row>
    <row r="25" spans="1:17">
      <c r="A25" s="22"/>
      <c r="B25" s="26" t="s">
        <v>94</v>
      </c>
      <c r="C25" s="132"/>
      <c r="D25" s="165">
        <v>1</v>
      </c>
      <c r="E25" s="160">
        <v>40855</v>
      </c>
      <c r="F25" s="166">
        <f>D25*E25</f>
        <v>40855</v>
      </c>
      <c r="G25" s="218">
        <v>0</v>
      </c>
      <c r="H25" s="219">
        <f>G25*F21</f>
        <v>0</v>
      </c>
      <c r="I25" s="219">
        <f>H25*G25</f>
        <v>0</v>
      </c>
    </row>
    <row r="26" spans="1:17" ht="15.75" thickBot="1">
      <c r="A26" s="24"/>
      <c r="B26" s="25"/>
      <c r="C26" s="2"/>
      <c r="D26" s="2"/>
      <c r="E26" s="2"/>
      <c r="G26" s="98"/>
    </row>
    <row r="27" spans="1:17" ht="16.5" thickTop="1" thickBot="1">
      <c r="A27" s="2"/>
      <c r="B27" s="17"/>
      <c r="D27" s="17"/>
      <c r="E27" s="18" t="s">
        <v>49</v>
      </c>
      <c r="F27" s="121">
        <f>F19+F20+F21+F22+F23+F24+F25</f>
        <v>265986</v>
      </c>
      <c r="G27" s="98"/>
      <c r="H27" s="18" t="s">
        <v>49</v>
      </c>
      <c r="I27" s="220">
        <f>SUM(I22:I25)</f>
        <v>0</v>
      </c>
    </row>
    <row r="28" spans="1:17" ht="16.5" thickTop="1" thickBot="1">
      <c r="A28" s="2"/>
      <c r="B28" s="19"/>
      <c r="C28" s="17"/>
      <c r="D28" s="17"/>
      <c r="E28" s="20" t="s">
        <v>4</v>
      </c>
      <c r="F28" s="121">
        <f>F27*0.2</f>
        <v>53197.200000000004</v>
      </c>
      <c r="G28" s="98"/>
      <c r="H28" s="20" t="s">
        <v>4</v>
      </c>
      <c r="I28" s="220">
        <f>I27*0.2</f>
        <v>0</v>
      </c>
    </row>
    <row r="29" spans="1:17" ht="16.5" thickTop="1" thickBot="1">
      <c r="A29" s="2"/>
      <c r="B29" s="19"/>
      <c r="C29" s="17"/>
      <c r="D29" s="17"/>
      <c r="E29" s="18" t="s">
        <v>5</v>
      </c>
      <c r="F29" s="121">
        <f>F27+F28</f>
        <v>319183.2</v>
      </c>
      <c r="G29" s="98"/>
      <c r="H29" s="18" t="s">
        <v>5</v>
      </c>
      <c r="I29" s="220">
        <f>I27+I28</f>
        <v>0</v>
      </c>
    </row>
    <row r="30" spans="1:17" ht="15.75" thickTop="1">
      <c r="A30" s="2"/>
      <c r="B30" s="2"/>
      <c r="C30" s="2"/>
      <c r="D30" s="2"/>
      <c r="E30" s="2"/>
    </row>
  </sheetData>
  <mergeCells count="3">
    <mergeCell ref="A15:B15"/>
    <mergeCell ref="A16:B16"/>
    <mergeCell ref="G16:I16"/>
  </mergeCells>
  <hyperlinks>
    <hyperlink ref="C6" r:id="rId1" xr:uid="{02F9235D-DB9D-4DFF-84FE-ED9AC54B1AA9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71" fitToHeight="10000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189AF-D9BB-4ADE-AD02-B0BF4C0A4A7D}">
  <sheetPr>
    <tabColor rgb="FF00B050"/>
  </sheetPr>
  <dimension ref="A1:Q28"/>
  <sheetViews>
    <sheetView zoomScaleNormal="100" zoomScaleSheetLayoutView="74" zoomScalePageLayoutView="125" workbookViewId="0">
      <selection activeCell="F25" sqref="F25"/>
    </sheetView>
  </sheetViews>
  <sheetFormatPr baseColWidth="10" defaultColWidth="10.85546875" defaultRowHeight="15"/>
  <cols>
    <col min="1" max="1" width="6.85546875" style="7" customWidth="1"/>
    <col min="2" max="2" width="47.7109375" style="3" customWidth="1"/>
    <col min="3" max="3" width="5" style="6" customWidth="1"/>
    <col min="4" max="4" width="8.42578125" style="6" customWidth="1"/>
    <col min="5" max="5" width="10.7109375" style="4" customWidth="1"/>
    <col min="6" max="6" width="12.28515625" style="2" customWidth="1"/>
    <col min="7" max="8" width="14.7109375" style="2" customWidth="1"/>
    <col min="9" max="16384" width="10.85546875" style="2"/>
  </cols>
  <sheetData>
    <row r="1" spans="1:9">
      <c r="A1" s="28"/>
      <c r="B1" s="28"/>
      <c r="C1" s="28"/>
      <c r="D1" s="28"/>
      <c r="E1" s="28"/>
      <c r="F1" s="28"/>
    </row>
    <row r="2" spans="1:9">
      <c r="A2" s="28"/>
      <c r="B2" s="28"/>
      <c r="C2" s="38" t="s">
        <v>13</v>
      </c>
      <c r="D2" s="53"/>
      <c r="E2" s="28"/>
      <c r="F2" s="28"/>
    </row>
    <row r="3" spans="1:9">
      <c r="A3" s="28"/>
      <c r="B3" s="28"/>
      <c r="C3" s="39" t="s">
        <v>14</v>
      </c>
      <c r="D3" s="39"/>
      <c r="E3" s="28"/>
      <c r="F3" s="28"/>
    </row>
    <row r="4" spans="1:9">
      <c r="A4" s="28"/>
      <c r="B4" s="28"/>
      <c r="C4" s="40" t="s">
        <v>15</v>
      </c>
      <c r="D4" s="40"/>
      <c r="E4" s="28"/>
      <c r="F4" s="28"/>
    </row>
    <row r="5" spans="1:9">
      <c r="A5" s="28"/>
      <c r="B5" s="28"/>
      <c r="C5" s="40" t="s">
        <v>16</v>
      </c>
      <c r="D5" s="40"/>
      <c r="E5" s="28"/>
      <c r="F5" s="28"/>
    </row>
    <row r="6" spans="1:9">
      <c r="A6" s="28"/>
      <c r="B6" s="28"/>
      <c r="C6" s="41" t="s">
        <v>17</v>
      </c>
      <c r="D6" s="41"/>
      <c r="E6" s="28"/>
      <c r="F6" s="28"/>
    </row>
    <row r="7" spans="1:9" ht="18">
      <c r="A7" s="30" t="s">
        <v>9</v>
      </c>
      <c r="B7" s="31"/>
      <c r="C7" s="32"/>
      <c r="D7" s="32"/>
      <c r="E7" s="28"/>
      <c r="F7" s="28"/>
    </row>
    <row r="8" spans="1:9">
      <c r="A8" s="33" t="s">
        <v>77</v>
      </c>
      <c r="B8" s="34"/>
      <c r="C8" s="35"/>
      <c r="D8" s="35"/>
      <c r="E8" s="28"/>
      <c r="F8" s="28"/>
    </row>
    <row r="9" spans="1:9">
      <c r="A9" s="33" t="s">
        <v>10</v>
      </c>
      <c r="B9" s="34"/>
      <c r="C9" s="35"/>
      <c r="D9" s="35"/>
      <c r="E9" s="28"/>
      <c r="F9" s="28"/>
    </row>
    <row r="10" spans="1:9">
      <c r="A10" s="36"/>
      <c r="B10" s="37"/>
      <c r="C10" s="35"/>
      <c r="D10" s="35"/>
      <c r="E10" s="28"/>
      <c r="F10" s="28"/>
    </row>
    <row r="11" spans="1:9">
      <c r="A11" s="89" t="s">
        <v>6</v>
      </c>
      <c r="B11" s="42"/>
      <c r="C11" s="43"/>
      <c r="D11" s="43"/>
      <c r="E11" s="44"/>
      <c r="F11" s="45"/>
    </row>
    <row r="12" spans="1:9">
      <c r="A12" s="33" t="s">
        <v>7</v>
      </c>
      <c r="B12" s="34"/>
      <c r="C12" s="35"/>
      <c r="D12" s="35"/>
      <c r="E12" s="28"/>
      <c r="F12" s="46"/>
    </row>
    <row r="13" spans="1:9">
      <c r="A13" s="33">
        <v>28310</v>
      </c>
      <c r="B13" s="34" t="s">
        <v>8</v>
      </c>
      <c r="C13" s="35"/>
      <c r="D13" s="35"/>
      <c r="E13" s="28"/>
      <c r="F13" s="46"/>
    </row>
    <row r="14" spans="1:9">
      <c r="A14" s="47"/>
      <c r="B14" s="28"/>
      <c r="C14" s="28"/>
      <c r="D14" s="28"/>
      <c r="E14" s="28"/>
      <c r="F14" s="46"/>
    </row>
    <row r="15" spans="1:9" ht="14.45" customHeight="1">
      <c r="A15" s="406" t="s">
        <v>12</v>
      </c>
      <c r="B15" s="407"/>
      <c r="C15" s="28"/>
      <c r="D15" s="28"/>
      <c r="E15" s="28"/>
      <c r="F15" s="46"/>
    </row>
    <row r="16" spans="1:9" ht="15.6" customHeight="1">
      <c r="A16" s="408" t="s">
        <v>50</v>
      </c>
      <c r="B16" s="409"/>
      <c r="C16" s="29"/>
      <c r="D16" s="29"/>
      <c r="E16" s="29"/>
      <c r="F16" s="48"/>
      <c r="G16" s="410" t="s">
        <v>111</v>
      </c>
      <c r="H16" s="411"/>
      <c r="I16" s="412"/>
    </row>
    <row r="17" spans="1:17" s="1" customFormat="1" ht="30" customHeight="1">
      <c r="A17" s="87" t="s">
        <v>32</v>
      </c>
      <c r="B17" s="11" t="s">
        <v>33</v>
      </c>
      <c r="C17" s="8" t="s">
        <v>0</v>
      </c>
      <c r="D17" s="9" t="s">
        <v>27</v>
      </c>
      <c r="E17" s="9" t="s">
        <v>43</v>
      </c>
      <c r="F17" s="10" t="s">
        <v>28</v>
      </c>
      <c r="G17" s="97" t="s">
        <v>1</v>
      </c>
      <c r="H17" s="9" t="s">
        <v>43</v>
      </c>
      <c r="I17" s="10" t="s">
        <v>28</v>
      </c>
    </row>
    <row r="18" spans="1:17" customFormat="1">
      <c r="A18" s="100"/>
      <c r="B18" s="148" t="s">
        <v>54</v>
      </c>
      <c r="C18" s="149"/>
      <c r="D18" s="150"/>
      <c r="E18" s="151"/>
      <c r="F18" s="152">
        <f>10883+2017</f>
        <v>12900</v>
      </c>
      <c r="G18" s="210">
        <v>0</v>
      </c>
      <c r="H18" s="211">
        <f>G18*F15</f>
        <v>0</v>
      </c>
      <c r="I18" s="211">
        <f t="shared" ref="I18:I23" si="0">H18*G18</f>
        <v>0</v>
      </c>
      <c r="J18" s="2"/>
      <c r="K18" s="2"/>
      <c r="L18" s="2"/>
      <c r="M18" s="2"/>
      <c r="N18" s="2"/>
      <c r="O18" s="2"/>
      <c r="P18" s="2"/>
      <c r="Q18" s="2"/>
    </row>
    <row r="19" spans="1:17">
      <c r="A19" s="13"/>
      <c r="B19" s="12" t="s">
        <v>60</v>
      </c>
      <c r="C19" s="56"/>
      <c r="D19" s="54"/>
      <c r="E19" s="27"/>
      <c r="F19" s="127">
        <f>16437+1110</f>
        <v>17547</v>
      </c>
      <c r="G19" s="212">
        <v>0</v>
      </c>
      <c r="H19" s="213">
        <f>G19*F16</f>
        <v>0</v>
      </c>
      <c r="I19" s="213">
        <f t="shared" si="0"/>
        <v>0</v>
      </c>
    </row>
    <row r="20" spans="1:17">
      <c r="A20" s="13"/>
      <c r="B20" s="12" t="s">
        <v>61</v>
      </c>
      <c r="C20" s="56"/>
      <c r="D20" s="54"/>
      <c r="E20" s="27"/>
      <c r="F20" s="127">
        <f>1588.5+443.5</f>
        <v>2032</v>
      </c>
      <c r="G20" s="212">
        <v>0</v>
      </c>
      <c r="H20" s="213">
        <f>G20*F19</f>
        <v>0</v>
      </c>
      <c r="I20" s="213">
        <f t="shared" si="0"/>
        <v>0</v>
      </c>
    </row>
    <row r="21" spans="1:17">
      <c r="A21" s="13"/>
      <c r="B21" s="12" t="s">
        <v>62</v>
      </c>
      <c r="C21" s="56"/>
      <c r="D21" s="54"/>
      <c r="E21" s="27"/>
      <c r="F21" s="127">
        <f>19080+880</f>
        <v>19960</v>
      </c>
      <c r="G21" s="212">
        <v>1</v>
      </c>
      <c r="H21" s="213">
        <v>0</v>
      </c>
      <c r="I21" s="213">
        <f t="shared" si="0"/>
        <v>0</v>
      </c>
    </row>
    <row r="22" spans="1:17">
      <c r="A22" s="13"/>
      <c r="B22" s="12" t="s">
        <v>63</v>
      </c>
      <c r="C22" s="56"/>
      <c r="D22" s="54"/>
      <c r="E22" s="27"/>
      <c r="F22" s="127">
        <f>1230+70</f>
        <v>1300</v>
      </c>
      <c r="G22" s="212">
        <v>0</v>
      </c>
      <c r="H22" s="213">
        <f>G22*F20</f>
        <v>0</v>
      </c>
      <c r="I22" s="213">
        <f t="shared" si="0"/>
        <v>0</v>
      </c>
    </row>
    <row r="23" spans="1:17">
      <c r="A23" s="22"/>
      <c r="B23" s="26"/>
      <c r="C23" s="132"/>
      <c r="D23" s="57"/>
      <c r="E23" s="134"/>
      <c r="F23" s="135"/>
      <c r="G23" s="218">
        <v>0</v>
      </c>
      <c r="H23" s="219">
        <f>G23*F21</f>
        <v>0</v>
      </c>
      <c r="I23" s="219">
        <f t="shared" si="0"/>
        <v>0</v>
      </c>
    </row>
    <row r="24" spans="1:17" ht="15.75" thickBot="1">
      <c r="A24" s="24"/>
      <c r="B24" s="25"/>
      <c r="C24" s="2"/>
      <c r="D24" s="2"/>
      <c r="E24" s="2"/>
      <c r="G24" s="98"/>
    </row>
    <row r="25" spans="1:17" ht="16.5" thickTop="1" thickBot="1">
      <c r="A25" s="2"/>
      <c r="B25" s="17"/>
      <c r="D25" s="17"/>
      <c r="E25" s="18" t="s">
        <v>51</v>
      </c>
      <c r="F25" s="121">
        <f>SUM(F18:F23)</f>
        <v>53739</v>
      </c>
      <c r="G25" s="98"/>
      <c r="H25" s="18" t="s">
        <v>51</v>
      </c>
      <c r="I25" s="220">
        <f>SUM(I20:I23)</f>
        <v>0</v>
      </c>
    </row>
    <row r="26" spans="1:17" ht="16.5" thickTop="1" thickBot="1">
      <c r="A26" s="2"/>
      <c r="B26" s="19"/>
      <c r="C26" s="17"/>
      <c r="D26" s="17"/>
      <c r="E26" s="20" t="s">
        <v>4</v>
      </c>
      <c r="F26" s="15">
        <f>+F25*0.2</f>
        <v>10747.800000000001</v>
      </c>
      <c r="G26" s="98"/>
      <c r="H26" s="20" t="s">
        <v>4</v>
      </c>
      <c r="I26" s="220">
        <f>I25*0.2</f>
        <v>0</v>
      </c>
    </row>
    <row r="27" spans="1:17" ht="16.5" thickTop="1" thickBot="1">
      <c r="A27" s="2"/>
      <c r="B27" s="19"/>
      <c r="C27" s="17"/>
      <c r="D27" s="17"/>
      <c r="E27" s="18" t="s">
        <v>5</v>
      </c>
      <c r="F27" s="121">
        <f>+F25+F26</f>
        <v>64486.8</v>
      </c>
      <c r="G27" s="98"/>
      <c r="H27" s="18" t="s">
        <v>5</v>
      </c>
      <c r="I27" s="220">
        <f>I25+I26</f>
        <v>0</v>
      </c>
    </row>
    <row r="28" spans="1:17" ht="15.75" thickTop="1">
      <c r="A28" s="2"/>
      <c r="B28" s="2"/>
      <c r="C28" s="2"/>
      <c r="D28" s="2"/>
      <c r="E28" s="2"/>
    </row>
  </sheetData>
  <mergeCells count="3">
    <mergeCell ref="A15:B15"/>
    <mergeCell ref="A16:B16"/>
    <mergeCell ref="G16:I16"/>
  </mergeCells>
  <hyperlinks>
    <hyperlink ref="C6" r:id="rId1" xr:uid="{062D9238-148A-4C13-A68E-D6B078974346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71" fitToHeight="10000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A0680-665E-4E7C-8BE2-80401766A365}">
  <sheetPr>
    <tabColor rgb="FFFFFF00"/>
  </sheetPr>
  <dimension ref="A1:X66"/>
  <sheetViews>
    <sheetView view="pageBreakPreview" topLeftCell="A17" zoomScale="90" zoomScaleNormal="85" zoomScaleSheetLayoutView="90" zoomScalePageLayoutView="125" workbookViewId="0">
      <selection activeCell="J26" sqref="J26"/>
    </sheetView>
  </sheetViews>
  <sheetFormatPr baseColWidth="10" defaultColWidth="10.85546875" defaultRowHeight="15"/>
  <cols>
    <col min="1" max="1" width="72.28515625" style="7" customWidth="1"/>
    <col min="2" max="2" width="8.7109375" style="3" hidden="1" customWidth="1"/>
    <col min="3" max="3" width="20.7109375" style="230" customWidth="1"/>
    <col min="4" max="4" width="12.5703125" style="99" customWidth="1"/>
    <col min="5" max="5" width="17.28515625" style="110" customWidth="1"/>
    <col min="6" max="16384" width="10.85546875" style="2"/>
  </cols>
  <sheetData>
    <row r="1" spans="1:5">
      <c r="A1" s="28"/>
      <c r="B1" s="28"/>
      <c r="C1" s="103"/>
      <c r="D1" s="90"/>
      <c r="E1" s="106"/>
    </row>
    <row r="2" spans="1:5">
      <c r="A2" s="28"/>
      <c r="B2" s="28"/>
      <c r="C2" s="223" t="s">
        <v>13</v>
      </c>
      <c r="D2" s="91"/>
      <c r="E2" s="106"/>
    </row>
    <row r="3" spans="1:5">
      <c r="A3" s="28"/>
      <c r="B3" s="28"/>
      <c r="C3" s="224" t="s">
        <v>14</v>
      </c>
      <c r="D3" s="92"/>
      <c r="E3" s="106"/>
    </row>
    <row r="4" spans="1:5">
      <c r="A4" s="28"/>
      <c r="B4" s="28"/>
      <c r="C4" s="225" t="s">
        <v>15</v>
      </c>
      <c r="D4" s="93"/>
      <c r="E4" s="106"/>
    </row>
    <row r="5" spans="1:5">
      <c r="A5" s="28"/>
      <c r="B5" s="28"/>
      <c r="C5" s="225" t="s">
        <v>16</v>
      </c>
      <c r="D5" s="93"/>
      <c r="E5" s="106"/>
    </row>
    <row r="6" spans="1:5">
      <c r="A6" s="28"/>
      <c r="B6" s="28"/>
      <c r="C6" s="226" t="s">
        <v>17</v>
      </c>
      <c r="D6" s="94"/>
      <c r="E6" s="106"/>
    </row>
    <row r="7" spans="1:5" ht="18">
      <c r="A7" s="30" t="s">
        <v>9</v>
      </c>
      <c r="B7" s="31"/>
      <c r="C7" s="227"/>
      <c r="D7" s="95"/>
      <c r="E7" s="106"/>
    </row>
    <row r="8" spans="1:5">
      <c r="A8" s="33" t="s">
        <v>77</v>
      </c>
      <c r="B8" s="34"/>
      <c r="C8" s="228"/>
      <c r="D8" s="96"/>
      <c r="E8" s="106"/>
    </row>
    <row r="9" spans="1:5">
      <c r="A9" s="33" t="s">
        <v>10</v>
      </c>
      <c r="B9" s="34"/>
      <c r="C9" s="228"/>
      <c r="D9" s="96"/>
      <c r="E9" s="106"/>
    </row>
    <row r="10" spans="1:5">
      <c r="A10" s="36"/>
      <c r="B10" s="37"/>
      <c r="C10" s="228"/>
      <c r="D10" s="96"/>
      <c r="E10" s="106"/>
    </row>
    <row r="11" spans="1:5">
      <c r="A11" s="33" t="s">
        <v>6</v>
      </c>
      <c r="B11" s="34"/>
      <c r="C11" s="228"/>
      <c r="D11" s="96"/>
      <c r="E11" s="106"/>
    </row>
    <row r="12" spans="1:5">
      <c r="A12" s="33" t="s">
        <v>7</v>
      </c>
      <c r="B12" s="34"/>
      <c r="C12" s="228"/>
      <c r="D12" s="96"/>
      <c r="E12" s="106"/>
    </row>
    <row r="13" spans="1:5">
      <c r="A13" s="33" t="s">
        <v>122</v>
      </c>
      <c r="B13" s="34"/>
      <c r="C13" s="228"/>
      <c r="D13" s="96"/>
      <c r="E13" s="106"/>
    </row>
    <row r="14" spans="1:5" ht="13.15" customHeight="1">
      <c r="A14" s="28"/>
      <c r="B14" s="28"/>
      <c r="C14" s="103"/>
      <c r="D14" s="96"/>
      <c r="E14" s="106"/>
    </row>
    <row r="15" spans="1:5" ht="14.45" customHeight="1">
      <c r="A15" s="422" t="s">
        <v>116</v>
      </c>
      <c r="B15" s="422"/>
      <c r="C15" s="103"/>
      <c r="D15" s="96"/>
      <c r="E15" s="106"/>
    </row>
    <row r="16" spans="1:5" ht="15.6" customHeight="1">
      <c r="A16" s="238" t="s">
        <v>117</v>
      </c>
      <c r="B16" s="239"/>
      <c r="C16" s="259"/>
      <c r="D16" s="96"/>
      <c r="E16" s="106"/>
    </row>
    <row r="17" spans="1:24" ht="15.6" customHeight="1">
      <c r="A17" s="420" t="s">
        <v>79</v>
      </c>
      <c r="B17" s="421"/>
      <c r="C17" s="234"/>
      <c r="D17" s="96"/>
      <c r="E17" s="106"/>
    </row>
    <row r="18" spans="1:24" s="1" customFormat="1" ht="30" customHeight="1">
      <c r="A18" s="231" t="s">
        <v>33</v>
      </c>
      <c r="B18" s="243" t="s">
        <v>0</v>
      </c>
      <c r="C18" s="248" t="s">
        <v>28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customFormat="1">
      <c r="A19" s="101" t="s">
        <v>37</v>
      </c>
      <c r="B19" s="244"/>
      <c r="C19" s="249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customFormat="1" ht="27" customHeight="1">
      <c r="A20" s="222" t="s">
        <v>118</v>
      </c>
      <c r="B20" s="244"/>
      <c r="C20" s="249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ht="39" customHeight="1">
      <c r="A21" s="232" t="s">
        <v>135</v>
      </c>
      <c r="B21" s="244" t="s">
        <v>42</v>
      </c>
      <c r="C21" s="247">
        <v>39001.1</v>
      </c>
      <c r="D21" s="2"/>
      <c r="E21" s="2"/>
    </row>
    <row r="22" spans="1:24">
      <c r="A22" s="222" t="s">
        <v>120</v>
      </c>
      <c r="B22" s="244"/>
      <c r="C22" s="246"/>
      <c r="D22" s="2"/>
      <c r="E22" s="2"/>
    </row>
    <row r="23" spans="1:24" ht="30">
      <c r="A23" s="233" t="s">
        <v>45</v>
      </c>
      <c r="B23" s="244" t="s">
        <v>42</v>
      </c>
      <c r="C23" s="247">
        <v>15449.6</v>
      </c>
      <c r="D23" s="2"/>
      <c r="E23" s="2"/>
    </row>
    <row r="24" spans="1:24">
      <c r="A24" s="222" t="s">
        <v>119</v>
      </c>
      <c r="B24" s="244"/>
      <c r="C24" s="246"/>
      <c r="D24" s="2"/>
      <c r="E24" s="2"/>
    </row>
    <row r="25" spans="1:24" ht="30" customHeight="1">
      <c r="A25" s="232" t="s">
        <v>121</v>
      </c>
      <c r="B25" s="244" t="s">
        <v>42</v>
      </c>
      <c r="C25" s="247">
        <f>28854.4+2076.75+1931.2+8207.6</f>
        <v>41069.949999999997</v>
      </c>
      <c r="D25" s="2"/>
      <c r="E25" s="2"/>
    </row>
    <row r="26" spans="1:24" ht="31.9" customHeight="1">
      <c r="A26" s="235" t="s">
        <v>129</v>
      </c>
      <c r="B26" s="244" t="s">
        <v>42</v>
      </c>
      <c r="C26" s="247">
        <v>8000</v>
      </c>
      <c r="D26" s="2"/>
      <c r="E26" s="2"/>
    </row>
    <row r="27" spans="1:24">
      <c r="A27" s="222" t="s">
        <v>123</v>
      </c>
      <c r="B27" s="244"/>
      <c r="C27" s="246"/>
      <c r="D27" s="2"/>
      <c r="E27" s="2"/>
    </row>
    <row r="28" spans="1:24" ht="30" customHeight="1">
      <c r="A28" s="232" t="s">
        <v>124</v>
      </c>
      <c r="B28" s="244" t="s">
        <v>42</v>
      </c>
      <c r="C28" s="261">
        <v>3758.4</v>
      </c>
      <c r="D28" s="2"/>
      <c r="E28" s="2"/>
    </row>
    <row r="29" spans="1:24">
      <c r="A29" s="222" t="s">
        <v>125</v>
      </c>
      <c r="B29" s="244"/>
      <c r="C29" s="246"/>
      <c r="D29" s="2"/>
      <c r="E29" s="2"/>
    </row>
    <row r="30" spans="1:24" ht="30" customHeight="1">
      <c r="A30" s="232" t="s">
        <v>126</v>
      </c>
      <c r="B30" s="244" t="s">
        <v>41</v>
      </c>
      <c r="C30" s="261">
        <v>150</v>
      </c>
      <c r="D30" s="2"/>
      <c r="E30" s="2"/>
    </row>
    <row r="31" spans="1:24" ht="30" customHeight="1">
      <c r="A31" s="240" t="s">
        <v>128</v>
      </c>
      <c r="B31" s="245" t="s">
        <v>38</v>
      </c>
      <c r="C31" s="247">
        <f>9900+6000+4000</f>
        <v>19900</v>
      </c>
      <c r="D31" s="2"/>
      <c r="E31" s="2"/>
    </row>
    <row r="32" spans="1:24" customFormat="1">
      <c r="A32" s="250" t="s">
        <v>130</v>
      </c>
      <c r="B32" s="236" t="s">
        <v>44</v>
      </c>
      <c r="C32" s="237">
        <f>C21+C23+C25+C26+C28+C30+C31</f>
        <v>127329.04999999999</v>
      </c>
      <c r="D32" s="2"/>
      <c r="E32" s="2"/>
      <c r="F32" s="2"/>
      <c r="G32" s="2"/>
      <c r="H32" s="2"/>
      <c r="I32" s="2"/>
    </row>
    <row r="33" spans="1:11" ht="20.45" customHeight="1">
      <c r="A33" s="131"/>
      <c r="B33" s="16"/>
      <c r="C33" s="229"/>
      <c r="D33" s="2"/>
      <c r="E33" s="2"/>
    </row>
    <row r="34" spans="1:11" ht="15.6" customHeight="1">
      <c r="A34" s="420" t="s">
        <v>81</v>
      </c>
      <c r="B34" s="421"/>
      <c r="C34" s="234"/>
      <c r="D34" s="258" t="s">
        <v>96</v>
      </c>
      <c r="E34" s="258" t="s">
        <v>97</v>
      </c>
    </row>
    <row r="35" spans="1:11" s="1" customFormat="1" ht="30" customHeight="1">
      <c r="A35" s="231" t="s">
        <v>33</v>
      </c>
      <c r="B35" s="243" t="s">
        <v>0</v>
      </c>
      <c r="C35" s="248" t="s">
        <v>28</v>
      </c>
      <c r="D35" s="248" t="s">
        <v>28</v>
      </c>
      <c r="E35" s="248" t="s">
        <v>28</v>
      </c>
    </row>
    <row r="36" spans="1:11" customFormat="1">
      <c r="A36" s="101" t="s">
        <v>37</v>
      </c>
      <c r="B36" s="244"/>
      <c r="C36" s="252">
        <v>292.8</v>
      </c>
      <c r="D36" s="253">
        <v>145.19999999999999</v>
      </c>
      <c r="E36" s="255">
        <v>147.6</v>
      </c>
      <c r="F36" s="252" t="s">
        <v>42</v>
      </c>
      <c r="G36" s="2"/>
      <c r="H36" s="2"/>
      <c r="I36" s="2"/>
      <c r="J36" s="2"/>
      <c r="K36" s="2"/>
    </row>
    <row r="37" spans="1:11" customFormat="1">
      <c r="A37" s="222" t="s">
        <v>118</v>
      </c>
      <c r="B37" s="244"/>
      <c r="C37" s="249"/>
      <c r="D37" s="256">
        <v>0.496</v>
      </c>
      <c r="E37" s="254">
        <v>0.504</v>
      </c>
      <c r="F37" s="252" t="s">
        <v>134</v>
      </c>
      <c r="G37" s="2"/>
      <c r="H37" s="2"/>
      <c r="I37" s="2"/>
      <c r="J37" s="2"/>
      <c r="K37" s="2"/>
    </row>
    <row r="38" spans="1:11" ht="30">
      <c r="A38" s="232" t="s">
        <v>135</v>
      </c>
      <c r="B38" s="244" t="s">
        <v>42</v>
      </c>
      <c r="C38" s="247">
        <v>33434.699999999997</v>
      </c>
      <c r="D38" s="247">
        <f>C38*49.6%</f>
        <v>16583.611199999999</v>
      </c>
      <c r="E38" s="241">
        <f>C38*50.4%</f>
        <v>16851.088799999998</v>
      </c>
    </row>
    <row r="39" spans="1:11">
      <c r="A39" s="222" t="s">
        <v>120</v>
      </c>
      <c r="B39" s="244"/>
      <c r="C39" s="246"/>
      <c r="D39" s="246"/>
      <c r="E39" s="242"/>
    </row>
    <row r="40" spans="1:11" ht="30">
      <c r="A40" s="233" t="s">
        <v>45</v>
      </c>
      <c r="B40" s="244" t="s">
        <v>42</v>
      </c>
      <c r="C40" s="247">
        <v>9173.2000000000007</v>
      </c>
      <c r="D40" s="247">
        <f>C40*49.6%</f>
        <v>4549.9072000000006</v>
      </c>
      <c r="E40" s="241">
        <f>C40*50.4%</f>
        <v>4623.2928000000002</v>
      </c>
    </row>
    <row r="41" spans="1:11">
      <c r="A41" s="222" t="s">
        <v>119</v>
      </c>
      <c r="B41" s="244"/>
      <c r="C41" s="246"/>
      <c r="D41" s="246"/>
      <c r="E41" s="242"/>
    </row>
    <row r="42" spans="1:11" ht="23.45" customHeight="1">
      <c r="A42" s="232" t="s">
        <v>121</v>
      </c>
      <c r="B42" s="244" t="s">
        <v>42</v>
      </c>
      <c r="C42" s="247">
        <v>34839.199999999997</v>
      </c>
      <c r="D42" s="247">
        <f>C42*49.6%</f>
        <v>17280.243199999997</v>
      </c>
      <c r="E42" s="241">
        <f>C42*50.4%</f>
        <v>17558.9568</v>
      </c>
    </row>
    <row r="43" spans="1:11" ht="23.45" customHeight="1">
      <c r="A43" s="235" t="s">
        <v>129</v>
      </c>
      <c r="B43" s="244" t="s">
        <v>42</v>
      </c>
      <c r="C43" s="247">
        <v>4160</v>
      </c>
      <c r="D43" s="247">
        <f>C43*49.6%</f>
        <v>2063.36</v>
      </c>
      <c r="E43" s="241">
        <f>C43*50.4%</f>
        <v>2096.64</v>
      </c>
    </row>
    <row r="44" spans="1:11" ht="15.6" customHeight="1">
      <c r="A44" s="222" t="s">
        <v>123</v>
      </c>
      <c r="B44" s="244"/>
      <c r="C44" s="246"/>
      <c r="D44" s="246"/>
      <c r="E44" s="242"/>
    </row>
    <row r="45" spans="1:11" ht="23.45" customHeight="1">
      <c r="A45" s="232" t="s">
        <v>124</v>
      </c>
      <c r="B45" s="244" t="s">
        <v>42</v>
      </c>
      <c r="C45" s="261">
        <f>3555.9+3591.9</f>
        <v>7147.8</v>
      </c>
      <c r="D45" s="261">
        <v>3555.9</v>
      </c>
      <c r="E45" s="262">
        <v>3591.9</v>
      </c>
    </row>
    <row r="46" spans="1:11">
      <c r="A46" s="222" t="s">
        <v>125</v>
      </c>
      <c r="B46" s="244"/>
      <c r="C46" s="263"/>
      <c r="D46" s="263"/>
      <c r="E46" s="264"/>
    </row>
    <row r="47" spans="1:11" ht="20.45" customHeight="1">
      <c r="A47" s="232" t="s">
        <v>126</v>
      </c>
      <c r="B47" s="244" t="s">
        <v>41</v>
      </c>
      <c r="C47" s="261">
        <v>75</v>
      </c>
      <c r="D47" s="261">
        <f>C47*49.6%</f>
        <v>37.200000000000003</v>
      </c>
      <c r="E47" s="262">
        <f>C47*50.4%</f>
        <v>37.799999999999997</v>
      </c>
    </row>
    <row r="48" spans="1:11" ht="18.600000000000001" customHeight="1">
      <c r="A48" s="240" t="s">
        <v>127</v>
      </c>
      <c r="B48" s="245" t="s">
        <v>38</v>
      </c>
      <c r="C48" s="247">
        <v>13600</v>
      </c>
      <c r="D48" s="257">
        <f>C48*49.6%</f>
        <v>6745.6</v>
      </c>
      <c r="E48" s="241">
        <f>C48*50.4%</f>
        <v>6854.4</v>
      </c>
    </row>
    <row r="49" spans="1:5">
      <c r="A49" s="250" t="s">
        <v>131</v>
      </c>
      <c r="B49" s="236" t="s">
        <v>44</v>
      </c>
      <c r="C49" s="237">
        <f>C38+C40+C42+C43+C45+C47+C48</f>
        <v>102429.9</v>
      </c>
      <c r="D49" s="237">
        <f>D38+D40+D42+D43+D45+D47+D48</f>
        <v>50815.821599999996</v>
      </c>
      <c r="E49" s="237">
        <f>E38+E40+E42+E43+E45+E47+E48</f>
        <v>51614.078399999999</v>
      </c>
    </row>
    <row r="50" spans="1:5" ht="33" customHeight="1"/>
    <row r="51" spans="1:5" ht="15.75">
      <c r="A51" s="420" t="s">
        <v>80</v>
      </c>
      <c r="B51" s="421"/>
      <c r="C51" s="234"/>
      <c r="D51" s="96"/>
    </row>
    <row r="52" spans="1:5">
      <c r="A52" s="231" t="s">
        <v>33</v>
      </c>
      <c r="B52" s="243" t="s">
        <v>0</v>
      </c>
      <c r="C52" s="248" t="s">
        <v>28</v>
      </c>
      <c r="D52" s="1"/>
    </row>
    <row r="53" spans="1:5">
      <c r="A53" s="101" t="s">
        <v>37</v>
      </c>
      <c r="B53" s="244"/>
      <c r="C53" s="249"/>
      <c r="D53" s="2"/>
    </row>
    <row r="54" spans="1:5">
      <c r="A54" s="222" t="s">
        <v>118</v>
      </c>
      <c r="B54" s="244"/>
      <c r="C54" s="249"/>
      <c r="D54" s="2"/>
    </row>
    <row r="55" spans="1:5" ht="30">
      <c r="A55" s="232" t="s">
        <v>135</v>
      </c>
      <c r="B55" s="244" t="s">
        <v>42</v>
      </c>
      <c r="C55" s="247">
        <f>34547.96+4205.14</f>
        <v>38753.1</v>
      </c>
      <c r="D55" s="2"/>
    </row>
    <row r="56" spans="1:5">
      <c r="A56" s="222" t="s">
        <v>120</v>
      </c>
      <c r="B56" s="244"/>
      <c r="C56" s="246"/>
      <c r="D56" s="2"/>
    </row>
    <row r="57" spans="1:5" ht="30">
      <c r="A57" s="233" t="s">
        <v>45</v>
      </c>
      <c r="B57" s="244" t="s">
        <v>42</v>
      </c>
      <c r="C57" s="247">
        <v>9656</v>
      </c>
      <c r="D57" s="2"/>
    </row>
    <row r="58" spans="1:5">
      <c r="A58" s="222" t="s">
        <v>119</v>
      </c>
      <c r="B58" s="244"/>
      <c r="C58" s="246"/>
      <c r="D58" s="2"/>
    </row>
    <row r="59" spans="1:5">
      <c r="A59" s="232" t="s">
        <v>121</v>
      </c>
      <c r="B59" s="244" t="s">
        <v>42</v>
      </c>
      <c r="C59" s="247">
        <f>37038.43+3017.5</f>
        <v>40055.93</v>
      </c>
      <c r="D59" s="2"/>
    </row>
    <row r="60" spans="1:5">
      <c r="A60" s="235"/>
      <c r="B60" s="244"/>
      <c r="C60" s="247"/>
      <c r="D60" s="2"/>
    </row>
    <row r="61" spans="1:5">
      <c r="A61" s="222" t="s">
        <v>123</v>
      </c>
      <c r="B61" s="244"/>
      <c r="C61" s="246"/>
      <c r="D61" s="2"/>
    </row>
    <row r="62" spans="1:5">
      <c r="A62" s="232" t="s">
        <v>124</v>
      </c>
      <c r="B62" s="244" t="s">
        <v>42</v>
      </c>
      <c r="C62" s="261">
        <v>1887.3</v>
      </c>
      <c r="D62" s="2"/>
    </row>
    <row r="63" spans="1:5">
      <c r="A63" s="222" t="s">
        <v>125</v>
      </c>
      <c r="B63" s="244"/>
      <c r="C63" s="246"/>
      <c r="D63" s="2"/>
    </row>
    <row r="64" spans="1:5">
      <c r="A64" s="232" t="s">
        <v>126</v>
      </c>
      <c r="B64" s="244" t="s">
        <v>41</v>
      </c>
      <c r="C64" s="261">
        <v>825</v>
      </c>
      <c r="D64" s="2"/>
    </row>
    <row r="65" spans="1:4" ht="20.45" customHeight="1">
      <c r="A65" s="240" t="s">
        <v>127</v>
      </c>
      <c r="B65" s="245" t="s">
        <v>38</v>
      </c>
      <c r="C65" s="247">
        <v>13600</v>
      </c>
      <c r="D65" s="2"/>
    </row>
    <row r="66" spans="1:4">
      <c r="A66" s="250" t="s">
        <v>132</v>
      </c>
      <c r="B66" s="236" t="s">
        <v>44</v>
      </c>
      <c r="C66" s="237">
        <f>C55+C57+C59+C60+C65+C64+C62</f>
        <v>104777.33</v>
      </c>
      <c r="D66" s="2"/>
    </row>
  </sheetData>
  <mergeCells count="4">
    <mergeCell ref="A51:B51"/>
    <mergeCell ref="A15:B15"/>
    <mergeCell ref="A17:B17"/>
    <mergeCell ref="A34:B34"/>
  </mergeCells>
  <phoneticPr fontId="33" type="noConversion"/>
  <hyperlinks>
    <hyperlink ref="C6" r:id="rId1" xr:uid="{DFE381FE-5C66-4788-B0FC-8608C5458305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62" fitToHeight="10000" orientation="portrait" r:id="rId2"/>
  <colBreaks count="1" manualBreakCount="1">
    <brk id="6" max="1048575" man="1"/>
  </colBreaks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77DF8-69ED-4EF5-AE9F-6A3CC1921A3B}">
  <sheetPr>
    <tabColor rgb="FFFFC000"/>
  </sheetPr>
  <dimension ref="A1:Q26"/>
  <sheetViews>
    <sheetView topLeftCell="A7" zoomScaleNormal="100" zoomScaleSheetLayoutView="74" zoomScalePageLayoutView="125" workbookViewId="0">
      <selection activeCell="L28" sqref="L28"/>
    </sheetView>
  </sheetViews>
  <sheetFormatPr baseColWidth="10" defaultColWidth="10.85546875" defaultRowHeight="15"/>
  <cols>
    <col min="1" max="1" width="6.85546875" style="7" customWidth="1"/>
    <col min="2" max="2" width="47.7109375" style="3" customWidth="1"/>
    <col min="3" max="3" width="5" style="6" customWidth="1"/>
    <col min="4" max="4" width="8.42578125" style="6" customWidth="1"/>
    <col min="5" max="5" width="10.7109375" style="4" customWidth="1"/>
    <col min="6" max="6" width="12.28515625" style="2" customWidth="1"/>
    <col min="7" max="8" width="14.7109375" style="2" customWidth="1"/>
    <col min="9" max="16384" width="10.85546875" style="2"/>
  </cols>
  <sheetData>
    <row r="1" spans="1:9">
      <c r="A1" s="28"/>
      <c r="B1" s="28"/>
      <c r="C1" s="28"/>
      <c r="D1" s="28"/>
      <c r="E1" s="28"/>
      <c r="F1" s="28"/>
    </row>
    <row r="2" spans="1:9">
      <c r="A2" s="28"/>
      <c r="B2" s="28"/>
      <c r="C2" s="38" t="s">
        <v>13</v>
      </c>
      <c r="D2" s="53"/>
      <c r="E2" s="28"/>
      <c r="F2" s="28"/>
    </row>
    <row r="3" spans="1:9">
      <c r="A3" s="28"/>
      <c r="B3" s="28"/>
      <c r="C3" s="39" t="s">
        <v>14</v>
      </c>
      <c r="D3" s="39"/>
      <c r="E3" s="28"/>
      <c r="F3" s="28"/>
    </row>
    <row r="4" spans="1:9">
      <c r="A4" s="28"/>
      <c r="B4" s="28"/>
      <c r="C4" s="40" t="s">
        <v>15</v>
      </c>
      <c r="D4" s="40"/>
      <c r="E4" s="28"/>
      <c r="F4" s="28"/>
    </row>
    <row r="5" spans="1:9">
      <c r="A5" s="28"/>
      <c r="B5" s="28"/>
      <c r="C5" s="40" t="s">
        <v>16</v>
      </c>
      <c r="D5" s="40"/>
      <c r="E5" s="28"/>
      <c r="F5" s="28"/>
    </row>
    <row r="6" spans="1:9">
      <c r="A6" s="28"/>
      <c r="B6" s="28"/>
      <c r="C6" s="41" t="s">
        <v>17</v>
      </c>
      <c r="D6" s="41"/>
      <c r="E6" s="28"/>
      <c r="F6" s="28"/>
    </row>
    <row r="7" spans="1:9" ht="18">
      <c r="A7" s="30" t="s">
        <v>9</v>
      </c>
      <c r="B7" s="31"/>
      <c r="C7" s="32"/>
      <c r="D7" s="32"/>
      <c r="E7" s="28"/>
      <c r="F7" s="28"/>
    </row>
    <row r="8" spans="1:9">
      <c r="A8" s="33" t="s">
        <v>77</v>
      </c>
      <c r="B8" s="34"/>
      <c r="C8" s="35"/>
      <c r="D8" s="35"/>
      <c r="E8" s="28"/>
      <c r="F8" s="28"/>
    </row>
    <row r="9" spans="1:9">
      <c r="A9" s="33" t="s">
        <v>10</v>
      </c>
      <c r="B9" s="34"/>
      <c r="C9" s="35"/>
      <c r="D9" s="35"/>
      <c r="E9" s="28"/>
      <c r="F9" s="28"/>
    </row>
    <row r="10" spans="1:9">
      <c r="A10" s="36"/>
      <c r="B10" s="37"/>
      <c r="C10" s="35"/>
      <c r="D10" s="35"/>
      <c r="E10" s="28"/>
      <c r="F10" s="28"/>
    </row>
    <row r="11" spans="1:9">
      <c r="A11" s="89" t="s">
        <v>6</v>
      </c>
      <c r="B11" s="42"/>
      <c r="C11" s="43"/>
      <c r="D11" s="43"/>
      <c r="E11" s="44"/>
      <c r="F11" s="45"/>
    </row>
    <row r="12" spans="1:9">
      <c r="A12" s="33" t="s">
        <v>7</v>
      </c>
      <c r="B12" s="34"/>
      <c r="C12" s="35"/>
      <c r="D12" s="35"/>
      <c r="E12" s="28"/>
      <c r="F12" s="46"/>
    </row>
    <row r="13" spans="1:9">
      <c r="A13" s="33">
        <v>28310</v>
      </c>
      <c r="B13" s="34" t="s">
        <v>8</v>
      </c>
      <c r="C13" s="35"/>
      <c r="D13" s="35"/>
      <c r="E13" s="28"/>
      <c r="F13" s="46"/>
    </row>
    <row r="14" spans="1:9">
      <c r="A14" s="47"/>
      <c r="B14" s="28"/>
      <c r="C14" s="28"/>
      <c r="D14" s="28"/>
      <c r="E14" s="28"/>
      <c r="F14" s="46"/>
    </row>
    <row r="15" spans="1:9" ht="14.45" customHeight="1">
      <c r="A15" s="406" t="s">
        <v>12</v>
      </c>
      <c r="B15" s="407"/>
      <c r="C15" s="28"/>
      <c r="D15" s="28"/>
      <c r="E15" s="28"/>
      <c r="F15" s="46"/>
    </row>
    <row r="16" spans="1:9" ht="15.6" customHeight="1">
      <c r="A16" s="408" t="s">
        <v>52</v>
      </c>
      <c r="B16" s="409"/>
      <c r="C16" s="29"/>
      <c r="D16" s="29"/>
      <c r="E16" s="29"/>
      <c r="F16" s="48"/>
      <c r="G16" s="410" t="s">
        <v>111</v>
      </c>
      <c r="H16" s="411"/>
      <c r="I16" s="412"/>
    </row>
    <row r="17" spans="1:17" s="1" customFormat="1" ht="30" customHeight="1">
      <c r="A17" s="87" t="s">
        <v>32</v>
      </c>
      <c r="B17" s="11" t="s">
        <v>33</v>
      </c>
      <c r="C17" s="8" t="s">
        <v>0</v>
      </c>
      <c r="D17" s="9" t="s">
        <v>27</v>
      </c>
      <c r="E17" s="9" t="s">
        <v>43</v>
      </c>
      <c r="F17" s="10" t="s">
        <v>28</v>
      </c>
      <c r="G17" s="97" t="s">
        <v>1</v>
      </c>
      <c r="H17" s="9" t="s">
        <v>43</v>
      </c>
      <c r="I17" s="10" t="s">
        <v>28</v>
      </c>
    </row>
    <row r="18" spans="1:17" customFormat="1">
      <c r="A18" s="100"/>
      <c r="B18" s="148"/>
      <c r="C18" s="55"/>
      <c r="D18" s="163"/>
      <c r="E18" s="164"/>
      <c r="F18" s="14"/>
      <c r="G18" s="210">
        <v>0</v>
      </c>
      <c r="H18" s="211">
        <f>G18*F15</f>
        <v>0</v>
      </c>
      <c r="I18" s="211">
        <f>H18*G18</f>
        <v>0</v>
      </c>
      <c r="J18" s="2"/>
      <c r="K18" s="2"/>
      <c r="L18" s="2"/>
      <c r="M18" s="2"/>
      <c r="N18" s="2"/>
      <c r="O18" s="2"/>
      <c r="P18" s="2"/>
      <c r="Q18" s="2"/>
    </row>
    <row r="19" spans="1:17">
      <c r="A19" s="2"/>
      <c r="B19" s="143" t="s">
        <v>103</v>
      </c>
      <c r="C19" s="56"/>
      <c r="D19" s="130">
        <v>1</v>
      </c>
      <c r="E19" s="159">
        <v>93634.82</v>
      </c>
      <c r="F19" s="129">
        <f>E19*D19</f>
        <v>93634.82</v>
      </c>
      <c r="G19" s="212">
        <v>1</v>
      </c>
      <c r="H19" s="213">
        <v>0</v>
      </c>
      <c r="I19" s="213">
        <f>H19*G19</f>
        <v>0</v>
      </c>
    </row>
    <row r="20" spans="1:17" ht="30">
      <c r="A20" s="143" t="s">
        <v>105</v>
      </c>
      <c r="B20" s="143" t="s">
        <v>104</v>
      </c>
      <c r="C20" s="56"/>
      <c r="D20" s="130">
        <v>1</v>
      </c>
      <c r="E20" s="159">
        <v>60179.45</v>
      </c>
      <c r="F20" s="129">
        <f>E20*D20</f>
        <v>60179.45</v>
      </c>
      <c r="G20" s="212">
        <v>0</v>
      </c>
      <c r="H20" s="213">
        <f>G20*F20</f>
        <v>0</v>
      </c>
      <c r="I20" s="213">
        <f>H20*G20</f>
        <v>0</v>
      </c>
    </row>
    <row r="21" spans="1:17">
      <c r="A21" s="22"/>
      <c r="B21" s="26"/>
      <c r="C21" s="132"/>
      <c r="D21" s="165"/>
      <c r="E21" s="160"/>
      <c r="F21" s="166"/>
      <c r="G21" s="218">
        <v>0</v>
      </c>
      <c r="H21" s="219">
        <f>G21*F21</f>
        <v>0</v>
      </c>
      <c r="I21" s="219">
        <f>H21*G21</f>
        <v>0</v>
      </c>
    </row>
    <row r="22" spans="1:17" ht="15.75" thickBot="1">
      <c r="A22" s="24"/>
      <c r="B22" s="25"/>
      <c r="C22" s="2"/>
      <c r="D22" s="2"/>
      <c r="E22" s="2"/>
      <c r="G22" s="98"/>
    </row>
    <row r="23" spans="1:17" ht="16.5" thickTop="1" thickBot="1">
      <c r="A23" s="2"/>
      <c r="B23" s="17"/>
      <c r="D23" s="17"/>
      <c r="E23" s="18" t="s">
        <v>53</v>
      </c>
      <c r="F23" s="121">
        <f>F20</f>
        <v>60179.45</v>
      </c>
      <c r="G23" s="98"/>
      <c r="H23" s="18" t="s">
        <v>53</v>
      </c>
      <c r="I23" s="220">
        <f>SUM(I19:I21)</f>
        <v>0</v>
      </c>
    </row>
    <row r="24" spans="1:17" ht="16.5" thickTop="1" thickBot="1">
      <c r="A24" s="2"/>
      <c r="B24" s="19"/>
      <c r="C24" s="17"/>
      <c r="D24" s="17"/>
      <c r="E24" s="20" t="s">
        <v>4</v>
      </c>
      <c r="F24" s="121">
        <f>F23*0.2</f>
        <v>12035.89</v>
      </c>
      <c r="G24" s="98"/>
      <c r="H24" s="20" t="s">
        <v>4</v>
      </c>
      <c r="I24" s="220">
        <f>I23*0.2</f>
        <v>0</v>
      </c>
    </row>
    <row r="25" spans="1:17" ht="16.5" thickTop="1" thickBot="1">
      <c r="A25" s="2"/>
      <c r="B25" s="19"/>
      <c r="C25" s="17"/>
      <c r="D25" s="17"/>
      <c r="E25" s="18" t="s">
        <v>5</v>
      </c>
      <c r="F25" s="121">
        <f>F23+F24</f>
        <v>72215.34</v>
      </c>
      <c r="G25" s="98"/>
      <c r="H25" s="18" t="s">
        <v>5</v>
      </c>
      <c r="I25" s="220">
        <f>I23+I24</f>
        <v>0</v>
      </c>
    </row>
    <row r="26" spans="1:17" ht="15.75" thickTop="1">
      <c r="A26" s="2"/>
      <c r="B26" s="2"/>
      <c r="C26" s="2"/>
      <c r="D26" s="2"/>
      <c r="E26" s="2"/>
    </row>
  </sheetData>
  <mergeCells count="3">
    <mergeCell ref="A15:B15"/>
    <mergeCell ref="A16:B16"/>
    <mergeCell ref="G16:I16"/>
  </mergeCells>
  <hyperlinks>
    <hyperlink ref="C6" r:id="rId1" xr:uid="{5E438168-24D4-4C8D-B284-F150AE8FFA1F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71" fitToHeight="1000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B2BB3-F462-4999-853F-2DDB55CB2C8B}">
  <sheetPr>
    <tabColor rgb="FF00B050"/>
  </sheetPr>
  <dimension ref="A1:T31"/>
  <sheetViews>
    <sheetView view="pageBreakPreview" topLeftCell="A7" zoomScale="70" zoomScaleNormal="100" zoomScaleSheetLayoutView="70" zoomScalePageLayoutView="125" workbookViewId="0">
      <selection activeCell="F31" sqref="F31"/>
    </sheetView>
  </sheetViews>
  <sheetFormatPr baseColWidth="10" defaultColWidth="10.85546875" defaultRowHeight="15"/>
  <cols>
    <col min="1" max="1" width="6.85546875" style="7" customWidth="1"/>
    <col min="2" max="2" width="47.7109375" style="3" customWidth="1"/>
    <col min="3" max="3" width="5" style="6" customWidth="1"/>
    <col min="4" max="4" width="10.7109375" style="6" customWidth="1"/>
    <col min="5" max="5" width="14" style="4" customWidth="1"/>
    <col min="6" max="6" width="15.42578125" style="2" customWidth="1"/>
    <col min="7" max="7" width="18.85546875" style="98" bestFit="1" customWidth="1"/>
    <col min="8" max="8" width="14" style="4" customWidth="1"/>
    <col min="9" max="9" width="15.42578125" style="2" customWidth="1"/>
    <col min="10" max="16384" width="10.85546875" style="2"/>
  </cols>
  <sheetData>
    <row r="1" spans="1:9" ht="14.45" customHeight="1">
      <c r="A1" s="28" t="s">
        <v>11</v>
      </c>
      <c r="B1" s="28"/>
      <c r="C1" s="28"/>
      <c r="D1" s="28"/>
      <c r="E1" s="28"/>
      <c r="F1" s="28"/>
      <c r="H1" s="28"/>
      <c r="I1" s="28"/>
    </row>
    <row r="2" spans="1:9">
      <c r="A2" s="28"/>
      <c r="B2" s="28"/>
      <c r="C2" s="38" t="s">
        <v>13</v>
      </c>
      <c r="D2" s="53"/>
      <c r="E2" s="28"/>
      <c r="F2" s="28"/>
      <c r="H2" s="28"/>
      <c r="I2" s="28"/>
    </row>
    <row r="3" spans="1:9">
      <c r="A3" s="28"/>
      <c r="B3" s="28"/>
      <c r="C3" s="39" t="s">
        <v>14</v>
      </c>
      <c r="D3" s="39"/>
      <c r="E3" s="28"/>
      <c r="F3" s="28"/>
      <c r="H3" s="28"/>
      <c r="I3" s="28"/>
    </row>
    <row r="4" spans="1:9">
      <c r="A4" s="28"/>
      <c r="B4" s="28"/>
      <c r="C4" s="40" t="s">
        <v>15</v>
      </c>
      <c r="D4" s="40"/>
      <c r="E4" s="28"/>
      <c r="F4" s="28"/>
      <c r="H4" s="28"/>
      <c r="I4" s="28"/>
    </row>
    <row r="5" spans="1:9">
      <c r="A5" s="28"/>
      <c r="B5" s="28"/>
      <c r="C5" s="40" t="s">
        <v>16</v>
      </c>
      <c r="D5" s="40"/>
      <c r="E5" s="28"/>
      <c r="F5" s="28"/>
      <c r="H5" s="28"/>
      <c r="I5" s="28"/>
    </row>
    <row r="6" spans="1:9">
      <c r="A6" s="28"/>
      <c r="B6" s="28"/>
      <c r="C6" s="41" t="s">
        <v>17</v>
      </c>
      <c r="D6" s="41"/>
      <c r="E6" s="28"/>
      <c r="F6" s="28"/>
      <c r="H6" s="28"/>
      <c r="I6" s="28"/>
    </row>
    <row r="7" spans="1:9" ht="18">
      <c r="A7" s="30" t="s">
        <v>9</v>
      </c>
      <c r="B7" s="31"/>
      <c r="C7" s="32"/>
      <c r="D7" s="32"/>
      <c r="E7" s="28"/>
      <c r="F7" s="28"/>
      <c r="H7" s="28"/>
      <c r="I7" s="28"/>
    </row>
    <row r="8" spans="1:9">
      <c r="A8" s="33" t="s">
        <v>77</v>
      </c>
      <c r="B8" s="34"/>
      <c r="C8" s="35"/>
      <c r="D8" s="35"/>
      <c r="E8" s="28"/>
      <c r="F8" s="28"/>
      <c r="H8" s="28"/>
      <c r="I8" s="28"/>
    </row>
    <row r="9" spans="1:9">
      <c r="A9" s="33" t="s">
        <v>10</v>
      </c>
      <c r="B9" s="34"/>
      <c r="C9" s="35"/>
      <c r="D9" s="35"/>
      <c r="E9" s="28"/>
      <c r="F9" s="28"/>
      <c r="H9" s="28"/>
      <c r="I9" s="28"/>
    </row>
    <row r="10" spans="1:9">
      <c r="A10" s="36"/>
      <c r="B10" s="37"/>
      <c r="C10" s="35"/>
      <c r="D10" s="35"/>
      <c r="E10" s="28"/>
      <c r="F10" s="28"/>
      <c r="H10" s="28"/>
      <c r="I10" s="28"/>
    </row>
    <row r="11" spans="1:9">
      <c r="A11" s="89" t="s">
        <v>6</v>
      </c>
      <c r="B11" s="42"/>
      <c r="C11" s="43"/>
      <c r="D11" s="43"/>
      <c r="E11" s="44"/>
      <c r="F11" s="45"/>
      <c r="H11" s="28"/>
      <c r="I11" s="28"/>
    </row>
    <row r="12" spans="1:9">
      <c r="A12" s="33" t="s">
        <v>7</v>
      </c>
      <c r="B12" s="34"/>
      <c r="C12" s="35"/>
      <c r="D12" s="35"/>
      <c r="E12" s="28"/>
      <c r="F12" s="46"/>
      <c r="H12" s="28"/>
      <c r="I12" s="28"/>
    </row>
    <row r="13" spans="1:9">
      <c r="A13" s="33">
        <v>28310</v>
      </c>
      <c r="B13" s="34" t="s">
        <v>8</v>
      </c>
      <c r="C13" s="35"/>
      <c r="D13" s="35"/>
      <c r="E13" s="28"/>
      <c r="F13" s="46"/>
      <c r="H13" s="28"/>
      <c r="I13" s="28"/>
    </row>
    <row r="14" spans="1:9">
      <c r="A14" s="47"/>
      <c r="B14" s="28"/>
      <c r="C14" s="28"/>
      <c r="D14" s="28"/>
      <c r="E14" s="28"/>
      <c r="F14" s="46"/>
      <c r="H14" s="28"/>
      <c r="I14" s="28"/>
    </row>
    <row r="15" spans="1:9" ht="15" customHeight="1">
      <c r="A15" s="406" t="s">
        <v>12</v>
      </c>
      <c r="B15" s="407"/>
      <c r="C15" s="28"/>
      <c r="D15" s="28"/>
      <c r="E15" s="28"/>
      <c r="F15" s="46"/>
      <c r="H15" s="28"/>
      <c r="I15" s="28"/>
    </row>
    <row r="16" spans="1:9" ht="15.75">
      <c r="A16" s="408" t="s">
        <v>113</v>
      </c>
      <c r="B16" s="409"/>
      <c r="C16" s="29"/>
      <c r="D16" s="29"/>
      <c r="E16" s="29"/>
      <c r="F16" s="48"/>
      <c r="G16" s="410" t="s">
        <v>111</v>
      </c>
      <c r="H16" s="411"/>
      <c r="I16" s="412"/>
    </row>
    <row r="17" spans="1:20" s="1" customFormat="1" ht="30" customHeight="1">
      <c r="A17" s="87" t="s">
        <v>32</v>
      </c>
      <c r="B17" s="11" t="s">
        <v>33</v>
      </c>
      <c r="C17" s="8" t="s">
        <v>0</v>
      </c>
      <c r="D17" s="9" t="s">
        <v>27</v>
      </c>
      <c r="E17" s="9" t="s">
        <v>114</v>
      </c>
      <c r="F17" s="10" t="s">
        <v>115</v>
      </c>
      <c r="G17" s="97" t="s">
        <v>1</v>
      </c>
      <c r="H17" s="9" t="s">
        <v>43</v>
      </c>
      <c r="I17" s="10" t="s">
        <v>28</v>
      </c>
    </row>
    <row r="18" spans="1:20" customFormat="1">
      <c r="A18" s="100"/>
      <c r="B18" s="148" t="s">
        <v>54</v>
      </c>
      <c r="C18" s="55" t="s">
        <v>41</v>
      </c>
      <c r="D18" s="174">
        <v>1</v>
      </c>
      <c r="E18" s="214">
        <v>5500</v>
      </c>
      <c r="F18" s="136">
        <f>E18*D18</f>
        <v>5500</v>
      </c>
      <c r="G18" s="210">
        <v>0</v>
      </c>
      <c r="H18" s="211">
        <f t="shared" ref="H18:I21" si="0">G18*F18</f>
        <v>0</v>
      </c>
      <c r="I18" s="211">
        <f t="shared" si="0"/>
        <v>0</v>
      </c>
      <c r="J18" s="2"/>
      <c r="K18" s="2"/>
      <c r="L18" s="2"/>
      <c r="M18" s="2"/>
      <c r="N18" s="2"/>
      <c r="O18" s="2"/>
      <c r="P18" s="2"/>
      <c r="Q18" s="2"/>
    </row>
    <row r="19" spans="1:20">
      <c r="A19" s="13"/>
      <c r="B19" s="12" t="s">
        <v>85</v>
      </c>
      <c r="C19" s="56" t="s">
        <v>41</v>
      </c>
      <c r="D19" s="130">
        <v>1</v>
      </c>
      <c r="E19" s="215">
        <v>8985.85</v>
      </c>
      <c r="F19" s="137">
        <f>E19*D19</f>
        <v>8985.85</v>
      </c>
      <c r="G19" s="212">
        <v>0</v>
      </c>
      <c r="H19" s="213">
        <f t="shared" si="0"/>
        <v>0</v>
      </c>
      <c r="I19" s="213">
        <f t="shared" si="0"/>
        <v>0</v>
      </c>
    </row>
    <row r="20" spans="1:20">
      <c r="A20" s="13"/>
      <c r="B20" s="12" t="s">
        <v>86</v>
      </c>
      <c r="C20" s="56" t="s">
        <v>41</v>
      </c>
      <c r="D20" s="130">
        <v>1</v>
      </c>
      <c r="E20" s="215">
        <v>12283.15</v>
      </c>
      <c r="F20" s="137">
        <f>E20*D20</f>
        <v>12283.15</v>
      </c>
      <c r="G20" s="212">
        <v>0</v>
      </c>
      <c r="H20" s="213">
        <f t="shared" si="0"/>
        <v>0</v>
      </c>
      <c r="I20" s="213">
        <f t="shared" si="0"/>
        <v>0</v>
      </c>
    </row>
    <row r="21" spans="1:20">
      <c r="A21" s="22"/>
      <c r="B21" s="26" t="s">
        <v>87</v>
      </c>
      <c r="C21" s="132" t="s">
        <v>41</v>
      </c>
      <c r="D21" s="165">
        <v>1</v>
      </c>
      <c r="E21" s="216">
        <v>28835.599999999999</v>
      </c>
      <c r="F21" s="217">
        <f>E21*D21</f>
        <v>28835.599999999999</v>
      </c>
      <c r="G21" s="218">
        <v>0</v>
      </c>
      <c r="H21" s="219">
        <f t="shared" si="0"/>
        <v>0</v>
      </c>
      <c r="I21" s="219">
        <f t="shared" si="0"/>
        <v>0</v>
      </c>
    </row>
    <row r="22" spans="1:20" ht="15.75" thickBot="1">
      <c r="A22" s="24"/>
      <c r="B22" s="25"/>
      <c r="C22" s="2"/>
      <c r="D22" s="2"/>
      <c r="E22" s="2"/>
      <c r="H22" s="2"/>
      <c r="L22" s="5"/>
      <c r="M22" s="5"/>
      <c r="N22" s="5"/>
      <c r="O22" s="5"/>
      <c r="P22" s="5"/>
      <c r="Q22" s="5"/>
      <c r="R22" s="5"/>
      <c r="S22" s="5"/>
      <c r="T22" s="5"/>
    </row>
    <row r="23" spans="1:20" ht="16.5" thickTop="1" thickBot="1">
      <c r="A23" s="2"/>
      <c r="B23" s="17"/>
      <c r="D23" s="17"/>
      <c r="E23" s="18" t="s">
        <v>36</v>
      </c>
      <c r="F23" s="138">
        <f>SUM(F18:F21)</f>
        <v>55604.6</v>
      </c>
      <c r="H23" s="18" t="s">
        <v>112</v>
      </c>
      <c r="I23" s="220">
        <f>SUM(I18:I21)</f>
        <v>0</v>
      </c>
      <c r="L23" s="5"/>
      <c r="M23" s="5"/>
      <c r="N23" s="5"/>
      <c r="O23" s="5"/>
      <c r="P23" s="5"/>
      <c r="Q23" s="5"/>
      <c r="R23" s="5"/>
      <c r="S23" s="5"/>
      <c r="T23" s="5"/>
    </row>
    <row r="24" spans="1:20" ht="16.5" thickTop="1" thickBot="1">
      <c r="A24" s="2"/>
      <c r="B24" s="19"/>
      <c r="C24" s="17"/>
      <c r="D24" s="17"/>
      <c r="E24" s="20" t="s">
        <v>4</v>
      </c>
      <c r="F24" s="138">
        <f>F23*0.2</f>
        <v>11120.92</v>
      </c>
      <c r="H24" s="20" t="s">
        <v>4</v>
      </c>
      <c r="I24" s="220">
        <f>I23*0.2</f>
        <v>0</v>
      </c>
      <c r="L24" s="5"/>
      <c r="M24" s="5"/>
      <c r="N24" s="5"/>
      <c r="O24" s="5"/>
      <c r="P24" s="5"/>
      <c r="Q24" s="5"/>
      <c r="R24" s="5"/>
      <c r="S24" s="5"/>
      <c r="T24" s="5"/>
    </row>
    <row r="25" spans="1:20" ht="16.5" thickTop="1" thickBot="1">
      <c r="A25" s="2"/>
      <c r="B25" s="19"/>
      <c r="C25" s="17"/>
      <c r="D25" s="17"/>
      <c r="E25" s="18" t="s">
        <v>5</v>
      </c>
      <c r="F25" s="138">
        <f>F23+F24</f>
        <v>66725.52</v>
      </c>
      <c r="H25" s="18" t="s">
        <v>5</v>
      </c>
      <c r="I25" s="220">
        <f>I23+I24</f>
        <v>0</v>
      </c>
      <c r="L25" s="5"/>
      <c r="M25" s="5"/>
      <c r="N25" s="5"/>
      <c r="O25" s="5"/>
      <c r="P25" s="5"/>
      <c r="Q25" s="5"/>
      <c r="R25" s="5"/>
      <c r="S25" s="5"/>
      <c r="T25" s="5"/>
    </row>
    <row r="26" spans="1:20" ht="15.75" thickTop="1">
      <c r="A26" s="2"/>
      <c r="B26" s="2"/>
      <c r="C26" s="2"/>
      <c r="D26" s="2"/>
      <c r="E26" s="2"/>
      <c r="H26" s="2"/>
      <c r="L26" s="5"/>
      <c r="M26" s="5"/>
      <c r="N26" s="5"/>
      <c r="O26" s="5"/>
      <c r="P26" s="5"/>
      <c r="Q26" s="5"/>
      <c r="R26" s="5"/>
      <c r="S26" s="5"/>
      <c r="T26" s="5"/>
    </row>
    <row r="27" spans="1:20">
      <c r="L27" s="5"/>
      <c r="M27" s="5"/>
      <c r="N27" s="5"/>
      <c r="O27" s="5"/>
      <c r="P27" s="5"/>
      <c r="Q27" s="5"/>
      <c r="R27" s="5"/>
      <c r="S27" s="5"/>
      <c r="T27" s="5"/>
    </row>
    <row r="28" spans="1:20">
      <c r="L28" s="5"/>
      <c r="M28" s="5"/>
      <c r="N28" s="5"/>
      <c r="O28" s="5"/>
      <c r="P28" s="5"/>
      <c r="Q28" s="5"/>
      <c r="R28" s="5"/>
      <c r="S28" s="5"/>
      <c r="T28" s="5"/>
    </row>
    <row r="29" spans="1:20">
      <c r="L29" s="5"/>
      <c r="M29" s="5"/>
      <c r="N29" s="5"/>
      <c r="O29" s="5"/>
      <c r="P29" s="5"/>
      <c r="Q29" s="5"/>
      <c r="R29" s="5"/>
      <c r="S29" s="5"/>
      <c r="T29" s="5"/>
    </row>
    <row r="30" spans="1:20">
      <c r="L30" s="5"/>
      <c r="M30" s="5"/>
      <c r="N30" s="5"/>
      <c r="O30" s="5"/>
      <c r="P30" s="5"/>
      <c r="Q30" s="5"/>
      <c r="R30" s="5"/>
      <c r="S30" s="5"/>
      <c r="T30" s="5"/>
    </row>
    <row r="31" spans="1:20">
      <c r="L31" s="5"/>
      <c r="M31" s="5"/>
      <c r="N31" s="5"/>
      <c r="O31" s="5"/>
      <c r="P31" s="5"/>
      <c r="Q31" s="5"/>
      <c r="R31" s="5"/>
      <c r="S31" s="5"/>
      <c r="T31" s="5"/>
    </row>
  </sheetData>
  <mergeCells count="3">
    <mergeCell ref="A15:B15"/>
    <mergeCell ref="A16:B16"/>
    <mergeCell ref="G16:I16"/>
  </mergeCells>
  <hyperlinks>
    <hyperlink ref="C6" r:id="rId1" xr:uid="{2B023988-CAE3-400D-9279-2350DB328B72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75" fitToHeight="1000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T34"/>
  <sheetViews>
    <sheetView view="pageBreakPreview" topLeftCell="A4" zoomScaleNormal="90" zoomScaleSheetLayoutView="100" zoomScalePageLayoutView="125" workbookViewId="0">
      <selection activeCell="F27" sqref="F27"/>
    </sheetView>
  </sheetViews>
  <sheetFormatPr baseColWidth="10" defaultColWidth="10.85546875" defaultRowHeight="15"/>
  <cols>
    <col min="1" max="1" width="6.85546875" style="7" customWidth="1"/>
    <col min="2" max="2" width="47.7109375" style="3" customWidth="1"/>
    <col min="3" max="3" width="5" style="6" customWidth="1"/>
    <col min="4" max="4" width="8.42578125" style="6" customWidth="1"/>
    <col min="5" max="5" width="12.28515625" style="110" customWidth="1"/>
    <col min="6" max="6" width="14.85546875" style="104" customWidth="1"/>
    <col min="7" max="7" width="18.85546875" style="98" bestFit="1" customWidth="1"/>
    <col min="8" max="8" width="14" style="4" customWidth="1"/>
    <col min="9" max="9" width="15.42578125" style="2" customWidth="1"/>
    <col min="10" max="16384" width="10.85546875" style="2"/>
  </cols>
  <sheetData>
    <row r="1" spans="1:9" ht="14.45" customHeight="1">
      <c r="A1" s="28" t="s">
        <v>11</v>
      </c>
      <c r="B1" s="28"/>
      <c r="C1" s="28"/>
      <c r="D1" s="28"/>
      <c r="E1" s="106"/>
      <c r="F1" s="103"/>
      <c r="H1" s="28"/>
      <c r="I1" s="28"/>
    </row>
    <row r="2" spans="1:9">
      <c r="A2" s="28"/>
      <c r="B2" s="28"/>
      <c r="C2" s="53" t="s">
        <v>13</v>
      </c>
      <c r="D2" s="53"/>
      <c r="E2" s="106"/>
      <c r="F2" s="103"/>
      <c r="H2" s="28"/>
      <c r="I2" s="28"/>
    </row>
    <row r="3" spans="1:9">
      <c r="A3" s="28"/>
      <c r="B3" s="28"/>
      <c r="C3" s="39" t="s">
        <v>14</v>
      </c>
      <c r="D3" s="39"/>
      <c r="E3" s="106"/>
      <c r="F3" s="103"/>
      <c r="H3" s="28"/>
      <c r="I3" s="28"/>
    </row>
    <row r="4" spans="1:9">
      <c r="A4" s="28"/>
      <c r="B4" s="28"/>
      <c r="C4" s="40" t="s">
        <v>15</v>
      </c>
      <c r="D4" s="40"/>
      <c r="E4" s="106"/>
      <c r="F4" s="103"/>
      <c r="H4" s="28"/>
      <c r="I4" s="28"/>
    </row>
    <row r="5" spans="1:9">
      <c r="A5" s="28"/>
      <c r="B5" s="28"/>
      <c r="C5" s="40" t="s">
        <v>16</v>
      </c>
      <c r="D5" s="40"/>
      <c r="E5" s="106"/>
      <c r="F5" s="103"/>
      <c r="H5" s="28"/>
      <c r="I5" s="28"/>
    </row>
    <row r="6" spans="1:9">
      <c r="A6" s="28"/>
      <c r="B6" s="28"/>
      <c r="C6" s="41" t="s">
        <v>17</v>
      </c>
      <c r="D6" s="41"/>
      <c r="E6" s="106"/>
      <c r="F6" s="103"/>
      <c r="H6" s="28"/>
      <c r="I6" s="28"/>
    </row>
    <row r="7" spans="1:9" ht="18">
      <c r="A7" s="31" t="s">
        <v>30</v>
      </c>
      <c r="B7" s="31"/>
      <c r="C7" s="32"/>
      <c r="D7" s="32"/>
      <c r="E7" s="106"/>
      <c r="F7" s="103"/>
      <c r="H7" s="28"/>
      <c r="I7" s="28"/>
    </row>
    <row r="8" spans="1:9">
      <c r="A8" s="33" t="s">
        <v>77</v>
      </c>
      <c r="B8" s="34"/>
      <c r="C8" s="35"/>
      <c r="D8" s="35"/>
      <c r="E8" s="106"/>
      <c r="F8" s="103"/>
      <c r="H8" s="28"/>
      <c r="I8" s="28"/>
    </row>
    <row r="9" spans="1:9">
      <c r="A9" s="33" t="s">
        <v>10</v>
      </c>
      <c r="B9" s="34"/>
      <c r="C9" s="35"/>
      <c r="D9" s="35"/>
      <c r="E9" s="106"/>
      <c r="F9" s="103"/>
      <c r="H9" s="28"/>
      <c r="I9" s="28"/>
    </row>
    <row r="10" spans="1:9">
      <c r="A10" s="36"/>
      <c r="B10" s="37"/>
      <c r="C10" s="35"/>
      <c r="D10" s="35"/>
      <c r="E10" s="106"/>
      <c r="F10" s="103"/>
      <c r="H10" s="28"/>
      <c r="I10" s="28"/>
    </row>
    <row r="11" spans="1:9">
      <c r="A11" s="89" t="s">
        <v>6</v>
      </c>
      <c r="B11" s="42"/>
      <c r="C11" s="43"/>
      <c r="D11" s="43"/>
      <c r="E11" s="122"/>
      <c r="F11" s="117"/>
      <c r="H11" s="28"/>
      <c r="I11" s="28"/>
    </row>
    <row r="12" spans="1:9">
      <c r="A12" s="33" t="s">
        <v>7</v>
      </c>
      <c r="B12" s="34"/>
      <c r="C12" s="35"/>
      <c r="D12" s="35"/>
      <c r="E12" s="106"/>
      <c r="F12" s="118"/>
      <c r="H12" s="28"/>
      <c r="I12" s="28"/>
    </row>
    <row r="13" spans="1:9">
      <c r="A13" s="33">
        <v>28310</v>
      </c>
      <c r="B13" s="34" t="s">
        <v>8</v>
      </c>
      <c r="C13" s="35"/>
      <c r="D13" s="35"/>
      <c r="E13" s="106"/>
      <c r="F13" s="118"/>
      <c r="H13" s="28"/>
      <c r="I13" s="28"/>
    </row>
    <row r="14" spans="1:9">
      <c r="A14" s="47"/>
      <c r="B14" s="28"/>
      <c r="C14" s="28"/>
      <c r="D14" s="28"/>
      <c r="E14" s="106"/>
      <c r="F14" s="118"/>
      <c r="H14" s="28"/>
      <c r="I14" s="28"/>
    </row>
    <row r="15" spans="1:9" ht="15" customHeight="1">
      <c r="A15" s="406" t="s">
        <v>12</v>
      </c>
      <c r="B15" s="407"/>
      <c r="C15" s="28"/>
      <c r="D15" s="28"/>
      <c r="E15" s="106"/>
      <c r="F15" s="118"/>
      <c r="H15" s="28"/>
      <c r="I15" s="28"/>
    </row>
    <row r="16" spans="1:9" ht="15.75">
      <c r="A16" s="408" t="s">
        <v>29</v>
      </c>
      <c r="B16" s="409"/>
      <c r="C16" s="29"/>
      <c r="D16" s="29"/>
      <c r="E16" s="123"/>
      <c r="F16" s="119"/>
      <c r="G16" s="410" t="s">
        <v>111</v>
      </c>
      <c r="H16" s="411"/>
      <c r="I16" s="412"/>
    </row>
    <row r="17" spans="1:20" s="1" customFormat="1" ht="30" customHeight="1">
      <c r="A17" s="87" t="s">
        <v>32</v>
      </c>
      <c r="B17" s="11" t="s">
        <v>33</v>
      </c>
      <c r="C17" s="8" t="s">
        <v>0</v>
      </c>
      <c r="D17" s="9" t="s">
        <v>27</v>
      </c>
      <c r="E17" s="107" t="s">
        <v>43</v>
      </c>
      <c r="F17" s="120" t="s">
        <v>28</v>
      </c>
      <c r="G17" s="97" t="s">
        <v>1</v>
      </c>
      <c r="H17" s="9" t="s">
        <v>43</v>
      </c>
      <c r="I17" s="10" t="s">
        <v>28</v>
      </c>
    </row>
    <row r="18" spans="1:20" s="1" customFormat="1" ht="19.149999999999999" customHeight="1">
      <c r="A18" s="124"/>
      <c r="B18" s="125" t="s">
        <v>59</v>
      </c>
      <c r="C18" s="56"/>
      <c r="D18" s="54"/>
      <c r="E18" s="126"/>
      <c r="F18" s="139"/>
      <c r="G18" s="210">
        <v>0</v>
      </c>
      <c r="H18" s="211">
        <f>G18*F15</f>
        <v>0</v>
      </c>
      <c r="I18" s="211">
        <f>H18*G18</f>
        <v>0</v>
      </c>
    </row>
    <row r="19" spans="1:20" customFormat="1">
      <c r="A19" s="13">
        <v>0</v>
      </c>
      <c r="B19" s="12" t="s">
        <v>54</v>
      </c>
      <c r="C19" s="56"/>
      <c r="D19" s="54"/>
      <c r="E19" s="27"/>
      <c r="F19" s="140">
        <f>20320.96+13458.94</f>
        <v>33779.9</v>
      </c>
      <c r="G19" s="212">
        <v>0</v>
      </c>
      <c r="H19" s="213">
        <f>G19*F16</f>
        <v>0</v>
      </c>
      <c r="I19" s="213">
        <f t="shared" ref="I19:I24" si="0">H19*G19</f>
        <v>0</v>
      </c>
      <c r="J19" s="2"/>
      <c r="K19" s="2"/>
      <c r="L19" s="2"/>
      <c r="M19" s="2"/>
      <c r="N19" s="2"/>
      <c r="O19" s="2"/>
      <c r="P19" s="2"/>
      <c r="Q19" s="2"/>
    </row>
    <row r="20" spans="1:20">
      <c r="A20" s="13">
        <v>1</v>
      </c>
      <c r="B20" s="12" t="s">
        <v>55</v>
      </c>
      <c r="C20" s="56"/>
      <c r="D20" s="54"/>
      <c r="E20" s="27"/>
      <c r="F20" s="127">
        <f>101150.45+68707.5</f>
        <v>169857.95</v>
      </c>
      <c r="G20" s="212">
        <v>0</v>
      </c>
      <c r="H20" s="213">
        <v>0</v>
      </c>
      <c r="I20" s="213">
        <f t="shared" si="0"/>
        <v>0</v>
      </c>
    </row>
    <row r="21" spans="1:20">
      <c r="A21" s="13">
        <v>2</v>
      </c>
      <c r="B21" s="12" t="s">
        <v>56</v>
      </c>
      <c r="C21" s="56"/>
      <c r="D21" s="54"/>
      <c r="E21" s="27"/>
      <c r="F21" s="127">
        <f>32350+2956</f>
        <v>35306</v>
      </c>
      <c r="G21" s="212">
        <v>0</v>
      </c>
      <c r="H21" s="213">
        <f>G21*F18</f>
        <v>0</v>
      </c>
      <c r="I21" s="213">
        <f t="shared" si="0"/>
        <v>0</v>
      </c>
    </row>
    <row r="22" spans="1:20">
      <c r="A22" s="13">
        <v>3</v>
      </c>
      <c r="B22" s="12" t="s">
        <v>57</v>
      </c>
      <c r="C22" s="56"/>
      <c r="D22" s="54"/>
      <c r="E22" s="27"/>
      <c r="F22" s="127">
        <f>61790+2350</f>
        <v>64140</v>
      </c>
      <c r="G22" s="212">
        <v>0</v>
      </c>
      <c r="H22" s="213">
        <f>G22*F19</f>
        <v>0</v>
      </c>
      <c r="I22" s="213">
        <f t="shared" si="0"/>
        <v>0</v>
      </c>
    </row>
    <row r="23" spans="1:20">
      <c r="A23" s="13">
        <v>4</v>
      </c>
      <c r="B23" s="12" t="s">
        <v>58</v>
      </c>
      <c r="C23" s="56"/>
      <c r="D23" s="54"/>
      <c r="E23" s="27"/>
      <c r="F23" s="127">
        <f>14750+3000</f>
        <v>17750</v>
      </c>
      <c r="G23" s="212">
        <v>0</v>
      </c>
      <c r="H23" s="213">
        <f>G23*F20</f>
        <v>0</v>
      </c>
      <c r="I23" s="213">
        <f t="shared" si="0"/>
        <v>0</v>
      </c>
    </row>
    <row r="24" spans="1:20">
      <c r="A24" s="22"/>
      <c r="B24" s="26"/>
      <c r="C24" s="132"/>
      <c r="D24" s="57"/>
      <c r="E24" s="133"/>
      <c r="F24" s="141"/>
      <c r="G24" s="218">
        <v>0</v>
      </c>
      <c r="H24" s="219">
        <f>G24*F21</f>
        <v>0</v>
      </c>
      <c r="I24" s="219">
        <f t="shared" si="0"/>
        <v>0</v>
      </c>
    </row>
    <row r="25" spans="1:20" ht="15.75" thickBot="1">
      <c r="A25" s="24"/>
      <c r="B25" s="25"/>
      <c r="C25" s="2"/>
      <c r="D25" s="2"/>
      <c r="E25" s="108"/>
      <c r="H25" s="2"/>
      <c r="L25" s="5"/>
      <c r="M25" s="5"/>
      <c r="N25" s="5"/>
      <c r="O25" s="5"/>
      <c r="P25" s="5"/>
      <c r="Q25" s="5"/>
      <c r="R25" s="5"/>
      <c r="S25" s="5"/>
      <c r="T25" s="5"/>
    </row>
    <row r="26" spans="1:20" ht="16.5" thickTop="1" thickBot="1">
      <c r="A26" s="2"/>
      <c r="B26" s="17"/>
      <c r="D26" s="17"/>
      <c r="E26" s="109" t="s">
        <v>34</v>
      </c>
      <c r="F26" s="121">
        <f>SUM(F19:F24)</f>
        <v>320833.84999999998</v>
      </c>
      <c r="H26" s="18" t="s">
        <v>112</v>
      </c>
      <c r="I26" s="220">
        <f>SUM(I21:I24)</f>
        <v>0</v>
      </c>
      <c r="L26" s="5"/>
      <c r="M26" s="5"/>
      <c r="N26" s="5"/>
      <c r="O26" s="5"/>
      <c r="P26" s="5"/>
      <c r="Q26" s="5"/>
      <c r="R26" s="5"/>
      <c r="S26" s="5"/>
      <c r="T26" s="5"/>
    </row>
    <row r="27" spans="1:20" ht="16.5" thickTop="1" thickBot="1">
      <c r="A27" s="2"/>
      <c r="B27" s="19"/>
      <c r="C27" s="17"/>
      <c r="D27" s="17"/>
      <c r="E27" s="109" t="s">
        <v>4</v>
      </c>
      <c r="F27" s="121">
        <f>F26*0.2</f>
        <v>64166.77</v>
      </c>
      <c r="H27" s="20" t="s">
        <v>4</v>
      </c>
      <c r="I27" s="220">
        <f>I26*0.2</f>
        <v>0</v>
      </c>
      <c r="L27" s="5"/>
      <c r="M27" s="5"/>
      <c r="N27" s="5"/>
      <c r="O27" s="5"/>
      <c r="P27" s="5"/>
      <c r="Q27" s="5"/>
      <c r="R27" s="5"/>
      <c r="S27" s="5"/>
      <c r="T27" s="5"/>
    </row>
    <row r="28" spans="1:20" ht="16.5" thickTop="1" thickBot="1">
      <c r="A28" s="2"/>
      <c r="B28" s="19"/>
      <c r="C28" s="17"/>
      <c r="D28" s="17"/>
      <c r="E28" s="109" t="s">
        <v>5</v>
      </c>
      <c r="F28" s="121">
        <f>F26+F27</f>
        <v>385000.62</v>
      </c>
      <c r="H28" s="18" t="s">
        <v>5</v>
      </c>
      <c r="I28" s="220">
        <f>I26+I27</f>
        <v>0</v>
      </c>
      <c r="L28" s="5"/>
      <c r="M28" s="5"/>
      <c r="N28" s="5"/>
      <c r="O28" s="5"/>
      <c r="P28" s="5"/>
      <c r="Q28" s="5"/>
      <c r="R28" s="5"/>
      <c r="S28" s="5"/>
      <c r="T28" s="5"/>
    </row>
    <row r="29" spans="1:20" ht="15.75" thickTop="1">
      <c r="A29" s="2"/>
      <c r="B29" s="2"/>
      <c r="C29" s="2"/>
      <c r="D29" s="2"/>
      <c r="E29" s="108"/>
      <c r="L29" s="5"/>
      <c r="M29" s="5"/>
      <c r="N29" s="5"/>
      <c r="O29" s="5"/>
      <c r="P29" s="5"/>
      <c r="Q29" s="5"/>
      <c r="R29" s="5"/>
      <c r="S29" s="5"/>
      <c r="T29" s="5"/>
    </row>
    <row r="30" spans="1:20">
      <c r="L30" s="5"/>
      <c r="M30" s="5"/>
      <c r="N30" s="5"/>
      <c r="O30" s="5"/>
      <c r="P30" s="5"/>
      <c r="Q30" s="5"/>
      <c r="R30" s="5"/>
      <c r="S30" s="5"/>
      <c r="T30" s="5"/>
    </row>
    <row r="31" spans="1:20">
      <c r="L31" s="5"/>
      <c r="M31" s="5"/>
      <c r="N31" s="5"/>
      <c r="O31" s="5"/>
      <c r="P31" s="5"/>
      <c r="Q31" s="5"/>
      <c r="R31" s="5"/>
      <c r="S31" s="5"/>
      <c r="T31" s="5"/>
    </row>
    <row r="32" spans="1:20">
      <c r="L32" s="5"/>
      <c r="M32" s="5"/>
      <c r="N32" s="5"/>
      <c r="O32" s="5"/>
      <c r="P32" s="5"/>
      <c r="Q32" s="5"/>
      <c r="R32" s="5"/>
      <c r="S32" s="5"/>
      <c r="T32" s="5"/>
    </row>
    <row r="33" spans="12:20">
      <c r="L33" s="5"/>
      <c r="M33" s="5"/>
      <c r="N33" s="5"/>
      <c r="O33" s="5"/>
      <c r="P33" s="5"/>
      <c r="Q33" s="5"/>
      <c r="R33" s="5"/>
      <c r="S33" s="5"/>
      <c r="T33" s="5"/>
    </row>
    <row r="34" spans="12:20">
      <c r="L34" s="5"/>
      <c r="M34" s="5"/>
      <c r="N34" s="5"/>
      <c r="O34" s="5"/>
      <c r="P34" s="5"/>
      <c r="Q34" s="5"/>
      <c r="R34" s="5"/>
      <c r="S34" s="5"/>
      <c r="T34" s="5"/>
    </row>
  </sheetData>
  <mergeCells count="3">
    <mergeCell ref="A15:B15"/>
    <mergeCell ref="A16:B16"/>
    <mergeCell ref="G16:I16"/>
  </mergeCells>
  <phoneticPr fontId="33" type="noConversion"/>
  <hyperlinks>
    <hyperlink ref="C6" r:id="rId1" xr:uid="{5128A731-D353-424F-8744-086A12C8E352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75" fitToHeight="1000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4BF43-E323-4BA1-A558-6515C5308FF2}">
  <sheetPr>
    <tabColor rgb="FF00B050"/>
  </sheetPr>
  <dimension ref="A1:T36"/>
  <sheetViews>
    <sheetView topLeftCell="A9" zoomScaleNormal="100" zoomScaleSheetLayoutView="80" zoomScalePageLayoutView="125" workbookViewId="0">
      <selection activeCell="F19" sqref="F19:F20"/>
    </sheetView>
  </sheetViews>
  <sheetFormatPr baseColWidth="10" defaultColWidth="10.85546875" defaultRowHeight="15"/>
  <cols>
    <col min="1" max="1" width="6.85546875" style="7" customWidth="1"/>
    <col min="2" max="2" width="47.7109375" style="3" customWidth="1"/>
    <col min="3" max="3" width="5" style="6" customWidth="1"/>
    <col min="4" max="4" width="8.42578125" style="6" customWidth="1"/>
    <col min="5" max="5" width="10.7109375" style="4" customWidth="1"/>
    <col min="6" max="6" width="12.28515625" style="2" customWidth="1"/>
    <col min="7" max="7" width="18.85546875" style="98" bestFit="1" customWidth="1"/>
    <col min="8" max="8" width="14" style="4" customWidth="1"/>
    <col min="9" max="9" width="15.42578125" style="2" customWidth="1"/>
    <col min="10" max="16384" width="10.85546875" style="2"/>
  </cols>
  <sheetData>
    <row r="1" spans="1:9" ht="14.45" customHeight="1">
      <c r="A1" s="28" t="s">
        <v>11</v>
      </c>
      <c r="B1" s="28"/>
      <c r="C1" s="28"/>
      <c r="D1" s="28"/>
      <c r="E1" s="28"/>
      <c r="F1" s="28"/>
      <c r="H1" s="28"/>
      <c r="I1" s="28"/>
    </row>
    <row r="2" spans="1:9">
      <c r="A2" s="28"/>
      <c r="B2" s="28"/>
      <c r="C2" s="38" t="s">
        <v>13</v>
      </c>
      <c r="D2" s="53"/>
      <c r="E2" s="28"/>
      <c r="F2" s="28"/>
      <c r="H2" s="28"/>
      <c r="I2" s="28"/>
    </row>
    <row r="3" spans="1:9">
      <c r="A3" s="28"/>
      <c r="B3" s="28"/>
      <c r="C3" s="39" t="s">
        <v>14</v>
      </c>
      <c r="D3" s="39"/>
      <c r="E3" s="28"/>
      <c r="F3" s="28"/>
      <c r="H3" s="28"/>
      <c r="I3" s="28"/>
    </row>
    <row r="4" spans="1:9">
      <c r="A4" s="28"/>
      <c r="B4" s="28"/>
      <c r="C4" s="40" t="s">
        <v>15</v>
      </c>
      <c r="D4" s="40"/>
      <c r="E4" s="28"/>
      <c r="F4" s="28"/>
      <c r="H4" s="28"/>
      <c r="I4" s="28"/>
    </row>
    <row r="5" spans="1:9">
      <c r="A5" s="28"/>
      <c r="B5" s="28"/>
      <c r="C5" s="40" t="s">
        <v>16</v>
      </c>
      <c r="D5" s="40"/>
      <c r="E5" s="28"/>
      <c r="F5" s="28"/>
      <c r="H5" s="28"/>
      <c r="I5" s="28"/>
    </row>
    <row r="6" spans="1:9">
      <c r="A6" s="28"/>
      <c r="B6" s="28"/>
      <c r="C6" s="41" t="s">
        <v>17</v>
      </c>
      <c r="D6" s="41"/>
      <c r="E6" s="28"/>
      <c r="F6" s="28"/>
      <c r="H6" s="28"/>
      <c r="I6" s="28"/>
    </row>
    <row r="7" spans="1:9" ht="18">
      <c r="A7" s="30" t="s">
        <v>9</v>
      </c>
      <c r="B7" s="31"/>
      <c r="C7" s="32"/>
      <c r="D7" s="32"/>
      <c r="E7" s="28"/>
      <c r="F7" s="28"/>
      <c r="H7" s="28"/>
      <c r="I7" s="28"/>
    </row>
    <row r="8" spans="1:9">
      <c r="A8" s="33" t="s">
        <v>77</v>
      </c>
      <c r="B8" s="34"/>
      <c r="C8" s="35"/>
      <c r="D8" s="35"/>
      <c r="E8" s="28"/>
      <c r="F8" s="28"/>
      <c r="H8" s="28"/>
      <c r="I8" s="28"/>
    </row>
    <row r="9" spans="1:9">
      <c r="A9" s="33" t="s">
        <v>10</v>
      </c>
      <c r="B9" s="34"/>
      <c r="C9" s="35"/>
      <c r="D9" s="35"/>
      <c r="E9" s="28"/>
      <c r="F9" s="28"/>
      <c r="H9" s="28"/>
      <c r="I9" s="28"/>
    </row>
    <row r="10" spans="1:9">
      <c r="A10" s="36"/>
      <c r="B10" s="37"/>
      <c r="C10" s="35"/>
      <c r="D10" s="35"/>
      <c r="E10" s="28"/>
      <c r="F10" s="28"/>
      <c r="H10" s="28"/>
      <c r="I10" s="28"/>
    </row>
    <row r="11" spans="1:9">
      <c r="A11" s="89" t="s">
        <v>6</v>
      </c>
      <c r="B11" s="42"/>
      <c r="C11" s="43"/>
      <c r="D11" s="43"/>
      <c r="E11" s="44"/>
      <c r="F11" s="45"/>
      <c r="H11" s="28"/>
      <c r="I11" s="28"/>
    </row>
    <row r="12" spans="1:9">
      <c r="A12" s="33" t="s">
        <v>7</v>
      </c>
      <c r="B12" s="34"/>
      <c r="C12" s="35"/>
      <c r="D12" s="35"/>
      <c r="E12" s="28"/>
      <c r="F12" s="46"/>
      <c r="H12" s="28"/>
      <c r="I12" s="28"/>
    </row>
    <row r="13" spans="1:9">
      <c r="A13" s="33">
        <v>28310</v>
      </c>
      <c r="B13" s="34" t="s">
        <v>8</v>
      </c>
      <c r="C13" s="35"/>
      <c r="D13" s="35"/>
      <c r="E13" s="28"/>
      <c r="F13" s="46"/>
      <c r="H13" s="28"/>
      <c r="I13" s="28"/>
    </row>
    <row r="14" spans="1:9">
      <c r="A14" s="47"/>
      <c r="B14" s="28"/>
      <c r="C14" s="28"/>
      <c r="D14" s="28"/>
      <c r="E14" s="28"/>
      <c r="F14" s="46"/>
      <c r="H14" s="28"/>
      <c r="I14" s="28"/>
    </row>
    <row r="15" spans="1:9" ht="15" customHeight="1">
      <c r="A15" s="406" t="s">
        <v>12</v>
      </c>
      <c r="B15" s="407"/>
      <c r="C15" s="28"/>
      <c r="D15" s="28"/>
      <c r="E15" s="28"/>
      <c r="F15" s="46"/>
      <c r="H15" s="28"/>
      <c r="I15" s="28"/>
    </row>
    <row r="16" spans="1:9" ht="15.75">
      <c r="A16" s="408" t="s">
        <v>35</v>
      </c>
      <c r="B16" s="409"/>
      <c r="C16" s="29"/>
      <c r="D16" s="29"/>
      <c r="E16" s="29"/>
      <c r="F16" s="48"/>
      <c r="G16" s="410" t="s">
        <v>111</v>
      </c>
      <c r="H16" s="411"/>
      <c r="I16" s="412"/>
    </row>
    <row r="17" spans="1:20" s="1" customFormat="1" ht="30" customHeight="1">
      <c r="A17" s="87" t="s">
        <v>32</v>
      </c>
      <c r="B17" s="11" t="s">
        <v>33</v>
      </c>
      <c r="C17" s="8" t="s">
        <v>0</v>
      </c>
      <c r="D17" s="9" t="s">
        <v>27</v>
      </c>
      <c r="E17" s="9" t="s">
        <v>43</v>
      </c>
      <c r="F17" s="10" t="s">
        <v>28</v>
      </c>
      <c r="G17" s="97" t="s">
        <v>1</v>
      </c>
      <c r="H17" s="9" t="s">
        <v>43</v>
      </c>
      <c r="I17" s="10" t="s">
        <v>28</v>
      </c>
    </row>
    <row r="18" spans="1:20" customFormat="1">
      <c r="A18" s="100">
        <v>3</v>
      </c>
      <c r="B18" s="148" t="s">
        <v>108</v>
      </c>
      <c r="C18" s="55"/>
      <c r="D18" s="186">
        <v>1</v>
      </c>
      <c r="E18" s="175">
        <v>61100</v>
      </c>
      <c r="F18" s="173">
        <f>D18*E18</f>
        <v>61100</v>
      </c>
      <c r="G18" s="210">
        <v>0</v>
      </c>
      <c r="H18" s="211">
        <f>G18*F15</f>
        <v>0</v>
      </c>
      <c r="I18" s="211">
        <f>H18*G18</f>
        <v>0</v>
      </c>
      <c r="J18" s="2"/>
      <c r="K18" s="2"/>
      <c r="L18" s="2"/>
      <c r="M18" s="2"/>
      <c r="N18" s="2"/>
      <c r="O18" s="2"/>
      <c r="P18" s="2"/>
      <c r="Q18" s="2"/>
    </row>
    <row r="19" spans="1:20">
      <c r="A19" s="13">
        <v>9</v>
      </c>
      <c r="B19" s="12" t="s">
        <v>102</v>
      </c>
      <c r="C19" s="56"/>
      <c r="D19" s="415">
        <v>1</v>
      </c>
      <c r="E19" s="413">
        <v>43612.42</v>
      </c>
      <c r="F19" s="414">
        <f>D19*E19</f>
        <v>43612.42</v>
      </c>
      <c r="G19" s="212">
        <v>0</v>
      </c>
      <c r="H19" s="213">
        <f>G19*F16</f>
        <v>0</v>
      </c>
      <c r="I19" s="213">
        <f t="shared" ref="I19:I25" si="0">H19*G19</f>
        <v>0</v>
      </c>
    </row>
    <row r="20" spans="1:20">
      <c r="A20" s="13">
        <v>9</v>
      </c>
      <c r="B20" s="12" t="s">
        <v>101</v>
      </c>
      <c r="C20" s="56"/>
      <c r="D20" s="415"/>
      <c r="E20" s="413"/>
      <c r="F20" s="414"/>
      <c r="G20" s="212">
        <v>0</v>
      </c>
      <c r="H20" s="213">
        <v>0</v>
      </c>
      <c r="I20" s="213">
        <f t="shared" si="0"/>
        <v>0</v>
      </c>
    </row>
    <row r="21" spans="1:20">
      <c r="A21" s="13"/>
      <c r="B21" s="12" t="s">
        <v>90</v>
      </c>
      <c r="C21" s="56"/>
      <c r="D21" s="185">
        <v>1</v>
      </c>
      <c r="E21" s="183">
        <v>16365.15</v>
      </c>
      <c r="F21" s="129">
        <f>E21*D21</f>
        <v>16365.15</v>
      </c>
      <c r="G21" s="212">
        <v>0</v>
      </c>
      <c r="H21" s="213">
        <f>G21*F18</f>
        <v>0</v>
      </c>
      <c r="I21" s="213">
        <f t="shared" si="0"/>
        <v>0</v>
      </c>
    </row>
    <row r="22" spans="1:20">
      <c r="A22" s="13">
        <v>6</v>
      </c>
      <c r="B22" s="12" t="s">
        <v>91</v>
      </c>
      <c r="C22" s="56"/>
      <c r="D22" s="178">
        <v>1</v>
      </c>
      <c r="E22" s="177">
        <v>32125.14</v>
      </c>
      <c r="F22" s="179">
        <f>D22*E22</f>
        <v>32125.14</v>
      </c>
      <c r="G22" s="212">
        <v>0</v>
      </c>
      <c r="H22" s="213">
        <f>G22*F19</f>
        <v>0</v>
      </c>
      <c r="I22" s="213">
        <f t="shared" si="0"/>
        <v>0</v>
      </c>
    </row>
    <row r="23" spans="1:20">
      <c r="A23" s="13">
        <v>7</v>
      </c>
      <c r="B23" s="12" t="s">
        <v>92</v>
      </c>
      <c r="C23" s="56"/>
      <c r="D23" s="178">
        <v>1</v>
      </c>
      <c r="E23" s="177">
        <v>48187.71</v>
      </c>
      <c r="F23" s="179">
        <f>D23*E23</f>
        <v>48187.71</v>
      </c>
      <c r="G23" s="212">
        <v>1</v>
      </c>
      <c r="H23" s="213">
        <f>G23*F20</f>
        <v>0</v>
      </c>
      <c r="I23" s="213">
        <f t="shared" si="0"/>
        <v>0</v>
      </c>
    </row>
    <row r="24" spans="1:20">
      <c r="A24" s="13">
        <v>4</v>
      </c>
      <c r="B24" s="12" t="s">
        <v>100</v>
      </c>
      <c r="C24" s="56"/>
      <c r="D24" s="178">
        <v>1</v>
      </c>
      <c r="E24" s="177">
        <v>37108.67</v>
      </c>
      <c r="F24" s="179">
        <f>D24*E24</f>
        <v>37108.67</v>
      </c>
      <c r="G24" s="212">
        <v>0</v>
      </c>
      <c r="H24" s="213">
        <f>G24*F20</f>
        <v>0</v>
      </c>
      <c r="I24" s="213">
        <f t="shared" si="0"/>
        <v>0</v>
      </c>
    </row>
    <row r="25" spans="1:20">
      <c r="A25" s="22">
        <v>5</v>
      </c>
      <c r="B25" s="26" t="s">
        <v>94</v>
      </c>
      <c r="C25" s="132"/>
      <c r="D25" s="182">
        <v>1</v>
      </c>
      <c r="E25" s="180">
        <v>45355.03</v>
      </c>
      <c r="F25" s="181">
        <f>D25*E25</f>
        <v>45355.03</v>
      </c>
      <c r="G25" s="218">
        <v>0</v>
      </c>
      <c r="H25" s="219">
        <f>G25*F21</f>
        <v>0</v>
      </c>
      <c r="I25" s="219">
        <f t="shared" si="0"/>
        <v>0</v>
      </c>
    </row>
    <row r="26" spans="1:20" ht="15.75" thickBot="1">
      <c r="A26" s="13"/>
      <c r="B26" s="25"/>
      <c r="C26" s="2"/>
      <c r="D26" s="2"/>
      <c r="E26" s="2"/>
      <c r="H26" s="2"/>
    </row>
    <row r="27" spans="1:20" ht="16.5" thickTop="1" thickBot="1">
      <c r="A27" s="24"/>
      <c r="B27" s="17"/>
      <c r="D27" s="17"/>
      <c r="E27" s="18" t="s">
        <v>36</v>
      </c>
      <c r="F27" s="260">
        <f>F18+F19+F21+F22+F24+F23+F25</f>
        <v>283854.12</v>
      </c>
      <c r="H27" s="18" t="s">
        <v>112</v>
      </c>
      <c r="I27" s="220">
        <f>SUM(I21:I25)</f>
        <v>0</v>
      </c>
      <c r="L27" s="5"/>
      <c r="M27" s="5"/>
      <c r="N27" s="5"/>
      <c r="O27" s="5"/>
      <c r="P27" s="5"/>
      <c r="Q27" s="5"/>
      <c r="R27" s="5"/>
      <c r="S27" s="5"/>
      <c r="T27" s="5"/>
    </row>
    <row r="28" spans="1:20" ht="16.5" thickTop="1" thickBot="1">
      <c r="A28" s="2"/>
      <c r="B28" s="19"/>
      <c r="C28" s="17"/>
      <c r="D28" s="17"/>
      <c r="E28" s="20" t="s">
        <v>4</v>
      </c>
      <c r="F28" s="187">
        <f>+F27*0.2</f>
        <v>56770.824000000001</v>
      </c>
      <c r="H28" s="20" t="s">
        <v>4</v>
      </c>
      <c r="I28" s="220">
        <f>I27*0.2</f>
        <v>0</v>
      </c>
      <c r="L28" s="5"/>
      <c r="M28" s="5"/>
      <c r="N28" s="5"/>
      <c r="O28" s="5"/>
      <c r="P28" s="5"/>
      <c r="Q28" s="5"/>
      <c r="R28" s="5"/>
      <c r="S28" s="5"/>
      <c r="T28" s="5"/>
    </row>
    <row r="29" spans="1:20" ht="16.5" thickTop="1" thickBot="1">
      <c r="A29" s="2"/>
      <c r="B29" s="19"/>
      <c r="C29" s="17"/>
      <c r="D29" s="17"/>
      <c r="E29" s="18" t="s">
        <v>5</v>
      </c>
      <c r="F29" s="187">
        <f>+F27+F28</f>
        <v>340624.94400000002</v>
      </c>
      <c r="H29" s="18" t="s">
        <v>5</v>
      </c>
      <c r="I29" s="220">
        <f>I27+I28</f>
        <v>0</v>
      </c>
      <c r="L29" s="5"/>
      <c r="M29" s="5"/>
      <c r="N29" s="5"/>
      <c r="O29" s="5"/>
      <c r="P29" s="5"/>
      <c r="Q29" s="5"/>
      <c r="R29" s="5"/>
      <c r="S29" s="5"/>
      <c r="T29" s="5"/>
    </row>
    <row r="30" spans="1:20" ht="15.75" thickTop="1">
      <c r="A30" s="2"/>
      <c r="B30" s="2"/>
      <c r="C30" s="2"/>
      <c r="D30" s="2"/>
      <c r="E30" s="2"/>
      <c r="L30" s="5"/>
      <c r="M30" s="5"/>
      <c r="N30" s="5"/>
      <c r="O30" s="5"/>
      <c r="P30" s="5"/>
      <c r="Q30" s="5"/>
      <c r="R30" s="5"/>
      <c r="S30" s="5"/>
      <c r="T30" s="5"/>
    </row>
    <row r="31" spans="1:20">
      <c r="A31" s="2"/>
      <c r="L31" s="5"/>
      <c r="M31" s="5"/>
      <c r="N31" s="5"/>
      <c r="O31" s="5"/>
      <c r="P31" s="5"/>
      <c r="Q31" s="5"/>
      <c r="R31" s="5"/>
      <c r="S31" s="5"/>
      <c r="T31" s="5"/>
    </row>
    <row r="32" spans="1:20">
      <c r="L32" s="5"/>
      <c r="M32" s="5"/>
      <c r="N32" s="5"/>
      <c r="O32" s="5"/>
      <c r="P32" s="5"/>
      <c r="Q32" s="5"/>
      <c r="R32" s="5"/>
      <c r="S32" s="5"/>
      <c r="T32" s="5"/>
    </row>
    <row r="33" spans="12:20">
      <c r="L33" s="5"/>
      <c r="M33" s="5"/>
      <c r="N33" s="5"/>
      <c r="O33" s="5"/>
      <c r="P33" s="5"/>
      <c r="Q33" s="5"/>
      <c r="R33" s="5"/>
      <c r="S33" s="5"/>
      <c r="T33" s="5"/>
    </row>
    <row r="34" spans="12:20">
      <c r="L34" s="5"/>
      <c r="M34" s="5"/>
      <c r="N34" s="5"/>
      <c r="O34" s="5"/>
      <c r="P34" s="5"/>
      <c r="Q34" s="5"/>
      <c r="R34" s="5"/>
      <c r="S34" s="5"/>
      <c r="T34" s="5"/>
    </row>
    <row r="35" spans="12:20">
      <c r="L35" s="5"/>
      <c r="M35" s="5"/>
      <c r="N35" s="5"/>
      <c r="O35" s="5"/>
      <c r="P35" s="5"/>
      <c r="Q35" s="5"/>
      <c r="R35" s="5"/>
      <c r="S35" s="5"/>
      <c r="T35" s="5"/>
    </row>
    <row r="36" spans="12:20">
      <c r="L36" s="5"/>
      <c r="M36" s="5"/>
      <c r="N36" s="5"/>
      <c r="O36" s="5"/>
      <c r="P36" s="5"/>
      <c r="Q36" s="5"/>
      <c r="R36" s="5"/>
      <c r="S36" s="5"/>
      <c r="T36" s="5"/>
    </row>
  </sheetData>
  <mergeCells count="6">
    <mergeCell ref="G16:I16"/>
    <mergeCell ref="A15:B15"/>
    <mergeCell ref="A16:B16"/>
    <mergeCell ref="E19:E20"/>
    <mergeCell ref="F19:F20"/>
    <mergeCell ref="D19:D20"/>
  </mergeCells>
  <hyperlinks>
    <hyperlink ref="C6" r:id="rId1" xr:uid="{506977BC-8ADA-4BB3-8086-44684F5B1471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75" fitToHeight="1000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C5709-11CD-4689-A3F3-E930BB0570EE}">
  <sheetPr>
    <tabColor rgb="FF92D050"/>
    <pageSetUpPr fitToPage="1"/>
  </sheetPr>
  <dimension ref="A1:G45"/>
  <sheetViews>
    <sheetView topLeftCell="A19" zoomScale="85" zoomScaleNormal="85" zoomScaleSheetLayoutView="90" zoomScalePageLayoutView="125" workbookViewId="0">
      <selection activeCell="M21" sqref="M21"/>
    </sheetView>
  </sheetViews>
  <sheetFormatPr baseColWidth="10" defaultColWidth="10.85546875" defaultRowHeight="15"/>
  <cols>
    <col min="1" max="1" width="7.85546875" style="7" customWidth="1"/>
    <col min="2" max="2" width="65.85546875" style="3" customWidth="1"/>
    <col min="3" max="3" width="6.5703125" style="6" customWidth="1"/>
    <col min="4" max="4" width="10.85546875" style="285" customWidth="1"/>
    <col min="5" max="5" width="10.7109375" style="110" customWidth="1"/>
    <col min="6" max="6" width="12.42578125" style="286" customWidth="1"/>
    <col min="7" max="7" width="10.85546875" style="2"/>
    <col min="8" max="8" width="15.5703125" style="2" customWidth="1"/>
    <col min="9" max="9" width="10.85546875" style="2"/>
    <col min="10" max="10" width="20.7109375" style="2" customWidth="1"/>
    <col min="11" max="13" width="10.85546875" style="2"/>
    <col min="14" max="14" width="21.5703125" style="2" customWidth="1"/>
    <col min="15" max="15" width="13.140625" style="2" customWidth="1"/>
    <col min="16" max="16384" width="10.85546875" style="2"/>
  </cols>
  <sheetData>
    <row r="1" spans="1:6">
      <c r="A1" s="28"/>
      <c r="B1" s="28"/>
      <c r="C1" s="28"/>
      <c r="D1" s="111"/>
      <c r="E1" s="106"/>
      <c r="F1" s="106"/>
    </row>
    <row r="2" spans="1:6">
      <c r="A2" s="28"/>
      <c r="B2" s="28"/>
      <c r="C2" s="53" t="s">
        <v>13</v>
      </c>
      <c r="D2" s="112"/>
      <c r="E2" s="106"/>
      <c r="F2" s="106"/>
    </row>
    <row r="3" spans="1:6">
      <c r="A3" s="28"/>
      <c r="B3" s="28"/>
      <c r="C3" s="39" t="s">
        <v>14</v>
      </c>
      <c r="D3" s="92"/>
      <c r="E3" s="106"/>
      <c r="F3" s="106"/>
    </row>
    <row r="4" spans="1:6">
      <c r="A4" s="28"/>
      <c r="B4" s="28"/>
      <c r="C4" s="40" t="s">
        <v>15</v>
      </c>
      <c r="D4" s="113"/>
      <c r="E4" s="106"/>
      <c r="F4" s="106"/>
    </row>
    <row r="5" spans="1:6">
      <c r="A5" s="28"/>
      <c r="B5" s="28"/>
      <c r="C5" s="40" t="s">
        <v>16</v>
      </c>
      <c r="D5" s="113"/>
      <c r="E5" s="106"/>
      <c r="F5" s="106"/>
    </row>
    <row r="6" spans="1:6">
      <c r="A6" s="28"/>
      <c r="B6" s="28"/>
      <c r="C6" s="41" t="s">
        <v>17</v>
      </c>
      <c r="D6" s="94"/>
      <c r="E6" s="106"/>
      <c r="F6" s="106"/>
    </row>
    <row r="7" spans="1:6" ht="18">
      <c r="A7" s="30" t="s">
        <v>259</v>
      </c>
      <c r="B7" s="31"/>
      <c r="C7" s="32"/>
      <c r="D7" s="114"/>
      <c r="E7" s="106"/>
      <c r="F7" s="106"/>
    </row>
    <row r="8" spans="1:6">
      <c r="A8" s="75" t="s">
        <v>258</v>
      </c>
      <c r="B8" s="34"/>
      <c r="C8" s="35"/>
      <c r="D8" s="115"/>
      <c r="E8" s="106"/>
      <c r="F8" s="106"/>
    </row>
    <row r="9" spans="1:6">
      <c r="A9" s="75" t="s">
        <v>260</v>
      </c>
      <c r="B9" s="34">
        <v>24019</v>
      </c>
      <c r="C9" s="35"/>
      <c r="D9" s="115"/>
      <c r="E9" s="106"/>
      <c r="F9" s="106"/>
    </row>
    <row r="10" spans="1:6">
      <c r="A10" s="36"/>
      <c r="B10" s="37"/>
      <c r="C10" s="35"/>
      <c r="D10" s="115"/>
      <c r="E10" s="106"/>
      <c r="F10" s="106"/>
    </row>
    <row r="11" spans="1:6">
      <c r="A11" s="75" t="s">
        <v>143</v>
      </c>
      <c r="B11" s="34"/>
      <c r="C11" s="35"/>
      <c r="D11" s="115"/>
      <c r="E11" s="106"/>
      <c r="F11" s="106"/>
    </row>
    <row r="12" spans="1:6">
      <c r="A12" s="75" t="s">
        <v>261</v>
      </c>
      <c r="B12" s="34"/>
      <c r="C12" s="35"/>
      <c r="D12" s="115"/>
      <c r="E12" s="106"/>
      <c r="F12" s="106"/>
    </row>
    <row r="13" spans="1:6">
      <c r="A13" s="75" t="s">
        <v>262</v>
      </c>
      <c r="B13" s="79"/>
      <c r="C13" s="35"/>
      <c r="D13" s="115"/>
      <c r="E13" s="106"/>
      <c r="F13" s="106"/>
    </row>
    <row r="14" spans="1:6" ht="13.15" customHeight="1">
      <c r="A14" s="28"/>
      <c r="B14" s="28"/>
      <c r="C14" s="28"/>
      <c r="D14" s="111"/>
      <c r="E14" s="106"/>
      <c r="F14" s="106"/>
    </row>
    <row r="15" spans="1:6" ht="14.45" customHeight="1">
      <c r="A15" s="407"/>
      <c r="B15" s="407"/>
      <c r="C15" s="28"/>
      <c r="D15" s="111"/>
      <c r="E15" s="106"/>
      <c r="F15" s="106"/>
    </row>
    <row r="16" spans="1:6" ht="18.75">
      <c r="A16" s="416" t="s">
        <v>144</v>
      </c>
      <c r="B16" s="416"/>
    </row>
    <row r="17" spans="1:6" ht="16.5" thickBot="1">
      <c r="A17" s="330" t="s">
        <v>83</v>
      </c>
      <c r="B17" s="331"/>
      <c r="C17" s="322"/>
      <c r="D17" s="332"/>
      <c r="E17" s="323"/>
      <c r="F17" s="333"/>
    </row>
    <row r="18" spans="1:6" ht="15.6" customHeight="1">
      <c r="A18" s="417" t="s">
        <v>178</v>
      </c>
      <c r="B18" s="418"/>
      <c r="C18" s="308"/>
      <c r="D18" s="309"/>
      <c r="E18" s="275"/>
      <c r="F18" s="276"/>
    </row>
    <row r="19" spans="1:6" ht="30">
      <c r="A19" s="296" t="s">
        <v>32</v>
      </c>
      <c r="B19" s="289" t="s">
        <v>33</v>
      </c>
      <c r="C19" s="290" t="s">
        <v>0</v>
      </c>
      <c r="D19" s="291" t="s">
        <v>27</v>
      </c>
      <c r="E19" s="292" t="s">
        <v>43</v>
      </c>
      <c r="F19" s="297" t="s">
        <v>28</v>
      </c>
    </row>
    <row r="20" spans="1:6">
      <c r="A20" s="307" t="s">
        <v>145</v>
      </c>
      <c r="B20" s="21" t="s">
        <v>37</v>
      </c>
      <c r="C20" s="150"/>
      <c r="D20" s="293"/>
      <c r="E20" s="284"/>
      <c r="F20" s="298"/>
    </row>
    <row r="21" spans="1:6">
      <c r="A21" s="306" t="s">
        <v>147</v>
      </c>
      <c r="B21" s="268" t="s">
        <v>146</v>
      </c>
      <c r="C21" s="54"/>
      <c r="D21" s="128"/>
      <c r="E21" s="105"/>
      <c r="F21" s="281"/>
    </row>
    <row r="22" spans="1:6" ht="16.5" customHeight="1">
      <c r="A22" s="302" t="s">
        <v>149</v>
      </c>
      <c r="B22" s="301" t="s">
        <v>148</v>
      </c>
      <c r="C22" s="54" t="s">
        <v>38</v>
      </c>
      <c r="D22" s="343">
        <v>0</v>
      </c>
      <c r="E22" s="344">
        <v>0</v>
      </c>
      <c r="F22" s="345">
        <f>E22*D22</f>
        <v>0</v>
      </c>
    </row>
    <row r="23" spans="1:6">
      <c r="A23" s="302" t="s">
        <v>150</v>
      </c>
      <c r="B23" s="301" t="s">
        <v>151</v>
      </c>
      <c r="C23" s="54"/>
      <c r="D23" s="343">
        <v>0</v>
      </c>
      <c r="E23" s="344">
        <v>0</v>
      </c>
      <c r="F23" s="345">
        <f>E23*D23</f>
        <v>0</v>
      </c>
    </row>
    <row r="24" spans="1:6">
      <c r="A24" s="302" t="s">
        <v>152</v>
      </c>
      <c r="B24" s="301" t="s">
        <v>184</v>
      </c>
      <c r="C24" s="54"/>
      <c r="D24" s="343">
        <v>0</v>
      </c>
      <c r="E24" s="344">
        <v>0</v>
      </c>
      <c r="F24" s="345"/>
    </row>
    <row r="25" spans="1:6">
      <c r="A25" s="306" t="s">
        <v>154</v>
      </c>
      <c r="B25" s="268" t="s">
        <v>155</v>
      </c>
      <c r="C25" s="54"/>
      <c r="D25" s="343">
        <v>0</v>
      </c>
      <c r="E25" s="344">
        <v>0</v>
      </c>
      <c r="F25" s="345"/>
    </row>
    <row r="26" spans="1:6">
      <c r="A26" s="272" t="s">
        <v>156</v>
      </c>
      <c r="B26" s="283" t="s">
        <v>257</v>
      </c>
      <c r="C26" s="54" t="s">
        <v>42</v>
      </c>
      <c r="D26" s="343">
        <v>0</v>
      </c>
      <c r="E26" s="344">
        <v>0</v>
      </c>
      <c r="F26" s="345">
        <f>E26*D26</f>
        <v>0</v>
      </c>
    </row>
    <row r="27" spans="1:6">
      <c r="A27" s="272" t="s">
        <v>215</v>
      </c>
      <c r="B27" s="283" t="s">
        <v>216</v>
      </c>
      <c r="C27" s="54" t="s">
        <v>41</v>
      </c>
      <c r="D27" s="343">
        <v>0</v>
      </c>
      <c r="E27" s="344">
        <v>0</v>
      </c>
      <c r="F27" s="345">
        <f>E27*D27</f>
        <v>0</v>
      </c>
    </row>
    <row r="28" spans="1:6">
      <c r="A28" s="305" t="s">
        <v>157</v>
      </c>
      <c r="B28" s="287" t="s">
        <v>158</v>
      </c>
      <c r="C28" s="54"/>
      <c r="D28" s="343">
        <v>0</v>
      </c>
      <c r="E28" s="344">
        <v>0</v>
      </c>
      <c r="F28" s="345"/>
    </row>
    <row r="29" spans="1:6">
      <c r="A29" s="272" t="s">
        <v>159</v>
      </c>
      <c r="B29" s="283" t="s">
        <v>160</v>
      </c>
      <c r="C29" s="54" t="s">
        <v>42</v>
      </c>
      <c r="D29" s="343">
        <v>0</v>
      </c>
      <c r="E29" s="344">
        <v>0</v>
      </c>
      <c r="F29" s="345">
        <f>E29*D29</f>
        <v>0</v>
      </c>
    </row>
    <row r="30" spans="1:6">
      <c r="A30" s="305" t="s">
        <v>161</v>
      </c>
      <c r="B30" s="287" t="s">
        <v>140</v>
      </c>
      <c r="C30" s="54"/>
      <c r="D30" s="343">
        <v>0</v>
      </c>
      <c r="E30" s="344">
        <v>0</v>
      </c>
      <c r="F30" s="345"/>
    </row>
    <row r="31" spans="1:6">
      <c r="A31" s="271" t="s">
        <v>162</v>
      </c>
      <c r="B31" s="288" t="s">
        <v>163</v>
      </c>
      <c r="C31" s="54" t="s">
        <v>42</v>
      </c>
      <c r="D31" s="343">
        <v>0</v>
      </c>
      <c r="E31" s="344">
        <v>0</v>
      </c>
      <c r="F31" s="346">
        <f>E31*D31</f>
        <v>0</v>
      </c>
    </row>
    <row r="32" spans="1:6">
      <c r="A32" s="271" t="s">
        <v>164</v>
      </c>
      <c r="B32" s="288" t="s">
        <v>180</v>
      </c>
      <c r="C32" s="54" t="s">
        <v>42</v>
      </c>
      <c r="D32" s="343">
        <v>0</v>
      </c>
      <c r="E32" s="344">
        <v>0</v>
      </c>
      <c r="F32" s="345">
        <f>E32*D32</f>
        <v>0</v>
      </c>
    </row>
    <row r="33" spans="1:7">
      <c r="A33" s="303" t="s">
        <v>166</v>
      </c>
      <c r="B33" s="304" t="s">
        <v>165</v>
      </c>
      <c r="C33" s="54"/>
      <c r="D33" s="343">
        <v>0</v>
      </c>
      <c r="E33" s="344">
        <v>0</v>
      </c>
      <c r="F33" s="345"/>
    </row>
    <row r="34" spans="1:7">
      <c r="A34" s="271" t="s">
        <v>167</v>
      </c>
      <c r="B34" s="288" t="s">
        <v>168</v>
      </c>
      <c r="C34" s="54" t="s">
        <v>42</v>
      </c>
      <c r="D34" s="343">
        <v>0</v>
      </c>
      <c r="E34" s="344">
        <v>0</v>
      </c>
      <c r="F34" s="345">
        <f>E34*D34</f>
        <v>0</v>
      </c>
    </row>
    <row r="35" spans="1:7">
      <c r="A35" s="305" t="s">
        <v>169</v>
      </c>
      <c r="B35" s="287" t="s">
        <v>3</v>
      </c>
      <c r="C35" s="54"/>
      <c r="D35" s="343">
        <v>0</v>
      </c>
      <c r="E35" s="344">
        <v>0</v>
      </c>
      <c r="F35" s="345"/>
    </row>
    <row r="36" spans="1:7">
      <c r="A36" s="271" t="s">
        <v>170</v>
      </c>
      <c r="B36" s="283" t="s">
        <v>138</v>
      </c>
      <c r="C36" s="54" t="s">
        <v>41</v>
      </c>
      <c r="D36" s="343">
        <v>0</v>
      </c>
      <c r="E36" s="344">
        <v>0</v>
      </c>
      <c r="F36" s="345">
        <f>E36*D36</f>
        <v>0</v>
      </c>
      <c r="G36" s="294"/>
    </row>
    <row r="37" spans="1:7">
      <c r="A37" s="271" t="s">
        <v>171</v>
      </c>
      <c r="B37" s="283" t="s">
        <v>172</v>
      </c>
      <c r="C37" s="54" t="s">
        <v>41</v>
      </c>
      <c r="D37" s="343">
        <v>0</v>
      </c>
      <c r="E37" s="344">
        <v>0</v>
      </c>
      <c r="F37" s="345"/>
      <c r="G37" s="294"/>
    </row>
    <row r="38" spans="1:7">
      <c r="A38" s="271" t="s">
        <v>173</v>
      </c>
      <c r="B38" s="283" t="s">
        <v>139</v>
      </c>
      <c r="C38" s="54" t="s">
        <v>41</v>
      </c>
      <c r="D38" s="343">
        <v>0</v>
      </c>
      <c r="E38" s="344">
        <v>0</v>
      </c>
      <c r="F38" s="345"/>
      <c r="G38" s="294"/>
    </row>
    <row r="39" spans="1:7">
      <c r="A39" s="271" t="s">
        <v>174</v>
      </c>
      <c r="B39" s="283" t="s">
        <v>175</v>
      </c>
      <c r="C39" s="54" t="s">
        <v>41</v>
      </c>
      <c r="D39" s="343">
        <v>0</v>
      </c>
      <c r="E39" s="344">
        <v>0</v>
      </c>
      <c r="F39" s="345">
        <f>E39*D39</f>
        <v>0</v>
      </c>
      <c r="G39" s="294"/>
    </row>
    <row r="40" spans="1:7" ht="15.75" thickBot="1">
      <c r="A40" s="310" t="s">
        <v>177</v>
      </c>
      <c r="B40" s="334" t="s">
        <v>176</v>
      </c>
      <c r="C40" s="311" t="s">
        <v>41</v>
      </c>
      <c r="D40" s="347">
        <v>0</v>
      </c>
      <c r="E40" s="348"/>
      <c r="F40" s="349"/>
      <c r="G40" s="294"/>
    </row>
    <row r="41" spans="1:7" ht="15.75" thickBot="1">
      <c r="A41" s="336"/>
      <c r="B41" s="23"/>
      <c r="C41" s="2"/>
      <c r="D41" s="295"/>
      <c r="E41" s="108"/>
      <c r="F41" s="335"/>
      <c r="G41" s="294"/>
    </row>
    <row r="42" spans="1:7" ht="16.5" thickTop="1" thickBot="1">
      <c r="A42" s="2"/>
      <c r="B42" s="16"/>
      <c r="C42" s="17"/>
      <c r="D42" s="277"/>
      <c r="E42" s="18" t="s">
        <v>22</v>
      </c>
      <c r="F42" s="350">
        <f>SUM(F22:F40)</f>
        <v>0</v>
      </c>
    </row>
    <row r="43" spans="1:7" ht="17.25" thickTop="1" thickBot="1">
      <c r="A43" s="337"/>
      <c r="B43" s="300"/>
      <c r="C43" s="54"/>
      <c r="D43" s="142"/>
      <c r="E43" s="109" t="s">
        <v>4</v>
      </c>
      <c r="F43" s="351">
        <f>F42*0.2</f>
        <v>0</v>
      </c>
    </row>
    <row r="44" spans="1:7" ht="17.25" thickTop="1" thickBot="1">
      <c r="A44" s="337"/>
      <c r="B44" s="300"/>
      <c r="C44" s="54"/>
      <c r="D44" s="142"/>
      <c r="E44" s="109" t="s">
        <v>5</v>
      </c>
      <c r="F44" s="351">
        <f>F42+F43</f>
        <v>0</v>
      </c>
    </row>
    <row r="45" spans="1:7" ht="16.5" thickTop="1">
      <c r="A45" s="337"/>
      <c r="B45" s="300"/>
      <c r="C45" s="54"/>
      <c r="D45" s="142"/>
      <c r="E45" s="109"/>
      <c r="F45" s="183"/>
    </row>
  </sheetData>
  <mergeCells count="3">
    <mergeCell ref="A15:B15"/>
    <mergeCell ref="A16:B16"/>
    <mergeCell ref="A18:B18"/>
  </mergeCells>
  <phoneticPr fontId="33" type="noConversion"/>
  <hyperlinks>
    <hyperlink ref="C6" r:id="rId1" xr:uid="{F1D69B54-4A33-4200-AB2E-4098A0745EC3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76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3FCC4-C405-426E-B21E-8DF01BC46A39}">
  <sheetPr>
    <tabColor rgb="FF00B050"/>
    <pageSetUpPr fitToPage="1"/>
  </sheetPr>
  <dimension ref="A1:O51"/>
  <sheetViews>
    <sheetView zoomScale="85" zoomScaleNormal="85" zoomScaleSheetLayoutView="90" zoomScalePageLayoutView="125" workbookViewId="0">
      <selection activeCell="K21" sqref="K21"/>
    </sheetView>
  </sheetViews>
  <sheetFormatPr baseColWidth="10" defaultColWidth="10.85546875" defaultRowHeight="15"/>
  <cols>
    <col min="1" max="1" width="7.85546875" style="7" customWidth="1"/>
    <col min="2" max="2" width="51.28515625" style="3" customWidth="1"/>
    <col min="3" max="3" width="4.7109375" style="6" customWidth="1"/>
    <col min="4" max="4" width="11" style="99" customWidth="1"/>
    <col min="5" max="5" width="10.7109375" style="110" customWidth="1"/>
    <col min="6" max="6" width="12.28515625" style="108" customWidth="1"/>
    <col min="7" max="16384" width="10.85546875" style="2"/>
  </cols>
  <sheetData>
    <row r="1" spans="1:6">
      <c r="A1" s="28"/>
      <c r="B1" s="28"/>
      <c r="C1" s="28"/>
      <c r="D1" s="90"/>
      <c r="E1" s="106"/>
      <c r="F1" s="106"/>
    </row>
    <row r="2" spans="1:6">
      <c r="A2" s="28"/>
      <c r="B2" s="28"/>
      <c r="C2" s="53" t="s">
        <v>13</v>
      </c>
      <c r="D2" s="91"/>
      <c r="E2" s="106"/>
      <c r="F2" s="106"/>
    </row>
    <row r="3" spans="1:6">
      <c r="A3" s="28"/>
      <c r="B3" s="28"/>
      <c r="C3" s="39" t="s">
        <v>14</v>
      </c>
      <c r="D3" s="92"/>
      <c r="E3" s="106"/>
      <c r="F3" s="106"/>
    </row>
    <row r="4" spans="1:6">
      <c r="A4" s="28"/>
      <c r="B4" s="28"/>
      <c r="C4" s="40" t="s">
        <v>15</v>
      </c>
      <c r="D4" s="93"/>
      <c r="E4" s="106"/>
      <c r="F4" s="106"/>
    </row>
    <row r="5" spans="1:6">
      <c r="A5" s="28"/>
      <c r="B5" s="28"/>
      <c r="C5" s="40" t="s">
        <v>16</v>
      </c>
      <c r="D5" s="93"/>
      <c r="E5" s="106"/>
      <c r="F5" s="106"/>
    </row>
    <row r="6" spans="1:6">
      <c r="A6" s="28"/>
      <c r="B6" s="28"/>
      <c r="C6" s="41" t="s">
        <v>17</v>
      </c>
      <c r="D6" s="94"/>
      <c r="E6" s="106"/>
      <c r="F6" s="106"/>
    </row>
    <row r="7" spans="1:6" ht="18">
      <c r="A7" s="30" t="s">
        <v>259</v>
      </c>
      <c r="B7" s="31"/>
      <c r="C7" s="32"/>
      <c r="D7" s="95"/>
      <c r="E7" s="106"/>
      <c r="F7" s="106"/>
    </row>
    <row r="8" spans="1:6">
      <c r="A8" s="75" t="s">
        <v>258</v>
      </c>
      <c r="B8" s="34"/>
      <c r="C8" s="35"/>
      <c r="D8" s="96"/>
      <c r="E8" s="106"/>
      <c r="F8" s="106"/>
    </row>
    <row r="9" spans="1:6">
      <c r="A9" s="75" t="s">
        <v>260</v>
      </c>
      <c r="B9" s="34">
        <v>24019</v>
      </c>
      <c r="C9" s="35"/>
      <c r="D9" s="96"/>
      <c r="E9" s="106"/>
      <c r="F9" s="106"/>
    </row>
    <row r="10" spans="1:6">
      <c r="A10" s="36"/>
      <c r="B10" s="37"/>
      <c r="C10" s="35"/>
      <c r="D10" s="96"/>
      <c r="E10" s="106"/>
      <c r="F10" s="106"/>
    </row>
    <row r="11" spans="1:6">
      <c r="A11" s="75" t="s">
        <v>143</v>
      </c>
      <c r="B11" s="34"/>
      <c r="C11" s="35"/>
      <c r="D11" s="96"/>
      <c r="E11" s="106"/>
      <c r="F11" s="106"/>
    </row>
    <row r="12" spans="1:6">
      <c r="A12" s="75" t="s">
        <v>261</v>
      </c>
      <c r="B12" s="34"/>
      <c r="C12" s="35"/>
      <c r="D12" s="96"/>
      <c r="E12" s="106"/>
      <c r="F12" s="106"/>
    </row>
    <row r="13" spans="1:6">
      <c r="A13" s="75" t="s">
        <v>262</v>
      </c>
      <c r="B13" s="79"/>
      <c r="C13" s="35"/>
      <c r="D13" s="96"/>
      <c r="E13" s="106"/>
      <c r="F13" s="106"/>
    </row>
    <row r="14" spans="1:6">
      <c r="A14" s="28"/>
      <c r="B14" s="28"/>
      <c r="C14" s="28"/>
      <c r="D14" s="90"/>
      <c r="E14" s="106"/>
      <c r="F14" s="106"/>
    </row>
    <row r="15" spans="1:6" ht="18.75">
      <c r="A15" s="416" t="s">
        <v>181</v>
      </c>
      <c r="B15" s="416"/>
      <c r="C15" s="28"/>
      <c r="D15" s="90"/>
      <c r="E15" s="106"/>
      <c r="F15" s="106"/>
    </row>
    <row r="16" spans="1:6" ht="15" customHeight="1" thickBot="1">
      <c r="A16" s="419" t="s">
        <v>83</v>
      </c>
      <c r="B16" s="419"/>
      <c r="C16" s="419"/>
      <c r="D16" s="419"/>
      <c r="E16" s="339"/>
      <c r="F16" s="339"/>
    </row>
    <row r="17" spans="1:13" ht="17.45" customHeight="1">
      <c r="A17" s="417" t="s">
        <v>178</v>
      </c>
      <c r="B17" s="418"/>
      <c r="C17" s="274"/>
      <c r="D17" s="318"/>
      <c r="E17" s="275"/>
      <c r="F17" s="276"/>
      <c r="K17" s="2" t="s">
        <v>83</v>
      </c>
    </row>
    <row r="18" spans="1:13" s="1" customFormat="1" ht="30" customHeight="1">
      <c r="A18" s="269" t="s">
        <v>32</v>
      </c>
      <c r="B18" s="11" t="s">
        <v>33</v>
      </c>
      <c r="C18" s="8" t="s">
        <v>0</v>
      </c>
      <c r="D18" s="243" t="s">
        <v>27</v>
      </c>
      <c r="E18" s="265" t="s">
        <v>43</v>
      </c>
      <c r="F18" s="278" t="s">
        <v>28</v>
      </c>
    </row>
    <row r="19" spans="1:13" customFormat="1">
      <c r="A19" s="307" t="s">
        <v>217</v>
      </c>
      <c r="B19" s="21" t="s">
        <v>37</v>
      </c>
      <c r="C19" s="319"/>
      <c r="D19" s="266"/>
      <c r="E19" s="320"/>
      <c r="F19" s="279"/>
      <c r="G19" s="2"/>
      <c r="H19" s="2"/>
      <c r="I19" s="2"/>
      <c r="J19" s="2"/>
      <c r="K19" s="2"/>
      <c r="L19" s="2"/>
      <c r="M19" s="2"/>
    </row>
    <row r="20" spans="1:13" customFormat="1">
      <c r="A20" s="316" t="s">
        <v>218</v>
      </c>
      <c r="B20" s="282" t="s">
        <v>146</v>
      </c>
      <c r="C20" s="54"/>
      <c r="D20" s="267"/>
      <c r="E20" s="110"/>
      <c r="F20" s="280"/>
      <c r="G20" s="2"/>
      <c r="H20" s="2"/>
      <c r="I20" s="2"/>
      <c r="J20" s="2"/>
      <c r="K20" s="2"/>
      <c r="L20" s="2"/>
      <c r="M20" s="2"/>
    </row>
    <row r="21" spans="1:13" customFormat="1" ht="30">
      <c r="A21" s="270" t="s">
        <v>222</v>
      </c>
      <c r="B21" s="314" t="s">
        <v>265</v>
      </c>
      <c r="C21" s="54" t="s">
        <v>38</v>
      </c>
      <c r="D21" s="353">
        <v>0</v>
      </c>
      <c r="E21" s="354">
        <v>0</v>
      </c>
      <c r="F21" s="355">
        <f>E21*D21</f>
        <v>0</v>
      </c>
      <c r="G21" s="2"/>
      <c r="H21" s="2"/>
      <c r="I21" s="2"/>
      <c r="J21" s="2"/>
      <c r="K21" s="2"/>
      <c r="L21" s="2"/>
      <c r="M21" s="2"/>
    </row>
    <row r="22" spans="1:13" customFormat="1">
      <c r="A22" s="270" t="s">
        <v>220</v>
      </c>
      <c r="B22" s="314" t="s">
        <v>267</v>
      </c>
      <c r="C22" s="54"/>
      <c r="D22" s="353"/>
      <c r="E22" s="354"/>
      <c r="F22" s="355"/>
      <c r="G22" s="2"/>
      <c r="H22" s="2"/>
      <c r="I22" s="2"/>
      <c r="J22" s="2"/>
      <c r="K22" s="2"/>
      <c r="L22" s="2"/>
      <c r="M22" s="2"/>
    </row>
    <row r="23" spans="1:13" customFormat="1">
      <c r="A23" s="270" t="s">
        <v>266</v>
      </c>
      <c r="B23" s="314" t="s">
        <v>219</v>
      </c>
      <c r="C23" s="54" t="s">
        <v>38</v>
      </c>
      <c r="D23" s="353">
        <v>0</v>
      </c>
      <c r="E23" s="354">
        <v>0</v>
      </c>
      <c r="F23" s="355">
        <f>E23</f>
        <v>0</v>
      </c>
      <c r="G23" s="2"/>
      <c r="H23" s="2"/>
      <c r="I23" s="2"/>
      <c r="J23" s="2"/>
      <c r="K23" s="2"/>
      <c r="L23" s="2"/>
      <c r="M23" s="2"/>
    </row>
    <row r="24" spans="1:13" customFormat="1">
      <c r="A24" s="316" t="s">
        <v>221</v>
      </c>
      <c r="B24" s="282" t="s">
        <v>223</v>
      </c>
      <c r="C24" s="54"/>
      <c r="D24" s="353"/>
      <c r="E24" s="354"/>
      <c r="F24" s="355"/>
      <c r="G24" s="2"/>
      <c r="H24" s="2"/>
      <c r="I24" s="2"/>
      <c r="J24" s="2"/>
      <c r="K24" s="2"/>
      <c r="L24" s="2"/>
      <c r="M24" s="2"/>
    </row>
    <row r="25" spans="1:13" customFormat="1" ht="30">
      <c r="A25" s="270" t="s">
        <v>225</v>
      </c>
      <c r="B25" s="314" t="s">
        <v>224</v>
      </c>
      <c r="C25" s="54" t="s">
        <v>38</v>
      </c>
      <c r="D25" s="353">
        <v>0</v>
      </c>
      <c r="E25" s="354">
        <v>0</v>
      </c>
      <c r="F25" s="355">
        <f t="shared" ref="F25" si="0">E25*D25</f>
        <v>0</v>
      </c>
      <c r="G25" s="2"/>
      <c r="H25" s="2"/>
      <c r="I25" s="2"/>
      <c r="J25" s="2"/>
      <c r="K25" s="2"/>
      <c r="L25" s="2"/>
      <c r="M25" s="2"/>
    </row>
    <row r="26" spans="1:13">
      <c r="A26" s="305" t="s">
        <v>227</v>
      </c>
      <c r="B26" s="221" t="s">
        <v>229</v>
      </c>
      <c r="C26" s="54"/>
      <c r="D26" s="353"/>
      <c r="E26" s="356"/>
      <c r="F26" s="355"/>
    </row>
    <row r="27" spans="1:13">
      <c r="A27" s="272" t="s">
        <v>226</v>
      </c>
      <c r="B27" s="12" t="s">
        <v>228</v>
      </c>
      <c r="C27" s="54" t="s">
        <v>0</v>
      </c>
      <c r="D27" s="353">
        <v>0</v>
      </c>
      <c r="E27" s="356">
        <v>0</v>
      </c>
      <c r="F27" s="355">
        <f>E27*D27</f>
        <v>0</v>
      </c>
    </row>
    <row r="28" spans="1:13">
      <c r="A28" s="271" t="s">
        <v>230</v>
      </c>
      <c r="B28" s="12" t="s">
        <v>268</v>
      </c>
      <c r="C28" s="54" t="s">
        <v>0</v>
      </c>
      <c r="D28" s="353">
        <v>0</v>
      </c>
      <c r="E28" s="356">
        <v>0</v>
      </c>
      <c r="F28" s="355">
        <f>E28*D28</f>
        <v>0</v>
      </c>
    </row>
    <row r="29" spans="1:13" ht="45">
      <c r="A29" s="271"/>
      <c r="B29" s="12" t="s">
        <v>269</v>
      </c>
      <c r="C29" s="54"/>
      <c r="D29" s="353"/>
      <c r="E29" s="356"/>
      <c r="F29" s="355"/>
    </row>
    <row r="30" spans="1:13">
      <c r="A30" s="303" t="s">
        <v>232</v>
      </c>
      <c r="B30" s="221" t="s">
        <v>231</v>
      </c>
      <c r="C30" s="54"/>
      <c r="D30" s="353"/>
      <c r="E30" s="356"/>
      <c r="F30" s="355"/>
    </row>
    <row r="31" spans="1:13">
      <c r="A31" s="271" t="s">
        <v>234</v>
      </c>
      <c r="B31" s="12" t="s">
        <v>233</v>
      </c>
      <c r="C31" s="54" t="s">
        <v>38</v>
      </c>
      <c r="D31" s="357">
        <v>0</v>
      </c>
      <c r="E31" s="356">
        <v>0</v>
      </c>
      <c r="F31" s="355">
        <f>E31*D31</f>
        <v>0</v>
      </c>
    </row>
    <row r="32" spans="1:13">
      <c r="A32" s="271" t="s">
        <v>236</v>
      </c>
      <c r="B32" s="12" t="s">
        <v>235</v>
      </c>
      <c r="C32" s="54" t="s">
        <v>0</v>
      </c>
      <c r="D32" s="357">
        <v>0</v>
      </c>
      <c r="E32" s="356">
        <v>0</v>
      </c>
      <c r="F32" s="355">
        <f>E32*D32</f>
        <v>0</v>
      </c>
    </row>
    <row r="33" spans="1:15" ht="45">
      <c r="A33" s="303" t="s">
        <v>237</v>
      </c>
      <c r="B33" s="221" t="s">
        <v>270</v>
      </c>
      <c r="C33" s="54"/>
      <c r="D33" s="357"/>
      <c r="E33" s="356"/>
      <c r="F33" s="355"/>
    </row>
    <row r="34" spans="1:15">
      <c r="A34" s="271" t="s">
        <v>238</v>
      </c>
      <c r="B34" s="12" t="s">
        <v>239</v>
      </c>
      <c r="C34" s="54" t="s">
        <v>0</v>
      </c>
      <c r="D34" s="357">
        <v>0</v>
      </c>
      <c r="E34" s="356">
        <v>0</v>
      </c>
      <c r="F34" s="355">
        <f>E34*D34</f>
        <v>0</v>
      </c>
    </row>
    <row r="35" spans="1:15">
      <c r="A35" s="271" t="s">
        <v>240</v>
      </c>
      <c r="B35" s="12" t="s">
        <v>241</v>
      </c>
      <c r="C35" s="54" t="s">
        <v>38</v>
      </c>
      <c r="D35" s="357">
        <v>0</v>
      </c>
      <c r="E35" s="356">
        <v>0</v>
      </c>
      <c r="F35" s="355">
        <f>E35*D35</f>
        <v>0</v>
      </c>
    </row>
    <row r="36" spans="1:15">
      <c r="A36" s="313" t="s">
        <v>242</v>
      </c>
      <c r="B36" s="315" t="s">
        <v>243</v>
      </c>
      <c r="C36" s="54"/>
      <c r="D36" s="357">
        <v>0</v>
      </c>
      <c r="E36" s="356">
        <v>0</v>
      </c>
      <c r="F36" s="355">
        <f>E36*D36</f>
        <v>0</v>
      </c>
    </row>
    <row r="37" spans="1:15" customFormat="1" ht="30">
      <c r="A37" s="302" t="s">
        <v>245</v>
      </c>
      <c r="B37" s="301" t="s">
        <v>244</v>
      </c>
      <c r="C37" s="319" t="s">
        <v>38</v>
      </c>
      <c r="D37" s="358">
        <v>0</v>
      </c>
      <c r="E37" s="359">
        <v>0</v>
      </c>
      <c r="F37" s="360">
        <f>E37*D37</f>
        <v>0</v>
      </c>
      <c r="G37" s="2"/>
      <c r="H37" s="2"/>
      <c r="I37" s="2"/>
      <c r="J37" s="2"/>
      <c r="K37" s="2"/>
      <c r="L37" s="2"/>
      <c r="M37" s="2"/>
      <c r="N37" s="2"/>
      <c r="O37" s="2"/>
    </row>
    <row r="38" spans="1:15" customFormat="1">
      <c r="A38" s="302" t="s">
        <v>271</v>
      </c>
      <c r="B38" s="301" t="s">
        <v>272</v>
      </c>
      <c r="C38" s="319" t="s">
        <v>38</v>
      </c>
      <c r="D38" s="358">
        <v>0</v>
      </c>
      <c r="E38" s="359">
        <v>0</v>
      </c>
      <c r="F38" s="360">
        <f>E38*D38</f>
        <v>0</v>
      </c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306" t="s">
        <v>246</v>
      </c>
      <c r="B39" s="221" t="s">
        <v>3</v>
      </c>
      <c r="C39" s="54"/>
      <c r="D39" s="353"/>
      <c r="E39" s="356"/>
      <c r="F39" s="360"/>
    </row>
    <row r="40" spans="1:15">
      <c r="A40" s="270" t="s">
        <v>248</v>
      </c>
      <c r="B40" s="148" t="s">
        <v>247</v>
      </c>
      <c r="C40" s="54" t="s">
        <v>0</v>
      </c>
      <c r="D40" s="353">
        <v>0</v>
      </c>
      <c r="E40" s="356">
        <v>0</v>
      </c>
      <c r="F40" s="360">
        <f t="shared" ref="F40:F41" si="1">E40*D40</f>
        <v>0</v>
      </c>
    </row>
    <row r="41" spans="1:15">
      <c r="A41" s="272" t="s">
        <v>249</v>
      </c>
      <c r="B41" s="299" t="s">
        <v>40</v>
      </c>
      <c r="C41" s="54" t="s">
        <v>39</v>
      </c>
      <c r="D41" s="353">
        <v>0</v>
      </c>
      <c r="E41" s="356">
        <v>0</v>
      </c>
      <c r="F41" s="355">
        <f t="shared" si="1"/>
        <v>0</v>
      </c>
    </row>
    <row r="42" spans="1:15">
      <c r="A42" s="272" t="s">
        <v>250</v>
      </c>
      <c r="B42" s="317" t="s">
        <v>175</v>
      </c>
      <c r="C42" s="54"/>
      <c r="D42" s="353" t="s">
        <v>253</v>
      </c>
      <c r="E42" s="356"/>
      <c r="F42" s="355"/>
    </row>
    <row r="43" spans="1:15" customFormat="1" ht="15.75" thickBot="1">
      <c r="A43" s="324" t="s">
        <v>252</v>
      </c>
      <c r="B43" s="325" t="s">
        <v>251</v>
      </c>
      <c r="C43" s="326" t="s">
        <v>2</v>
      </c>
      <c r="D43" s="327">
        <v>1</v>
      </c>
      <c r="E43" s="328"/>
      <c r="F43" s="329"/>
      <c r="G43" s="2"/>
      <c r="H43" s="2"/>
      <c r="I43" s="2"/>
      <c r="J43" s="2"/>
      <c r="K43" s="2"/>
      <c r="L43" s="2"/>
      <c r="M43" s="2"/>
      <c r="N43" s="2"/>
      <c r="O43" s="2"/>
    </row>
    <row r="44" spans="1:15" ht="15.75" thickBot="1">
      <c r="A44" s="340"/>
      <c r="B44" s="16"/>
      <c r="C44" s="17"/>
      <c r="D44" s="321"/>
      <c r="E44" s="18" t="s">
        <v>136</v>
      </c>
      <c r="F44" s="361">
        <f>SUM(F20:F43)</f>
        <v>0</v>
      </c>
    </row>
    <row r="45" spans="1:15" ht="16.5" thickTop="1" thickBot="1">
      <c r="A45" s="338"/>
      <c r="B45" s="19"/>
      <c r="C45" s="17"/>
      <c r="D45" s="321"/>
      <c r="E45" s="109" t="s">
        <v>4</v>
      </c>
      <c r="F45" s="362">
        <f>F44*0.2</f>
        <v>0</v>
      </c>
    </row>
    <row r="46" spans="1:15" ht="16.5" thickTop="1" thickBot="1">
      <c r="A46" s="338"/>
      <c r="B46" s="19"/>
      <c r="C46" s="17"/>
      <c r="D46" s="321"/>
      <c r="E46" s="109" t="s">
        <v>5</v>
      </c>
      <c r="F46" s="362">
        <f>F45+F44</f>
        <v>0</v>
      </c>
    </row>
    <row r="47" spans="1:15" ht="17.25" thickTop="1" thickBot="1">
      <c r="A47" s="337"/>
      <c r="B47" s="300" t="s">
        <v>82</v>
      </c>
      <c r="C47" s="368"/>
      <c r="D47" s="375"/>
      <c r="E47" s="365"/>
      <c r="F47" s="378"/>
    </row>
    <row r="48" spans="1:15" ht="15.75" customHeight="1">
      <c r="A48" s="417" t="s">
        <v>178</v>
      </c>
      <c r="B48" s="418"/>
      <c r="C48" s="379"/>
      <c r="D48" s="380"/>
      <c r="E48" s="381"/>
      <c r="F48" s="382"/>
    </row>
    <row r="49" spans="1:6" ht="15.6" customHeight="1">
      <c r="A49" s="269" t="s">
        <v>32</v>
      </c>
      <c r="B49" s="102" t="s">
        <v>33</v>
      </c>
      <c r="C49" s="383" t="s">
        <v>0</v>
      </c>
      <c r="D49" s="384" t="s">
        <v>27</v>
      </c>
      <c r="E49" s="385" t="s">
        <v>43</v>
      </c>
      <c r="F49" s="386" t="s">
        <v>28</v>
      </c>
    </row>
    <row r="50" spans="1:6" ht="30.75" thickBot="1">
      <c r="A50" s="341" t="s">
        <v>263</v>
      </c>
      <c r="B50" s="342" t="s">
        <v>264</v>
      </c>
      <c r="C50" s="387" t="s">
        <v>38</v>
      </c>
      <c r="D50" s="352">
        <v>0</v>
      </c>
      <c r="E50" s="388">
        <v>0</v>
      </c>
      <c r="F50" s="389">
        <f>E50*D50</f>
        <v>0</v>
      </c>
    </row>
    <row r="51" spans="1:6">
      <c r="B51" s="67"/>
    </row>
  </sheetData>
  <mergeCells count="4">
    <mergeCell ref="A15:B15"/>
    <mergeCell ref="A16:D16"/>
    <mergeCell ref="A17:B17"/>
    <mergeCell ref="A48:B48"/>
  </mergeCells>
  <phoneticPr fontId="33" type="noConversion"/>
  <hyperlinks>
    <hyperlink ref="C6" r:id="rId1" xr:uid="{C5D8CA12-0AD8-44D7-9E96-90CA27B32443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98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BEBC0-F905-47C4-B31F-2AEBB6E02181}">
  <sheetPr>
    <tabColor rgb="FF92D050"/>
    <pageSetUpPr fitToPage="1"/>
  </sheetPr>
  <dimension ref="A1:G61"/>
  <sheetViews>
    <sheetView tabSelected="1" topLeftCell="A10" zoomScale="85" zoomScaleNormal="85" zoomScaleSheetLayoutView="90" zoomScalePageLayoutView="125" workbookViewId="0">
      <selection activeCell="K31" sqref="K31"/>
    </sheetView>
  </sheetViews>
  <sheetFormatPr baseColWidth="10" defaultColWidth="10.85546875" defaultRowHeight="15"/>
  <cols>
    <col min="1" max="1" width="7.85546875" style="7" customWidth="1"/>
    <col min="2" max="2" width="65.85546875" style="3" customWidth="1"/>
    <col min="3" max="3" width="6.5703125" style="6" customWidth="1"/>
    <col min="4" max="4" width="10.85546875" style="285" customWidth="1"/>
    <col min="5" max="5" width="10.7109375" style="110" customWidth="1"/>
    <col min="6" max="6" width="12.42578125" style="286" customWidth="1"/>
    <col min="7" max="7" width="10.85546875" style="2"/>
    <col min="8" max="8" width="15.5703125" style="2" customWidth="1"/>
    <col min="9" max="9" width="10.85546875" style="2"/>
    <col min="10" max="10" width="20.7109375" style="2" customWidth="1"/>
    <col min="11" max="13" width="10.85546875" style="2"/>
    <col min="14" max="14" width="21.5703125" style="2" customWidth="1"/>
    <col min="15" max="15" width="13.140625" style="2" customWidth="1"/>
    <col min="16" max="16384" width="10.85546875" style="2"/>
  </cols>
  <sheetData>
    <row r="1" spans="1:6">
      <c r="A1" s="28"/>
      <c r="B1" s="28"/>
      <c r="C1" s="28"/>
      <c r="D1" s="111"/>
      <c r="E1" s="106"/>
      <c r="F1" s="106"/>
    </row>
    <row r="2" spans="1:6">
      <c r="A2" s="28"/>
      <c r="B2" s="28"/>
      <c r="C2" s="53" t="s">
        <v>13</v>
      </c>
      <c r="D2" s="112"/>
      <c r="E2" s="106"/>
      <c r="F2" s="106"/>
    </row>
    <row r="3" spans="1:6">
      <c r="A3" s="28"/>
      <c r="B3" s="28"/>
      <c r="C3" s="39" t="s">
        <v>14</v>
      </c>
      <c r="D3" s="92"/>
      <c r="E3" s="106"/>
      <c r="F3" s="106"/>
    </row>
    <row r="4" spans="1:6">
      <c r="A4" s="28"/>
      <c r="B4" s="28"/>
      <c r="C4" s="40" t="s">
        <v>15</v>
      </c>
      <c r="D4" s="113"/>
      <c r="E4" s="106"/>
      <c r="F4" s="106"/>
    </row>
    <row r="5" spans="1:6">
      <c r="A5" s="28"/>
      <c r="B5" s="28"/>
      <c r="C5" s="40" t="s">
        <v>16</v>
      </c>
      <c r="D5" s="113"/>
      <c r="E5" s="106"/>
      <c r="F5" s="106"/>
    </row>
    <row r="6" spans="1:6">
      <c r="A6" s="28"/>
      <c r="B6" s="28"/>
      <c r="C6" s="41" t="s">
        <v>17</v>
      </c>
      <c r="D6" s="94"/>
      <c r="E6" s="106"/>
      <c r="F6" s="106"/>
    </row>
    <row r="7" spans="1:6" ht="18">
      <c r="A7" s="30" t="s">
        <v>259</v>
      </c>
      <c r="B7" s="31"/>
      <c r="C7" s="32"/>
      <c r="D7" s="114"/>
      <c r="E7" s="106"/>
      <c r="F7" s="106"/>
    </row>
    <row r="8" spans="1:6">
      <c r="A8" s="75" t="s">
        <v>258</v>
      </c>
      <c r="B8" s="34"/>
      <c r="C8" s="35"/>
      <c r="D8" s="115"/>
      <c r="E8" s="106"/>
      <c r="F8" s="106"/>
    </row>
    <row r="9" spans="1:6">
      <c r="A9" s="75" t="s">
        <v>260</v>
      </c>
      <c r="B9" s="34">
        <v>24019</v>
      </c>
      <c r="C9" s="35"/>
      <c r="D9" s="115"/>
      <c r="E9" s="106"/>
      <c r="F9" s="106"/>
    </row>
    <row r="10" spans="1:6">
      <c r="A10" s="36"/>
      <c r="B10" s="37"/>
      <c r="C10" s="35"/>
      <c r="D10" s="115"/>
      <c r="E10" s="106"/>
      <c r="F10" s="106"/>
    </row>
    <row r="11" spans="1:6">
      <c r="A11" s="75" t="s">
        <v>143</v>
      </c>
      <c r="B11" s="34"/>
      <c r="C11" s="35"/>
      <c r="D11" s="115"/>
      <c r="E11" s="106"/>
      <c r="F11" s="106"/>
    </row>
    <row r="12" spans="1:6">
      <c r="A12" s="75" t="s">
        <v>261</v>
      </c>
      <c r="B12" s="34"/>
      <c r="C12" s="35"/>
      <c r="D12" s="115"/>
      <c r="E12" s="106"/>
      <c r="F12" s="106"/>
    </row>
    <row r="13" spans="1:6">
      <c r="A13" s="75" t="s">
        <v>262</v>
      </c>
      <c r="B13" s="79"/>
      <c r="C13" s="35"/>
      <c r="D13" s="115"/>
      <c r="E13" s="106"/>
      <c r="F13" s="106"/>
    </row>
    <row r="14" spans="1:6" ht="13.15" customHeight="1">
      <c r="A14" s="28"/>
      <c r="B14" s="28"/>
      <c r="C14" s="28"/>
      <c r="D14" s="111"/>
      <c r="E14" s="106"/>
      <c r="F14" s="106"/>
    </row>
    <row r="15" spans="1:6" ht="14.45" customHeight="1">
      <c r="A15" s="407"/>
      <c r="B15" s="407"/>
      <c r="C15" s="28"/>
      <c r="D15" s="111"/>
      <c r="E15" s="106"/>
      <c r="F15" s="106"/>
    </row>
    <row r="16" spans="1:6" ht="18.75">
      <c r="A16" s="416" t="s">
        <v>182</v>
      </c>
      <c r="B16" s="416"/>
    </row>
    <row r="17" spans="1:6" ht="16.5" thickBot="1">
      <c r="A17" s="300" t="s">
        <v>83</v>
      </c>
      <c r="B17" s="2"/>
    </row>
    <row r="18" spans="1:6" ht="15.6" customHeight="1">
      <c r="A18" s="417" t="s">
        <v>178</v>
      </c>
      <c r="B18" s="418"/>
      <c r="C18" s="308"/>
      <c r="D18" s="309"/>
      <c r="E18" s="275"/>
      <c r="F18" s="276"/>
    </row>
    <row r="19" spans="1:6" ht="30">
      <c r="A19" s="296" t="s">
        <v>32</v>
      </c>
      <c r="B19" s="289" t="s">
        <v>33</v>
      </c>
      <c r="C19" s="290" t="s">
        <v>0</v>
      </c>
      <c r="D19" s="291" t="s">
        <v>27</v>
      </c>
      <c r="E19" s="292" t="s">
        <v>43</v>
      </c>
      <c r="F19" s="297" t="s">
        <v>28</v>
      </c>
    </row>
    <row r="20" spans="1:6">
      <c r="A20" s="307" t="s">
        <v>186</v>
      </c>
      <c r="B20" s="21" t="s">
        <v>37</v>
      </c>
      <c r="C20" s="150"/>
      <c r="D20" s="293"/>
      <c r="E20" s="284"/>
      <c r="F20" s="298"/>
    </row>
    <row r="21" spans="1:6">
      <c r="A21" s="306" t="s">
        <v>187</v>
      </c>
      <c r="B21" s="268" t="s">
        <v>146</v>
      </c>
      <c r="C21" s="368"/>
      <c r="D21" s="343"/>
      <c r="E21" s="344"/>
      <c r="F21" s="345"/>
    </row>
    <row r="22" spans="1:6" ht="16.5" customHeight="1">
      <c r="A22" s="302" t="s">
        <v>188</v>
      </c>
      <c r="B22" s="301" t="s">
        <v>148</v>
      </c>
      <c r="C22" s="368" t="s">
        <v>38</v>
      </c>
      <c r="D22" s="343">
        <v>0</v>
      </c>
      <c r="E22" s="344">
        <v>0</v>
      </c>
      <c r="F22" s="345">
        <f>E22*D22</f>
        <v>0</v>
      </c>
    </row>
    <row r="23" spans="1:6">
      <c r="A23" s="302" t="s">
        <v>189</v>
      </c>
      <c r="B23" s="301" t="s">
        <v>183</v>
      </c>
      <c r="C23" s="368" t="s">
        <v>38</v>
      </c>
      <c r="D23" s="343">
        <v>0</v>
      </c>
      <c r="E23" s="344">
        <v>0</v>
      </c>
      <c r="F23" s="345">
        <f>E23*D23</f>
        <v>0</v>
      </c>
    </row>
    <row r="24" spans="1:6">
      <c r="A24" s="302" t="s">
        <v>190</v>
      </c>
      <c r="B24" s="301" t="s">
        <v>153</v>
      </c>
      <c r="C24" s="368" t="s">
        <v>38</v>
      </c>
      <c r="D24" s="343">
        <v>0</v>
      </c>
      <c r="E24" s="344">
        <v>0</v>
      </c>
      <c r="F24" s="345">
        <f>E24</f>
        <v>0</v>
      </c>
    </row>
    <row r="25" spans="1:6">
      <c r="A25" s="306" t="s">
        <v>191</v>
      </c>
      <c r="B25" s="268" t="s">
        <v>185</v>
      </c>
      <c r="C25" s="368"/>
      <c r="D25" s="343"/>
      <c r="E25" s="344"/>
      <c r="F25" s="345"/>
    </row>
    <row r="26" spans="1:6">
      <c r="A26" s="272" t="s">
        <v>193</v>
      </c>
      <c r="B26" s="283" t="s">
        <v>192</v>
      </c>
      <c r="C26" s="368" t="s">
        <v>41</v>
      </c>
      <c r="D26" s="343">
        <v>0</v>
      </c>
      <c r="E26" s="344">
        <v>0</v>
      </c>
      <c r="F26" s="345">
        <f>E26*D26</f>
        <v>0</v>
      </c>
    </row>
    <row r="27" spans="1:6" ht="16.5" customHeight="1">
      <c r="A27" s="272" t="s">
        <v>194</v>
      </c>
      <c r="B27" s="312" t="s">
        <v>195</v>
      </c>
      <c r="C27" s="368" t="s">
        <v>254</v>
      </c>
      <c r="D27" s="343">
        <v>0</v>
      </c>
      <c r="E27" s="344">
        <v>0</v>
      </c>
      <c r="F27" s="345">
        <f>E27*D27</f>
        <v>0</v>
      </c>
    </row>
    <row r="28" spans="1:6" ht="16.5" customHeight="1">
      <c r="A28" s="272" t="s">
        <v>196</v>
      </c>
      <c r="B28" s="312" t="s">
        <v>207</v>
      </c>
      <c r="C28" s="368" t="s">
        <v>254</v>
      </c>
      <c r="D28" s="343">
        <v>0</v>
      </c>
      <c r="E28" s="344">
        <v>0</v>
      </c>
      <c r="F28" s="345">
        <f>E28*D28</f>
        <v>0</v>
      </c>
    </row>
    <row r="29" spans="1:6">
      <c r="A29" s="305" t="s">
        <v>198</v>
      </c>
      <c r="B29" s="287" t="s">
        <v>197</v>
      </c>
      <c r="C29" s="368"/>
      <c r="D29" s="343"/>
      <c r="E29" s="344"/>
      <c r="F29" s="345"/>
    </row>
    <row r="30" spans="1:6">
      <c r="A30" s="305" t="s">
        <v>200</v>
      </c>
      <c r="B30" s="287" t="s">
        <v>199</v>
      </c>
      <c r="C30" s="368"/>
      <c r="D30" s="343"/>
      <c r="E30" s="344"/>
      <c r="F30" s="345"/>
    </row>
    <row r="31" spans="1:6">
      <c r="A31" s="271" t="s">
        <v>202</v>
      </c>
      <c r="B31" s="288" t="s">
        <v>201</v>
      </c>
      <c r="C31" s="368" t="s">
        <v>254</v>
      </c>
      <c r="D31" s="343">
        <v>0</v>
      </c>
      <c r="E31" s="344">
        <v>0</v>
      </c>
      <c r="F31" s="346">
        <f>E31*D31</f>
        <v>0</v>
      </c>
    </row>
    <row r="32" spans="1:6">
      <c r="A32" s="271" t="s">
        <v>204</v>
      </c>
      <c r="B32" s="288" t="s">
        <v>203</v>
      </c>
      <c r="C32" s="368" t="s">
        <v>254</v>
      </c>
      <c r="D32" s="343">
        <v>0</v>
      </c>
      <c r="E32" s="344">
        <v>0</v>
      </c>
      <c r="F32" s="345">
        <f>E32*D32</f>
        <v>0</v>
      </c>
    </row>
    <row r="33" spans="1:7">
      <c r="A33" s="271" t="s">
        <v>206</v>
      </c>
      <c r="B33" s="288" t="s">
        <v>205</v>
      </c>
      <c r="C33" s="368" t="s">
        <v>254</v>
      </c>
      <c r="D33" s="343">
        <v>0</v>
      </c>
      <c r="E33" s="344">
        <v>0</v>
      </c>
      <c r="F33" s="345">
        <f>E33*D33</f>
        <v>0</v>
      </c>
    </row>
    <row r="34" spans="1:7">
      <c r="A34" s="303" t="s">
        <v>209</v>
      </c>
      <c r="B34" s="304" t="s">
        <v>208</v>
      </c>
      <c r="C34" s="368"/>
      <c r="D34" s="343"/>
      <c r="E34" s="344"/>
      <c r="F34" s="345"/>
    </row>
    <row r="35" spans="1:7">
      <c r="A35" s="271" t="s">
        <v>211</v>
      </c>
      <c r="B35" s="288" t="s">
        <v>210</v>
      </c>
      <c r="C35" s="368" t="s">
        <v>38</v>
      </c>
      <c r="D35" s="343">
        <v>0</v>
      </c>
      <c r="E35" s="344">
        <v>0</v>
      </c>
      <c r="F35" s="345">
        <f>E35*D35</f>
        <v>0</v>
      </c>
    </row>
    <row r="36" spans="1:7">
      <c r="A36" s="271" t="s">
        <v>213</v>
      </c>
      <c r="B36" s="288" t="s">
        <v>212</v>
      </c>
      <c r="C36" s="368" t="s">
        <v>38</v>
      </c>
      <c r="D36" s="343">
        <v>0</v>
      </c>
      <c r="E36" s="344">
        <v>0</v>
      </c>
      <c r="F36" s="345">
        <f>E36*D36</f>
        <v>0</v>
      </c>
    </row>
    <row r="37" spans="1:7">
      <c r="A37" s="305" t="s">
        <v>214</v>
      </c>
      <c r="B37" s="287" t="s">
        <v>3</v>
      </c>
      <c r="C37" s="368"/>
      <c r="D37" s="343"/>
      <c r="E37" s="344"/>
      <c r="F37" s="345"/>
    </row>
    <row r="38" spans="1:7">
      <c r="A38" s="271" t="s">
        <v>173</v>
      </c>
      <c r="B38" s="283" t="s">
        <v>255</v>
      </c>
      <c r="C38" s="368" t="s">
        <v>38</v>
      </c>
      <c r="D38" s="343">
        <v>0</v>
      </c>
      <c r="E38" s="344">
        <v>0</v>
      </c>
      <c r="F38" s="345">
        <f>E38*D38</f>
        <v>0</v>
      </c>
      <c r="G38" s="294"/>
    </row>
    <row r="39" spans="1:7">
      <c r="A39" s="271" t="s">
        <v>174</v>
      </c>
      <c r="B39" s="283" t="s">
        <v>175</v>
      </c>
      <c r="C39" s="368"/>
      <c r="D39" s="343">
        <v>0</v>
      </c>
      <c r="E39" s="344">
        <v>0</v>
      </c>
      <c r="F39" s="345">
        <f>E39*D39</f>
        <v>0</v>
      </c>
      <c r="G39" s="294"/>
    </row>
    <row r="40" spans="1:7" ht="15.75" thickBot="1">
      <c r="A40" s="310" t="s">
        <v>177</v>
      </c>
      <c r="B40" s="334" t="s">
        <v>176</v>
      </c>
      <c r="C40" s="369" t="s">
        <v>41</v>
      </c>
      <c r="D40" s="370">
        <v>0</v>
      </c>
      <c r="E40" s="348">
        <v>0</v>
      </c>
      <c r="F40" s="349"/>
      <c r="G40" s="294"/>
    </row>
    <row r="41" spans="1:7" ht="15.75" thickBot="1">
      <c r="A41" s="336"/>
      <c r="B41" s="23"/>
      <c r="C41" s="371"/>
      <c r="D41" s="372"/>
      <c r="E41" s="373"/>
      <c r="F41" s="374"/>
      <c r="G41" s="294"/>
    </row>
    <row r="42" spans="1:7" ht="16.5" thickTop="1" thickBot="1">
      <c r="A42" s="2"/>
      <c r="B42" s="16"/>
      <c r="C42" s="363"/>
      <c r="D42" s="365"/>
      <c r="E42" s="364" t="s">
        <v>22</v>
      </c>
      <c r="F42" s="366">
        <f>SUM(F22:F40)*1.3</f>
        <v>0</v>
      </c>
    </row>
    <row r="43" spans="1:7" ht="17.25" thickTop="1" thickBot="1">
      <c r="A43" s="337"/>
      <c r="B43" s="300"/>
      <c r="C43" s="368"/>
      <c r="D43" s="375"/>
      <c r="E43" s="365" t="s">
        <v>4</v>
      </c>
      <c r="F43" s="376">
        <f>F42*0.2</f>
        <v>0</v>
      </c>
    </row>
    <row r="44" spans="1:7" ht="17.25" thickTop="1" thickBot="1">
      <c r="A44" s="337"/>
      <c r="B44" s="300"/>
      <c r="C44" s="368"/>
      <c r="D44" s="375"/>
      <c r="E44" s="365"/>
      <c r="F44" s="376">
        <f>F42+F43</f>
        <v>0</v>
      </c>
    </row>
    <row r="45" spans="1:7" ht="16.5" thickTop="1">
      <c r="A45" s="337"/>
      <c r="B45" s="300"/>
      <c r="C45" s="368"/>
      <c r="D45" s="375"/>
      <c r="E45" s="365"/>
      <c r="F45" s="377"/>
    </row>
    <row r="46" spans="1:7" ht="16.5" thickBot="1">
      <c r="A46" s="337"/>
      <c r="B46" s="300" t="s">
        <v>82</v>
      </c>
      <c r="C46" s="368"/>
      <c r="D46" s="375"/>
      <c r="E46" s="365"/>
      <c r="F46" s="378"/>
    </row>
    <row r="47" spans="1:7" ht="15.75" customHeight="1">
      <c r="A47" s="417" t="s">
        <v>178</v>
      </c>
      <c r="B47" s="418"/>
      <c r="C47" s="379"/>
      <c r="D47" s="380"/>
      <c r="E47" s="381"/>
      <c r="F47" s="382"/>
    </row>
    <row r="48" spans="1:7" ht="15.6" customHeight="1">
      <c r="A48" s="269" t="s">
        <v>32</v>
      </c>
      <c r="B48" s="102" t="s">
        <v>33</v>
      </c>
      <c r="C48" s="383" t="s">
        <v>0</v>
      </c>
      <c r="D48" s="384" t="s">
        <v>27</v>
      </c>
      <c r="E48" s="385" t="s">
        <v>43</v>
      </c>
      <c r="F48" s="386" t="s">
        <v>28</v>
      </c>
    </row>
    <row r="49" spans="1:6" ht="15.75" thickBot="1">
      <c r="A49" s="341" t="s">
        <v>179</v>
      </c>
      <c r="B49" s="342" t="s">
        <v>256</v>
      </c>
      <c r="C49" s="387" t="s">
        <v>38</v>
      </c>
      <c r="D49" s="352">
        <v>0</v>
      </c>
      <c r="E49" s="388">
        <v>0</v>
      </c>
      <c r="F49" s="389">
        <f>E49*D49</f>
        <v>0</v>
      </c>
    </row>
    <row r="50" spans="1:6" ht="15.75" thickBot="1">
      <c r="A50" s="2"/>
      <c r="B50" s="2"/>
      <c r="C50" s="363"/>
      <c r="D50" s="365"/>
      <c r="E50" s="364"/>
      <c r="F50" s="390"/>
    </row>
    <row r="51" spans="1:6" ht="16.5" thickTop="1" thickBot="1">
      <c r="A51" s="2"/>
      <c r="B51" s="16"/>
      <c r="C51" s="363"/>
      <c r="D51" s="365"/>
      <c r="E51" s="365" t="s">
        <v>137</v>
      </c>
      <c r="F51" s="366">
        <f>+F49*1.2</f>
        <v>0</v>
      </c>
    </row>
    <row r="52" spans="1:6" ht="16.5" thickTop="1" thickBot="1">
      <c r="A52" s="2"/>
      <c r="B52" s="19"/>
      <c r="C52" s="363"/>
      <c r="D52" s="365"/>
      <c r="E52" s="365" t="s">
        <v>4</v>
      </c>
      <c r="F52" s="366">
        <f>F51*0.2</f>
        <v>0</v>
      </c>
    </row>
    <row r="53" spans="1:6" ht="16.5" thickTop="1" thickBot="1">
      <c r="A53" s="2"/>
      <c r="B53" s="19"/>
      <c r="C53" s="363"/>
      <c r="D53" s="365"/>
      <c r="E53" s="365" t="s">
        <v>5</v>
      </c>
      <c r="F53" s="367">
        <f>F51+F52</f>
        <v>0</v>
      </c>
    </row>
    <row r="54" spans="1:6" ht="15.75" thickBot="1">
      <c r="A54" s="273"/>
      <c r="B54" s="19"/>
      <c r="C54" s="363"/>
      <c r="D54" s="365"/>
      <c r="E54" s="365"/>
      <c r="F54" s="391"/>
    </row>
    <row r="55" spans="1:6" ht="15.75" thickBot="1">
      <c r="A55" s="338"/>
      <c r="B55" s="16"/>
      <c r="C55" s="363"/>
      <c r="D55" s="365"/>
      <c r="E55" s="392" t="s">
        <v>141</v>
      </c>
      <c r="F55" s="393">
        <f>F42+F51</f>
        <v>0</v>
      </c>
    </row>
    <row r="56" spans="1:6" ht="16.5" thickTop="1" thickBot="1">
      <c r="A56" s="338"/>
      <c r="B56" s="19"/>
      <c r="C56" s="363"/>
      <c r="D56" s="365"/>
      <c r="E56" s="392" t="s">
        <v>4</v>
      </c>
      <c r="F56" s="366">
        <f>F55*0.2</f>
        <v>0</v>
      </c>
    </row>
    <row r="57" spans="1:6" ht="16.5" thickTop="1" thickBot="1">
      <c r="A57" s="338"/>
      <c r="B57" s="19"/>
      <c r="C57" s="363"/>
      <c r="D57" s="365"/>
      <c r="E57" s="392" t="s">
        <v>5</v>
      </c>
      <c r="F57" s="367">
        <f>F55+F56</f>
        <v>0</v>
      </c>
    </row>
    <row r="61" spans="1:6">
      <c r="B61" s="3" t="s">
        <v>142</v>
      </c>
    </row>
  </sheetData>
  <mergeCells count="4">
    <mergeCell ref="A15:B15"/>
    <mergeCell ref="A16:B16"/>
    <mergeCell ref="A18:B18"/>
    <mergeCell ref="A47:B47"/>
  </mergeCells>
  <hyperlinks>
    <hyperlink ref="C6" r:id="rId1" xr:uid="{BBA0E72B-F81E-4C83-B227-2E06482EDCF9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7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4E61A-B1B3-4063-A4EB-C80DEC4E53A0}">
  <dimension ref="A1"/>
  <sheetViews>
    <sheetView topLeftCell="A61" workbookViewId="0">
      <selection activeCell="P27" sqref="P27"/>
    </sheetView>
  </sheetViews>
  <sheetFormatPr baseColWidth="10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865D2-8DB3-44CC-9DD4-C5DE120E7CD5}">
  <sheetPr>
    <tabColor rgb="FF00B050"/>
  </sheetPr>
  <dimension ref="A1:I29"/>
  <sheetViews>
    <sheetView topLeftCell="A7" zoomScale="110" zoomScaleNormal="110" zoomScaleSheetLayoutView="74" zoomScalePageLayoutView="125" workbookViewId="0">
      <selection activeCell="D33" sqref="D33"/>
    </sheetView>
  </sheetViews>
  <sheetFormatPr baseColWidth="10" defaultColWidth="10.85546875" defaultRowHeight="15"/>
  <cols>
    <col min="1" max="1" width="6.85546875" style="7" customWidth="1"/>
    <col min="2" max="2" width="47.7109375" style="3" customWidth="1"/>
    <col min="3" max="3" width="5" style="6" customWidth="1"/>
    <col min="4" max="4" width="8.42578125" style="6" customWidth="1"/>
    <col min="5" max="5" width="10.7109375" style="4" customWidth="1"/>
    <col min="6" max="6" width="12.28515625" style="2" customWidth="1"/>
    <col min="7" max="16384" width="10.85546875" style="2"/>
  </cols>
  <sheetData>
    <row r="1" spans="1:9">
      <c r="A1" s="28"/>
      <c r="B1" s="28"/>
      <c r="C1" s="28"/>
      <c r="D1" s="28"/>
      <c r="E1" s="28"/>
      <c r="F1" s="28"/>
    </row>
    <row r="2" spans="1:9">
      <c r="A2" s="28"/>
      <c r="B2" s="28"/>
      <c r="C2" s="38" t="s">
        <v>13</v>
      </c>
      <c r="D2" s="53"/>
      <c r="E2" s="28"/>
      <c r="F2" s="28"/>
    </row>
    <row r="3" spans="1:9">
      <c r="A3" s="28"/>
      <c r="B3" s="28"/>
      <c r="C3" s="39" t="s">
        <v>14</v>
      </c>
      <c r="D3" s="39"/>
      <c r="E3" s="28"/>
      <c r="F3" s="28"/>
    </row>
    <row r="4" spans="1:9">
      <c r="A4" s="28"/>
      <c r="B4" s="28"/>
      <c r="C4" s="40" t="s">
        <v>15</v>
      </c>
      <c r="D4" s="40"/>
      <c r="E4" s="28"/>
      <c r="F4" s="28"/>
    </row>
    <row r="5" spans="1:9">
      <c r="A5" s="28"/>
      <c r="B5" s="28"/>
      <c r="C5" s="40" t="s">
        <v>16</v>
      </c>
      <c r="D5" s="40"/>
      <c r="E5" s="28"/>
      <c r="F5" s="28"/>
    </row>
    <row r="6" spans="1:9">
      <c r="A6" s="28"/>
      <c r="B6" s="28"/>
      <c r="C6" s="41" t="s">
        <v>17</v>
      </c>
      <c r="D6" s="41"/>
      <c r="E6" s="28"/>
      <c r="F6" s="28"/>
    </row>
    <row r="7" spans="1:9" ht="18">
      <c r="A7" s="30" t="s">
        <v>9</v>
      </c>
      <c r="B7" s="31"/>
      <c r="C7" s="32"/>
      <c r="D7" s="32"/>
      <c r="E7" s="28"/>
      <c r="F7" s="28"/>
    </row>
    <row r="8" spans="1:9">
      <c r="A8" s="33" t="s">
        <v>77</v>
      </c>
      <c r="B8" s="34"/>
      <c r="C8" s="35"/>
      <c r="D8" s="35"/>
      <c r="E8" s="28"/>
      <c r="F8" s="28"/>
    </row>
    <row r="9" spans="1:9">
      <c r="A9" s="33" t="s">
        <v>10</v>
      </c>
      <c r="B9" s="34"/>
      <c r="C9" s="35"/>
      <c r="D9" s="35"/>
      <c r="E9" s="28"/>
      <c r="F9" s="28"/>
    </row>
    <row r="10" spans="1:9">
      <c r="A10" s="36"/>
      <c r="B10" s="37"/>
      <c r="C10" s="35"/>
      <c r="D10" s="35"/>
      <c r="E10" s="28"/>
      <c r="F10" s="28"/>
    </row>
    <row r="11" spans="1:9">
      <c r="A11" s="89" t="s">
        <v>6</v>
      </c>
      <c r="B11" s="42"/>
      <c r="C11" s="43"/>
      <c r="D11" s="43"/>
      <c r="E11" s="44"/>
      <c r="F11" s="45"/>
    </row>
    <row r="12" spans="1:9">
      <c r="A12" s="33" t="s">
        <v>7</v>
      </c>
      <c r="B12" s="34"/>
      <c r="C12" s="35"/>
      <c r="D12" s="35"/>
      <c r="E12" s="28"/>
      <c r="F12" s="46"/>
    </row>
    <row r="13" spans="1:9">
      <c r="A13" s="33">
        <v>28310</v>
      </c>
      <c r="B13" s="34" t="s">
        <v>8</v>
      </c>
      <c r="C13" s="35"/>
      <c r="D13" s="35"/>
      <c r="E13" s="28"/>
      <c r="F13" s="46"/>
    </row>
    <row r="14" spans="1:9">
      <c r="A14" s="47"/>
      <c r="B14" s="28"/>
      <c r="C14" s="28"/>
      <c r="D14" s="28"/>
      <c r="E14" s="28"/>
      <c r="F14" s="46"/>
    </row>
    <row r="15" spans="1:9">
      <c r="A15" s="406" t="s">
        <v>12</v>
      </c>
      <c r="B15" s="407"/>
      <c r="C15" s="28"/>
      <c r="D15" s="28"/>
      <c r="E15" s="28"/>
      <c r="F15" s="46"/>
    </row>
    <row r="16" spans="1:9" ht="15.75">
      <c r="A16" s="408" t="s">
        <v>47</v>
      </c>
      <c r="B16" s="409"/>
      <c r="C16" s="29"/>
      <c r="D16" s="29"/>
      <c r="E16" s="29"/>
      <c r="F16" s="48"/>
      <c r="G16" s="410" t="s">
        <v>111</v>
      </c>
      <c r="H16" s="411"/>
      <c r="I16" s="412"/>
    </row>
    <row r="17" spans="1:9" s="1" customFormat="1" ht="30" customHeight="1">
      <c r="A17" s="87" t="s">
        <v>32</v>
      </c>
      <c r="B17" s="11" t="s">
        <v>33</v>
      </c>
      <c r="C17" s="8" t="s">
        <v>0</v>
      </c>
      <c r="D17" s="9" t="s">
        <v>27</v>
      </c>
      <c r="E17" s="9" t="s">
        <v>43</v>
      </c>
      <c r="F17" s="10" t="s">
        <v>28</v>
      </c>
      <c r="G17" s="97" t="s">
        <v>1</v>
      </c>
      <c r="H17" s="9" t="s">
        <v>43</v>
      </c>
      <c r="I17" s="10" t="s">
        <v>28</v>
      </c>
    </row>
    <row r="18" spans="1:9">
      <c r="A18" s="13"/>
      <c r="B18" s="12" t="s">
        <v>95</v>
      </c>
      <c r="C18" s="56"/>
      <c r="D18" s="130">
        <v>1</v>
      </c>
      <c r="E18" s="159">
        <v>87350</v>
      </c>
      <c r="F18" s="146">
        <f t="shared" ref="F18:F23" si="0">D18*E18</f>
        <v>87350</v>
      </c>
      <c r="G18" s="212">
        <v>0</v>
      </c>
      <c r="H18" s="213">
        <f>G18*F16</f>
        <v>0</v>
      </c>
      <c r="I18" s="213">
        <f t="shared" ref="I18:I24" si="1">H18*G18</f>
        <v>0</v>
      </c>
    </row>
    <row r="19" spans="1:9">
      <c r="A19" s="13"/>
      <c r="B19" s="12" t="s">
        <v>90</v>
      </c>
      <c r="C19" s="56"/>
      <c r="D19" s="130">
        <v>1</v>
      </c>
      <c r="E19" s="159">
        <v>160272</v>
      </c>
      <c r="F19" s="146">
        <f t="shared" si="0"/>
        <v>160272</v>
      </c>
      <c r="G19" s="212">
        <v>0</v>
      </c>
      <c r="H19" s="213">
        <v>0</v>
      </c>
      <c r="I19" s="213">
        <f t="shared" si="1"/>
        <v>0</v>
      </c>
    </row>
    <row r="20" spans="1:9">
      <c r="A20" s="13"/>
      <c r="B20" s="12" t="s">
        <v>91</v>
      </c>
      <c r="C20" s="56"/>
      <c r="D20" s="130">
        <v>1</v>
      </c>
      <c r="E20" s="159">
        <v>53450</v>
      </c>
      <c r="F20" s="146">
        <f t="shared" si="0"/>
        <v>53450</v>
      </c>
      <c r="G20" s="212">
        <v>0</v>
      </c>
      <c r="H20" s="213">
        <v>0</v>
      </c>
      <c r="I20" s="213">
        <f t="shared" si="1"/>
        <v>0</v>
      </c>
    </row>
    <row r="21" spans="1:9">
      <c r="A21" s="13"/>
      <c r="B21" s="12" t="s">
        <v>92</v>
      </c>
      <c r="C21" s="56"/>
      <c r="D21" s="130">
        <v>1</v>
      </c>
      <c r="E21" s="159">
        <v>67800</v>
      </c>
      <c r="F21" s="146">
        <f t="shared" si="0"/>
        <v>67800</v>
      </c>
      <c r="G21" s="212">
        <v>0</v>
      </c>
      <c r="H21" s="213">
        <f>G21*F18</f>
        <v>0</v>
      </c>
      <c r="I21" s="213">
        <f t="shared" si="1"/>
        <v>0</v>
      </c>
    </row>
    <row r="22" spans="1:9">
      <c r="A22" s="13"/>
      <c r="B22" s="12" t="s">
        <v>93</v>
      </c>
      <c r="C22" s="56"/>
      <c r="D22" s="130">
        <v>1</v>
      </c>
      <c r="E22" s="159">
        <v>64900</v>
      </c>
      <c r="F22" s="146">
        <f t="shared" si="0"/>
        <v>64900</v>
      </c>
      <c r="G22" s="212">
        <v>0</v>
      </c>
      <c r="H22" s="213">
        <f>G22*F19</f>
        <v>0</v>
      </c>
      <c r="I22" s="213">
        <f t="shared" si="1"/>
        <v>0</v>
      </c>
    </row>
    <row r="23" spans="1:9">
      <c r="A23" s="13"/>
      <c r="B23" s="12" t="s">
        <v>94</v>
      </c>
      <c r="C23" s="56"/>
      <c r="D23" s="130">
        <v>1</v>
      </c>
      <c r="E23" s="159">
        <v>50500</v>
      </c>
      <c r="F23" s="146">
        <f t="shared" si="0"/>
        <v>50500</v>
      </c>
      <c r="G23" s="212">
        <v>0</v>
      </c>
      <c r="H23" s="213">
        <f>G23*F19</f>
        <v>0</v>
      </c>
      <c r="I23" s="213">
        <f t="shared" si="1"/>
        <v>0</v>
      </c>
    </row>
    <row r="24" spans="1:9">
      <c r="A24" s="22"/>
      <c r="B24" s="26"/>
      <c r="C24" s="132"/>
      <c r="D24" s="57"/>
      <c r="E24" s="160"/>
      <c r="F24" s="116"/>
      <c r="G24" s="218">
        <v>0</v>
      </c>
      <c r="H24" s="219">
        <f>G24*F20</f>
        <v>0</v>
      </c>
      <c r="I24" s="219">
        <f t="shared" si="1"/>
        <v>0</v>
      </c>
    </row>
    <row r="25" spans="1:9" ht="15.75" thickBot="1">
      <c r="A25" s="24"/>
      <c r="B25" s="25"/>
      <c r="C25" s="2"/>
      <c r="D25" s="2"/>
      <c r="E25" s="2"/>
      <c r="G25" s="98"/>
    </row>
    <row r="26" spans="1:9" ht="16.5" thickTop="1" thickBot="1">
      <c r="A26" s="2"/>
      <c r="B26" s="17"/>
      <c r="D26" s="17"/>
      <c r="E26" s="18" t="s">
        <v>46</v>
      </c>
      <c r="F26" s="121">
        <f>F18+F19+F20+F21+F22+F23</f>
        <v>484272</v>
      </c>
      <c r="G26" s="98"/>
      <c r="H26" s="18" t="s">
        <v>112</v>
      </c>
      <c r="I26" s="220">
        <f>SUM(I20:I24)</f>
        <v>0</v>
      </c>
    </row>
    <row r="27" spans="1:9" ht="16.5" thickTop="1" thickBot="1">
      <c r="A27" s="2"/>
      <c r="B27" s="19"/>
      <c r="C27" s="17"/>
      <c r="D27" s="17"/>
      <c r="E27" s="20" t="s">
        <v>4</v>
      </c>
      <c r="F27" s="121">
        <f>F26*0.2</f>
        <v>96854.400000000009</v>
      </c>
      <c r="G27" s="98"/>
      <c r="H27" s="20" t="s">
        <v>4</v>
      </c>
      <c r="I27" s="220">
        <f>I26*0.2</f>
        <v>0</v>
      </c>
    </row>
    <row r="28" spans="1:9" ht="16.5" thickTop="1" thickBot="1">
      <c r="A28" s="2"/>
      <c r="B28" s="19"/>
      <c r="C28" s="17"/>
      <c r="D28" s="17"/>
      <c r="E28" s="18" t="s">
        <v>5</v>
      </c>
      <c r="F28" s="121">
        <f>F26+F27</f>
        <v>581126.40000000002</v>
      </c>
      <c r="G28" s="98"/>
      <c r="H28" s="18" t="s">
        <v>5</v>
      </c>
      <c r="I28" s="220">
        <f>I26+I27</f>
        <v>0</v>
      </c>
    </row>
    <row r="29" spans="1:9" ht="15.75" thickTop="1">
      <c r="A29" s="2"/>
      <c r="B29" s="2"/>
      <c r="C29" s="2"/>
      <c r="D29" s="2"/>
      <c r="E29" s="2"/>
    </row>
  </sheetData>
  <mergeCells count="3">
    <mergeCell ref="G16:I16"/>
    <mergeCell ref="A15:B15"/>
    <mergeCell ref="A16:B16"/>
  </mergeCells>
  <hyperlinks>
    <hyperlink ref="C6" r:id="rId1" xr:uid="{750228C8-074C-4444-AFC5-DD112E264436}"/>
  </hyperlinks>
  <printOptions horizontalCentered="1"/>
  <pageMargins left="0.39370078740157483" right="0.31496062992125984" top="0.39370078740157483" bottom="0.39370078740157483" header="0.31496062992125984" footer="0.31496062992125984"/>
  <pageSetup paperSize="9" scale="71" fitToHeight="1000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18</vt:i4>
      </vt:variant>
    </vt:vector>
  </HeadingPairs>
  <TitlesOfParts>
    <vt:vector size="31" baseType="lpstr">
      <vt:lpstr>REPARTITION BIBLIO MUSEE</vt:lpstr>
      <vt:lpstr>Lot N°00- CURAGE DESAMIANTAGE</vt:lpstr>
      <vt:lpstr>Lot N°01- VRD</vt:lpstr>
      <vt:lpstr>Lot N°02- GO</vt:lpstr>
      <vt:lpstr>Lot N°01- Curage Platrerie</vt:lpstr>
      <vt:lpstr>Lot N°02- ELECTRICITE</vt:lpstr>
      <vt:lpstr>Lot N°03- Aménagement scénique</vt:lpstr>
      <vt:lpstr>Feuil1</vt:lpstr>
      <vt:lpstr>Lot N°10 - CVCP</vt:lpstr>
      <vt:lpstr>Lot N°11 - Elec</vt:lpstr>
      <vt:lpstr>Lot N°12 - Espaces verts</vt:lpstr>
      <vt:lpstr>Isolation - Trx eligi</vt:lpstr>
      <vt:lpstr>Lot N°13- Géothermie</vt:lpstr>
      <vt:lpstr>'Lot N°01- Curage Platrerie'!_Toc117261056</vt:lpstr>
      <vt:lpstr>'Lot N°03- Aménagement scénique'!_Toc117261056</vt:lpstr>
      <vt:lpstr>'Lot N°01- Curage Platrerie'!_Toc126334727</vt:lpstr>
      <vt:lpstr>'Lot N°03- Aménagement scénique'!_Toc126334727</vt:lpstr>
      <vt:lpstr>'Lot N°01- Curage Platrerie'!_Toc126334734</vt:lpstr>
      <vt:lpstr>'Lot N°03- Aménagement scénique'!_Toc126334734</vt:lpstr>
      <vt:lpstr>'Lot N°01- Curage Platrerie'!_Toc126334735</vt:lpstr>
      <vt:lpstr>'Isolation - Trx eligi'!Zone_d_impression</vt:lpstr>
      <vt:lpstr>'Lot N°00- CURAGE DESAMIANTAGE'!Zone_d_impression</vt:lpstr>
      <vt:lpstr>'Lot N°01- Curage Platrerie'!Zone_d_impression</vt:lpstr>
      <vt:lpstr>'Lot N°01- VRD'!Zone_d_impression</vt:lpstr>
      <vt:lpstr>'Lot N°02- ELECTRICITE'!Zone_d_impression</vt:lpstr>
      <vt:lpstr>'Lot N°02- GO'!Zone_d_impression</vt:lpstr>
      <vt:lpstr>'Lot N°03- Aménagement scénique'!Zone_d_impression</vt:lpstr>
      <vt:lpstr>'Lot N°11 - Elec'!Zone_d_impression</vt:lpstr>
      <vt:lpstr>'Lot N°12 - Espaces verts'!Zone_d_impression</vt:lpstr>
      <vt:lpstr>'Lot N°13- Géothermie'!Zone_d_impression</vt:lpstr>
      <vt:lpstr>'REPARTITION BIBLIO MUSEE'!Zone_d_impression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Mary</dc:creator>
  <cp:keywords/>
  <dc:description/>
  <cp:lastModifiedBy>Céline KUOCH</cp:lastModifiedBy>
  <cp:revision/>
  <cp:lastPrinted>2025-03-24T11:46:47Z</cp:lastPrinted>
  <dcterms:created xsi:type="dcterms:W3CDTF">2012-06-25T08:17:05Z</dcterms:created>
  <dcterms:modified xsi:type="dcterms:W3CDTF">2025-03-24T12:59:37Z</dcterms:modified>
  <cp:category/>
  <cp:contentStatus/>
</cp:coreProperties>
</file>