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Administratif\18-Etudes &amp; Projets\01-PCO\2024-004 Extension TF rue des Dunes\Documents TECAM\PHASE DCE\DCE du 31 03 2025\3. DCE envoi\"/>
    </mc:Choice>
  </mc:AlternateContent>
  <xr:revisionPtr revIDLastSave="0" documentId="13_ncr:1_{6AEC32AB-9ED7-4843-A3BF-B89AA88CF4F7}" xr6:coauthVersionLast="47" xr6:coauthVersionMax="47" xr10:uidLastSave="{00000000-0000-0000-0000-000000000000}"/>
  <bookViews>
    <workbookView xWindow="900" yWindow="120" windowWidth="26025" windowHeight="14775" activeTab="1" xr2:uid="{00000000-000D-0000-FFFF-FFFF00000000}"/>
  </bookViews>
  <sheets>
    <sheet name="Page de garde" sheetId="1" r:id="rId1"/>
    <sheet name="AO"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AO!$1:$3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6" l="1"/>
  <c r="F52" i="6"/>
  <c r="F50" i="6"/>
  <c r="F48" i="6"/>
  <c r="F46" i="6"/>
  <c r="F44" i="6"/>
  <c r="F42" i="6"/>
  <c r="F40" i="6"/>
  <c r="F38" i="6"/>
  <c r="F36" i="6"/>
  <c r="F34" i="6"/>
  <c r="F32" i="6"/>
  <c r="F30" i="6"/>
  <c r="F28" i="6"/>
  <c r="F26" i="6"/>
  <c r="F24" i="6"/>
  <c r="F22" i="6"/>
  <c r="F20" i="6"/>
  <c r="F18" i="6"/>
  <c r="F16" i="6"/>
  <c r="F14" i="6"/>
  <c r="F12" i="6"/>
  <c r="F10" i="6"/>
  <c r="F8" i="6"/>
  <c r="F6" i="6"/>
  <c r="AA97" i="3"/>
  <c r="AA8" i="3"/>
  <c r="H476" i="2"/>
  <c r="H465" i="2"/>
  <c r="L451" i="2"/>
  <c r="H457" i="2" s="1"/>
  <c r="L437" i="2"/>
  <c r="L422" i="2"/>
  <c r="H475" i="2" s="1"/>
  <c r="L419" i="2"/>
  <c r="L412" i="2"/>
  <c r="L409" i="2"/>
  <c r="H474" i="2" s="1"/>
  <c r="L402" i="2"/>
  <c r="L399" i="2"/>
  <c r="H472" i="2" s="1"/>
  <c r="L385" i="2"/>
  <c r="L370" i="2"/>
  <c r="H471" i="2" s="1"/>
  <c r="L362" i="2"/>
  <c r="L359" i="2"/>
  <c r="L356" i="2"/>
  <c r="L353" i="2"/>
  <c r="L350" i="2"/>
  <c r="L344" i="2"/>
  <c r="L340" i="2"/>
  <c r="L336" i="2"/>
  <c r="L330" i="2"/>
  <c r="L327" i="2"/>
  <c r="L322" i="2"/>
  <c r="L319" i="2"/>
  <c r="H470" i="2" s="1"/>
  <c r="L312" i="2"/>
  <c r="L306" i="2"/>
  <c r="L303" i="2"/>
  <c r="L300" i="2"/>
  <c r="L297" i="2"/>
  <c r="H469" i="2" s="1"/>
  <c r="L289" i="2"/>
  <c r="L285" i="2"/>
  <c r="L278" i="2"/>
  <c r="L275" i="2"/>
  <c r="H468" i="2" s="1"/>
  <c r="L258" i="2"/>
  <c r="L252" i="2"/>
  <c r="L245" i="2"/>
  <c r="L240" i="2"/>
  <c r="L238" i="2"/>
  <c r="L236" i="2"/>
  <c r="L234" i="2"/>
  <c r="L226" i="2"/>
  <c r="L222" i="2"/>
  <c r="L218" i="2"/>
  <c r="L210" i="2"/>
  <c r="L207" i="2"/>
  <c r="L203" i="2"/>
  <c r="L198" i="2"/>
  <c r="L191" i="2"/>
  <c r="L187" i="2"/>
  <c r="L179" i="2"/>
  <c r="L172" i="2"/>
  <c r="L166" i="2"/>
  <c r="L163" i="2"/>
  <c r="L155" i="2"/>
  <c r="L149" i="2"/>
  <c r="L145" i="2"/>
  <c r="L137" i="2"/>
  <c r="L133" i="2"/>
  <c r="L125" i="2"/>
  <c r="L122" i="2"/>
  <c r="H265" i="2" s="1"/>
  <c r="L107" i="2"/>
  <c r="L101" i="2"/>
  <c r="L97" i="2"/>
  <c r="L90" i="2"/>
  <c r="L86" i="2"/>
  <c r="L80" i="2"/>
  <c r="L77" i="2"/>
  <c r="L74" i="2"/>
  <c r="L67" i="2"/>
  <c r="L62" i="2"/>
  <c r="L59" i="2"/>
  <c r="L56" i="2"/>
  <c r="L53" i="2"/>
  <c r="L48" i="2"/>
  <c r="L45" i="2"/>
  <c r="H464" i="2" s="1"/>
  <c r="L30" i="2"/>
  <c r="H480" i="2" s="1"/>
  <c r="G85" i="1"/>
  <c r="G83" i="1"/>
  <c r="G81" i="1"/>
  <c r="G79" i="1"/>
  <c r="E66" i="1"/>
  <c r="E62" i="1"/>
  <c r="E20" i="1"/>
  <c r="E11" i="1"/>
  <c r="H463" i="2" l="1"/>
  <c r="H466" i="2"/>
  <c r="H114" i="2"/>
  <c r="H467" i="2"/>
  <c r="H444" i="2"/>
  <c r="H456" i="2"/>
  <c r="H458" i="2" s="1"/>
  <c r="H392" i="2"/>
  <c r="H462" i="2"/>
  <c r="H473" i="2"/>
  <c r="H391" i="2"/>
  <c r="H479" i="2"/>
  <c r="H481" i="2" s="1"/>
  <c r="AA1" i="3" s="1"/>
  <c r="H113" i="2"/>
  <c r="H115" i="2" s="1"/>
  <c r="H443" i="2"/>
  <c r="H445" i="2" s="1"/>
  <c r="H264" i="2"/>
  <c r="H266" i="2" s="1"/>
  <c r="H393" i="2" l="1"/>
  <c r="AA3" i="3"/>
  <c r="AA37" i="3"/>
  <c r="AA33" i="3"/>
  <c r="AA4" i="3" l="1"/>
  <c r="AA5" i="3"/>
  <c r="AA42" i="3"/>
  <c r="AA12" i="3"/>
  <c r="AA13" i="3" s="1"/>
  <c r="AA27" i="3"/>
  <c r="AA7" i="3"/>
  <c r="AA14" i="3" l="1"/>
  <c r="AA43" i="3"/>
  <c r="AA93" i="3"/>
  <c r="AA89" i="3" s="1"/>
  <c r="AA73" i="3"/>
  <c r="AA65" i="3"/>
  <c r="AA57" i="3" s="1"/>
  <c r="AA45" i="3" s="1"/>
  <c r="AA26" i="3" s="1"/>
  <c r="AA23" i="3"/>
  <c r="AA24" i="3"/>
  <c r="AA18" i="3"/>
  <c r="AA19" i="3" s="1"/>
  <c r="AA15" i="3"/>
  <c r="AA32" i="3"/>
  <c r="AA6" i="3"/>
  <c r="AA25" i="3" l="1"/>
  <c r="AA85" i="3"/>
  <c r="AA80" i="3" s="1"/>
  <c r="AA72" i="3" s="1"/>
  <c r="AA64" i="3" s="1"/>
  <c r="AA56" i="3" s="1"/>
  <c r="AA44" i="3" s="1"/>
  <c r="AA34" i="3"/>
  <c r="AA50" i="3"/>
  <c r="AA20" i="3"/>
  <c r="AA77" i="3" s="1"/>
  <c r="AA29" i="3"/>
  <c r="AA46" i="3"/>
  <c r="AA28" i="3"/>
  <c r="AA41" i="3"/>
  <c r="AA21" i="3"/>
  <c r="AA22" i="3" s="1"/>
  <c r="AA38" i="3"/>
  <c r="AA11" i="3"/>
  <c r="AA9" i="3"/>
  <c r="AA16" i="3"/>
  <c r="AA17" i="3" s="1"/>
  <c r="AA10" i="3"/>
  <c r="AA79" i="3" l="1"/>
  <c r="AA96" i="3"/>
  <c r="AA92" i="3" s="1"/>
  <c r="AA71" i="3"/>
  <c r="AA63" i="3" s="1"/>
  <c r="AA55" i="3" s="1"/>
  <c r="AA40" i="3" s="1"/>
  <c r="AA51" i="3"/>
  <c r="AA82" i="3"/>
  <c r="AA75" i="3"/>
  <c r="AA67" i="3" s="1"/>
  <c r="AA59" i="3" s="1"/>
  <c r="AA49" i="3" s="1"/>
  <c r="AA31" i="3" s="1"/>
  <c r="AA94" i="3"/>
  <c r="AA90" i="3"/>
  <c r="AA86" i="3" s="1"/>
  <c r="AA81" i="3" s="1"/>
  <c r="AA74" i="3" s="1"/>
  <c r="AA66" i="3" s="1"/>
  <c r="AA58" i="3" s="1"/>
  <c r="AA48" i="3" s="1"/>
  <c r="AA95" i="3"/>
  <c r="AA91" i="3" s="1"/>
  <c r="AA35" i="3" s="1"/>
  <c r="AA69" i="3"/>
  <c r="AA61" i="3" s="1"/>
  <c r="AA53" i="3" s="1"/>
  <c r="AA36" i="3" s="1"/>
  <c r="AA47" i="3"/>
  <c r="AA30" i="3" l="1"/>
  <c r="AA39" i="3"/>
  <c r="AA98" i="3" s="1"/>
  <c r="AA2" i="3" s="1"/>
  <c r="D484" i="2" s="1"/>
  <c r="AA88" i="3"/>
  <c r="AA84" i="3" s="1"/>
  <c r="AA78" i="3" s="1"/>
  <c r="AA70" i="3" s="1"/>
  <c r="AA62" i="3" s="1"/>
  <c r="AA54" i="3" s="1"/>
  <c r="AA87" i="3"/>
  <c r="AA83" i="3" s="1"/>
  <c r="AA76" i="3" s="1"/>
  <c r="AA68" i="3" s="1"/>
  <c r="AA60" i="3" s="1"/>
  <c r="AA52"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L399" authorId="0" shapeId="0" xr:uid="{00000000-0006-0000-0100-000001000000}">
      <text>
        <r>
          <rPr>
            <sz val="8"/>
            <color indexed="81"/>
            <rFont val="Tahoma"/>
            <family val="2"/>
          </rPr>
          <t>pour mémoire</t>
        </r>
      </text>
    </comment>
    <comment ref="L437" authorId="0" shapeId="0" xr:uid="{00000000-0006-0000-0100-000002000000}">
      <text>
        <r>
          <rPr>
            <sz val="8"/>
            <color indexed="81"/>
            <rFont val="Tahoma"/>
            <family val="2"/>
          </rPr>
          <t>pour mémoire</t>
        </r>
      </text>
    </comment>
  </commentList>
</comments>
</file>

<file path=xl/sharedStrings.xml><?xml version="1.0" encoding="utf-8"?>
<sst xmlns="http://schemas.openxmlformats.org/spreadsheetml/2006/main" count="924" uniqueCount="521">
  <si>
    <t>Dossier</t>
  </si>
  <si>
    <t>Date</t>
  </si>
  <si>
    <t>Phase</t>
  </si>
  <si>
    <t>Indice</t>
  </si>
  <si>
    <t>MAITRE D'OUVRAGE
CCI CAEN NORMANDIE - Direction des équipements Portuaires
Bassin d'Herouville
14200 Hérouville Saint Clair</t>
  </si>
  <si>
    <t>MAITRE D'OEUVRE : 
    AGENCE DE CAEN
    37, rue des Compagnons
    14000 CAEN
    Tél : 0231533910
    Mél : agence.caen@tecam.fr</t>
  </si>
  <si>
    <t>NIV</t>
  </si>
  <si>
    <t>CODE</t>
  </si>
  <si>
    <t>CODE_CAO</t>
  </si>
  <si>
    <t>TITRE1</t>
  </si>
  <si>
    <t>M1</t>
  </si>
  <si>
    <t>M2</t>
  </si>
  <si>
    <t>M3</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</si>
  <si>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</si>
  <si>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</si>
  <si>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</si>
  <si>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</si>
  <si>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</si>
  <si>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</si>
  <si>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</si>
  <si>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</si>
  <si>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</si>
  <si>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</si>
  <si>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</si>
  <si>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</si>
  <si>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</si>
  <si>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</si>
  <si>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</si>
  <si>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</si>
  <si>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</si>
  <si>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</si>
  <si>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</si>
  <si>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</si>
  <si>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</si>
  <si>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</si>
  <si>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</si>
  <si>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</si>
  <si>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</si>
  <si>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</si>
  <si>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n°1 Terrassements Voiries Réseaux</t>
  </si>
  <si>
    <t>TERRASSEMENT</t>
  </si>
  <si>
    <t>1.1</t>
  </si>
  <si>
    <t>TRAVAUX PREPARATOIRES</t>
  </si>
  <si>
    <t>1.1.1</t>
  </si>
  <si>
    <t>Installation de chantier</t>
  </si>
  <si>
    <t>1.1.1.1</t>
  </si>
  <si>
    <t>Installation de chantier / Constat de huissier / Panneau d'information / Nettoyage général / Implantations</t>
  </si>
  <si>
    <t>9.T</t>
  </si>
  <si>
    <t>Ce prix rémunère :</t>
  </si>
  <si>
    <t xml:space="preserve">- L'installation de chantier comprenant : </t>
  </si>
  <si>
    <t>L'élaboration de la Déclaration d'Intention de Commencement de Travaux (DICT)</t>
  </si>
  <si>
    <t>Le marquage / piquetage des ouvrages existants sur chantier.</t>
  </si>
  <si>
    <t xml:space="preserve">L'aménagement des chemins et voies de desserte du chantier </t>
  </si>
  <si>
    <t>Les frais (abonnements, consommations …) de raccordement aux réseaux divers nécessaires au chantier et à son installation;</t>
  </si>
  <si>
    <t>L'amenée, l'équipement en matériel d'essais et de conservation des échantillons, l'entretien et le repliement du laboratoire de chantier de l'entreprise;</t>
  </si>
  <si>
    <t>L'aire de stockage des matériaux et du matériel</t>
  </si>
  <si>
    <t>La fourniture et l'installation de panneaux "chantier interdit au public" et "port du casque obligatoire";</t>
  </si>
  <si>
    <t>La réalisation et les fournitures concernant les branchements aux réseaux divers (toutes distances comprises);</t>
  </si>
  <si>
    <t>L'entretien des lieux et des voies périphériques de transport et d'accès au chantier.</t>
  </si>
  <si>
    <t>L'établissement par un huissier assermenté d'un état des lieux avant démarrage des travaux. Le constat sera accompagné de photos avec exemplaire remis au maître d'ouvrage, toutes fournitures, toutes sujétions.</t>
  </si>
  <si>
    <t>Nettoyage du chantier en fin de travaux (1ère phase) :</t>
  </si>
  <si>
    <t>Le repli de l'installation de chantier et de la signalisation temporaire de chantier y compris le repli du local de chantier et local sanitaire(s), clôtures, panneaux de signalisation temporaire de chantier et de déviation, panneau d'informations, benne à ordure. L'obturation, l'isolement, la mise en sécurité et la remise en état des branchements des divers réseaux nécessaires au chantier. L'enlèvement et l'évacuation en fin de chantier de tous les matériels et matériaux en excédent et la remise en état de propreté des lieux. Toutes fournitures, toutes sujétions</t>
  </si>
  <si>
    <t>Nettoyage général du site des travaux :</t>
  </si>
  <si>
    <t>Le débroussaillage, le défrichage, l'enlèvement des arbres, des arbustes, taillis et des encombrants divers (ouvrages, panneaux, déchets de toute nature ...) non justifiés par un sous-détail de prix, le dessouchage, l'arrachage de haies et l'évacuation de ces déchets en décharges contrôlées et agrées par le maître d'ouvrage ou en centre de valorisation y compris toutes sujétions.</t>
  </si>
  <si>
    <t>9.&amp;</t>
  </si>
  <si>
    <t>FT</t>
  </si>
  <si>
    <t>5.&amp;</t>
  </si>
  <si>
    <t>4.&amp;</t>
  </si>
  <si>
    <t>1.2</t>
  </si>
  <si>
    <t>TRAVAUX PRELIMINAIRES</t>
  </si>
  <si>
    <t>1.2.1</t>
  </si>
  <si>
    <t>Travaux préliminaires</t>
  </si>
  <si>
    <t>1.2.1.1</t>
  </si>
  <si>
    <t>Recherche et repérage et implantation des réseaux existants</t>
  </si>
  <si>
    <t xml:space="preserve">Ce prix rémunère : </t>
  </si>
  <si>
    <t>Le marquage sur site à la peinture, ou piquetage avec poteaux bois, avant le démarrage des travaux, des réseaux existants situés dans et à proximité de l'opération.</t>
  </si>
  <si>
    <t>Cette mission comprend le signalement du tracé des ouvrages, et le cas échéant, la localisation des points singuliers, tels que les affleurants, les changements de direction et les organes volumineux ou présentant une sensibilité particulière. Ce marquage est obligatoire pour tout élément souterrain situé dans la zone d'intervention ou à moins de 2m en planimétrie de la zone d'intervention des travaux, sauf les zones techniquement impossible telles que les bâtiments laissés en place ou les cours d'eau. Ce tracé est effectué en tenant compte de l'incertitude de positionnement du tracé de l'ouvrage concerné.</t>
  </si>
  <si>
    <t>Lorsque le nombre des ouvrages souterrains présents ou la forte proximité entre eux est susceptible de nuire à la lisibilité du marquage ou piquetage individuel des ouvrages, par exemple dans les centres urbains denses, ou lorsque le projet entre dans le champ de dispense des investigations complémentaires, celui-ci peut être remplacé par un marquage ou piquetage de la partie de la zone d’intervention des travaux dans laquelle des ouvrages souterrains sont présents et justifient l’emploi de techniques adaptées à la proximité d’ouvrages souterrains.</t>
  </si>
  <si>
    <t>Le marquage ou piquetage est maintenu en bon état tout au long du chantier par chacun des exécutants des travaux au fur et à mesure de leurs interventions respectives.</t>
  </si>
  <si>
    <t>Le marquage-piquetage fait l’objet d’un compte rendu obligatoirement remis à l’exécutant dans le cas où l’exploitant n’a pas fourni de plan (voir Annexe G, Articles G.1 et G.2 de la norme NF S 70-003).</t>
  </si>
  <si>
    <t>Le marquage-piquetage devra être réalisé conformément au code couleur établi dans la norme NF P98-332.</t>
  </si>
  <si>
    <t>Pour tout complément relatif à cet article se reporter au CCTP et la norme NFS70-003-1 correspondante.</t>
  </si>
  <si>
    <t>Toutes fournitures, toutes sujétions</t>
  </si>
  <si>
    <t>Ft</t>
  </si>
  <si>
    <t>1.2.1.2</t>
  </si>
  <si>
    <t>Piquetage et implantation des ouvrages</t>
  </si>
  <si>
    <t>Ce prix rémunère : 
Les implantations et le piquetage de l'ensemble des infrastructures et aménagements à réaliser pour l'opération y compris toutes les opérations topographiques pour l'implantation, en planimétrie et en altimétrie, des terrassements, réseaux divers, voirie , équipements divers ainsi que toutes opérations nécessaires au respect des limites de parcelles,</t>
  </si>
  <si>
    <t>1.2.2</t>
  </si>
  <si>
    <t>Dépose et démolition</t>
  </si>
  <si>
    <t>1.2.2.1</t>
  </si>
  <si>
    <t>Dépose de bordure béton de toutes dimensions</t>
  </si>
  <si>
    <t>Ce prix rémunère : 
La dépose de bordure en béton préfabriqué ou coulé en place, de toutes finitions et de toutes dimensions, droite ou courbe, ferraillée ou non, le sciage des revêtements adjacents, la démolition de la fondation, l'évacuation des éléments ainsi que des gravats en décharge contrôlée en accord avec le maître d'oeuvre y compris toutes sujétions</t>
  </si>
  <si>
    <t>ML</t>
  </si>
  <si>
    <t>1.2.2.2</t>
  </si>
  <si>
    <t>1.2.2.3</t>
  </si>
  <si>
    <t>u</t>
  </si>
  <si>
    <t>1.2.2.4</t>
  </si>
  <si>
    <t>Dépose mobilier urbain dans l'emprise de l'opération</t>
  </si>
  <si>
    <t>Ce prix rémunère : 
La dépose et l'évacuation en dépôt défini par le maître d'ouvrage ou en décharge agréée, des mobilier présents dans l'emprise des travaux, panneau de signalisation, feux, hors équipement de télésurveillance et d'éclairage.</t>
  </si>
  <si>
    <t>Arase de massif de candélabre existant</t>
  </si>
  <si>
    <t>Démolition de massif de mât éclairage/support de balise anti intrusion</t>
  </si>
  <si>
    <t>Ce prix comprend la démolition d'un massif de mât de surveillance comprenant la démolition du massif et évacuation des gravats en décharge, toutes mains d'oeuvre et toutes sujétions.</t>
  </si>
  <si>
    <t>1.2.3</t>
  </si>
  <si>
    <t>Nettoyage</t>
  </si>
  <si>
    <t>1.2.3.1</t>
  </si>
  <si>
    <t>Nettoyage de l'emprise des travaux</t>
  </si>
  <si>
    <t>Ce prix au forfait rémunère : 
Les travaux de nettoyage et toutes sujétions nécessaires, y compris élagage de 2/4 arbres et évacuation des déchets en décharge</t>
  </si>
  <si>
    <t>1.3</t>
  </si>
  <si>
    <t>1.3.1</t>
  </si>
  <si>
    <t>Terrassement sur chaussée existante</t>
  </si>
  <si>
    <t>1.3.1.1</t>
  </si>
  <si>
    <t xml:space="preserve">Démolition de chaussées ou aire/zone de stationnement </t>
  </si>
  <si>
    <t>Ce prix rémunère : 
La démolition au B.R.H si nécessaire du revêtement de chaussée ou aire/zone de stationnement en matériaux hydrocarbonés (goudronneux ou bitumineux) d'une épaisseur de 15 cm maximum, la réalisation de terrassement à la pelle mécanique en déblais, les implantations et les piquetages nécessaires/complémentaires, le sciage des revêtements adjacents, le sciage du revêtement en limite de prestation, la réalisation et l'entretien d'ouvrages divers pour la collecte des eaux de ruissellement, la protection de la couche de base, le chargement des produits et l'évacuation en décharge contrôlée en accord avec le maître d'oeuvre. Ce prix comprend également la perte de production due à la présence des ouvrages de voirie (tampons, chambres ...) et au longement ou croisement de tout type de réseaux existants y compris toutes sujétions</t>
  </si>
  <si>
    <t>m²</t>
  </si>
  <si>
    <t>1.3.1.2</t>
  </si>
  <si>
    <t>Démolition de revêtement de trottoir</t>
  </si>
  <si>
    <t>1.3.1.3</t>
  </si>
  <si>
    <t>Découpe de revêtement de chaussée en matériaux hydrocarbonés</t>
  </si>
  <si>
    <t>Ce prix rémunère : 
La découpe de revêtement de chaussée en matériaux hydrocarbonés sur une épaisseur maximum de 30cm en limite d'intervention, ce prix comprend également la multiplication du sciage pour atteindre l'épaisseur nécessaire et la perte de production due à la présence des ouvrages de voirie (tampons, chambres ...) y compris toutes sujétions</t>
  </si>
  <si>
    <t>ml</t>
  </si>
  <si>
    <t>1.3.2</t>
  </si>
  <si>
    <t>Décapage</t>
  </si>
  <si>
    <t>1.3.2.1</t>
  </si>
  <si>
    <t>Décapage de la terre végétale sur 0,20 m avec stockage sur le site</t>
  </si>
  <si>
    <t>Ce prix rémunère au mètre cube : 
Le décapage de la terre végétale sur une épaisseur de 0,30m, le tri des terres pollués et leurs évacuation, le chargement de la terre végétale, la mise en dépôt dans l'enceinte du chantier aux endroits indiqués par le maître d'œuvre y compris toutes sujétions</t>
  </si>
  <si>
    <t>9.M.Z</t>
  </si>
  <si>
    <t>(Z)</t>
  </si>
  <si>
    <t>M³</t>
  </si>
  <si>
    <t>1.3.2.2</t>
  </si>
  <si>
    <t>Décapage de la terre végétale sur 0,20 m avec évacuation en décharge</t>
  </si>
  <si>
    <t>Ce prix rémunère au mètre cube : 
Le décapage de la terre végétale sur une épaisseur de 0,30m, le chargement de la terre végétale, l'évacuation en décharge  y compris toutes sujétions</t>
  </si>
  <si>
    <t>1.3.3</t>
  </si>
  <si>
    <t>Terrassement généraux</t>
  </si>
  <si>
    <t>5.T</t>
  </si>
  <si>
    <t>Ce prix rémunère : 
La réalisation de terrassements en déblais à la pelle mécanique en terrain de toute nature, les implantations et piquetages nécessaires/complémentaires, le talutage en emprise, les purges éventuelles du fond de forme, le transport, l'évacuation en décharge, la mise en forme sur l'ensemble du terrain : voies, trottoirs, aires de stationnements, espaces verts.... , compris compactage et mise à la cote des fonds de forme, réglage des talus et des bermes. Ce prix comprend également la perte de production due à la présence d'ouvrages, au longement ou croisement de tout type de réseaux existants, la réalisation et l'entretien des ouvrages provisoires divers destinés à la collecte et à l'évacuation des eaux de ruissellement ainsi que la protection du fond de forme contre ces eaux y compris toutes sujétions</t>
  </si>
  <si>
    <t>1.3.3.1</t>
  </si>
  <si>
    <t>Terrassement en déblais en terrain de toute nature avec évacuation en décharge pour mise à la cote du fond de forme des voiries, stationnements, trottoirs,…</t>
  </si>
  <si>
    <t>1.3.3.2</t>
  </si>
  <si>
    <t>Terrassement en déblais en terrain de toute nature avec mise en remblais sous emprise non carrossée</t>
  </si>
  <si>
    <t>1.3.4</t>
  </si>
  <si>
    <t>Espaces verts</t>
  </si>
  <si>
    <t>1.3.4.1</t>
  </si>
  <si>
    <t>Reprise de terre végétale stockée sur place pour nivellement et création d'espaces verts.</t>
  </si>
  <si>
    <t xml:space="preserve">Ce prix rémunère : 
La reprise et la mise en place de la terre végétale stockée sur place dans les zones d'espaces verts et aux emplacements définis par le maître d'oeuvre.  Il comprend le chargement, le transport, le déchargement et la mise en oeuvre de la terre végétale dans les parties engazonnées sur une épaisseur de 0,30 m pour la mise en forme générale du terrain. Avant d'être régalée, la terre végétale sera émiettée et purgée (enlèvement des mauvaises herbes, racines, pierres, etc.), y compris toutes sujétions. </t>
  </si>
  <si>
    <t>3.&amp;</t>
  </si>
  <si>
    <t>Total H.T. :</t>
  </si>
  <si>
    <t>Total T.V.A. (20%) :</t>
  </si>
  <si>
    <t>Total T.T.C. :</t>
  </si>
  <si>
    <t>VOIRIE</t>
  </si>
  <si>
    <t>2.1</t>
  </si>
  <si>
    <t>2.1.1</t>
  </si>
  <si>
    <t>Compactage et essais</t>
  </si>
  <si>
    <t>2.1.1.1</t>
  </si>
  <si>
    <t>Réglage et compactage des fonds de forme</t>
  </si>
  <si>
    <t xml:space="preserve">Ce prix rémunère : 
les opérations de réglage et compactage du fond de forme correspondant aux cotes nivelées à atteindre par le projet définitif en respectant les pentes en long et en travers, les implantations et piquetage nécessaires/complémentaires, la protection contre les eaux de toutes natures, les sujétions dues au maintien des écoulements naturels, la protection des réseaux existant, les sujétions d'exécution liées aux conditions météorologiques, les purges éventuelles. 
Ce prix s'applique quels que soient la nature du terrain, le mode d'extraction, de traitement, de chargement/déchargement, et de transport des excédents compris. </t>
  </si>
  <si>
    <t>M²</t>
  </si>
  <si>
    <t>2.1.1.2</t>
  </si>
  <si>
    <t>Essais à la dynaplaque</t>
  </si>
  <si>
    <t>Ce prix rémunère : 
La prestation comprend l'ensemble des contrôles à la dynaplaque, réalisés par un laboratoire externe à l'entreprise et agréé par le maître d'oeuvre, l'implantation des essais sera déterminée en commun accord entre l'entreprise et le maître d'oeuvre, Un essai sera exécuté tous les 200 m² de fond de forme.
Le fond de forme devra avoir les qualités suivantes :
- valeur de module de portance &gt;à 50 Mpa ( les valeurs des modules mesurés doivent être homogènes et présenter un écart entre la valeur maximale et la valeur minimale inférieur à 5 Mpa)
- valeur EV2/EV1 inférieure ou égale à 2,
- la couche de grave devra pouvoir être amené à une compacité supérieure à 95% de l'OPM Indice CBR &gt;6
Le maître d'œuvre pourra, au frais de l'entrepreneur, faire reprendre le compactage dans les zones insuffisamment compactées,</t>
  </si>
  <si>
    <t>6.&amp;</t>
  </si>
  <si>
    <t>2.2</t>
  </si>
  <si>
    <t>COUCHE ANTICONTAMINANTE</t>
  </si>
  <si>
    <t>2.2.1</t>
  </si>
  <si>
    <t>Géotextile</t>
  </si>
  <si>
    <t>2.2.1.1</t>
  </si>
  <si>
    <t>Couche anticontaminante en géotextile sous chaussée</t>
  </si>
  <si>
    <t xml:space="preserve">Ce prix rémunère : 
La fourniture et la mise en oeuvre d'un géotextile type Bidim ou similaire en partie supérieur de terrassement.  </t>
  </si>
  <si>
    <t>2.2.1.2</t>
  </si>
  <si>
    <t>Couche anticontaminante en géotextile sous trottoir</t>
  </si>
  <si>
    <t>2.3</t>
  </si>
  <si>
    <t>COUCHES DE FORME</t>
  </si>
  <si>
    <t>2.3.1</t>
  </si>
  <si>
    <t>Sous chaussée ou aire de stationnement</t>
  </si>
  <si>
    <t>2.3.1.1</t>
  </si>
  <si>
    <t>Fourniture et mise en œuvre de tout venant 0/80 sur 0.30m d'épaisseur.</t>
  </si>
  <si>
    <t xml:space="preserve">Ce prix rémunère : 
La fourniture, le transport à pied d'œuvre et mise en œuvre de grave tout venant avec réglage et compactage suivant les recommandations de la G.T.R. 92, les implantations et piquetages nécessaires/complémentaires, le pré-réglage, l'arrosage éventuel, les opérations de fin de réglage, l'écrêtement des matériaux si nécessaire, la mise en oeuvre et le compactage des matériaux réalisé en plusieurs couches sur toute l'emprise, la fermeture à l'aide d'un rouleau, l'enlèvement des matériaux excédentaires ou hors calibre y compris toutes sujétions </t>
  </si>
  <si>
    <t>2.3.1.2</t>
  </si>
  <si>
    <t>Fourniture et mise en œuvre de d'une couche de réglage en GNT A 0/31,5 sur 0.10m d'épaisseur.</t>
  </si>
  <si>
    <t>2.3.2</t>
  </si>
  <si>
    <t>Sous trottoir</t>
  </si>
  <si>
    <t>2.3.2.1</t>
  </si>
  <si>
    <t>Fourniture et mise en œuvre de d'une couche de réglage en GNT A 0/31,5 sur 0.30m d'épaisseur.</t>
  </si>
  <si>
    <t>2.4</t>
  </si>
  <si>
    <t>COUCHES D'ASSISE</t>
  </si>
  <si>
    <t>2.4.1</t>
  </si>
  <si>
    <t>Sous chaussée ou accotement de service</t>
  </si>
  <si>
    <t>2.4.1.1</t>
  </si>
  <si>
    <t>Fourniture et mise en oeuvre de Grave ciment 0/20 de classe 3 sur 2 couche successives de 0.20m d'épaisseur sur voirie lourde,</t>
  </si>
  <si>
    <t>Ce prix rémunère : 
La mise en oeuvre de GTLH 0/20, classe 3.
Il comprend la fabrication en centrale, le transport et déchargement sur le chantier, la mise en oeuvre mécanique ou manuelle (si nécessaire) , le dressement, le compactage, le raccordement à la chaussée existante, et le nettoyage, toutes fournitures, toutes sujétions.</t>
  </si>
  <si>
    <t>2.4.1.2</t>
  </si>
  <si>
    <t>Fourniture et mise en oeuvre de Grave bitume 0/14 classe 3 sur épaisseur variable pour profilage rampe de plateau , y compris couche d'accrochage et plus-value pour mise en œuvre manuelle</t>
  </si>
  <si>
    <t>Ce prix rémunère : 
La mise en oeuvre de GB 0/14, classe 3, conformément aux normes NF P 98-138 et NF P 98-140.
Il comprend la fabrication en centrale, le transport et déchargement sur le chantier, la mise en oeuvre mécanique ou manuelle (si nécessaire) ,la couche d'accrochage, le dressement, le compactage, le raccordement à la chaussée existante, et le nettoyage, toutes fournitures, toutes sujétions.</t>
  </si>
  <si>
    <t>T</t>
  </si>
  <si>
    <t>2.4.2</t>
  </si>
  <si>
    <t>2.4.2.1</t>
  </si>
  <si>
    <t>Fourniture et mise en œuvre de d'une couche de base en GNT A 0/31,5 sur 0.30m d'épaisseur.</t>
  </si>
  <si>
    <t>2.5</t>
  </si>
  <si>
    <t>COUCHE DE LIAISON</t>
  </si>
  <si>
    <t>2.5.1</t>
  </si>
  <si>
    <t>Cloutage sur grave ciment</t>
  </si>
  <si>
    <t>2.5.1.1</t>
  </si>
  <si>
    <t>Fourniture et mise en œuvre d'un cloutage sur grave ciment</t>
  </si>
  <si>
    <t>Ce prix rémunère :
La fourniture et mise en œuvre d'une couche gravillon et gravillons 10/14 mm dosé à 15 litres/m²,  le réglage et le cylindrage, toutes fournitures y compris toutes sujétions,</t>
  </si>
  <si>
    <t>2.6</t>
  </si>
  <si>
    <t>REVETEMENTS</t>
  </si>
  <si>
    <t>2.6.1</t>
  </si>
  <si>
    <t>Béton bitumineux noir, y compris couche d'accrochage</t>
  </si>
  <si>
    <t>2.6.1.1</t>
  </si>
  <si>
    <t>Fourniture et mise en œuvre d'un revêtement en béton bitumineux BBSG 0/6 dosé à 125 kg/m² sur accès mise en oeuvre mécanique ou à la main</t>
  </si>
  <si>
    <t>Ce prix rémunère :
La fourniture, le stockage, la reprise, le dosage des granulats, du liant, du filler et des additifs de composition. La fabrication en centrale des enrobés, leur transport en camions calorifugés bâchés sur le chantier, leur déchargement. La mise en oeuvre des enrobés au finisseur ou à la niveleuse et le compactage, y compris frais de centrale d'enrobage, de laboratoire de chantier et tous déplacements de l'atelier de mise en oeuvre; toutes fournitures y compris toutes sujétions.</t>
  </si>
  <si>
    <t>2.6.1.2</t>
  </si>
  <si>
    <t>Fourniture et mise en œuvre d'un revêtement en béton bitumineux BBMa 0/10 dosé à 200 kg/m² en deux passes</t>
  </si>
  <si>
    <t>2.7</t>
  </si>
  <si>
    <t>MURETS</t>
  </si>
  <si>
    <t>2.7.1</t>
  </si>
  <si>
    <t>Fondations</t>
  </si>
  <si>
    <t>2.7.1.1</t>
  </si>
  <si>
    <t>Semelle de fondation 1.30x0.20m en béton dosé à 250kg/m3</t>
  </si>
  <si>
    <t>Ce prix rémunère : 
La mise en oeuvre de béton de fondation dosé à 250kg/m3 de ciment.
Il comprend la fabrication en centrale, le transport et déchargement sur le chantier, la mise en oeuvre mécanique ou manuelle (si nécessaire), toutes fournitures, toutes sujétions.</t>
  </si>
  <si>
    <t>2.7.2</t>
  </si>
  <si>
    <t>Elévation</t>
  </si>
  <si>
    <t>2.7.2.1</t>
  </si>
  <si>
    <t>Réalisation d'un muret préfabriqué en L hauteur 1.25 m largeur 0.74 m en tête avec finition brut</t>
  </si>
  <si>
    <t>Ce prix rémunère : 
la fourniture et pose de muret de soutènement préfabriqué béton  LE H125 de chez Bonna Sabla ou équivalent technique, h : 125cm, la : 74 cm, épaisseur de voile 10cm, toutes fournitures, toutes sujétions.</t>
  </si>
  <si>
    <t>2.7.2.2</t>
  </si>
  <si>
    <t>Parement en plaquette pierre naturelle teinte pierre de Caen</t>
  </si>
  <si>
    <t>Ce prix rémunère : 
La mise en oeuvre de parement en pierre naturelle teinte pierre de Caen d'une épaisseur moyenne 2 cm finition brute, proposition de calepinage par l'entreprise. Il comprend la fourniture, le transport et déchargement sur le chantier, la réalisation de l'enduit de pose et des joints à la chaux, toutes fournitures, toutes sujétions.</t>
  </si>
  <si>
    <t>2.7.2.3</t>
  </si>
  <si>
    <t>Couvertine largeur 15 cm en pierre de Caen</t>
  </si>
  <si>
    <t>Ce prix rémunère : 
La mise en oeuvre d'une couvertine en pierre naturelle teinte pierre de Caen d'une largeur de 15 cm, d'une épaisseur moyenne 3 cm, finition brute. Il comprend la fourniture, le transport et déchargement sur le chantier, la réalisation de l'enduit de pose et des joints à la chaux, toutes fournitures, toutes sujétions.</t>
  </si>
  <si>
    <t>2.8</t>
  </si>
  <si>
    <t>BORDURES</t>
  </si>
  <si>
    <t>2.8.1</t>
  </si>
  <si>
    <t>Bordures en béton préfabriqués ou coulé en place</t>
  </si>
  <si>
    <t>2.8.1.1</t>
  </si>
  <si>
    <t>Fourniture et pose de bordures béton T2</t>
  </si>
  <si>
    <t>Ce prix rémunère : 
Fourniture et pose de bordures béton type T2, sur mortier de béton de 0.10m d'épaisseur dosé à 250 kg/m³ de ciment de type C16/20 X0  y compris terrassement, dressement/préparation du support, enlèvement et transport des excédents, implantation, alignement, confection d'un épaulement et joints, des coupes de bordures et fourniture et pose d'élément de 0,33 ml pour les arrondis, toutes fournitures, toutes sujétions,</t>
  </si>
  <si>
    <t>2.8.1.3</t>
  </si>
  <si>
    <t>Fourniture et pose de bordure chasse roue GSS2</t>
  </si>
  <si>
    <t>Ce prix rémunère : 
Fourniture et pose de bordure chasse roue type GSS2 sur mortier de béton de 0.10m d'épaisseur dosé à 250 kg/m³ de ciment de type C16/20 X0  y compris terrassement, dressement/préparation du support, enlèvement et transport des excédents, implantation, alignement, confection d'un épaulement et joints, des coupes de bordures et fourniture et pose d'élément de 0,33 ml pour les arrondis, toutes fournitures, toutes sujétions,</t>
  </si>
  <si>
    <t>2.8.1.4</t>
  </si>
  <si>
    <t>Fourniture et pose de bordure de sécurité DBA préfabriqué</t>
  </si>
  <si>
    <t>Ce prix rémunère : 
Fourniture et pose de bordure de sécurité béton profil type DBA 600mm x 810mm préfabriqué, posé sur revêtements, implantation, alignement, confection d'un épaulement et joints, des coupes de bordures et fourniture et pose d'élément d'extrémité spécifiques, toutes fournitures, toutes sujétions,</t>
  </si>
  <si>
    <t>2.9</t>
  </si>
  <si>
    <t>SIGNALISATION</t>
  </si>
  <si>
    <t>2.9.1</t>
  </si>
  <si>
    <t>Signalisation horizontale</t>
  </si>
  <si>
    <t>2.9.1.1</t>
  </si>
  <si>
    <t>Résine</t>
  </si>
  <si>
    <t>8.T</t>
  </si>
  <si>
    <t>Ce prix rémunère : 
Fourniture et mise en œuvre d'une résine à chaud, référenciel NF2, norme Européenne EN 1436, certifié 1H, durée de vie P5, coefficient de luminance Q3, valeur de l'adhérence S3, type "EREBUS" des entreprises "INDASCO" ou équivalent technique y compris toutes sujétions</t>
  </si>
  <si>
    <t>2.9.1.1.1</t>
  </si>
  <si>
    <t>Mise en œuvre de résine de marquage au sol ZEBRA rampe plateau</t>
  </si>
  <si>
    <t>2.9.1.1.2</t>
  </si>
  <si>
    <t>Mise en œuvre de résine de marquage au sol pour ligne continue ou discontinue</t>
  </si>
  <si>
    <t>2.9.1.1.3</t>
  </si>
  <si>
    <t>Fourniture et mise en œuvre de résine de marquage au sol pour flèche de guidage simple</t>
  </si>
  <si>
    <t>Unité</t>
  </si>
  <si>
    <t>2.9.1.1.4</t>
  </si>
  <si>
    <t>Fourniture et mise en œuvre de résine de marquage au sol pour flèche de guidage simple+droite</t>
  </si>
  <si>
    <t>8.&amp;</t>
  </si>
  <si>
    <t>2.9.1.2</t>
  </si>
  <si>
    <t>Effacement de marquage existant</t>
  </si>
  <si>
    <t>2.9.1.2.1</t>
  </si>
  <si>
    <t>Effacement de marquage sur les emprises hors création de voirie</t>
  </si>
  <si>
    <t>Ce prix rémunère à forfait  : 
L'effacement des marquages existant dans l'emprise de voirie nécessitant de modifications de largeurs de voies par sablage ou grenaillage y compris toutes sujétions.</t>
  </si>
  <si>
    <t>2.9.2</t>
  </si>
  <si>
    <t>Signalisation verticale</t>
  </si>
  <si>
    <t>2.9.2.1</t>
  </si>
  <si>
    <t>Supports</t>
  </si>
  <si>
    <t>2.9.2.1.1</t>
  </si>
  <si>
    <t>Fourniture et pose de support de signalisation de police en acier thermolaqué RAL à définir, de hauteur 2.70m, Ø60 ou 76mm selon cas y compris massif béton</t>
  </si>
  <si>
    <t>Ce prix rémunère : 
Fourniture et pose d'un support de signalisation de police en acier thermolaqué, RAL à définir, de hauteur 2.70m, Ø60mm ou Ø76mm selon cas fixé par scellement dans un massif béton 0.40x0.40x0.40, toutes fournitures, toutes sujétions,</t>
  </si>
  <si>
    <t>2.9.2.2</t>
  </si>
  <si>
    <t>Panneaux</t>
  </si>
  <si>
    <t>2.9.2.3</t>
  </si>
  <si>
    <t>Fourniture et pose de panneau classe 2 DG, dimension gamme normale</t>
  </si>
  <si>
    <t>Ce prix rémunère : 
Fourniture d'un panneau de signalisation dimension gamme normale à poser sur un support de signalisation de police, toutes fournitures, toutes sujétions</t>
  </si>
  <si>
    <t>GENIE CIVIL</t>
  </si>
  <si>
    <t>Viabilisation</t>
  </si>
  <si>
    <t>3.E.5.Finitions\Viabilisation</t>
  </si>
  <si>
    <t>3.1</t>
  </si>
  <si>
    <t>3.1.1</t>
  </si>
  <si>
    <t>Ouverture de tranchée, y compris mise en place de sable et GNT 0/31.5 toute hauteur</t>
  </si>
  <si>
    <t>Tranchée susceptible d'être exécutée avec des engins mécaniques y compris en terrain rocheux, comprenant la signalisation et le balisage de chantier, le découpage et la démolition du revêtement existant, la fouille, le rejet sur berge, la mise en dépôt provisoire des déblais, le nivellement du fond de fouille, la fourniture de sable, compris la confection du lit de pose, le calage latéral de la conduite, l'enrobage, le compactage et toutes sujétions. l'établissement des ponts pour les piétons et les voitures, le remblayage de la tranchée y compris la fourniture de matériaux conformément aux prescriptions techniques imposées par la charte de qualité et le service compétent gestionnaire de la voirie, quelque soit la nature du remblai, le compactage soigné par couche successive et l'arrosage si nécessaire, la mise en oeuvre des contrôles de compactage, l'évacuation des déblais résiduels et leur transport en décharge autorisée y compris les frais afférents, la remise en état des lieux et le maintien des caractéri</t>
  </si>
  <si>
    <t>stiques d'origine des remblayages pendant une période de garantie de deux ans.</t>
  </si>
  <si>
    <t>3.1.1.1</t>
  </si>
  <si>
    <t>Tranchée 1 fourreaux</t>
  </si>
  <si>
    <t>3.1.1.2</t>
  </si>
  <si>
    <t>Tranchée 2 fourreaux</t>
  </si>
  <si>
    <t>3.1.2</t>
  </si>
  <si>
    <t>Grillage avertisseur</t>
  </si>
  <si>
    <t>3.1.2.1</t>
  </si>
  <si>
    <t>Fourniture et mise en place d'un grillage avertisseur ROUGE</t>
  </si>
  <si>
    <t>Ce prix rémunère : 
La fourniture et mise en place d'un grillage avertisseur en polyoléfine mono-orientée, couleur adaptée, conforme à la norme NF EN 12613 posé dans la tranchée à une distance de 200 mm à 300 mm au dessus de l'ouvrage à signaler, toutes fournitures, toutes sujétions</t>
  </si>
  <si>
    <t>3.1.2.2</t>
  </si>
  <si>
    <t>Fourniture et mise en place d'un grillage avertisseur VERT</t>
  </si>
  <si>
    <t>3.2</t>
  </si>
  <si>
    <t>FOURREAUX ET TERRE</t>
  </si>
  <si>
    <t>3.2.1</t>
  </si>
  <si>
    <t xml:space="preserve">Fourreaux </t>
  </si>
  <si>
    <t>Ce prix rémunère : 
La fourniture et pose de Gaine annelée à intérieur lisse y compris fourniture à pied d'œuvre, mise en place sur la forme, coupe, mise en place des manchettes,  calage, aiguillage, réfection des revêtements si nécessaire et toutes sujétions</t>
  </si>
  <si>
    <t>3.2.1.1</t>
  </si>
  <si>
    <t>Gaine polyéthylène type TPC rouge de diamètre Ø63mm extérieur pour courants forts</t>
  </si>
  <si>
    <t>3.2.1.2</t>
  </si>
  <si>
    <t>Gaine polyéthylène type TPC vert de diamètre Ø63mm extérieur pour courants faibles</t>
  </si>
  <si>
    <t>3.2.1.3</t>
  </si>
  <si>
    <t>Gaine polyéthylène type TPC rouge de diamètre Ø110mm extérieur pour courants forts</t>
  </si>
  <si>
    <t>3.2.1.4</t>
  </si>
  <si>
    <t>Gaine polyéthylène type TPC vert de diamètre Ø110mm extérieur pour courants faibles</t>
  </si>
  <si>
    <t>3.2.2</t>
  </si>
  <si>
    <t>Terre</t>
  </si>
  <si>
    <t>3.2.2.1</t>
  </si>
  <si>
    <t>Câble cuIvre nu 25 mm² de mise à la terre</t>
  </si>
  <si>
    <t>Ce prix rémunère : 
La fourniture et pose de cuivre nu de section 25 mm² pour mise à la terre y compris fourniture à pied d'œuvre, mise en place sur la forme, coupe, mise en place des jonction et mise en attente hors sol pour les équipements, toutes sujétions</t>
  </si>
  <si>
    <t>3.3</t>
  </si>
  <si>
    <t>OUVRAGES</t>
  </si>
  <si>
    <t>3.3.1</t>
  </si>
  <si>
    <t>Caniveaux techniques</t>
  </si>
  <si>
    <t>3.3.1.1</t>
  </si>
  <si>
    <t xml:space="preserve">Caniveau technique béton double compartiment Largeur 0.73m hauteur 0.36m </t>
  </si>
  <si>
    <t>Ce prix rémunère : 
la fourniture et pose de caniveau technique béton double compartiment avec dalot béton SF N°50 de Stradal ou équivalent technique de dimensions extérieure 0.73x0.36m, classe A15 y compris découpes et carotages pour adpatation et raccordement aux fourreaus et chambres de tirage, plaques d'about en extrémité, carottages pour drainage, toutes fournitures, toutes sujétions.</t>
  </si>
  <si>
    <t>3.3.1.2</t>
  </si>
  <si>
    <t>Adaptation et liaisons au génie civil existant</t>
  </si>
  <si>
    <t>Ce prix rémunère : 
la fourniture et pose de caniveau technique béton avec dalle charge legère double compartiment de dimensions intérieures 0.40x0.50mx0.50m  Bonna Sabla ou équivalent technique, classe A15, toutes fournitures, toutes sujétions.</t>
  </si>
  <si>
    <t>3.3.2</t>
  </si>
  <si>
    <t>Massifs équipements éclairage et surveillance</t>
  </si>
  <si>
    <t>3.3.2.1</t>
  </si>
  <si>
    <t>Massifs de fondations de 0.60 x 0.60 x 1,30m pour candélabre hauteur 10m</t>
  </si>
  <si>
    <t>Ce prix rémunère : 
Réalisation de massif béton de 0.60x0.60x1.30m comprenant la fourniture et la mise en œuvre d’aciers, de coffrages et de béton pour la construction d’un massif de fondation pour candélabre. Les piquetages et nivellements complémentaires, l'exécution des fouilles et l'évacuation des déblais correspondants, le calcul du dimensionnement du massif, la fourniture et la mise en œuvre de béton vibré dosé à 350 kg/m³ y compris coffrages, le massif est arasé à 20 cm au-dessous du sol fini la pose des tiges de scellement, la fourniture et la pose des fourreaux des câbles d'alimentation noyés dans le massif, la pose d'un fourreau ICD 32 pour le passage de la câblette de terre, la remise en état des abords avec les matériaux appropriés, toutes fournitures, toutes sujétions,</t>
  </si>
  <si>
    <t>3.3.2.2</t>
  </si>
  <si>
    <t>Massifs de fondations de 0.60 x 0.60 x 0,80m pour mât de caméra thermique hauteur 6m</t>
  </si>
  <si>
    <t>Ce prix rémunère : 
Réalisation de massif béton de 0.60x0.60x0.80m comprenant la fourniture et la mise en œuvre d’aciers, de coffrages et de béton pour la construction d’un massif de fondation pour candélabre. Les piquetages et nivellements complémentaires, l'exécution des fouilles et l'évacuation des déblais correspondants, le calcul du dimensionnement du massif, la fourniture et la mise en œuvre de béton vibré dosé à 350 kg/m³ y compris coffrages, le massif est arasé à 20 cm au-dessous du sol fini la pose des tiges de scellement, la fourniture et la pose des fourreaux des câbles d'alimentation noyés dans le massif, la pose d'un fourreau ICD 32 pour le passage de la câblette de terre, la remise en état des abords avec les matériaux appropriés, toutes fournitures, toutes sujétions,</t>
  </si>
  <si>
    <t>3.3.3</t>
  </si>
  <si>
    <t>Chambre de tirage</t>
  </si>
  <si>
    <t>3.3.3.1</t>
  </si>
  <si>
    <t>Chambre de tirage L2C + TAMPON D400</t>
  </si>
  <si>
    <t>Ce prix rémunère : 
La fourniture et pose d"une chambre de tirage L2C toutes fournitures, toutes sujétions</t>
  </si>
  <si>
    <t>3.3.3.2</t>
  </si>
  <si>
    <t>Chambre de tirage L1C + TAMPON D400</t>
  </si>
  <si>
    <t>Ce prix rémunère : 
La fourniture et pose d"une chambre de tirage L1C toutes fournitures, toutes sujétions</t>
  </si>
  <si>
    <t>3.3.3.3</t>
  </si>
  <si>
    <t>Chambre de tirage 70X70 + TAMPON B125</t>
  </si>
  <si>
    <t>Ce prix rémunère : 
La fourniture et pose d"un regard carré 70x70cm avec tampon fonte B125 toutes fournitures, toutes sujétions</t>
  </si>
  <si>
    <t>3.3.4</t>
  </si>
  <si>
    <t>Mise à niveau chambres existantes</t>
  </si>
  <si>
    <t>3.3.4.1</t>
  </si>
  <si>
    <t>Mise à niveau des ouvrages</t>
  </si>
  <si>
    <t>3.3.4.1.1</t>
  </si>
  <si>
    <t>Mise à niveaux des ouvrages au sol propre au présent lot et au lot réseaux divers, regard de tout types, grilles, chambres de tirage, bouches à clé</t>
  </si>
  <si>
    <t>Ce prix comprend notamment :
- le descellement du cadre,
- la remise au profil avec fourniture et mise en oeuvre de tous les matériaux,
- l'évacuation des gravats divers à la décharge de l'entrepreneur.</t>
  </si>
  <si>
    <t>3.3.4.1.2</t>
  </si>
  <si>
    <t>Mise à niveau de chambre de tirage L1T  par abaissement et remplacement du tampon en classe D400</t>
  </si>
  <si>
    <t>Ce prix rémunère : 
La mise à niveau de trappes de fermeture compris le descellement du cadre, la mise à niveau de la chambre, y compris terrassements en périphérie et sous la chambre pour abaissement, le scellement et pose du nouveau cadre, fourniture et pose d'un tampon classe D400, les ragréages et enduits et toutes sujétions</t>
  </si>
  <si>
    <t>3.3.4.1.3</t>
  </si>
  <si>
    <t>Mise à niveau de chambre de tirage L2T par abaissement et remplacement du tampon en classe D400</t>
  </si>
  <si>
    <t>3.3.4.1.4</t>
  </si>
  <si>
    <t>Mise à niveau de chambre de tirage carrée par arase du regard et remplacement du tampon par type K1C classe D400</t>
  </si>
  <si>
    <t>Ce prix rémunère : 
La mise à niveau de trappes de fermeture compris le descellement du cadre, la mise à niveau de la chambre, par arase du regard sous le niveau fini, le scellement et pose du nouveau cadre, fourniture et pose d'une trappe classe D400 type K1C, les ragréages et enduits et toutes sujétions</t>
  </si>
  <si>
    <t>3.3.4.1.5</t>
  </si>
  <si>
    <t>Remplacement tampon de chambre L2T par tampon et cadre en classe D400</t>
  </si>
  <si>
    <t>Ce prix rémunère : 
La mise à niveau de trappes de fermeture compris le descellement du cadre, le scellement et pose du nouveau cadre, fourniture et pose d'un tampon classe D400, les ragréages et enduits et toutes sujétions</t>
  </si>
  <si>
    <t>3.4</t>
  </si>
  <si>
    <t>RACCORDEMENT</t>
  </si>
  <si>
    <t>3.4.1</t>
  </si>
  <si>
    <t>Raccordement du réseau</t>
  </si>
  <si>
    <t>3.4.1.1</t>
  </si>
  <si>
    <t>Raccordement sur chambre existante</t>
  </si>
  <si>
    <t>Ce prix rémunère : 
Le raccordement des fourreau de toutes dimensions sur chambre existante, y compris percages, accessoires de jonction, reprise de maçonnerie, reprise de l'aiguillage toutes fournitures, toutes sujétions</t>
  </si>
  <si>
    <t>3.4.2</t>
  </si>
  <si>
    <t>Compactage</t>
  </si>
  <si>
    <t>3.4.2.1</t>
  </si>
  <si>
    <t>Essais de compactage</t>
  </si>
  <si>
    <t xml:space="preserve">Les contrôles de compactage seront réalisé à l’aide d’un pénétromètre dynamique léger ou d’un pénétrodensitographe et doivent permettre de tester la totalité des remblais jusqu’au lit de pose. </t>
  </si>
  <si>
    <t>Les contrôles seront réalisés après remblayage, avant les essais d’étanchéité et avant la réfection définitive des voiries.</t>
  </si>
  <si>
    <t xml:space="preserve">La situation et le nombre de points de contrôle sont définis par le maître d’œuvre en accord avec le maître d’ouvrage. </t>
  </si>
  <si>
    <t xml:space="preserve">Un essai au minimum tous les 100 mètres est exécuté sur les tronçons en écoulement sous pression. </t>
  </si>
  <si>
    <t xml:space="preserve">Les contrôles sont impérativement réalisés sur toute la hauteur de la tranchée (lit de pose compris), et implanté par le maître d’œuvre sous contrôle de l’entreprise. </t>
  </si>
  <si>
    <t xml:space="preserve">Après chaque essai, un procès-verbal est dressé, sur lequel doivent apparaître : </t>
  </si>
  <si>
    <t xml:space="preserve">- La date de l’essai </t>
  </si>
  <si>
    <t xml:space="preserve">- La désignation exacte du tronçon en indiquant le nom du chemin </t>
  </si>
  <si>
    <t>- les résultats obtenus (courbes et conclusions)</t>
  </si>
  <si>
    <t xml:space="preserve">- La décision prise par l’exploitant du réseau. </t>
  </si>
  <si>
    <t xml:space="preserve">Les résultats, interprétés au regard des courbes de référence, sont adressés directement à la collectivité, qui les transmet aussitôt à l’entreprise en précisant les modifications éventuelles à apporter à la suite du chantier. </t>
  </si>
  <si>
    <t>ADDUCTION EAU POTABLE</t>
  </si>
  <si>
    <t>4.1</t>
  </si>
  <si>
    <t>DEFENSE INCENDIE</t>
  </si>
  <si>
    <t>4.1.1</t>
  </si>
  <si>
    <t>Poteau incendie</t>
  </si>
  <si>
    <t>4.1.1.1</t>
  </si>
  <si>
    <t>Fourniture et pose d'un poteau incendie DN 100 type bayard ou similaire</t>
  </si>
  <si>
    <t>Ce prix rémunère : 
Fourniture et la pose d’un poteau d’incendie incongelable DN 100 type BAYARD ou similaire à prise sous coffre complètement équipé, comprenant le transport à pied d’œuvre du matériel, le raccordement sur la conduite et ses accessoires, les raccords symétriques, tube-allonge et coude au quart à patin, esse de réglage, le dispositif d’écoulement du système d’incongelabilité assuré par massif de pierres sèches, le massif de béton sur lequel repose le patin, le dallage béton dosé à 300 kg/m3 de ciment CPJ classe 45 de 1 m x 1 m de section, et 0,20 m d’épaisseur. Le robinet-vanne et le raccordement sont compris, toutes fournitures, toutes sujétions</t>
  </si>
  <si>
    <t>4.1.1.2</t>
  </si>
  <si>
    <t>Dépose et repose d'un poteau incendie DN 100 type bayard ou similaire</t>
  </si>
  <si>
    <t>Ce prix rémunère : 
La dépose et la repose pose d’un poteau d’incendie, comprenant les terrassement en pied, les adaptation à la conduite existant, toutes pièces de raccord toutes fourniture, le transport à pied d’œuvre du matériel, le raccordement sur la conduite et ses accessoires, les raccords symétriques, tube-allonge et coude au quart à patin, esse de réglage, le massif de béton sur lequel repose le patin, le dallage béton dosé à 300 kg/m3 de ciment CPJ classe 45 de 1 m x 1 m de section, et 0,20 m d’épaisseur. Le robinet-vanne et le raccordement sont compris, toutes fournitures, toutes sujétions</t>
  </si>
  <si>
    <t>4.2</t>
  </si>
  <si>
    <t>MISE A NIVEAUX</t>
  </si>
  <si>
    <t>4.2.1</t>
  </si>
  <si>
    <t>Mise à niveaux</t>
  </si>
  <si>
    <t>4.2.1.1</t>
  </si>
  <si>
    <t>Mise à niveau et accessibilité de bouches à clé jusqu'à la réalisation définitive de la voirie</t>
  </si>
  <si>
    <t>Ce prix rémunère : 
La recherche et la mise à niveau de bouches à clé, la remise à niveau, les terrassement, le prolongement du tube allonge, le relèvement de la dalle d’assise et de la bouche à clé y compris toutes sujétions de finitions.</t>
  </si>
  <si>
    <t>4.2.1.2</t>
  </si>
  <si>
    <t>Mise à niveau de regard de comptage avec tampon fonte circulaire Ø600 par arase du regard et remplacement du tampon en classe D400</t>
  </si>
  <si>
    <t>Ce prix rémunère : 
La suppression du regard de comptage existant comprenant la dépose du tampon et cadre existant, la démolition des éléments de regard jusqu'au fond de forme, l'enrobage de la conduite existante traversante, le remblaiement du fond de regard jusqu'à fond de forme en tout venant 0/80, toute sujétions</t>
  </si>
  <si>
    <t>4.3</t>
  </si>
  <si>
    <t>ESSAIS - CONTROLES - RECOLEMENT</t>
  </si>
  <si>
    <t>4.3.1</t>
  </si>
  <si>
    <t>Essai de réseau et désinfection avant mise en service</t>
  </si>
  <si>
    <t>4.3.1.1</t>
  </si>
  <si>
    <t>Epreuve hydraulique pour réception des canalisations et branchements neufs.</t>
  </si>
  <si>
    <t>Ce prix rémunère : 
L’épreuve hydraulique réalisée conformément au fascicule 71 du CCTG pour la réception des canalisations et branchements neufs y compris jusqu'au robinet avant compteur. La durée de l’épreuve sera au minimum de 30 minutes et la diminution de pression ne devra pas être supérieur à 0.2 bars. L’essai général du réseau sera effectué à 1,5 fois la pression de service pendant une durée d’une heure y compris fourniture d'eau nécessaire au remplissage des canalisations et essais. Toutes fournitures, toutes sujétions</t>
  </si>
  <si>
    <t>4.3.1.2</t>
  </si>
  <si>
    <t>Nettoyage et désinfection du réseau</t>
  </si>
  <si>
    <t>Ce prix rémunère : 
Le nettoyage et lavage des conduites au moyen de chasse d'eau ou autres procédés adéquats. Ces lavages seront répétés, si nécessaire, afin que la turbidité de l'eau soit inférieure au maximum admis par les normes et règlements en vigueur pour la qualité des eaux destinées à la consommation humaine. Ce prix intègre également des prélèvements de contrôle et analyses par un laboratoire agréé y compris fourniture d'eau nécessaire au remplissage des canalisations et essais. L'opération sera renouvelée dans les mêmes conditions autant de fois que nécessaire pour la délivrance du procès verbal (reprenant la conformité des tests des mises en pression et le compte-rendu de la désinfection des réseaux par analyse de laboratoires), toutes fournitures, toutes sujétions</t>
  </si>
  <si>
    <t>4.3.2</t>
  </si>
  <si>
    <t>4.3.2.1</t>
  </si>
  <si>
    <t>DOE</t>
  </si>
  <si>
    <t>Travaux de finition</t>
  </si>
  <si>
    <t>3.E.5.Finitions\Travaux de finition</t>
  </si>
  <si>
    <t>6.1</t>
  </si>
  <si>
    <t>Ce prix rémunère : 
La réalisation de plans de récolement seront conformes à l'exécution des travaux. Ces plans seront soumis au visa du maître d'œuvre dans les conditions fixées à l'article 40 du CCAG.
Ils seront remis sur support papier (1 exemplaires) et sur support informatique (clé USB) et comprendront un plan général des travaux réalisés ainsi que le report, la nature et positions exactes des ouvrages, points particuliers, caractéristiques des ouvrages (longueur entre ouvrages, section, pentes, altimétrie, cotation, nature et classe). Des croquis détaillés pourront être annexés.
Tout relevé sera géoréférencé (x, y et z) selon les projections coniques conformes, pour le positionnement des ouvrages et des points particuliers dans la classe de précision A.
Entre deux points géoréférencés, le fuseau de l'ouvrage de classe A est considéré comme rectiligne, y compris pour les réseaux flexibles.
La précision de ces relevés sera telle que, pour tous travaux ultérieurs à proximité de la même installation, aucune investigation complémentaire ne soit nécessaire pour localiser l'ouvrage. Le plan de récolement obtenu à partir des relevés topographiques est obligatoirement de classe de précision A.
Ces plans seront établis en utilisant les symboles de l'annexe E du fascicule 70 du CCTG.
Pour mémoire : Un ouvrage ou tronçon d'ouvrage est rangé dans la classe A si l'incertitude maximale de localisation indiquée est inférieure ou égale à 40 cm s'il est rigide, ou à 50 cm s'il est flexible.
NOTA. Cette incertitude ne correspond pas simplement à localiser ou indiquer une position x,y,z d'un ouvrage à ±40 cm mais bien à obtenir un relevé de précision type classe A déterminé par  les conditions définies dans l'arrêté du 16 septembre 2003 portant sur les classes de précision applicables aux catégories de travaux topographiques.</t>
  </si>
  <si>
    <t>6.1.1</t>
  </si>
  <si>
    <t>Dossier des ouvrages Exécuté et plans de récolement géoréférencé classe de précision A</t>
  </si>
  <si>
    <t>RECAPITULATIF
Lot n°1 Terrassements Voiries Réseaux</t>
  </si>
  <si>
    <t>RECAPITULATIF DES CHAPITRES</t>
  </si>
  <si>
    <t>1 - TERRASSEMENT</t>
  </si>
  <si>
    <t>- 1.1 - TRAVAUX PREPARATOIRES</t>
  </si>
  <si>
    <t>- 1.2 - TRAVAUX PRELIMINAIRES</t>
  </si>
  <si>
    <t>- 1.3 - TERRASSEMENT</t>
  </si>
  <si>
    <t>2 - VOIRIE</t>
  </si>
  <si>
    <t>3 - GENIE CIVIL</t>
  </si>
  <si>
    <t>- 3.1 - TERRASSEMENT</t>
  </si>
  <si>
    <t>- 3.2 - FOURREAUX ET TERRE</t>
  </si>
  <si>
    <t>- 3.3 - OUVRAGES</t>
  </si>
  <si>
    <t>- 3.4 - RACCORDEMENT</t>
  </si>
  <si>
    <t>4 - ADDUCTION EAU POTABLE</t>
  </si>
  <si>
    <t>- 4.1 - DEFENSE INCENDIE</t>
  </si>
  <si>
    <t>- 4.2 - MISE A NIVEAUX</t>
  </si>
  <si>
    <t>- 4.3 - ESSAIS - CONTROLES - RECOLEMENT</t>
  </si>
  <si>
    <t>6 - DOE</t>
  </si>
  <si>
    <t>Total du lot Lot n°1 Terrassements Voiries Réseaux</t>
  </si>
  <si>
    <t xml:space="preserve">Soit en toutes lettres TTC : </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</si>
  <si>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</si>
  <si>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</si>
  <si>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</si>
  <si>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</si>
  <si>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</si>
  <si>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</si>
  <si>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</si>
  <si>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</si>
  <si>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</si>
  <si>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</si>
  <si>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</si>
  <si>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</si>
  <si>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</si>
  <si>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</si>
  <si>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</si>
  <si>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</si>
  <si>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</si>
  <si>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</si>
  <si>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</si>
  <si>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</si>
  <si>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</si>
  <si>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</si>
  <si>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</si>
  <si>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</si>
  <si>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</si>
  <si>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</si>
  <si>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</si>
  <si>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</si>
  <si>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</si>
  <si>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</si>
  <si>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</si>
  <si>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Appel d'offre</t>
  </si>
  <si>
    <t>Travaux d'extention du terminal ferry à Ouistreham</t>
  </si>
  <si>
    <t>25/03/2025</t>
  </si>
  <si>
    <t>DCE</t>
  </si>
  <si>
    <t>Terminal ferry</t>
  </si>
  <si>
    <t>14150 Ouistreham</t>
  </si>
  <si>
    <t>VERSION</t>
  </si>
  <si>
    <t>4.00</t>
  </si>
  <si>
    <t>TYPEDOC</t>
  </si>
  <si>
    <t>AO</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</si>
  <si>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</si>
  <si>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</si>
  <si>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</si>
  <si>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</si>
  <si>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</si>
  <si>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</si>
  <si>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</si>
  <si>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</si>
  <si>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</si>
  <si>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</si>
  <si>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</si>
  <si>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</si>
  <si>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</si>
  <si>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</si>
  <si>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</si>
  <si>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</si>
  <si>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</si>
  <si>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</si>
  <si>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</si>
  <si>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</si>
  <si>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</si>
  <si>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</si>
  <si>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</si>
  <si>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</si>
  <si>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</si>
  <si>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</si>
  <si>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</si>
  <si>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</si>
  <si>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Quantité</t>
  </si>
  <si>
    <t>Prix unitaire</t>
  </si>
  <si>
    <t>Prix total</t>
  </si>
  <si>
    <t>DPGF</t>
  </si>
  <si>
    <t>La fourniture, l'installation, de bennes à ordures de chantier ainsi que l'évacuation de ses déchets pendant toute la durée du chantier</t>
  </si>
  <si>
    <t>La fourniture et l'installation de clôtures de chantier adaptées aux exigences de sécurité du site.</t>
  </si>
  <si>
    <t>Constat d'huissier avant démarrage des travaux</t>
  </si>
  <si>
    <r>
      <t xml:space="preserve">La fourniture, l'installation et le raccordement au réseau d'eaux usées, d'eau potable et d'électricité d'un local sanitaire composé d'un WC, d'un lavabo et d'une douche; d'un local </t>
    </r>
    <r>
      <rPr>
        <i/>
        <sz val="8"/>
        <color rgb="FF000000"/>
        <rFont val="Arial"/>
        <family val="2"/>
      </rPr>
      <t>réfectoire</t>
    </r>
    <r>
      <rPr>
        <sz val="8"/>
        <color rgb="FF000000"/>
        <rFont val="Arial"/>
        <family val="2"/>
      </rPr>
      <t xml:space="preserve"> , et d'un local </t>
    </r>
    <r>
      <rPr>
        <i/>
        <sz val="8"/>
        <color rgb="FF000000"/>
        <rFont val="Arial"/>
        <family val="2"/>
      </rPr>
      <t>vestiaires</t>
    </r>
    <r>
      <rPr>
        <sz val="8"/>
        <color rgb="FF000000"/>
        <rFont val="Arial"/>
        <family val="2"/>
      </rPr>
      <t xml:space="preserve"> suivant PGC                                            </t>
    </r>
  </si>
  <si>
    <t>Ce prix comprend l’arase à -0.30 m du niveau fini des massifs de candélabre existants y compris évacuation des gravats en décharge, toutes mains d'oeuvre et toutes sujétions.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</si>
</sst>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 [$€];[Red]\-#,##0.00\ [$€]"/>
    <numFmt numFmtId="166" formatCode="00000"/>
    <numFmt numFmtId="167" formatCode="0#&quot; &quot;##&quot; &quot;##&quot; &quot;##&quot; &quot;##"/>
  </numFmts>
  <fonts count="26" x14ac:knownFonts="1">
    <font>
      <sz val="11"/>
      <color theme="1"/>
      <name val="Calibri"/>
      <family val="2"/>
      <scheme val="minor"/>
    </font>
    <font>
      <sz val="8"/>
      <color theme="1"/>
      <name val="Arial"/>
      <family val="2"/>
    </font>
    <font>
      <sz val="14"/>
      <color theme="1"/>
      <name val="Arial"/>
      <family val="2"/>
    </font>
    <font>
      <b/>
      <sz val="9"/>
      <color theme="1"/>
      <name val="Arial"/>
      <family val="2"/>
    </font>
    <font>
      <b/>
      <sz val="14"/>
      <color theme="1"/>
      <name val="Arial"/>
      <family val="2"/>
    </font>
    <font>
      <sz val="10"/>
      <color theme="1"/>
      <name val="Arial"/>
      <family val="2"/>
    </font>
    <font>
      <sz val="7"/>
      <color theme="1"/>
      <name val="Arial"/>
      <family val="2"/>
    </font>
    <font>
      <sz val="7"/>
      <color rgb="FF000000"/>
      <name val="Arial"/>
      <family val="2"/>
    </font>
    <font>
      <b/>
      <u/>
      <sz val="12"/>
      <color rgb="FF000000"/>
      <name val="Arial"/>
      <family val="2"/>
    </font>
    <font>
      <b/>
      <sz val="11"/>
      <color rgb="FF000000"/>
      <name val="Arial"/>
      <family val="2"/>
    </font>
    <font>
      <b/>
      <sz val="10"/>
      <color rgb="FF000000"/>
      <name val="Arial"/>
      <family val="2"/>
    </font>
    <font>
      <sz val="6"/>
      <color rgb="FF000000"/>
      <name val="Arial"/>
      <family val="2"/>
    </font>
    <font>
      <b/>
      <sz val="8"/>
      <color rgb="FF000000"/>
      <name val="Arial"/>
      <family val="2"/>
    </font>
    <font>
      <sz val="8"/>
      <color rgb="FF000000"/>
      <name val="Arial"/>
      <family val="2"/>
    </font>
    <font>
      <b/>
      <sz val="8"/>
      <color rgb="FF000000"/>
      <name val="Arial"/>
      <family val="2"/>
    </font>
    <font>
      <sz val="8"/>
      <color rgb="FF000000"/>
      <name val="Arial"/>
      <family val="2"/>
    </font>
    <font>
      <b/>
      <sz val="10"/>
      <color rgb="FF000000"/>
      <name val="Arial"/>
      <family val="2"/>
    </font>
    <font>
      <u/>
      <sz val="10"/>
      <color rgb="FF000000"/>
      <name val="Arial"/>
      <family val="2"/>
    </font>
    <font>
      <b/>
      <sz val="9"/>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
      <sz val="8"/>
      <color indexed="81"/>
      <name val="Tahoma"/>
      <family val="2"/>
    </font>
    <font>
      <i/>
      <sz val="8"/>
      <color rgb="FF000000"/>
      <name val="Aria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s>
  <cellStyleXfs count="1">
    <xf numFmtId="0" fontId="0" fillId="0" borderId="0"/>
  </cellStyleXfs>
  <cellXfs count="134">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2" xfId="0" applyFont="1" applyBorder="1" applyAlignment="1">
      <alignment vertical="top" wrapText="1"/>
    </xf>
    <xf numFmtId="0" fontId="8" fillId="0" borderId="10" xfId="0" applyFont="1" applyBorder="1" applyAlignment="1">
      <alignment vertical="top" wrapText="1"/>
    </xf>
    <xf numFmtId="0" fontId="7" fillId="0" borderId="11" xfId="0" applyFont="1" applyBorder="1" applyAlignment="1">
      <alignment vertical="top" wrapText="1"/>
    </xf>
    <xf numFmtId="0" fontId="8" fillId="0" borderId="0" xfId="0" applyFont="1" applyAlignment="1">
      <alignment vertical="top" wrapText="1"/>
    </xf>
    <xf numFmtId="0" fontId="8" fillId="0" borderId="11" xfId="0" applyFont="1" applyBorder="1" applyAlignment="1">
      <alignment vertical="top" wrapText="1"/>
    </xf>
    <xf numFmtId="0" fontId="9" fillId="0" borderId="0" xfId="0" applyFont="1" applyAlignment="1">
      <alignment vertical="top" wrapText="1"/>
    </xf>
    <xf numFmtId="0" fontId="9" fillId="0" borderId="11" xfId="0" applyFont="1" applyBorder="1" applyAlignment="1">
      <alignment vertical="top" wrapText="1"/>
    </xf>
    <xf numFmtId="0" fontId="10" fillId="0" borderId="0" xfId="0" applyFont="1" applyAlignment="1">
      <alignment vertical="top" wrapText="1"/>
    </xf>
    <xf numFmtId="0" fontId="10" fillId="0" borderId="11" xfId="0" applyFont="1" applyBorder="1" applyAlignment="1">
      <alignment vertical="top" wrapText="1"/>
    </xf>
    <xf numFmtId="0" fontId="11" fillId="0" borderId="11" xfId="0" applyFont="1" applyBorder="1" applyAlignment="1">
      <alignment vertical="top" wrapText="1"/>
    </xf>
    <xf numFmtId="0" fontId="1" fillId="0" borderId="11" xfId="0" applyFont="1" applyBorder="1" applyAlignment="1">
      <alignment vertical="top" wrapText="1"/>
    </xf>
    <xf numFmtId="0" fontId="13" fillId="0" borderId="11" xfId="0" applyFont="1" applyBorder="1" applyAlignment="1">
      <alignment vertical="top" wrapText="1"/>
    </xf>
    <xf numFmtId="0" fontId="14" fillId="0" borderId="9" xfId="0" applyFont="1" applyBorder="1" applyAlignment="1">
      <alignment horizontal="right" vertical="top" wrapText="1"/>
    </xf>
    <xf numFmtId="3" fontId="14" fillId="0" borderId="9" xfId="0" applyNumberFormat="1" applyFont="1" applyBorder="1" applyAlignment="1">
      <alignment horizontal="right" vertical="top" wrapText="1"/>
    </xf>
    <xf numFmtId="4" fontId="15" fillId="0" borderId="9" xfId="0" applyNumberFormat="1" applyFont="1" applyBorder="1" applyAlignment="1">
      <alignment vertical="top" wrapText="1"/>
    </xf>
    <xf numFmtId="10" fontId="6" fillId="0" borderId="0" xfId="0" applyNumberFormat="1" applyFont="1" applyAlignment="1">
      <alignment horizontal="right" vertical="top" wrapText="1"/>
    </xf>
    <xf numFmtId="4" fontId="14" fillId="0" borderId="9" xfId="0" applyNumberFormat="1" applyFont="1" applyBorder="1" applyAlignment="1">
      <alignment horizontal="right" vertical="top" wrapText="1"/>
    </xf>
    <xf numFmtId="164" fontId="14" fillId="0" borderId="9" xfId="0" applyNumberFormat="1" applyFont="1" applyBorder="1" applyAlignment="1">
      <alignment horizontal="right" vertical="top" wrapText="1"/>
    </xf>
    <xf numFmtId="0" fontId="17" fillId="0" borderId="0" xfId="0" applyFont="1" applyAlignment="1">
      <alignment vertical="top" wrapText="1"/>
    </xf>
    <xf numFmtId="0" fontId="17" fillId="0" borderId="11" xfId="0" applyFont="1" applyBorder="1" applyAlignment="1">
      <alignment vertical="top" wrapText="1"/>
    </xf>
    <xf numFmtId="0" fontId="15" fillId="0" borderId="11" xfId="0" applyFont="1" applyBorder="1" applyAlignment="1">
      <alignment vertical="top" wrapText="1"/>
    </xf>
    <xf numFmtId="0" fontId="1" fillId="0" borderId="0" xfId="0" applyFont="1" applyAlignment="1">
      <alignment vertical="top"/>
    </xf>
    <xf numFmtId="0" fontId="21" fillId="0" borderId="0" xfId="0" applyFont="1" applyAlignment="1">
      <alignment vertical="top" wrapText="1"/>
    </xf>
    <xf numFmtId="0" fontId="1" fillId="0" borderId="13" xfId="0" applyFont="1" applyBorder="1" applyAlignment="1">
      <alignment vertical="top" wrapText="1"/>
    </xf>
    <xf numFmtId="0" fontId="1" fillId="0" borderId="14" xfId="0" applyFont="1" applyBorder="1" applyAlignment="1">
      <alignment vertical="top" wrapText="1"/>
    </xf>
    <xf numFmtId="0" fontId="5" fillId="0" borderId="0" xfId="0" applyFont="1" applyAlignment="1">
      <alignment vertical="top" wrapText="1"/>
    </xf>
    <xf numFmtId="0" fontId="5" fillId="0" borderId="0" xfId="0" applyFont="1" applyAlignment="1">
      <alignment horizontal="right" vertical="top" wrapText="1"/>
    </xf>
    <xf numFmtId="0" fontId="5" fillId="0" borderId="9" xfId="0" applyFont="1" applyBorder="1" applyAlignment="1">
      <alignment vertical="top" wrapText="1"/>
    </xf>
    <xf numFmtId="10" fontId="5" fillId="0" borderId="10" xfId="0" applyNumberFormat="1" applyFont="1" applyBorder="1" applyAlignment="1">
      <alignment horizontal="right" vertical="top" wrapText="1"/>
    </xf>
    <xf numFmtId="0" fontId="5" fillId="0" borderId="0" xfId="0" applyFont="1" applyAlignment="1">
      <alignment vertical="top"/>
    </xf>
    <xf numFmtId="10" fontId="5" fillId="0" borderId="11" xfId="0" applyNumberFormat="1" applyFont="1" applyBorder="1" applyAlignment="1">
      <alignment horizontal="right" vertical="top" wrapText="1"/>
    </xf>
    <xf numFmtId="10" fontId="5" fillId="0" borderId="23" xfId="0" applyNumberFormat="1" applyFont="1" applyBorder="1" applyAlignment="1">
      <alignment horizontal="right" vertical="top" wrapText="1"/>
    </xf>
    <xf numFmtId="0" fontId="5" fillId="0" borderId="0" xfId="0" applyFont="1" applyAlignment="1">
      <alignment horizontal="center" vertical="top" wrapText="1"/>
    </xf>
    <xf numFmtId="0" fontId="5" fillId="0" borderId="24" xfId="0" applyFont="1" applyBorder="1" applyAlignment="1" applyProtection="1">
      <alignment horizontal="left" vertical="top" wrapText="1"/>
      <protection locked="0"/>
    </xf>
    <xf numFmtId="0" fontId="5" fillId="0" borderId="24" xfId="0" applyFont="1" applyBorder="1" applyAlignment="1" applyProtection="1">
      <alignment horizontal="center" vertical="top" wrapText="1"/>
      <protection locked="0"/>
    </xf>
    <xf numFmtId="164" fontId="5" fillId="0" borderId="24" xfId="0" applyNumberFormat="1" applyFont="1" applyBorder="1" applyAlignment="1" applyProtection="1">
      <alignment horizontal="right" vertical="top" wrapText="1"/>
      <protection locked="0"/>
    </xf>
    <xf numFmtId="165" fontId="5" fillId="0" borderId="24" xfId="0" applyNumberFormat="1" applyFont="1" applyBorder="1" applyAlignment="1" applyProtection="1">
      <alignment horizontal="right" vertical="top" wrapText="1"/>
      <protection locked="0"/>
    </xf>
    <xf numFmtId="165" fontId="5" fillId="0" borderId="9" xfId="0" applyNumberFormat="1" applyFont="1" applyBorder="1" applyAlignment="1">
      <alignment horizontal="right" vertical="top" wrapText="1"/>
    </xf>
    <xf numFmtId="0" fontId="6" fillId="2" borderId="0" xfId="0" applyFont="1" applyFill="1" applyAlignment="1">
      <alignment vertical="top" wrapText="1"/>
    </xf>
    <xf numFmtId="0" fontId="1" fillId="2" borderId="0" xfId="0" applyFont="1" applyFill="1" applyAlignment="1">
      <alignment vertical="top" wrapText="1"/>
    </xf>
    <xf numFmtId="0" fontId="1" fillId="2" borderId="4" xfId="0" applyFont="1" applyFill="1" applyBorder="1" applyAlignment="1">
      <alignment vertical="top" wrapText="1"/>
    </xf>
    <xf numFmtId="0" fontId="5" fillId="0" borderId="9" xfId="0" applyFont="1" applyBorder="1" applyAlignment="1">
      <alignment horizontal="center" vertical="center" wrapText="1"/>
    </xf>
    <xf numFmtId="0" fontId="3" fillId="0" borderId="0" xfId="0" applyFont="1" applyAlignment="1">
      <alignment horizontal="left" vertical="top" wrapText="1"/>
    </xf>
    <xf numFmtId="0" fontId="1" fillId="0" borderId="0" xfId="0" applyFont="1" applyAlignment="1">
      <alignment vertical="top"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2" fillId="0" borderId="20" xfId="0" applyFont="1" applyBorder="1" applyAlignment="1">
      <alignment vertical="top" wrapText="1"/>
    </xf>
    <xf numFmtId="0" fontId="5" fillId="0" borderId="0" xfId="0" applyFont="1" applyAlignment="1">
      <alignment vertical="top" wrapText="1"/>
    </xf>
    <xf numFmtId="0" fontId="1" fillId="0" borderId="22" xfId="0" applyFont="1" applyBorder="1" applyAlignment="1">
      <alignment vertical="top" wrapText="1"/>
    </xf>
    <xf numFmtId="0" fontId="5" fillId="0" borderId="0" xfId="0" applyFont="1" applyAlignment="1">
      <alignment horizontal="left" vertical="top" wrapText="1"/>
    </xf>
    <xf numFmtId="0" fontId="1" fillId="0" borderId="15" xfId="0" applyFont="1" applyBorder="1" applyAlignment="1">
      <alignment vertical="top" wrapText="1"/>
    </xf>
    <xf numFmtId="0" fontId="1" fillId="0" borderId="2" xfId="0" applyFont="1" applyBorder="1" applyAlignment="1">
      <alignment vertical="top" wrapText="1"/>
    </xf>
    <xf numFmtId="0" fontId="1" fillId="0" borderId="16" xfId="0" applyFont="1" applyBorder="1" applyAlignment="1">
      <alignment vertical="top" wrapText="1"/>
    </xf>
    <xf numFmtId="0" fontId="3" fillId="0" borderId="17" xfId="0" applyFont="1" applyBorder="1" applyAlignment="1">
      <alignment vertical="top" wrapText="1"/>
    </xf>
    <xf numFmtId="165" fontId="3" fillId="0" borderId="0" xfId="0" applyNumberFormat="1" applyFont="1" applyAlignment="1">
      <alignment vertical="top" wrapText="1"/>
    </xf>
    <xf numFmtId="165" fontId="1" fillId="0" borderId="0" xfId="0" applyNumberFormat="1" applyFont="1" applyAlignment="1">
      <alignment vertical="top" wrapText="1"/>
    </xf>
    <xf numFmtId="165" fontId="1" fillId="0" borderId="18" xfId="0" applyNumberFormat="1" applyFont="1" applyBorder="1" applyAlignment="1">
      <alignment vertical="top" wrapText="1"/>
    </xf>
    <xf numFmtId="0" fontId="3" fillId="0" borderId="19" xfId="0" applyFont="1" applyBorder="1" applyAlignment="1">
      <alignment vertical="top" wrapText="1"/>
    </xf>
    <xf numFmtId="0" fontId="1" fillId="0" borderId="20" xfId="0" applyFont="1" applyBorder="1" applyAlignment="1">
      <alignment vertical="top" wrapText="1"/>
    </xf>
    <xf numFmtId="165" fontId="3" fillId="0" borderId="20" xfId="0" applyNumberFormat="1" applyFont="1" applyBorder="1" applyAlignment="1">
      <alignment vertical="top" wrapText="1"/>
    </xf>
    <xf numFmtId="165" fontId="1" fillId="0" borderId="20" xfId="0" applyNumberFormat="1" applyFont="1" applyBorder="1" applyAlignment="1">
      <alignment vertical="top" wrapText="1"/>
    </xf>
    <xf numFmtId="165" fontId="1" fillId="0" borderId="21" xfId="0" applyNumberFormat="1" applyFont="1" applyBorder="1" applyAlignment="1">
      <alignment vertical="top" wrapText="1"/>
    </xf>
    <xf numFmtId="0" fontId="22" fillId="0" borderId="0" xfId="0" applyFont="1" applyAlignment="1">
      <alignment vertical="top" wrapText="1"/>
    </xf>
    <xf numFmtId="0" fontId="3" fillId="0" borderId="0" xfId="0" applyFont="1" applyAlignment="1">
      <alignment vertical="top" wrapText="1"/>
    </xf>
    <xf numFmtId="165" fontId="22" fillId="0" borderId="0" xfId="0" applyNumberFormat="1" applyFont="1" applyAlignment="1">
      <alignment horizontal="right" vertical="top" wrapText="1" indent="1"/>
    </xf>
    <xf numFmtId="165" fontId="22" fillId="0" borderId="0" xfId="0" applyNumberFormat="1" applyFont="1" applyAlignment="1">
      <alignment horizontal="right" vertical="top" wrapText="1"/>
    </xf>
    <xf numFmtId="0" fontId="22" fillId="0" borderId="0" xfId="0" applyFont="1" applyAlignment="1">
      <alignment horizontal="left" vertical="top" wrapText="1" indent="1"/>
    </xf>
    <xf numFmtId="165" fontId="21" fillId="0" borderId="0" xfId="0" applyNumberFormat="1" applyFont="1" applyAlignment="1">
      <alignment horizontal="right" vertical="top" wrapText="1"/>
    </xf>
    <xf numFmtId="0" fontId="21" fillId="0" borderId="0" xfId="0" applyFont="1" applyAlignment="1">
      <alignment horizontal="left" vertical="top" wrapText="1"/>
    </xf>
    <xf numFmtId="0" fontId="21" fillId="0" borderId="0" xfId="0" applyFont="1" applyAlignment="1">
      <alignment vertical="top" wrapText="1"/>
    </xf>
    <xf numFmtId="0" fontId="21" fillId="0" borderId="12" xfId="0" applyFont="1" applyBorder="1" applyAlignment="1">
      <alignment vertical="top" wrapText="1"/>
    </xf>
    <xf numFmtId="0" fontId="21" fillId="0" borderId="13" xfId="0" applyFont="1" applyBorder="1" applyAlignment="1">
      <alignment vertical="top" wrapText="1"/>
    </xf>
    <xf numFmtId="165" fontId="16" fillId="0" borderId="0" xfId="0" applyNumberFormat="1" applyFont="1" applyAlignment="1">
      <alignment horizontal="right" vertical="top" wrapText="1"/>
    </xf>
    <xf numFmtId="165" fontId="16" fillId="0" borderId="5" xfId="0" applyNumberFormat="1" applyFont="1" applyBorder="1" applyAlignment="1">
      <alignment horizontal="right" vertical="top" wrapText="1"/>
    </xf>
    <xf numFmtId="0" fontId="16" fillId="0" borderId="4" xfId="0" applyFont="1" applyBorder="1" applyAlignment="1">
      <alignment vertical="top" wrapText="1"/>
    </xf>
    <xf numFmtId="0" fontId="16" fillId="0" borderId="0" xfId="0" applyFont="1" applyAlignment="1">
      <alignment vertical="top" wrapText="1"/>
    </xf>
    <xf numFmtId="165" fontId="16" fillId="0" borderId="7" xfId="0" applyNumberFormat="1" applyFont="1" applyBorder="1" applyAlignment="1">
      <alignment horizontal="right" vertical="top" wrapText="1"/>
    </xf>
    <xf numFmtId="165" fontId="16" fillId="0" borderId="8" xfId="0" applyNumberFormat="1" applyFont="1" applyBorder="1" applyAlignment="1">
      <alignment horizontal="right" vertical="top" wrapText="1"/>
    </xf>
    <xf numFmtId="0" fontId="16" fillId="0" borderId="6" xfId="0" applyFont="1" applyBorder="1" applyAlignment="1">
      <alignment vertical="top" wrapText="1"/>
    </xf>
    <xf numFmtId="0" fontId="16" fillId="0" borderId="7" xfId="0" applyFont="1" applyBorder="1" applyAlignment="1">
      <alignment vertical="top" wrapText="1"/>
    </xf>
    <xf numFmtId="0" fontId="19" fillId="0" borderId="2" xfId="0" applyFont="1" applyBorder="1" applyAlignment="1">
      <alignment horizontal="center" vertical="top" wrapText="1"/>
    </xf>
    <xf numFmtId="0" fontId="20" fillId="0" borderId="0" xfId="0" applyFont="1" applyAlignment="1">
      <alignment horizontal="center" vertical="top" wrapText="1"/>
    </xf>
    <xf numFmtId="0" fontId="13" fillId="0" borderId="11" xfId="0" applyFont="1" applyBorder="1" applyAlignment="1">
      <alignment vertical="top" wrapText="1"/>
    </xf>
    <xf numFmtId="0" fontId="10" fillId="0" borderId="0" xfId="0" applyFont="1" applyAlignment="1">
      <alignment vertical="top" wrapText="1"/>
    </xf>
    <xf numFmtId="0" fontId="12" fillId="0" borderId="0" xfId="0" applyFont="1" applyAlignment="1">
      <alignment vertical="top" wrapText="1"/>
    </xf>
    <xf numFmtId="0" fontId="0" fillId="0" borderId="0" xfId="0"/>
    <xf numFmtId="0" fontId="1" fillId="0" borderId="11" xfId="0" applyFont="1" applyBorder="1" applyAlignment="1">
      <alignment vertical="top" wrapText="1"/>
    </xf>
    <xf numFmtId="0" fontId="16" fillId="0" borderId="2" xfId="0" applyFont="1" applyBorder="1" applyAlignment="1">
      <alignment horizontal="right" vertical="top" wrapText="1"/>
    </xf>
    <xf numFmtId="0" fontId="16" fillId="0" borderId="3" xfId="0" applyFont="1" applyBorder="1" applyAlignment="1">
      <alignment horizontal="right" vertical="top" wrapText="1"/>
    </xf>
    <xf numFmtId="0" fontId="16" fillId="0" borderId="1" xfId="0" applyFont="1" applyBorder="1" applyAlignment="1">
      <alignment vertical="top" wrapText="1"/>
    </xf>
    <xf numFmtId="0" fontId="16" fillId="0" borderId="2"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0" fontId="8" fillId="0" borderId="0" xfId="0" applyFont="1" applyAlignment="1">
      <alignment vertical="top" wrapText="1"/>
    </xf>
    <xf numFmtId="0" fontId="9" fillId="0" borderId="0" xfId="0" applyFont="1" applyAlignment="1">
      <alignment vertical="top" wrapText="1"/>
    </xf>
    <xf numFmtId="0" fontId="17" fillId="0" borderId="0" xfId="0" applyFont="1" applyAlignment="1">
      <alignment vertical="top" wrapText="1"/>
    </xf>
    <xf numFmtId="0" fontId="18" fillId="0" borderId="0" xfId="0" applyFont="1" applyAlignment="1">
      <alignment vertical="top" wrapText="1"/>
    </xf>
    <xf numFmtId="0" fontId="1" fillId="0" borderId="9" xfId="0" applyFont="1" applyBorder="1" applyAlignment="1">
      <alignment horizontal="center" vertical="top" wrapText="1"/>
    </xf>
    <xf numFmtId="0" fontId="8" fillId="0" borderId="2" xfId="0" applyFont="1" applyBorder="1" applyAlignment="1">
      <alignment vertical="top" wrapText="1"/>
    </xf>
    <xf numFmtId="0" fontId="5" fillId="0" borderId="9" xfId="0" applyFont="1" applyBorder="1" applyAlignment="1">
      <alignment vertical="top" wrapText="1"/>
    </xf>
    <xf numFmtId="167" fontId="5" fillId="0" borderId="24" xfId="0" applyNumberFormat="1" applyFont="1" applyBorder="1" applyAlignment="1" applyProtection="1">
      <alignment vertical="top" wrapText="1"/>
      <protection locked="0"/>
    </xf>
    <xf numFmtId="0" fontId="5" fillId="0" borderId="24" xfId="0" applyFont="1" applyBorder="1" applyAlignment="1" applyProtection="1">
      <alignment vertical="top" wrapText="1"/>
      <protection locked="0"/>
    </xf>
    <xf numFmtId="0" fontId="21" fillId="0" borderId="0" xfId="0" applyFont="1" applyAlignment="1">
      <alignment horizontal="center" vertical="top" wrapText="1"/>
    </xf>
    <xf numFmtId="166" fontId="5" fillId="0" borderId="24" xfId="0" applyNumberFormat="1" applyFont="1" applyBorder="1" applyAlignment="1" applyProtection="1">
      <alignment vertical="top" wrapText="1"/>
      <protection locked="0"/>
    </xf>
    <xf numFmtId="0" fontId="23" fillId="0" borderId="0" xfId="0" applyFont="1" applyAlignment="1">
      <alignment horizontal="center" vertical="top" wrapText="1"/>
    </xf>
    <xf numFmtId="0" fontId="11" fillId="0" borderId="11" xfId="0" applyFont="1" applyBorder="1" applyAlignment="1">
      <alignment vertical="center" wrapText="1"/>
    </xf>
    <xf numFmtId="0" fontId="12" fillId="0" borderId="0" xfId="0" applyFont="1" applyAlignment="1">
      <alignment vertical="center" wrapText="1"/>
    </xf>
    <xf numFmtId="0" fontId="0" fillId="0" borderId="0" xfId="0" applyAlignment="1">
      <alignment vertical="center"/>
    </xf>
    <xf numFmtId="0" fontId="7" fillId="0" borderId="11" xfId="0" applyFont="1" applyBorder="1" applyAlignment="1">
      <alignment vertical="center" wrapText="1"/>
    </xf>
    <xf numFmtId="0" fontId="10" fillId="0" borderId="0" xfId="0" applyFont="1" applyAlignment="1">
      <alignment vertical="center" wrapText="1"/>
    </xf>
    <xf numFmtId="0" fontId="9" fillId="0" borderId="0" xfId="0" applyFont="1"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914400</xdr:colOff>
      <xdr:row>27</xdr:row>
      <xdr:rowOff>0</xdr:rowOff>
    </xdr:from>
    <xdr:to>
      <xdr:col>7</xdr:col>
      <xdr:colOff>56560</xdr:colOff>
      <xdr:row>44</xdr:row>
      <xdr:rowOff>114043</xdr:rowOff>
    </xdr:to>
    <xdr:pic>
      <xdr:nvPicPr>
        <xdr:cNvPr id="2" name="Picture 1" descr="{2d91e403-f8f3-45cb-80a0-9c33d6afbbf7}">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838575" y="3086100"/>
          <a:ext cx="1790110" cy="2057143"/>
        </a:xfrm>
        <a:prstGeom prst="rect">
          <a:avLst/>
        </a:prstGeom>
      </xdr:spPr>
    </xdr:pic>
    <xdr:clientData/>
  </xdr:twoCellAnchor>
  <xdr:twoCellAnchor editAs="oneCell">
    <xdr:from>
      <xdr:col>1</xdr:col>
      <xdr:colOff>61913</xdr:colOff>
      <xdr:row>79</xdr:row>
      <xdr:rowOff>47625</xdr:rowOff>
    </xdr:from>
    <xdr:to>
      <xdr:col>1</xdr:col>
      <xdr:colOff>608175</xdr:colOff>
      <xdr:row>85</xdr:row>
      <xdr:rowOff>60325</xdr:rowOff>
    </xdr:to>
    <xdr:pic>
      <xdr:nvPicPr>
        <xdr:cNvPr id="4" name="Picture 3" descr="{2b8bb31f-aa08-4a96-a03d-b61238707ce4}">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71438" y="9077325"/>
          <a:ext cx="546263" cy="698500"/>
        </a:xfrm>
        <a:prstGeom prst="rect">
          <a:avLst/>
        </a:prstGeom>
      </xdr:spPr>
    </xdr:pic>
    <xdr:clientData/>
  </xdr:twoCellAnchor>
  <xdr:twoCellAnchor editAs="oneCell">
    <xdr:from>
      <xdr:col>3</xdr:col>
      <xdr:colOff>47625</xdr:colOff>
      <xdr:row>1</xdr:row>
      <xdr:rowOff>19050</xdr:rowOff>
    </xdr:from>
    <xdr:to>
      <xdr:col>5</xdr:col>
      <xdr:colOff>741304</xdr:colOff>
      <xdr:row>6</xdr:row>
      <xdr:rowOff>37798</xdr:rowOff>
    </xdr:to>
    <xdr:pic>
      <xdr:nvPicPr>
        <xdr:cNvPr id="5" name="Picture 2" descr="{2f55cb4d-0a08-42ec-bc0d-1e2ac288a326}">
          <a:extLst>
            <a:ext uri="{FF2B5EF4-FFF2-40B4-BE49-F238E27FC236}">
              <a16:creationId xmlns:a16="http://schemas.microsoft.com/office/drawing/2014/main" id="{6121631D-5948-4491-8897-8FDDC01D124D}"/>
            </a:ext>
          </a:extLst>
        </xdr:cNvPr>
        <xdr:cNvPicPr>
          <a:picLocks noChangeAspect="1"/>
        </xdr:cNvPicPr>
      </xdr:nvPicPr>
      <xdr:blipFill>
        <a:blip xmlns:r="http://schemas.openxmlformats.org/officeDocument/2006/relationships" r:embed="rId3"/>
        <a:stretch>
          <a:fillRect/>
        </a:stretch>
      </xdr:blipFill>
      <xdr:spPr>
        <a:xfrm>
          <a:off x="2819400" y="133350"/>
          <a:ext cx="1808104" cy="590248"/>
        </a:xfrm>
        <a:prstGeom prst="rect">
          <a:avLst/>
        </a:prstGeom>
      </xdr:spPr>
    </xdr:pic>
    <xdr:clientData/>
  </xdr:twoCellAnchor>
  <xdr:twoCellAnchor editAs="oneCell">
    <xdr:from>
      <xdr:col>6</xdr:col>
      <xdr:colOff>399991</xdr:colOff>
      <xdr:row>0</xdr:row>
      <xdr:rowOff>76200</xdr:rowOff>
    </xdr:from>
    <xdr:to>
      <xdr:col>7</xdr:col>
      <xdr:colOff>932636</xdr:colOff>
      <xdr:row>6</xdr:row>
      <xdr:rowOff>22071</xdr:rowOff>
    </xdr:to>
    <xdr:pic>
      <xdr:nvPicPr>
        <xdr:cNvPr id="6" name="Image 5">
          <a:extLst>
            <a:ext uri="{FF2B5EF4-FFF2-40B4-BE49-F238E27FC236}">
              <a16:creationId xmlns:a16="http://schemas.microsoft.com/office/drawing/2014/main" id="{4A60F7B4-721C-40C0-B42F-5970776987C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143441" y="76200"/>
          <a:ext cx="1361320" cy="6316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7"/>
  <sheetViews>
    <sheetView showGridLines="0" topLeftCell="A22" workbookViewId="0">
      <selection activeCell="L17" sqref="L17"/>
    </sheetView>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
      <c r="C1" s="2"/>
      <c r="D1" s="3"/>
      <c r="E1" s="3"/>
      <c r="F1" s="3"/>
      <c r="G1" s="3"/>
      <c r="H1" s="3"/>
      <c r="I1" s="4"/>
    </row>
    <row r="2" spans="2:9" ht="9" customHeight="1" x14ac:dyDescent="0.25">
      <c r="B2" s="5"/>
      <c r="C2" s="6"/>
      <c r="D2" s="7"/>
      <c r="E2" s="58"/>
      <c r="F2" s="58"/>
      <c r="G2" s="58"/>
      <c r="H2" s="58"/>
      <c r="I2" s="8"/>
    </row>
    <row r="3" spans="2:9" ht="9" customHeight="1" x14ac:dyDescent="0.25">
      <c r="B3" s="5"/>
      <c r="C3" s="6"/>
      <c r="D3" s="7"/>
      <c r="E3" s="58"/>
      <c r="F3" s="58"/>
      <c r="G3" s="58"/>
      <c r="H3" s="58"/>
      <c r="I3" s="8"/>
    </row>
    <row r="4" spans="2:9" ht="9" customHeight="1" x14ac:dyDescent="0.25">
      <c r="B4" s="5"/>
      <c r="C4" s="6"/>
      <c r="D4" s="7"/>
      <c r="E4" s="58"/>
      <c r="F4" s="58"/>
      <c r="G4" s="58"/>
      <c r="H4" s="58"/>
      <c r="I4" s="8"/>
    </row>
    <row r="5" spans="2:9" ht="9" customHeight="1" x14ac:dyDescent="0.25">
      <c r="B5" s="5"/>
      <c r="C5" s="6"/>
      <c r="D5" s="7"/>
      <c r="E5" s="58"/>
      <c r="F5" s="58"/>
      <c r="G5" s="58"/>
      <c r="H5" s="58"/>
      <c r="I5" s="8"/>
    </row>
    <row r="6" spans="2:9" ht="9" customHeight="1" x14ac:dyDescent="0.25">
      <c r="B6" s="5"/>
      <c r="C6" s="6"/>
      <c r="D6" s="7"/>
      <c r="E6" s="58"/>
      <c r="F6" s="58"/>
      <c r="G6" s="58"/>
      <c r="H6" s="58"/>
      <c r="I6" s="8"/>
    </row>
    <row r="7" spans="2:9" ht="9" customHeight="1" x14ac:dyDescent="0.25">
      <c r="B7" s="5"/>
      <c r="C7" s="6"/>
      <c r="D7" s="7"/>
      <c r="E7" s="58"/>
      <c r="F7" s="58"/>
      <c r="G7" s="58"/>
      <c r="H7" s="58"/>
      <c r="I7" s="8"/>
    </row>
    <row r="8" spans="2:9" ht="9" customHeight="1" x14ac:dyDescent="0.25">
      <c r="B8" s="5"/>
      <c r="C8" s="6"/>
      <c r="D8" s="7"/>
      <c r="E8" s="58"/>
      <c r="F8" s="58"/>
      <c r="G8" s="58"/>
      <c r="H8" s="58"/>
      <c r="I8" s="8"/>
    </row>
    <row r="9" spans="2:9" ht="9" customHeight="1" x14ac:dyDescent="0.25">
      <c r="B9" s="5"/>
      <c r="C9" s="6"/>
      <c r="D9" s="7"/>
      <c r="E9" s="58"/>
      <c r="F9" s="58"/>
      <c r="G9" s="58"/>
      <c r="H9" s="58"/>
      <c r="I9" s="8"/>
    </row>
    <row r="10" spans="2:9" ht="9" customHeight="1" x14ac:dyDescent="0.25">
      <c r="B10" s="5"/>
      <c r="C10" s="6"/>
      <c r="D10" s="7"/>
      <c r="E10" s="58"/>
      <c r="F10" s="58"/>
      <c r="G10" s="58"/>
      <c r="H10" s="58"/>
      <c r="I10" s="8"/>
    </row>
    <row r="11" spans="2:9" ht="9" customHeight="1" x14ac:dyDescent="0.25">
      <c r="B11" s="5"/>
      <c r="C11" s="6"/>
      <c r="D11" s="7"/>
      <c r="E11" s="64" t="str">
        <f>IF(Paramètres!C5&lt;&gt;"",Paramètres!C5,"")</f>
        <v>Travaux d'extention du terminal ferry à Ouistreham</v>
      </c>
      <c r="F11" s="64"/>
      <c r="G11" s="64"/>
      <c r="H11" s="64"/>
      <c r="I11" s="8"/>
    </row>
    <row r="12" spans="2:9" ht="9" customHeight="1" x14ac:dyDescent="0.25">
      <c r="B12" s="5"/>
      <c r="C12" s="6"/>
      <c r="D12" s="7"/>
      <c r="E12" s="64"/>
      <c r="F12" s="64"/>
      <c r="G12" s="64"/>
      <c r="H12" s="64"/>
      <c r="I12" s="8"/>
    </row>
    <row r="13" spans="2:9" ht="9" customHeight="1" x14ac:dyDescent="0.25">
      <c r="B13" s="5"/>
      <c r="C13" s="6"/>
      <c r="D13" s="7"/>
      <c r="E13" s="64"/>
      <c r="F13" s="64"/>
      <c r="G13" s="64"/>
      <c r="H13" s="64"/>
      <c r="I13" s="8"/>
    </row>
    <row r="14" spans="2:9" ht="9" customHeight="1" x14ac:dyDescent="0.25">
      <c r="B14" s="5"/>
      <c r="C14" s="6"/>
      <c r="D14" s="7"/>
      <c r="E14" s="64"/>
      <c r="F14" s="64"/>
      <c r="G14" s="64"/>
      <c r="H14" s="64"/>
      <c r="I14" s="8"/>
    </row>
    <row r="15" spans="2:9" ht="9" customHeight="1" x14ac:dyDescent="0.25">
      <c r="B15" s="5"/>
      <c r="C15" s="6"/>
      <c r="D15" s="7"/>
      <c r="E15" s="64"/>
      <c r="F15" s="64"/>
      <c r="G15" s="64"/>
      <c r="H15" s="64"/>
      <c r="I15" s="8"/>
    </row>
    <row r="16" spans="2:9" ht="9" customHeight="1" x14ac:dyDescent="0.25">
      <c r="B16" s="5"/>
      <c r="C16" s="6"/>
      <c r="D16" s="7"/>
      <c r="E16" s="64"/>
      <c r="F16" s="64"/>
      <c r="G16" s="64"/>
      <c r="H16" s="64"/>
      <c r="I16" s="8"/>
    </row>
    <row r="17" spans="2:9" ht="9" customHeight="1" x14ac:dyDescent="0.25">
      <c r="B17" s="5"/>
      <c r="C17" s="6"/>
      <c r="D17" s="7"/>
      <c r="E17" s="64"/>
      <c r="F17" s="64"/>
      <c r="G17" s="64"/>
      <c r="H17" s="64"/>
      <c r="I17" s="8"/>
    </row>
    <row r="18" spans="2:9" ht="9" customHeight="1" x14ac:dyDescent="0.25">
      <c r="B18" s="5"/>
      <c r="C18" s="6"/>
      <c r="D18" s="7"/>
      <c r="E18" s="64"/>
      <c r="F18" s="64"/>
      <c r="G18" s="64"/>
      <c r="H18" s="64"/>
      <c r="I18" s="8"/>
    </row>
    <row r="19" spans="2:9" ht="9" customHeight="1" x14ac:dyDescent="0.25">
      <c r="B19" s="5"/>
      <c r="C19" s="6"/>
      <c r="D19" s="7"/>
      <c r="E19" s="64"/>
      <c r="F19" s="64"/>
      <c r="G19" s="64"/>
      <c r="H19" s="64"/>
      <c r="I19" s="8"/>
    </row>
    <row r="20" spans="2:9" ht="9" customHeight="1" x14ac:dyDescent="0.25">
      <c r="B20" s="5"/>
      <c r="C20" s="6"/>
      <c r="D20" s="7"/>
      <c r="E20" s="64" t="str">
        <f>IF(Paramètres!C24&lt;&gt;"",Paramètres!C24,"") &amp; CHAR(10) &amp; IF(Paramètres!C26&lt;&gt;"",Paramètres!C26,"") &amp; CHAR(10) &amp; IF(Paramètres!C28&lt;&gt;"",Paramètres!C28,"")</f>
        <v xml:space="preserve">Terminal ferry
14150 Ouistreham
</v>
      </c>
      <c r="F20" s="64"/>
      <c r="G20" s="64"/>
      <c r="H20" s="64"/>
      <c r="I20" s="8"/>
    </row>
    <row r="21" spans="2:9" ht="9" customHeight="1" x14ac:dyDescent="0.25">
      <c r="B21" s="5"/>
      <c r="C21" s="6"/>
      <c r="D21" s="7"/>
      <c r="E21" s="64"/>
      <c r="F21" s="64"/>
      <c r="G21" s="64"/>
      <c r="H21" s="64"/>
      <c r="I21" s="8"/>
    </row>
    <row r="22" spans="2:9" ht="9" customHeight="1" x14ac:dyDescent="0.25">
      <c r="B22" s="5"/>
      <c r="C22" s="6"/>
      <c r="D22" s="7"/>
      <c r="E22" s="64"/>
      <c r="F22" s="64"/>
      <c r="G22" s="64"/>
      <c r="H22" s="64"/>
      <c r="I22" s="8"/>
    </row>
    <row r="23" spans="2:9" ht="9" customHeight="1" x14ac:dyDescent="0.25">
      <c r="B23" s="5"/>
      <c r="C23" s="6"/>
      <c r="D23" s="7"/>
      <c r="E23" s="64"/>
      <c r="F23" s="64"/>
      <c r="G23" s="64"/>
      <c r="H23" s="64"/>
      <c r="I23" s="8"/>
    </row>
    <row r="24" spans="2:9" ht="9" customHeight="1" x14ac:dyDescent="0.25">
      <c r="B24" s="5"/>
      <c r="C24" s="6"/>
      <c r="D24" s="7"/>
      <c r="E24" s="64"/>
      <c r="F24" s="64"/>
      <c r="G24" s="64"/>
      <c r="H24" s="64"/>
      <c r="I24" s="8"/>
    </row>
    <row r="25" spans="2:9" ht="9" customHeight="1" x14ac:dyDescent="0.25">
      <c r="B25" s="5"/>
      <c r="C25" s="6"/>
      <c r="D25" s="7"/>
      <c r="E25" s="64"/>
      <c r="F25" s="64"/>
      <c r="G25" s="64"/>
      <c r="H25" s="64"/>
      <c r="I25" s="8"/>
    </row>
    <row r="26" spans="2:9" ht="9" customHeight="1" x14ac:dyDescent="0.25">
      <c r="B26" s="5"/>
      <c r="C26" s="6"/>
      <c r="D26" s="7"/>
      <c r="E26" s="64"/>
      <c r="F26" s="64"/>
      <c r="G26" s="64"/>
      <c r="H26" s="64"/>
      <c r="I26" s="8"/>
    </row>
    <row r="27" spans="2:9" ht="9" customHeight="1" x14ac:dyDescent="0.25">
      <c r="B27" s="5"/>
      <c r="C27" s="6"/>
      <c r="D27" s="7"/>
      <c r="E27" s="64"/>
      <c r="F27" s="64"/>
      <c r="G27" s="64"/>
      <c r="H27" s="64"/>
      <c r="I27" s="8"/>
    </row>
    <row r="28" spans="2:9" ht="9" customHeight="1" x14ac:dyDescent="0.25">
      <c r="B28" s="5"/>
      <c r="C28" s="6"/>
      <c r="D28" s="7"/>
      <c r="E28" s="58"/>
      <c r="F28" s="58"/>
      <c r="G28" s="58"/>
      <c r="H28" s="58"/>
      <c r="I28" s="8"/>
    </row>
    <row r="29" spans="2:9" ht="9" customHeight="1" x14ac:dyDescent="0.25">
      <c r="B29" s="5"/>
      <c r="C29" s="6"/>
      <c r="D29" s="7"/>
      <c r="E29" s="58"/>
      <c r="F29" s="58"/>
      <c r="G29" s="58"/>
      <c r="H29" s="58"/>
      <c r="I29" s="8"/>
    </row>
    <row r="30" spans="2:9" ht="9" customHeight="1" x14ac:dyDescent="0.25">
      <c r="B30" s="5"/>
      <c r="C30" s="6"/>
      <c r="D30" s="7"/>
      <c r="E30" s="58"/>
      <c r="F30" s="58"/>
      <c r="G30" s="58"/>
      <c r="H30" s="58"/>
      <c r="I30" s="8"/>
    </row>
    <row r="31" spans="2:9" ht="9" customHeight="1" x14ac:dyDescent="0.25">
      <c r="B31" s="5"/>
      <c r="C31" s="6"/>
      <c r="D31" s="7"/>
      <c r="E31" s="58"/>
      <c r="F31" s="58"/>
      <c r="G31" s="58"/>
      <c r="H31" s="58"/>
      <c r="I31" s="8"/>
    </row>
    <row r="32" spans="2:9" ht="9" customHeight="1" x14ac:dyDescent="0.25">
      <c r="B32" s="5"/>
      <c r="C32" s="6"/>
      <c r="D32" s="7"/>
      <c r="E32" s="58"/>
      <c r="F32" s="58"/>
      <c r="G32" s="58"/>
      <c r="H32" s="58"/>
      <c r="I32" s="8"/>
    </row>
    <row r="33" spans="2:9" ht="9" customHeight="1" x14ac:dyDescent="0.25">
      <c r="B33" s="5"/>
      <c r="C33" s="6"/>
      <c r="D33" s="7"/>
      <c r="E33" s="58"/>
      <c r="F33" s="58"/>
      <c r="G33" s="58"/>
      <c r="H33" s="58"/>
      <c r="I33" s="8"/>
    </row>
    <row r="34" spans="2:9" ht="9" customHeight="1" x14ac:dyDescent="0.25">
      <c r="B34" s="5"/>
      <c r="C34" s="6"/>
      <c r="D34" s="7"/>
      <c r="E34" s="58"/>
      <c r="F34" s="58"/>
      <c r="G34" s="58"/>
      <c r="H34" s="58"/>
      <c r="I34" s="8"/>
    </row>
    <row r="35" spans="2:9" ht="9" customHeight="1" x14ac:dyDescent="0.25">
      <c r="B35" s="5"/>
      <c r="C35" s="6"/>
      <c r="D35" s="7"/>
      <c r="E35" s="58"/>
      <c r="F35" s="58"/>
      <c r="G35" s="58"/>
      <c r="H35" s="58"/>
      <c r="I35" s="8"/>
    </row>
    <row r="36" spans="2:9" ht="9" customHeight="1" x14ac:dyDescent="0.25">
      <c r="B36" s="5"/>
      <c r="C36" s="6"/>
      <c r="D36" s="7"/>
      <c r="E36" s="58"/>
      <c r="F36" s="58"/>
      <c r="G36" s="58"/>
      <c r="H36" s="58"/>
      <c r="I36" s="8"/>
    </row>
    <row r="37" spans="2:9" ht="9" customHeight="1" x14ac:dyDescent="0.25">
      <c r="B37" s="5"/>
      <c r="C37" s="6"/>
      <c r="D37" s="7"/>
      <c r="E37" s="58"/>
      <c r="F37" s="58"/>
      <c r="G37" s="58"/>
      <c r="H37" s="58"/>
      <c r="I37" s="8"/>
    </row>
    <row r="38" spans="2:9" ht="9" customHeight="1" x14ac:dyDescent="0.25">
      <c r="B38" s="5"/>
      <c r="C38" s="6"/>
      <c r="D38" s="7"/>
      <c r="E38" s="58"/>
      <c r="F38" s="58"/>
      <c r="G38" s="58"/>
      <c r="H38" s="58"/>
      <c r="I38" s="8"/>
    </row>
    <row r="39" spans="2:9" ht="9" customHeight="1" x14ac:dyDescent="0.25">
      <c r="B39" s="5"/>
      <c r="C39" s="6"/>
      <c r="D39" s="7"/>
      <c r="E39" s="58"/>
      <c r="F39" s="58"/>
      <c r="G39" s="58"/>
      <c r="H39" s="58"/>
      <c r="I39" s="8"/>
    </row>
    <row r="40" spans="2:9" ht="9" customHeight="1" x14ac:dyDescent="0.25">
      <c r="B40" s="5"/>
      <c r="C40" s="6"/>
      <c r="D40" s="7"/>
      <c r="E40" s="58"/>
      <c r="F40" s="58"/>
      <c r="G40" s="58"/>
      <c r="H40" s="58"/>
      <c r="I40" s="8"/>
    </row>
    <row r="41" spans="2:9" ht="9" customHeight="1" x14ac:dyDescent="0.25">
      <c r="B41" s="5"/>
      <c r="C41" s="6"/>
      <c r="D41" s="7"/>
      <c r="E41" s="58"/>
      <c r="F41" s="58"/>
      <c r="G41" s="58"/>
      <c r="H41" s="58"/>
      <c r="I41" s="8"/>
    </row>
    <row r="42" spans="2:9" ht="9" customHeight="1" x14ac:dyDescent="0.25">
      <c r="B42" s="5"/>
      <c r="C42" s="6"/>
      <c r="D42" s="7"/>
      <c r="E42" s="58"/>
      <c r="F42" s="58"/>
      <c r="G42" s="58"/>
      <c r="H42" s="58"/>
      <c r="I42" s="8"/>
    </row>
    <row r="43" spans="2:9" ht="9" customHeight="1" x14ac:dyDescent="0.25">
      <c r="B43" s="5"/>
      <c r="C43" s="6"/>
      <c r="D43" s="7"/>
      <c r="E43" s="58"/>
      <c r="F43" s="58"/>
      <c r="G43" s="58"/>
      <c r="H43" s="58"/>
      <c r="I43" s="8"/>
    </row>
    <row r="44" spans="2:9" ht="9" customHeight="1" x14ac:dyDescent="0.25">
      <c r="B44" s="5"/>
      <c r="C44" s="6"/>
      <c r="D44" s="7"/>
      <c r="E44" s="58"/>
      <c r="F44" s="58"/>
      <c r="G44" s="58"/>
      <c r="H44" s="58"/>
      <c r="I44" s="8"/>
    </row>
    <row r="45" spans="2:9" ht="9" customHeight="1" x14ac:dyDescent="0.25">
      <c r="B45" s="5"/>
      <c r="C45" s="6"/>
      <c r="D45" s="7"/>
      <c r="E45" s="58"/>
      <c r="F45" s="58"/>
      <c r="G45" s="58"/>
      <c r="H45" s="58"/>
      <c r="I45" s="8"/>
    </row>
    <row r="46" spans="2:9" ht="9" customHeight="1" x14ac:dyDescent="0.25">
      <c r="B46" s="5"/>
      <c r="C46" s="6"/>
      <c r="D46" s="7"/>
      <c r="E46" s="7"/>
      <c r="F46" s="7"/>
      <c r="G46" s="7"/>
      <c r="H46" s="7"/>
      <c r="I46" s="8"/>
    </row>
    <row r="47" spans="2:9" ht="9" customHeight="1" x14ac:dyDescent="0.25">
      <c r="B47" s="5"/>
      <c r="C47" s="6"/>
      <c r="D47" s="7"/>
      <c r="E47" s="58"/>
      <c r="F47" s="57" t="s">
        <v>4</v>
      </c>
      <c r="G47" s="58"/>
      <c r="H47" s="58"/>
      <c r="I47" s="8"/>
    </row>
    <row r="48" spans="2:9" ht="9" customHeight="1" x14ac:dyDescent="0.25">
      <c r="B48" s="5"/>
      <c r="C48" s="6"/>
      <c r="D48" s="7"/>
      <c r="E48" s="58"/>
      <c r="F48" s="58"/>
      <c r="G48" s="58"/>
      <c r="H48" s="58"/>
      <c r="I48" s="8"/>
    </row>
    <row r="49" spans="2:9" ht="9" customHeight="1" x14ac:dyDescent="0.25">
      <c r="B49" s="5"/>
      <c r="C49" s="6"/>
      <c r="D49" s="7"/>
      <c r="E49" s="58"/>
      <c r="F49" s="58"/>
      <c r="G49" s="58"/>
      <c r="H49" s="58"/>
      <c r="I49" s="8"/>
    </row>
    <row r="50" spans="2:9" ht="9" customHeight="1" x14ac:dyDescent="0.25">
      <c r="B50" s="5"/>
      <c r="C50" s="6"/>
      <c r="D50" s="7"/>
      <c r="E50" s="58"/>
      <c r="F50" s="58"/>
      <c r="G50" s="58"/>
      <c r="H50" s="58"/>
      <c r="I50" s="8"/>
    </row>
    <row r="51" spans="2:9" ht="9" customHeight="1" x14ac:dyDescent="0.25">
      <c r="B51" s="5"/>
      <c r="C51" s="6"/>
      <c r="D51" s="7"/>
      <c r="E51" s="58"/>
      <c r="F51" s="58"/>
      <c r="G51" s="58"/>
      <c r="H51" s="58"/>
      <c r="I51" s="8"/>
    </row>
    <row r="52" spans="2:9" ht="9" customHeight="1" x14ac:dyDescent="0.25">
      <c r="B52" s="5"/>
      <c r="C52" s="6"/>
      <c r="D52" s="7"/>
      <c r="E52" s="58"/>
      <c r="F52" s="58"/>
      <c r="G52" s="58"/>
      <c r="H52" s="58"/>
      <c r="I52" s="8"/>
    </row>
    <row r="53" spans="2:9" ht="9" customHeight="1" x14ac:dyDescent="0.25">
      <c r="B53" s="5"/>
      <c r="C53" s="6"/>
      <c r="D53" s="7"/>
      <c r="E53" s="58"/>
      <c r="F53" s="58"/>
      <c r="G53" s="58"/>
      <c r="H53" s="58"/>
      <c r="I53" s="8"/>
    </row>
    <row r="54" spans="2:9" ht="9" customHeight="1" x14ac:dyDescent="0.25">
      <c r="B54" s="5"/>
      <c r="C54" s="6"/>
      <c r="D54" s="7"/>
      <c r="E54" s="58"/>
      <c r="F54" s="58"/>
      <c r="G54" s="58"/>
      <c r="H54" s="58"/>
      <c r="I54" s="8"/>
    </row>
    <row r="55" spans="2:9" ht="9" customHeight="1" x14ac:dyDescent="0.25">
      <c r="B55" s="5"/>
      <c r="C55" s="6"/>
      <c r="D55" s="7"/>
      <c r="E55" s="58"/>
      <c r="F55" s="58"/>
      <c r="G55" s="58"/>
      <c r="H55" s="58"/>
      <c r="I55" s="8"/>
    </row>
    <row r="56" spans="2:9" ht="9" customHeight="1" x14ac:dyDescent="0.25">
      <c r="B56" s="5"/>
      <c r="C56" s="6"/>
      <c r="D56" s="7"/>
      <c r="E56" s="58"/>
      <c r="F56" s="58"/>
      <c r="G56" s="58"/>
      <c r="H56" s="58"/>
      <c r="I56" s="8"/>
    </row>
    <row r="57" spans="2:9" ht="9" customHeight="1" x14ac:dyDescent="0.25">
      <c r="B57" s="5"/>
      <c r="C57" s="6"/>
      <c r="D57" s="7"/>
      <c r="E57" s="58"/>
      <c r="F57" s="58"/>
      <c r="G57" s="58"/>
      <c r="H57" s="58"/>
      <c r="I57" s="8"/>
    </row>
    <row r="58" spans="2:9" ht="9" customHeight="1" x14ac:dyDescent="0.25">
      <c r="B58" s="5"/>
      <c r="C58" s="6"/>
      <c r="D58" s="7"/>
      <c r="E58" s="58"/>
      <c r="F58" s="58"/>
      <c r="G58" s="58"/>
      <c r="H58" s="58"/>
      <c r="I58" s="8"/>
    </row>
    <row r="59" spans="2:9" ht="9" customHeight="1" x14ac:dyDescent="0.25">
      <c r="B59" s="5"/>
      <c r="C59" s="6"/>
      <c r="D59" s="7"/>
      <c r="E59" s="58"/>
      <c r="F59" s="58"/>
      <c r="G59" s="58"/>
      <c r="H59" s="58"/>
      <c r="I59" s="8"/>
    </row>
    <row r="60" spans="2:9" ht="9" customHeight="1" x14ac:dyDescent="0.25">
      <c r="B60" s="5"/>
      <c r="C60" s="6"/>
      <c r="D60" s="7"/>
      <c r="E60" s="58"/>
      <c r="F60" s="58"/>
      <c r="G60" s="58"/>
      <c r="H60" s="58"/>
      <c r="I60" s="8"/>
    </row>
    <row r="61" spans="2:9" ht="9" customHeight="1" x14ac:dyDescent="0.25">
      <c r="B61" s="5"/>
      <c r="C61" s="6"/>
      <c r="D61" s="7"/>
      <c r="E61" s="7"/>
      <c r="F61" s="7"/>
      <c r="G61" s="7"/>
      <c r="H61" s="7"/>
      <c r="I61" s="8"/>
    </row>
    <row r="62" spans="2:9" ht="9" customHeight="1" x14ac:dyDescent="0.25">
      <c r="B62" s="5"/>
      <c r="C62" s="6"/>
      <c r="D62" s="7"/>
      <c r="E62" s="59" t="str">
        <f>IF(Paramètres!C9&lt;&gt;"",Paramètres!C9,"")</f>
        <v/>
      </c>
      <c r="F62" s="59"/>
      <c r="G62" s="59"/>
      <c r="H62" s="59"/>
      <c r="I62" s="8"/>
    </row>
    <row r="63" spans="2:9" ht="9" customHeight="1" x14ac:dyDescent="0.25">
      <c r="B63" s="5"/>
      <c r="C63" s="6"/>
      <c r="D63" s="7"/>
      <c r="E63" s="59"/>
      <c r="F63" s="59"/>
      <c r="G63" s="59"/>
      <c r="H63" s="59"/>
      <c r="I63" s="8"/>
    </row>
    <row r="64" spans="2:9" ht="9" customHeight="1" x14ac:dyDescent="0.25">
      <c r="B64" s="5"/>
      <c r="C64" s="6"/>
      <c r="D64" s="7"/>
      <c r="E64" s="59"/>
      <c r="F64" s="59"/>
      <c r="G64" s="59"/>
      <c r="H64" s="59"/>
      <c r="I64" s="8"/>
    </row>
    <row r="65" spans="2:9" ht="9" customHeight="1" x14ac:dyDescent="0.25">
      <c r="B65" s="5"/>
      <c r="C65" s="6"/>
      <c r="D65" s="7"/>
      <c r="E65" s="59"/>
      <c r="F65" s="59"/>
      <c r="G65" s="59"/>
      <c r="H65" s="59"/>
      <c r="I65" s="8"/>
    </row>
    <row r="66" spans="2:9" ht="9" customHeight="1" x14ac:dyDescent="0.25">
      <c r="B66" s="5"/>
      <c r="C66" s="6"/>
      <c r="D66" s="7"/>
      <c r="E66" s="59" t="str">
        <f>IF(Paramètres!C11&lt;&gt;"",Paramètres!C11,"")</f>
        <v>Lot n°1 Terrassements Voiries Réseaux</v>
      </c>
      <c r="F66" s="59"/>
      <c r="G66" s="59"/>
      <c r="H66" s="59"/>
      <c r="I66" s="8"/>
    </row>
    <row r="67" spans="2:9" ht="9" customHeight="1" x14ac:dyDescent="0.25">
      <c r="B67" s="5"/>
      <c r="C67" s="6"/>
      <c r="D67" s="7"/>
      <c r="E67" s="59"/>
      <c r="F67" s="59"/>
      <c r="G67" s="59"/>
      <c r="H67" s="59"/>
      <c r="I67" s="8"/>
    </row>
    <row r="68" spans="2:9" ht="9" customHeight="1" x14ac:dyDescent="0.25">
      <c r="B68" s="5"/>
      <c r="C68" s="6"/>
      <c r="D68" s="7"/>
      <c r="E68" s="59"/>
      <c r="F68" s="59"/>
      <c r="G68" s="59"/>
      <c r="H68" s="59"/>
      <c r="I68" s="8"/>
    </row>
    <row r="69" spans="2:9" ht="9" customHeight="1" x14ac:dyDescent="0.25">
      <c r="B69" s="5"/>
      <c r="C69" s="6"/>
      <c r="D69" s="7"/>
      <c r="E69" s="59"/>
      <c r="F69" s="59"/>
      <c r="G69" s="59"/>
      <c r="H69" s="59"/>
      <c r="I69" s="8"/>
    </row>
    <row r="70" spans="2:9" ht="9" customHeight="1" x14ac:dyDescent="0.25">
      <c r="B70" s="5"/>
      <c r="C70" s="6"/>
      <c r="D70" s="7"/>
      <c r="E70" s="59"/>
      <c r="F70" s="59"/>
      <c r="G70" s="59"/>
      <c r="H70" s="59"/>
      <c r="I70" s="8"/>
    </row>
    <row r="71" spans="2:9" ht="9" customHeight="1" x14ac:dyDescent="0.25">
      <c r="B71" s="5"/>
      <c r="C71" s="6"/>
      <c r="D71" s="7"/>
      <c r="E71" s="60" t="s">
        <v>515</v>
      </c>
      <c r="F71" s="61"/>
      <c r="G71" s="61"/>
      <c r="H71" s="62"/>
      <c r="I71" s="8"/>
    </row>
    <row r="72" spans="2:9" ht="9" customHeight="1" x14ac:dyDescent="0.25">
      <c r="B72" s="5"/>
      <c r="C72" s="6"/>
      <c r="D72" s="7"/>
      <c r="E72" s="63"/>
      <c r="F72" s="64"/>
      <c r="G72" s="64"/>
      <c r="H72" s="65"/>
      <c r="I72" s="8"/>
    </row>
    <row r="73" spans="2:9" ht="9" customHeight="1" x14ac:dyDescent="0.25">
      <c r="B73" s="5"/>
      <c r="C73" s="6"/>
      <c r="D73" s="7"/>
      <c r="E73" s="63"/>
      <c r="F73" s="64"/>
      <c r="G73" s="64"/>
      <c r="H73" s="65"/>
      <c r="I73" s="8"/>
    </row>
    <row r="74" spans="2:9" ht="9" customHeight="1" x14ac:dyDescent="0.25">
      <c r="B74" s="5"/>
      <c r="C74" s="6"/>
      <c r="D74" s="7"/>
      <c r="E74" s="63"/>
      <c r="F74" s="64"/>
      <c r="G74" s="64"/>
      <c r="H74" s="65"/>
      <c r="I74" s="8"/>
    </row>
    <row r="75" spans="2:9" ht="9" customHeight="1" x14ac:dyDescent="0.25">
      <c r="B75" s="5"/>
      <c r="C75" s="6"/>
      <c r="D75" s="7"/>
      <c r="E75" s="63"/>
      <c r="F75" s="64"/>
      <c r="G75" s="64"/>
      <c r="H75" s="65"/>
      <c r="I75" s="8"/>
    </row>
    <row r="76" spans="2:9" ht="9" customHeight="1" x14ac:dyDescent="0.25">
      <c r="B76" s="5"/>
      <c r="C76" s="6"/>
      <c r="D76" s="7"/>
      <c r="E76" s="63"/>
      <c r="F76" s="64"/>
      <c r="G76" s="64"/>
      <c r="H76" s="65"/>
      <c r="I76" s="8"/>
    </row>
    <row r="77" spans="2:9" ht="9" customHeight="1" x14ac:dyDescent="0.25">
      <c r="B77" s="5"/>
      <c r="C77" s="6"/>
      <c r="D77" s="7"/>
      <c r="E77" s="66"/>
      <c r="F77" s="67"/>
      <c r="G77" s="67"/>
      <c r="H77" s="68"/>
      <c r="I77" s="8"/>
    </row>
    <row r="78" spans="2:9" ht="9" customHeight="1" x14ac:dyDescent="0.25">
      <c r="B78" s="5"/>
      <c r="C78" s="6"/>
      <c r="D78" s="7"/>
      <c r="E78" s="7"/>
      <c r="F78" s="7"/>
      <c r="G78" s="7"/>
      <c r="H78" s="7"/>
      <c r="I78" s="8"/>
    </row>
    <row r="79" spans="2:9" ht="9" customHeight="1" x14ac:dyDescent="0.25">
      <c r="B79" s="5"/>
      <c r="C79" s="6"/>
      <c r="D79" s="7"/>
      <c r="E79" s="7"/>
      <c r="F79" s="56" t="s">
        <v>0</v>
      </c>
      <c r="G79" s="56">
        <f>IF(Paramètres!C7&lt;&gt;"",Paramètres!C7,"")</f>
        <v>2402012</v>
      </c>
      <c r="H79" s="7"/>
      <c r="I79" s="8"/>
    </row>
    <row r="80" spans="2:9" ht="9" customHeight="1" x14ac:dyDescent="0.25">
      <c r="B80" s="55"/>
      <c r="C80" s="53" t="s">
        <v>5</v>
      </c>
      <c r="D80" s="7"/>
      <c r="E80" s="7"/>
      <c r="F80" s="56"/>
      <c r="G80" s="56"/>
      <c r="H80" s="7"/>
      <c r="I80" s="8"/>
    </row>
    <row r="81" spans="2:9" ht="9" customHeight="1" x14ac:dyDescent="0.25">
      <c r="B81" s="55"/>
      <c r="C81" s="54"/>
      <c r="D81" s="7"/>
      <c r="E81" s="7"/>
      <c r="F81" s="56" t="s">
        <v>1</v>
      </c>
      <c r="G81" s="56" t="str">
        <f>IF(Paramètres!C13&lt;&gt;"",Paramètres!C13,"")</f>
        <v>25/03/2025</v>
      </c>
      <c r="H81" s="7"/>
      <c r="I81" s="8"/>
    </row>
    <row r="82" spans="2:9" ht="9" customHeight="1" x14ac:dyDescent="0.25">
      <c r="B82" s="55"/>
      <c r="C82" s="54"/>
      <c r="D82" s="7"/>
      <c r="E82" s="7"/>
      <c r="F82" s="56"/>
      <c r="G82" s="56"/>
      <c r="H82" s="7"/>
      <c r="I82" s="8"/>
    </row>
    <row r="83" spans="2:9" ht="9" customHeight="1" x14ac:dyDescent="0.25">
      <c r="B83" s="55"/>
      <c r="C83" s="54"/>
      <c r="D83" s="7"/>
      <c r="E83" s="7"/>
      <c r="F83" s="56" t="s">
        <v>2</v>
      </c>
      <c r="G83" s="56" t="str">
        <f>IF(Paramètres!C15&lt;&gt;"",Paramètres!C15,"")</f>
        <v>DCE</v>
      </c>
      <c r="H83" s="7"/>
      <c r="I83" s="8"/>
    </row>
    <row r="84" spans="2:9" ht="9" customHeight="1" x14ac:dyDescent="0.25">
      <c r="B84" s="55"/>
      <c r="C84" s="54"/>
      <c r="D84" s="7"/>
      <c r="E84" s="7"/>
      <c r="F84" s="56"/>
      <c r="G84" s="56"/>
      <c r="H84" s="7"/>
      <c r="I84" s="8"/>
    </row>
    <row r="85" spans="2:9" ht="9" customHeight="1" x14ac:dyDescent="0.25">
      <c r="B85" s="55"/>
      <c r="C85" s="54"/>
      <c r="D85" s="7"/>
      <c r="E85" s="7"/>
      <c r="F85" s="56" t="s">
        <v>3</v>
      </c>
      <c r="G85" s="56" t="str">
        <f>IF(Paramètres!C17&lt;&gt;"",Paramètres!C17,"")</f>
        <v/>
      </c>
      <c r="H85" s="7"/>
      <c r="I85" s="8"/>
    </row>
    <row r="86" spans="2:9" ht="9" customHeight="1" x14ac:dyDescent="0.25">
      <c r="B86" s="55"/>
      <c r="C86" s="54"/>
      <c r="D86" s="7"/>
      <c r="E86" s="7"/>
      <c r="F86" s="56"/>
      <c r="G86" s="56"/>
      <c r="H86" s="7"/>
      <c r="I86" s="8"/>
    </row>
    <row r="87" spans="2:9" ht="9" customHeight="1" x14ac:dyDescent="0.25">
      <c r="B87" s="9"/>
      <c r="C87" s="10"/>
      <c r="D87" s="11"/>
      <c r="E87" s="11"/>
      <c r="F87" s="11"/>
      <c r="G87" s="11"/>
      <c r="H87" s="11"/>
      <c r="I87" s="12"/>
    </row>
  </sheetData>
  <mergeCells count="19">
    <mergeCell ref="E2:H10"/>
    <mergeCell ref="E11:H19"/>
    <mergeCell ref="E20:H27"/>
    <mergeCell ref="E28:H45"/>
    <mergeCell ref="E62:H65"/>
    <mergeCell ref="E47:E60"/>
    <mergeCell ref="F47:H60"/>
    <mergeCell ref="E66:H70"/>
    <mergeCell ref="E71:H77"/>
    <mergeCell ref="F79:F80"/>
    <mergeCell ref="G79:G80"/>
    <mergeCell ref="C80:C86"/>
    <mergeCell ref="B80:B86"/>
    <mergeCell ref="F83:F84"/>
    <mergeCell ref="G83:G84"/>
    <mergeCell ref="F85:F86"/>
    <mergeCell ref="G85:G86"/>
    <mergeCell ref="F81:F82"/>
    <mergeCell ref="G81:G82"/>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S489"/>
  <sheetViews>
    <sheetView showGridLines="0" tabSelected="1" zoomScale="140" zoomScaleNormal="140" workbookViewId="0">
      <pane ySplit="3" topLeftCell="A4" activePane="bottomLeft" state="frozen"/>
      <selection pane="bottomLeft" activeCell="D9" sqref="D9:K9"/>
    </sheetView>
  </sheetViews>
  <sheetFormatPr baseColWidth="10" defaultColWidth="9.140625" defaultRowHeight="15" x14ac:dyDescent="0.25"/>
  <cols>
    <col min="1" max="1" width="0" hidden="1" customWidth="1"/>
    <col min="2" max="2" width="4.28515625" customWidth="1"/>
    <col min="3" max="3" width="0" hidden="1" customWidth="1"/>
    <col min="4" max="4" width="28.5703125" customWidth="1"/>
    <col min="5" max="8" width="8.140625" customWidth="1"/>
    <col min="9" max="9" width="0" hidden="1" customWidth="1"/>
    <col min="10" max="10" width="8.140625" customWidth="1"/>
    <col min="11" max="12" width="12.5703125" customWidth="1"/>
    <col min="13" max="19" width="0" hidden="1" customWidth="1"/>
    <col min="20" max="69" width="10.7109375" customWidth="1"/>
  </cols>
  <sheetData>
    <row r="1" spans="1:19" ht="22.5" hidden="1" x14ac:dyDescent="0.25">
      <c r="A1" s="7" t="s">
        <v>6</v>
      </c>
      <c r="B1" s="7" t="s">
        <v>7</v>
      </c>
      <c r="C1" s="7" t="s">
        <v>8</v>
      </c>
      <c r="D1" s="7" t="s">
        <v>9</v>
      </c>
      <c r="E1" s="7" t="s">
        <v>10</v>
      </c>
      <c r="F1" s="7" t="s">
        <v>11</v>
      </c>
      <c r="G1" s="7" t="s">
        <v>12</v>
      </c>
      <c r="H1" s="7" t="s">
        <v>13</v>
      </c>
      <c r="I1" s="7" t="s">
        <v>14</v>
      </c>
      <c r="J1" s="7" t="s">
        <v>15</v>
      </c>
      <c r="K1" s="7" t="s">
        <v>16</v>
      </c>
      <c r="L1" s="7" t="s">
        <v>17</v>
      </c>
      <c r="M1" s="7" t="s">
        <v>18</v>
      </c>
      <c r="O1" s="7" t="s">
        <v>19</v>
      </c>
      <c r="P1" s="7" t="s">
        <v>20</v>
      </c>
      <c r="Q1" s="7" t="s">
        <v>21</v>
      </c>
      <c r="R1" s="7" t="s">
        <v>22</v>
      </c>
      <c r="S1" s="7" t="s">
        <v>23</v>
      </c>
    </row>
    <row r="3" spans="1:19" ht="22.5" x14ac:dyDescent="0.25">
      <c r="A3" s="7" t="s">
        <v>24</v>
      </c>
      <c r="B3" s="13" t="s">
        <v>25</v>
      </c>
      <c r="C3" s="13" t="s">
        <v>26</v>
      </c>
      <c r="D3" s="120" t="s">
        <v>27</v>
      </c>
      <c r="E3" s="120"/>
      <c r="F3" s="120"/>
      <c r="G3" s="120"/>
      <c r="H3" s="13" t="s">
        <v>13</v>
      </c>
      <c r="I3" s="13" t="s">
        <v>28</v>
      </c>
      <c r="J3" s="13" t="s">
        <v>29</v>
      </c>
      <c r="K3" s="13" t="s">
        <v>30</v>
      </c>
      <c r="L3" s="13" t="s">
        <v>31</v>
      </c>
      <c r="M3" s="13" t="s">
        <v>32</v>
      </c>
      <c r="N3" s="13" t="s">
        <v>33</v>
      </c>
      <c r="O3" s="13" t="s">
        <v>34</v>
      </c>
      <c r="P3" s="13" t="s">
        <v>35</v>
      </c>
      <c r="Q3" s="13" t="s">
        <v>36</v>
      </c>
      <c r="R3" s="13" t="s">
        <v>37</v>
      </c>
      <c r="S3" s="13" t="s">
        <v>38</v>
      </c>
    </row>
    <row r="4" spans="1:19" ht="15.75" customHeight="1" x14ac:dyDescent="0.25">
      <c r="A4" s="7">
        <v>2</v>
      </c>
      <c r="B4" s="14"/>
      <c r="C4" s="14"/>
      <c r="D4" s="121" t="s">
        <v>39</v>
      </c>
      <c r="E4" s="121"/>
      <c r="F4" s="121"/>
      <c r="G4" s="121"/>
      <c r="H4" s="15"/>
      <c r="I4" s="15"/>
      <c r="J4" s="15"/>
      <c r="K4" s="15"/>
      <c r="L4" s="16"/>
      <c r="M4" s="7"/>
    </row>
    <row r="5" spans="1:19" ht="15.75" customHeight="1" x14ac:dyDescent="0.25">
      <c r="A5" s="7">
        <v>3</v>
      </c>
      <c r="B5" s="17">
        <v>1</v>
      </c>
      <c r="C5" s="17"/>
      <c r="D5" s="116" t="s">
        <v>40</v>
      </c>
      <c r="E5" s="116"/>
      <c r="F5" s="116"/>
      <c r="G5" s="116"/>
      <c r="H5" s="18"/>
      <c r="I5" s="18"/>
      <c r="J5" s="18"/>
      <c r="K5" s="18"/>
      <c r="L5" s="19"/>
      <c r="M5" s="7"/>
    </row>
    <row r="6" spans="1:19" x14ac:dyDescent="0.25">
      <c r="A6" s="7">
        <v>4</v>
      </c>
      <c r="B6" s="17" t="s">
        <v>41</v>
      </c>
      <c r="C6" s="17"/>
      <c r="D6" s="117" t="s">
        <v>42</v>
      </c>
      <c r="E6" s="117"/>
      <c r="F6" s="117"/>
      <c r="G6" s="117"/>
      <c r="H6" s="20"/>
      <c r="I6" s="20"/>
      <c r="J6" s="20"/>
      <c r="K6" s="20"/>
      <c r="L6" s="21"/>
      <c r="M6" s="7"/>
    </row>
    <row r="7" spans="1:19" x14ac:dyDescent="0.25">
      <c r="A7" s="7">
        <v>5</v>
      </c>
      <c r="B7" s="17" t="s">
        <v>43</v>
      </c>
      <c r="C7" s="17"/>
      <c r="D7" s="106" t="s">
        <v>44</v>
      </c>
      <c r="E7" s="106"/>
      <c r="F7" s="106"/>
      <c r="G7" s="106"/>
      <c r="H7" s="22"/>
      <c r="I7" s="22"/>
      <c r="J7" s="22"/>
      <c r="K7" s="22"/>
      <c r="L7" s="23"/>
      <c r="M7" s="7"/>
    </row>
    <row r="8" spans="1:19" ht="22.5" customHeight="1" x14ac:dyDescent="0.25">
      <c r="A8" s="7">
        <v>9</v>
      </c>
      <c r="B8" s="24" t="s">
        <v>45</v>
      </c>
      <c r="C8" s="24"/>
      <c r="D8" s="107" t="s">
        <v>46</v>
      </c>
      <c r="E8" s="108"/>
      <c r="F8" s="108"/>
      <c r="G8" s="108"/>
      <c r="H8" s="108"/>
      <c r="I8" s="108"/>
      <c r="J8" s="108"/>
      <c r="K8" s="108"/>
      <c r="L8" s="25"/>
    </row>
    <row r="9" spans="1:19" x14ac:dyDescent="0.25">
      <c r="A9" s="7" t="s">
        <v>47</v>
      </c>
      <c r="B9" s="26"/>
      <c r="C9" s="26"/>
      <c r="D9" s="105" t="s">
        <v>48</v>
      </c>
      <c r="E9" s="105"/>
      <c r="F9" s="105"/>
      <c r="G9" s="105"/>
      <c r="H9" s="105"/>
      <c r="I9" s="105"/>
      <c r="J9" s="105"/>
      <c r="K9" s="105"/>
      <c r="L9" s="26"/>
    </row>
    <row r="10" spans="1:19" x14ac:dyDescent="0.25">
      <c r="A10" s="7" t="s">
        <v>47</v>
      </c>
      <c r="B10" s="26"/>
      <c r="C10" s="26"/>
      <c r="D10" s="105" t="s">
        <v>49</v>
      </c>
      <c r="E10" s="105"/>
      <c r="F10" s="105"/>
      <c r="G10" s="105"/>
      <c r="H10" s="105"/>
      <c r="I10" s="105"/>
      <c r="J10" s="105"/>
      <c r="K10" s="105"/>
      <c r="L10" s="26"/>
    </row>
    <row r="11" spans="1:19" x14ac:dyDescent="0.25">
      <c r="A11" s="7" t="s">
        <v>47</v>
      </c>
      <c r="B11" s="26"/>
      <c r="C11" s="26"/>
      <c r="D11" s="105" t="s">
        <v>50</v>
      </c>
      <c r="E11" s="105"/>
      <c r="F11" s="105"/>
      <c r="G11" s="105"/>
      <c r="H11" s="105"/>
      <c r="I11" s="105"/>
      <c r="J11" s="105"/>
      <c r="K11" s="105"/>
      <c r="L11" s="26"/>
    </row>
    <row r="12" spans="1:19" x14ac:dyDescent="0.25">
      <c r="A12" s="7" t="s">
        <v>47</v>
      </c>
      <c r="B12" s="26"/>
      <c r="C12" s="26"/>
      <c r="D12" s="105" t="s">
        <v>51</v>
      </c>
      <c r="E12" s="105"/>
      <c r="F12" s="105"/>
      <c r="G12" s="105"/>
      <c r="H12" s="105"/>
      <c r="I12" s="105"/>
      <c r="J12" s="105"/>
      <c r="K12" s="105"/>
      <c r="L12" s="26"/>
    </row>
    <row r="13" spans="1:19" x14ac:dyDescent="0.25">
      <c r="A13" s="7" t="s">
        <v>47</v>
      </c>
      <c r="B13" s="26"/>
      <c r="C13" s="26"/>
      <c r="D13" s="105" t="s">
        <v>52</v>
      </c>
      <c r="E13" s="105"/>
      <c r="F13" s="105"/>
      <c r="G13" s="105"/>
      <c r="H13" s="105"/>
      <c r="I13" s="105"/>
      <c r="J13" s="105"/>
      <c r="K13" s="105"/>
      <c r="L13" s="26"/>
    </row>
    <row r="14" spans="1:19" ht="22.5" customHeight="1" x14ac:dyDescent="0.25">
      <c r="A14" s="7" t="s">
        <v>47</v>
      </c>
      <c r="B14" s="26"/>
      <c r="C14" s="26"/>
      <c r="D14" s="105" t="s">
        <v>516</v>
      </c>
      <c r="E14" s="105"/>
      <c r="F14" s="105"/>
      <c r="G14" s="105"/>
      <c r="H14" s="105"/>
      <c r="I14" s="105"/>
      <c r="J14" s="105"/>
      <c r="K14" s="105"/>
      <c r="L14" s="26"/>
    </row>
    <row r="15" spans="1:19" ht="22.5" customHeight="1" x14ac:dyDescent="0.25">
      <c r="A15" s="7" t="s">
        <v>47</v>
      </c>
      <c r="B15" s="26"/>
      <c r="C15" s="26"/>
      <c r="D15" s="105" t="s">
        <v>53</v>
      </c>
      <c r="E15" s="105"/>
      <c r="F15" s="105"/>
      <c r="G15" s="105"/>
      <c r="H15" s="105"/>
      <c r="I15" s="105"/>
      <c r="J15" s="105"/>
      <c r="K15" s="105"/>
      <c r="L15" s="26"/>
    </row>
    <row r="16" spans="1:19" ht="22.5" customHeight="1" x14ac:dyDescent="0.25">
      <c r="A16" s="7" t="s">
        <v>47</v>
      </c>
      <c r="B16" s="26"/>
      <c r="C16" s="26"/>
      <c r="D16" s="105" t="s">
        <v>54</v>
      </c>
      <c r="E16" s="105"/>
      <c r="F16" s="105"/>
      <c r="G16" s="105"/>
      <c r="H16" s="105"/>
      <c r="I16" s="105"/>
      <c r="J16" s="105"/>
      <c r="K16" s="105"/>
      <c r="L16" s="26"/>
    </row>
    <row r="17" spans="1:19" x14ac:dyDescent="0.25">
      <c r="A17" s="7" t="s">
        <v>47</v>
      </c>
      <c r="B17" s="26"/>
      <c r="C17" s="26"/>
      <c r="D17" s="105" t="s">
        <v>55</v>
      </c>
      <c r="E17" s="105"/>
      <c r="F17" s="105"/>
      <c r="G17" s="105"/>
      <c r="H17" s="105"/>
      <c r="I17" s="105"/>
      <c r="J17" s="105"/>
      <c r="K17" s="105"/>
      <c r="L17" s="26"/>
    </row>
    <row r="18" spans="1:19" ht="22.5" customHeight="1" x14ac:dyDescent="0.25">
      <c r="A18" s="7" t="s">
        <v>47</v>
      </c>
      <c r="B18" s="26"/>
      <c r="C18" s="26"/>
      <c r="D18" s="105" t="s">
        <v>519</v>
      </c>
      <c r="E18" s="105"/>
      <c r="F18" s="105"/>
      <c r="G18" s="105"/>
      <c r="H18" s="105"/>
      <c r="I18" s="105"/>
      <c r="J18" s="105"/>
      <c r="K18" s="105"/>
      <c r="L18" s="26"/>
    </row>
    <row r="19" spans="1:19" x14ac:dyDescent="0.25">
      <c r="A19" s="7" t="s">
        <v>47</v>
      </c>
      <c r="B19" s="26"/>
      <c r="C19" s="26"/>
      <c r="D19" s="105" t="s">
        <v>56</v>
      </c>
      <c r="E19" s="105"/>
      <c r="F19" s="105"/>
      <c r="G19" s="105"/>
      <c r="H19" s="105"/>
      <c r="I19" s="105"/>
      <c r="J19" s="105"/>
      <c r="K19" s="105"/>
      <c r="L19" s="26"/>
    </row>
    <row r="20" spans="1:19" x14ac:dyDescent="0.25">
      <c r="A20" s="7" t="s">
        <v>47</v>
      </c>
      <c r="B20" s="26"/>
      <c r="C20" s="26"/>
      <c r="D20" s="105" t="s">
        <v>517</v>
      </c>
      <c r="E20" s="105"/>
      <c r="F20" s="105"/>
      <c r="G20" s="105"/>
      <c r="H20" s="105"/>
      <c r="I20" s="105"/>
      <c r="J20" s="105"/>
      <c r="K20" s="105"/>
      <c r="L20" s="26"/>
    </row>
    <row r="21" spans="1:19" x14ac:dyDescent="0.25">
      <c r="A21" s="7" t="s">
        <v>47</v>
      </c>
      <c r="B21" s="26"/>
      <c r="C21" s="26"/>
      <c r="D21" s="105" t="s">
        <v>57</v>
      </c>
      <c r="E21" s="105"/>
      <c r="F21" s="105"/>
      <c r="G21" s="105"/>
      <c r="H21" s="105"/>
      <c r="I21" s="105"/>
      <c r="J21" s="105"/>
      <c r="K21" s="105"/>
      <c r="L21" s="26"/>
    </row>
    <row r="22" spans="1:19" x14ac:dyDescent="0.25">
      <c r="A22" s="7" t="s">
        <v>47</v>
      </c>
      <c r="B22" s="26"/>
      <c r="C22" s="26"/>
      <c r="D22" s="105" t="s">
        <v>58</v>
      </c>
      <c r="E22" s="105"/>
      <c r="F22" s="105"/>
      <c r="G22" s="105"/>
      <c r="H22" s="105"/>
      <c r="I22" s="105"/>
      <c r="J22" s="105"/>
      <c r="K22" s="105"/>
      <c r="L22" s="26"/>
    </row>
    <row r="23" spans="1:19" x14ac:dyDescent="0.25">
      <c r="A23" s="7" t="s">
        <v>47</v>
      </c>
      <c r="B23" s="26"/>
      <c r="C23" s="26"/>
      <c r="D23" s="105" t="s">
        <v>518</v>
      </c>
      <c r="E23" s="105"/>
      <c r="F23" s="105"/>
      <c r="G23" s="105"/>
      <c r="H23" s="105"/>
      <c r="I23" s="105"/>
      <c r="J23" s="105"/>
      <c r="K23" s="105"/>
      <c r="L23" s="26"/>
    </row>
    <row r="24" spans="1:19" ht="22.5" customHeight="1" x14ac:dyDescent="0.25">
      <c r="A24" s="7" t="s">
        <v>47</v>
      </c>
      <c r="B24" s="26"/>
      <c r="C24" s="26"/>
      <c r="D24" s="105" t="s">
        <v>59</v>
      </c>
      <c r="E24" s="105"/>
      <c r="F24" s="105"/>
      <c r="G24" s="105"/>
      <c r="H24" s="105"/>
      <c r="I24" s="105"/>
      <c r="J24" s="105"/>
      <c r="K24" s="105"/>
      <c r="L24" s="26"/>
    </row>
    <row r="25" spans="1:19" x14ac:dyDescent="0.25">
      <c r="A25" s="7" t="s">
        <v>47</v>
      </c>
      <c r="B25" s="26"/>
      <c r="C25" s="26"/>
      <c r="D25" s="105" t="s">
        <v>60</v>
      </c>
      <c r="E25" s="105"/>
      <c r="F25" s="105"/>
      <c r="G25" s="105"/>
      <c r="H25" s="105"/>
      <c r="I25" s="105"/>
      <c r="J25" s="105"/>
      <c r="K25" s="105"/>
      <c r="L25" s="26"/>
    </row>
    <row r="26" spans="1:19" ht="56.25" customHeight="1" x14ac:dyDescent="0.25">
      <c r="A26" s="7" t="s">
        <v>47</v>
      </c>
      <c r="B26" s="26"/>
      <c r="C26" s="26"/>
      <c r="D26" s="105" t="s">
        <v>61</v>
      </c>
      <c r="E26" s="105"/>
      <c r="F26" s="105"/>
      <c r="G26" s="105"/>
      <c r="H26" s="105"/>
      <c r="I26" s="105"/>
      <c r="J26" s="105"/>
      <c r="K26" s="105"/>
      <c r="L26" s="26"/>
    </row>
    <row r="27" spans="1:19" x14ac:dyDescent="0.25">
      <c r="A27" s="7" t="s">
        <v>47</v>
      </c>
      <c r="B27" s="26"/>
      <c r="C27" s="26"/>
      <c r="D27" s="105" t="s">
        <v>62</v>
      </c>
      <c r="E27" s="105"/>
      <c r="F27" s="105"/>
      <c r="G27" s="105"/>
      <c r="H27" s="105"/>
      <c r="I27" s="105"/>
      <c r="J27" s="105"/>
      <c r="K27" s="105"/>
      <c r="L27" s="26"/>
    </row>
    <row r="28" spans="1:19" ht="45" customHeight="1" x14ac:dyDescent="0.25">
      <c r="A28" s="7" t="s">
        <v>47</v>
      </c>
      <c r="B28" s="26"/>
      <c r="C28" s="26"/>
      <c r="D28" s="105" t="s">
        <v>63</v>
      </c>
      <c r="E28" s="105"/>
      <c r="F28" s="105"/>
      <c r="G28" s="105"/>
      <c r="H28" s="105"/>
      <c r="I28" s="105"/>
      <c r="J28" s="105"/>
      <c r="K28" s="105"/>
      <c r="L28" s="26"/>
    </row>
    <row r="29" spans="1:19" x14ac:dyDescent="0.25">
      <c r="A29" s="7" t="s">
        <v>47</v>
      </c>
      <c r="B29" s="26"/>
      <c r="C29" s="26"/>
      <c r="D29" s="105"/>
      <c r="E29" s="105"/>
      <c r="F29" s="105"/>
      <c r="G29" s="105"/>
      <c r="H29" s="105"/>
      <c r="I29" s="105"/>
      <c r="J29" s="105"/>
      <c r="K29" s="105"/>
      <c r="L29" s="26"/>
    </row>
    <row r="30" spans="1:19" x14ac:dyDescent="0.25">
      <c r="A30" s="7" t="s">
        <v>64</v>
      </c>
      <c r="B30" s="17"/>
      <c r="C30" s="25"/>
      <c r="D30" s="109"/>
      <c r="E30" s="109"/>
      <c r="F30" s="109"/>
      <c r="G30" s="109"/>
      <c r="H30" s="27" t="s">
        <v>65</v>
      </c>
      <c r="I30" s="28">
        <v>0</v>
      </c>
      <c r="J30" s="28"/>
      <c r="K30" s="29"/>
      <c r="L30" s="29">
        <f>IF(AND(I30= "",J30= ""), 0, ROUND(ROUND(K30, 2) * ROUND(IF(J30="",I30,J30),  0), 2))</f>
        <v>0</v>
      </c>
      <c r="M30" s="7"/>
      <c r="O30" s="30">
        <v>0.2</v>
      </c>
      <c r="S30" s="7">
        <v>1414</v>
      </c>
    </row>
    <row r="31" spans="1:19" hidden="1" x14ac:dyDescent="0.25">
      <c r="A31" s="7" t="s">
        <v>66</v>
      </c>
    </row>
    <row r="32" spans="1:19" hidden="1" x14ac:dyDescent="0.25">
      <c r="A32" s="7" t="s">
        <v>67</v>
      </c>
    </row>
    <row r="33" spans="1:19" x14ac:dyDescent="0.25">
      <c r="A33" s="7">
        <v>4</v>
      </c>
      <c r="B33" s="17" t="s">
        <v>68</v>
      </c>
      <c r="C33" s="17"/>
      <c r="D33" s="117" t="s">
        <v>69</v>
      </c>
      <c r="E33" s="117"/>
      <c r="F33" s="117"/>
      <c r="G33" s="117"/>
      <c r="H33" s="20"/>
      <c r="I33" s="20"/>
      <c r="J33" s="20"/>
      <c r="K33" s="20"/>
      <c r="L33" s="21"/>
      <c r="M33" s="7"/>
    </row>
    <row r="34" spans="1:19" x14ac:dyDescent="0.25">
      <c r="A34" s="7">
        <v>5</v>
      </c>
      <c r="B34" s="17" t="s">
        <v>70</v>
      </c>
      <c r="C34" s="17"/>
      <c r="D34" s="106" t="s">
        <v>71</v>
      </c>
      <c r="E34" s="106"/>
      <c r="F34" s="106"/>
      <c r="G34" s="106"/>
      <c r="H34" s="22"/>
      <c r="I34" s="22"/>
      <c r="J34" s="22"/>
      <c r="K34" s="22"/>
      <c r="L34" s="23"/>
      <c r="M34" s="7"/>
    </row>
    <row r="35" spans="1:19" x14ac:dyDescent="0.25">
      <c r="A35" s="7">
        <v>9</v>
      </c>
      <c r="B35" s="24" t="s">
        <v>72</v>
      </c>
      <c r="C35" s="24"/>
      <c r="D35" s="107" t="s">
        <v>73</v>
      </c>
      <c r="E35" s="108"/>
      <c r="F35" s="108"/>
      <c r="G35" s="108"/>
      <c r="H35" s="108"/>
      <c r="I35" s="108"/>
      <c r="J35" s="108"/>
      <c r="K35" s="108"/>
      <c r="L35" s="25"/>
    </row>
    <row r="36" spans="1:19" x14ac:dyDescent="0.25">
      <c r="A36" s="7" t="s">
        <v>47</v>
      </c>
      <c r="B36" s="26"/>
      <c r="C36" s="26"/>
      <c r="D36" s="105" t="s">
        <v>74</v>
      </c>
      <c r="E36" s="105"/>
      <c r="F36" s="105"/>
      <c r="G36" s="105"/>
      <c r="H36" s="105"/>
      <c r="I36" s="105"/>
      <c r="J36" s="105"/>
      <c r="K36" s="105"/>
      <c r="L36" s="26"/>
    </row>
    <row r="37" spans="1:19" ht="22.5" customHeight="1" x14ac:dyDescent="0.25">
      <c r="A37" s="7" t="s">
        <v>47</v>
      </c>
      <c r="B37" s="26"/>
      <c r="C37" s="26"/>
      <c r="D37" s="105" t="s">
        <v>75</v>
      </c>
      <c r="E37" s="105"/>
      <c r="F37" s="105"/>
      <c r="G37" s="105"/>
      <c r="H37" s="105"/>
      <c r="I37" s="105"/>
      <c r="J37" s="105"/>
      <c r="K37" s="105"/>
      <c r="L37" s="26"/>
    </row>
    <row r="38" spans="1:19" ht="67.5" customHeight="1" x14ac:dyDescent="0.25">
      <c r="A38" s="7" t="s">
        <v>47</v>
      </c>
      <c r="B38" s="26"/>
      <c r="C38" s="26"/>
      <c r="D38" s="105" t="s">
        <v>76</v>
      </c>
      <c r="E38" s="105"/>
      <c r="F38" s="105"/>
      <c r="G38" s="105"/>
      <c r="H38" s="105"/>
      <c r="I38" s="105"/>
      <c r="J38" s="105"/>
      <c r="K38" s="105"/>
      <c r="L38" s="26"/>
    </row>
    <row r="39" spans="1:19" ht="56.25" customHeight="1" x14ac:dyDescent="0.25">
      <c r="A39" s="7" t="s">
        <v>47</v>
      </c>
      <c r="B39" s="26"/>
      <c r="C39" s="26"/>
      <c r="D39" s="105" t="s">
        <v>77</v>
      </c>
      <c r="E39" s="105"/>
      <c r="F39" s="105"/>
      <c r="G39" s="105"/>
      <c r="H39" s="105"/>
      <c r="I39" s="105"/>
      <c r="J39" s="105"/>
      <c r="K39" s="105"/>
      <c r="L39" s="26"/>
    </row>
    <row r="40" spans="1:19" ht="22.5" customHeight="1" x14ac:dyDescent="0.25">
      <c r="A40" s="7" t="s">
        <v>47</v>
      </c>
      <c r="B40" s="26"/>
      <c r="C40" s="26"/>
      <c r="D40" s="105" t="s">
        <v>78</v>
      </c>
      <c r="E40" s="105"/>
      <c r="F40" s="105"/>
      <c r="G40" s="105"/>
      <c r="H40" s="105"/>
      <c r="I40" s="105"/>
      <c r="J40" s="105"/>
      <c r="K40" s="105"/>
      <c r="L40" s="26"/>
    </row>
    <row r="41" spans="1:19" ht="22.5" customHeight="1" x14ac:dyDescent="0.25">
      <c r="A41" s="7" t="s">
        <v>47</v>
      </c>
      <c r="B41" s="26"/>
      <c r="C41" s="26"/>
      <c r="D41" s="105" t="s">
        <v>79</v>
      </c>
      <c r="E41" s="105"/>
      <c r="F41" s="105"/>
      <c r="G41" s="105"/>
      <c r="H41" s="105"/>
      <c r="I41" s="105"/>
      <c r="J41" s="105"/>
      <c r="K41" s="105"/>
      <c r="L41" s="26"/>
    </row>
    <row r="42" spans="1:19" x14ac:dyDescent="0.25">
      <c r="A42" s="7" t="s">
        <v>47</v>
      </c>
      <c r="B42" s="26"/>
      <c r="C42" s="26"/>
      <c r="D42" s="105" t="s">
        <v>80</v>
      </c>
      <c r="E42" s="105"/>
      <c r="F42" s="105"/>
      <c r="G42" s="105"/>
      <c r="H42" s="105"/>
      <c r="I42" s="105"/>
      <c r="J42" s="105"/>
      <c r="K42" s="105"/>
      <c r="L42" s="26"/>
    </row>
    <row r="43" spans="1:19" x14ac:dyDescent="0.25">
      <c r="A43" s="7" t="s">
        <v>47</v>
      </c>
      <c r="B43" s="26"/>
      <c r="C43" s="26"/>
      <c r="D43" s="105" t="s">
        <v>81</v>
      </c>
      <c r="E43" s="105"/>
      <c r="F43" s="105"/>
      <c r="G43" s="105"/>
      <c r="H43" s="105"/>
      <c r="I43" s="105"/>
      <c r="J43" s="105"/>
      <c r="K43" s="105"/>
      <c r="L43" s="26"/>
    </row>
    <row r="44" spans="1:19" x14ac:dyDescent="0.25">
      <c r="A44" s="7" t="s">
        <v>47</v>
      </c>
      <c r="B44" s="26"/>
      <c r="C44" s="26"/>
      <c r="D44" s="105" t="s">
        <v>82</v>
      </c>
      <c r="E44" s="105"/>
      <c r="F44" s="105"/>
      <c r="G44" s="105"/>
      <c r="H44" s="105"/>
      <c r="I44" s="105"/>
      <c r="J44" s="105"/>
      <c r="K44" s="105"/>
      <c r="L44" s="26"/>
    </row>
    <row r="45" spans="1:19" x14ac:dyDescent="0.25">
      <c r="A45" s="7" t="s">
        <v>64</v>
      </c>
      <c r="B45" s="17"/>
      <c r="C45" s="25"/>
      <c r="D45" s="109"/>
      <c r="E45" s="109"/>
      <c r="F45" s="109"/>
      <c r="G45" s="109"/>
      <c r="H45" s="27" t="s">
        <v>83</v>
      </c>
      <c r="I45" s="28">
        <v>0</v>
      </c>
      <c r="J45" s="28"/>
      <c r="K45" s="29"/>
      <c r="L45" s="29">
        <f>IF(AND(I45= "",J45= ""), 0, ROUND(ROUND(K45, 2) * ROUND(IF(J45="",I45,J45),  0), 2))</f>
        <v>0</v>
      </c>
      <c r="M45" s="7"/>
      <c r="O45" s="30">
        <v>0.2</v>
      </c>
      <c r="S45" s="7">
        <v>1414</v>
      </c>
    </row>
    <row r="46" spans="1:19" x14ac:dyDescent="0.25">
      <c r="A46" s="7">
        <v>9</v>
      </c>
      <c r="B46" s="24" t="s">
        <v>84</v>
      </c>
      <c r="C46" s="24"/>
      <c r="D46" s="107" t="s">
        <v>85</v>
      </c>
      <c r="E46" s="108"/>
      <c r="F46" s="108"/>
      <c r="G46" s="108"/>
      <c r="H46" s="108"/>
      <c r="I46" s="108"/>
      <c r="J46" s="108"/>
      <c r="K46" s="108"/>
      <c r="L46" s="25"/>
    </row>
    <row r="47" spans="1:19" ht="56.25" customHeight="1" x14ac:dyDescent="0.25">
      <c r="A47" s="7" t="s">
        <v>47</v>
      </c>
      <c r="B47" s="26"/>
      <c r="C47" s="26"/>
      <c r="D47" s="105" t="s">
        <v>86</v>
      </c>
      <c r="E47" s="105"/>
      <c r="F47" s="105"/>
      <c r="G47" s="105"/>
      <c r="H47" s="105"/>
      <c r="I47" s="105"/>
      <c r="J47" s="105"/>
      <c r="K47" s="105"/>
      <c r="L47" s="26"/>
    </row>
    <row r="48" spans="1:19" x14ac:dyDescent="0.25">
      <c r="A48" s="7" t="s">
        <v>64</v>
      </c>
      <c r="B48" s="17"/>
      <c r="C48" s="25"/>
      <c r="D48" s="109"/>
      <c r="E48" s="109"/>
      <c r="F48" s="109"/>
      <c r="G48" s="109"/>
      <c r="H48" s="27" t="s">
        <v>83</v>
      </c>
      <c r="I48" s="28">
        <v>0</v>
      </c>
      <c r="J48" s="28"/>
      <c r="K48" s="29"/>
      <c r="L48" s="29">
        <f>IF(AND(I48= "",J48= ""), 0, ROUND(ROUND(K48, 2) * ROUND(IF(J48="",I48,J48),  0), 2))</f>
        <v>0</v>
      </c>
      <c r="M48" s="7"/>
      <c r="O48" s="30">
        <v>0.2</v>
      </c>
      <c r="S48" s="7">
        <v>1414</v>
      </c>
    </row>
    <row r="49" spans="1:19" hidden="1" x14ac:dyDescent="0.25">
      <c r="A49" s="7" t="s">
        <v>66</v>
      </c>
    </row>
    <row r="50" spans="1:19" x14ac:dyDescent="0.25">
      <c r="A50" s="7">
        <v>5</v>
      </c>
      <c r="B50" s="131" t="s">
        <v>87</v>
      </c>
      <c r="C50" s="17"/>
      <c r="D50" s="132" t="s">
        <v>88</v>
      </c>
      <c r="E50" s="132"/>
      <c r="F50" s="132"/>
      <c r="G50" s="132"/>
      <c r="H50" s="22"/>
      <c r="I50" s="22"/>
      <c r="J50" s="22"/>
      <c r="K50" s="22"/>
      <c r="L50" s="23"/>
      <c r="M50" s="7"/>
    </row>
    <row r="51" spans="1:19" x14ac:dyDescent="0.25">
      <c r="A51" s="7">
        <v>9</v>
      </c>
      <c r="B51" s="24" t="s">
        <v>89</v>
      </c>
      <c r="C51" s="24"/>
      <c r="D51" s="107" t="s">
        <v>90</v>
      </c>
      <c r="E51" s="108"/>
      <c r="F51" s="108"/>
      <c r="G51" s="108"/>
      <c r="H51" s="108"/>
      <c r="I51" s="108"/>
      <c r="J51" s="108"/>
      <c r="K51" s="108"/>
      <c r="L51" s="25"/>
    </row>
    <row r="52" spans="1:19" ht="56.25" customHeight="1" x14ac:dyDescent="0.25">
      <c r="A52" s="7" t="s">
        <v>47</v>
      </c>
      <c r="B52" s="26"/>
      <c r="C52" s="26"/>
      <c r="D52" s="105" t="s">
        <v>91</v>
      </c>
      <c r="E52" s="105"/>
      <c r="F52" s="105"/>
      <c r="G52" s="105"/>
      <c r="H52" s="105"/>
      <c r="I52" s="105"/>
      <c r="J52" s="105"/>
      <c r="K52" s="105"/>
      <c r="L52" s="26"/>
    </row>
    <row r="53" spans="1:19" x14ac:dyDescent="0.25">
      <c r="A53" s="7" t="s">
        <v>64</v>
      </c>
      <c r="B53" s="17"/>
      <c r="C53" s="25"/>
      <c r="D53" s="109"/>
      <c r="E53" s="109"/>
      <c r="F53" s="109"/>
      <c r="G53" s="109"/>
      <c r="H53" s="27" t="s">
        <v>92</v>
      </c>
      <c r="I53" s="31">
        <v>0</v>
      </c>
      <c r="J53" s="31"/>
      <c r="K53" s="29"/>
      <c r="L53" s="29">
        <f>IF(AND(I53= "",J53= ""), 0, ROUND(ROUND(K53, 2) * ROUND(IF(J53="",I53,J53),  2), 2))</f>
        <v>0</v>
      </c>
      <c r="M53" s="7"/>
      <c r="O53" s="30">
        <v>0.2</v>
      </c>
      <c r="S53" s="7">
        <v>1414</v>
      </c>
    </row>
    <row r="54" spans="1:19" ht="16.5" x14ac:dyDescent="0.25">
      <c r="A54" s="7">
        <v>9</v>
      </c>
      <c r="B54" s="128" t="s">
        <v>93</v>
      </c>
      <c r="C54" s="24"/>
      <c r="D54" s="129" t="s">
        <v>97</v>
      </c>
      <c r="E54" s="130"/>
      <c r="F54" s="130"/>
      <c r="G54" s="130"/>
      <c r="H54" s="130"/>
      <c r="I54" s="130"/>
      <c r="J54" s="130"/>
      <c r="K54" s="130"/>
      <c r="L54" s="25"/>
    </row>
    <row r="55" spans="1:19" ht="33.75" customHeight="1" x14ac:dyDescent="0.25">
      <c r="A55" s="7" t="s">
        <v>47</v>
      </c>
      <c r="B55" s="26"/>
      <c r="C55" s="26"/>
      <c r="D55" s="105" t="s">
        <v>98</v>
      </c>
      <c r="E55" s="105"/>
      <c r="F55" s="105"/>
      <c r="G55" s="105"/>
      <c r="H55" s="105"/>
      <c r="I55" s="105"/>
      <c r="J55" s="105"/>
      <c r="K55" s="105"/>
      <c r="L55" s="26"/>
    </row>
    <row r="56" spans="1:19" x14ac:dyDescent="0.25">
      <c r="A56" s="7" t="s">
        <v>64</v>
      </c>
      <c r="B56" s="17"/>
      <c r="C56" s="25"/>
      <c r="D56" s="109"/>
      <c r="E56" s="109"/>
      <c r="F56" s="109"/>
      <c r="G56" s="109"/>
      <c r="H56" s="27" t="s">
        <v>65</v>
      </c>
      <c r="I56" s="28">
        <v>0</v>
      </c>
      <c r="J56" s="28"/>
      <c r="K56" s="29"/>
      <c r="L56" s="29">
        <f>IF(AND(I56= "",J56= ""), 0, ROUND(ROUND(K56, 2) * ROUND(IF(J56="",I56,J56),  0), 2))</f>
        <v>0</v>
      </c>
      <c r="M56" s="7"/>
      <c r="O56" s="30">
        <v>0.2</v>
      </c>
      <c r="S56" s="7">
        <v>1414</v>
      </c>
    </row>
    <row r="57" spans="1:19" ht="16.5" x14ac:dyDescent="0.25">
      <c r="A57" s="7">
        <v>9</v>
      </c>
      <c r="B57" s="128" t="s">
        <v>94</v>
      </c>
      <c r="C57" s="24"/>
      <c r="D57" s="129" t="s">
        <v>99</v>
      </c>
      <c r="E57" s="130"/>
      <c r="F57" s="130"/>
      <c r="G57" s="130"/>
      <c r="H57" s="130"/>
      <c r="I57" s="130"/>
      <c r="J57" s="130"/>
      <c r="K57" s="130"/>
      <c r="L57" s="25"/>
    </row>
    <row r="58" spans="1:19" ht="22.5" customHeight="1" x14ac:dyDescent="0.25">
      <c r="A58" s="7" t="s">
        <v>47</v>
      </c>
      <c r="B58" s="26"/>
      <c r="C58" s="26"/>
      <c r="D58" s="105" t="s">
        <v>520</v>
      </c>
      <c r="E58" s="105"/>
      <c r="F58" s="105"/>
      <c r="G58" s="105"/>
      <c r="H58" s="105"/>
      <c r="I58" s="105"/>
      <c r="J58" s="105"/>
      <c r="K58" s="105"/>
      <c r="L58" s="26"/>
    </row>
    <row r="59" spans="1:19" x14ac:dyDescent="0.25">
      <c r="A59" s="7" t="s">
        <v>64</v>
      </c>
      <c r="B59" s="17"/>
      <c r="C59" s="25"/>
      <c r="D59" s="109"/>
      <c r="E59" s="109"/>
      <c r="F59" s="109"/>
      <c r="G59" s="109"/>
      <c r="H59" s="27" t="s">
        <v>95</v>
      </c>
      <c r="I59" s="28">
        <v>0</v>
      </c>
      <c r="J59" s="28"/>
      <c r="K59" s="29"/>
      <c r="L59" s="29">
        <f>IF(AND(I59= "",J59= ""), 0, ROUND(ROUND(K59, 2) * ROUND(IF(J59="",I59,J59),  0), 2))</f>
        <v>0</v>
      </c>
      <c r="M59" s="7"/>
      <c r="O59" s="30">
        <v>0.2</v>
      </c>
      <c r="S59" s="7">
        <v>1414</v>
      </c>
    </row>
    <row r="60" spans="1:19" ht="16.5" x14ac:dyDescent="0.25">
      <c r="A60" s="7">
        <v>9</v>
      </c>
      <c r="B60" s="128" t="s">
        <v>96</v>
      </c>
      <c r="C60" s="24"/>
      <c r="D60" s="129" t="s">
        <v>100</v>
      </c>
      <c r="E60" s="130"/>
      <c r="F60" s="130"/>
      <c r="G60" s="130"/>
      <c r="H60" s="130"/>
      <c r="I60" s="130"/>
      <c r="J60" s="130"/>
      <c r="K60" s="130"/>
      <c r="L60" s="25"/>
    </row>
    <row r="61" spans="1:19" ht="22.5" customHeight="1" x14ac:dyDescent="0.25">
      <c r="A61" s="7" t="s">
        <v>47</v>
      </c>
      <c r="B61" s="26"/>
      <c r="C61" s="26"/>
      <c r="D61" s="105" t="s">
        <v>101</v>
      </c>
      <c r="E61" s="105"/>
      <c r="F61" s="105"/>
      <c r="G61" s="105"/>
      <c r="H61" s="105"/>
      <c r="I61" s="105"/>
      <c r="J61" s="105"/>
      <c r="K61" s="105"/>
      <c r="L61" s="26"/>
    </row>
    <row r="62" spans="1:19" x14ac:dyDescent="0.25">
      <c r="A62" s="7" t="s">
        <v>64</v>
      </c>
      <c r="B62" s="17"/>
      <c r="C62" s="25"/>
      <c r="D62" s="109"/>
      <c r="E62" s="109"/>
      <c r="F62" s="109"/>
      <c r="G62" s="109"/>
      <c r="H62" s="27" t="s">
        <v>95</v>
      </c>
      <c r="I62" s="28">
        <v>0</v>
      </c>
      <c r="J62" s="28"/>
      <c r="K62" s="29"/>
      <c r="L62" s="29">
        <f>IF(AND(I62= "",J62= ""), 0, ROUND(ROUND(K62, 2) * ROUND(IF(J62="",I62,J62),  0), 2))</f>
        <v>0</v>
      </c>
      <c r="M62" s="7"/>
      <c r="O62" s="30">
        <v>0.2</v>
      </c>
      <c r="S62" s="7">
        <v>1414</v>
      </c>
    </row>
    <row r="63" spans="1:19" hidden="1" x14ac:dyDescent="0.25">
      <c r="A63" s="7" t="s">
        <v>66</v>
      </c>
    </row>
    <row r="64" spans="1:19" x14ac:dyDescent="0.25">
      <c r="A64" s="7">
        <v>5</v>
      </c>
      <c r="B64" s="17" t="s">
        <v>102</v>
      </c>
      <c r="C64" s="17"/>
      <c r="D64" s="106" t="s">
        <v>103</v>
      </c>
      <c r="E64" s="106"/>
      <c r="F64" s="106"/>
      <c r="G64" s="106"/>
      <c r="H64" s="22"/>
      <c r="I64" s="22"/>
      <c r="J64" s="22"/>
      <c r="K64" s="22"/>
      <c r="L64" s="23"/>
      <c r="M64" s="7"/>
    </row>
    <row r="65" spans="1:19" x14ac:dyDescent="0.25">
      <c r="A65" s="7">
        <v>9</v>
      </c>
      <c r="B65" s="24" t="s">
        <v>104</v>
      </c>
      <c r="C65" s="24"/>
      <c r="D65" s="107" t="s">
        <v>105</v>
      </c>
      <c r="E65" s="108"/>
      <c r="F65" s="108"/>
      <c r="G65" s="108"/>
      <c r="H65" s="108"/>
      <c r="I65" s="108"/>
      <c r="J65" s="108"/>
      <c r="K65" s="108"/>
      <c r="L65" s="25"/>
    </row>
    <row r="66" spans="1:19" ht="33.75" customHeight="1" x14ac:dyDescent="0.25">
      <c r="A66" s="7" t="s">
        <v>47</v>
      </c>
      <c r="B66" s="26"/>
      <c r="C66" s="26"/>
      <c r="D66" s="105" t="s">
        <v>106</v>
      </c>
      <c r="E66" s="105"/>
      <c r="F66" s="105"/>
      <c r="G66" s="105"/>
      <c r="H66" s="105"/>
      <c r="I66" s="105"/>
      <c r="J66" s="105"/>
      <c r="K66" s="105"/>
      <c r="L66" s="26"/>
    </row>
    <row r="67" spans="1:19" x14ac:dyDescent="0.25">
      <c r="A67" s="7" t="s">
        <v>64</v>
      </c>
      <c r="B67" s="17"/>
      <c r="C67" s="25"/>
      <c r="D67" s="109"/>
      <c r="E67" s="109"/>
      <c r="F67" s="109"/>
      <c r="G67" s="109"/>
      <c r="H67" s="27" t="s">
        <v>83</v>
      </c>
      <c r="I67" s="28">
        <v>0</v>
      </c>
      <c r="J67" s="28"/>
      <c r="K67" s="29"/>
      <c r="L67" s="29">
        <f>IF(AND(I67= "",J67= ""), 0, ROUND(ROUND(K67, 2) * ROUND(IF(J67="",I67,J67),  0), 2))</f>
        <v>0</v>
      </c>
      <c r="M67" s="7"/>
      <c r="O67" s="30">
        <v>0.2</v>
      </c>
      <c r="S67" s="7">
        <v>1414</v>
      </c>
    </row>
    <row r="68" spans="1:19" hidden="1" x14ac:dyDescent="0.25">
      <c r="A68" s="7" t="s">
        <v>66</v>
      </c>
    </row>
    <row r="69" spans="1:19" hidden="1" x14ac:dyDescent="0.25">
      <c r="A69" s="7" t="s">
        <v>67</v>
      </c>
    </row>
    <row r="70" spans="1:19" x14ac:dyDescent="0.25">
      <c r="A70" s="7">
        <v>4</v>
      </c>
      <c r="B70" s="131" t="s">
        <v>107</v>
      </c>
      <c r="C70" s="17"/>
      <c r="D70" s="133" t="s">
        <v>40</v>
      </c>
      <c r="E70" s="133"/>
      <c r="F70" s="133"/>
      <c r="G70" s="133"/>
      <c r="H70" s="20"/>
      <c r="I70" s="20"/>
      <c r="J70" s="20"/>
      <c r="K70" s="20"/>
      <c r="L70" s="21"/>
      <c r="M70" s="7"/>
    </row>
    <row r="71" spans="1:19" x14ac:dyDescent="0.25">
      <c r="A71" s="7">
        <v>5</v>
      </c>
      <c r="B71" s="17" t="s">
        <v>108</v>
      </c>
      <c r="C71" s="17"/>
      <c r="D71" s="106" t="s">
        <v>109</v>
      </c>
      <c r="E71" s="106"/>
      <c r="F71" s="106"/>
      <c r="G71" s="106"/>
      <c r="H71" s="22"/>
      <c r="I71" s="22"/>
      <c r="J71" s="22"/>
      <c r="K71" s="22"/>
      <c r="L71" s="23"/>
      <c r="M71" s="7"/>
    </row>
    <row r="72" spans="1:19" x14ac:dyDescent="0.25">
      <c r="A72" s="7">
        <v>9</v>
      </c>
      <c r="B72" s="24" t="s">
        <v>110</v>
      </c>
      <c r="C72" s="24"/>
      <c r="D72" s="107" t="s">
        <v>111</v>
      </c>
      <c r="E72" s="108"/>
      <c r="F72" s="108"/>
      <c r="G72" s="108"/>
      <c r="H72" s="108"/>
      <c r="I72" s="108"/>
      <c r="J72" s="108"/>
      <c r="K72" s="108"/>
      <c r="L72" s="25"/>
    </row>
    <row r="73" spans="1:19" ht="101.25" customHeight="1" x14ac:dyDescent="0.25">
      <c r="A73" s="7" t="s">
        <v>47</v>
      </c>
      <c r="B73" s="26"/>
      <c r="C73" s="26"/>
      <c r="D73" s="105" t="s">
        <v>112</v>
      </c>
      <c r="E73" s="105"/>
      <c r="F73" s="105"/>
      <c r="G73" s="105"/>
      <c r="H73" s="105"/>
      <c r="I73" s="105"/>
      <c r="J73" s="105"/>
      <c r="K73" s="105"/>
      <c r="L73" s="26"/>
    </row>
    <row r="74" spans="1:19" x14ac:dyDescent="0.25">
      <c r="A74" s="7" t="s">
        <v>64</v>
      </c>
      <c r="B74" s="17"/>
      <c r="C74" s="25"/>
      <c r="D74" s="109"/>
      <c r="E74" s="109"/>
      <c r="F74" s="109"/>
      <c r="G74" s="109"/>
      <c r="H74" s="27" t="s">
        <v>113</v>
      </c>
      <c r="I74" s="31">
        <v>0</v>
      </c>
      <c r="J74" s="31"/>
      <c r="K74" s="29"/>
      <c r="L74" s="29">
        <f>IF(AND(I74= "",J74= ""), 0, ROUND(ROUND(K74, 2) * ROUND(IF(J74="",I74,J74),  2), 2))</f>
        <v>0</v>
      </c>
      <c r="M74" s="7"/>
      <c r="O74" s="30">
        <v>0.2</v>
      </c>
      <c r="S74" s="7">
        <v>1414</v>
      </c>
    </row>
    <row r="75" spans="1:19" x14ac:dyDescent="0.25">
      <c r="A75" s="7">
        <v>9</v>
      </c>
      <c r="B75" s="24" t="s">
        <v>114</v>
      </c>
      <c r="C75" s="24"/>
      <c r="D75" s="107" t="s">
        <v>115</v>
      </c>
      <c r="E75" s="108"/>
      <c r="F75" s="108"/>
      <c r="G75" s="108"/>
      <c r="H75" s="108"/>
      <c r="I75" s="108"/>
      <c r="J75" s="108"/>
      <c r="K75" s="108"/>
      <c r="L75" s="25"/>
    </row>
    <row r="76" spans="1:19" ht="101.25" customHeight="1" x14ac:dyDescent="0.25">
      <c r="A76" s="7" t="s">
        <v>47</v>
      </c>
      <c r="B76" s="26"/>
      <c r="C76" s="26"/>
      <c r="D76" s="105" t="s">
        <v>112</v>
      </c>
      <c r="E76" s="105"/>
      <c r="F76" s="105"/>
      <c r="G76" s="105"/>
      <c r="H76" s="105"/>
      <c r="I76" s="105"/>
      <c r="J76" s="105"/>
      <c r="K76" s="105"/>
      <c r="L76" s="26"/>
    </row>
    <row r="77" spans="1:19" x14ac:dyDescent="0.25">
      <c r="A77" s="7" t="s">
        <v>64</v>
      </c>
      <c r="B77" s="17"/>
      <c r="C77" s="25"/>
      <c r="D77" s="109"/>
      <c r="E77" s="109"/>
      <c r="F77" s="109"/>
      <c r="G77" s="109"/>
      <c r="H77" s="27" t="s">
        <v>113</v>
      </c>
      <c r="I77" s="31">
        <v>0</v>
      </c>
      <c r="J77" s="31"/>
      <c r="K77" s="29"/>
      <c r="L77" s="29">
        <f>IF(AND(I77= "",J77= ""), 0, ROUND(ROUND(K77, 2) * ROUND(IF(J77="",I77,J77),  2), 2))</f>
        <v>0</v>
      </c>
      <c r="M77" s="7"/>
      <c r="O77" s="30">
        <v>0.2</v>
      </c>
      <c r="S77" s="7">
        <v>1414</v>
      </c>
    </row>
    <row r="78" spans="1:19" x14ac:dyDescent="0.25">
      <c r="A78" s="7">
        <v>9</v>
      </c>
      <c r="B78" s="24" t="s">
        <v>116</v>
      </c>
      <c r="C78" s="24"/>
      <c r="D78" s="107" t="s">
        <v>117</v>
      </c>
      <c r="E78" s="108"/>
      <c r="F78" s="108"/>
      <c r="G78" s="108"/>
      <c r="H78" s="108"/>
      <c r="I78" s="108"/>
      <c r="J78" s="108"/>
      <c r="K78" s="108"/>
      <c r="L78" s="25"/>
    </row>
    <row r="79" spans="1:19" ht="56.25" customHeight="1" x14ac:dyDescent="0.25">
      <c r="A79" s="7" t="s">
        <v>47</v>
      </c>
      <c r="B79" s="26"/>
      <c r="C79" s="26"/>
      <c r="D79" s="105" t="s">
        <v>118</v>
      </c>
      <c r="E79" s="105"/>
      <c r="F79" s="105"/>
      <c r="G79" s="105"/>
      <c r="H79" s="105"/>
      <c r="I79" s="105"/>
      <c r="J79" s="105"/>
      <c r="K79" s="105"/>
      <c r="L79" s="26"/>
    </row>
    <row r="80" spans="1:19" x14ac:dyDescent="0.25">
      <c r="A80" s="7" t="s">
        <v>64</v>
      </c>
      <c r="B80" s="17"/>
      <c r="C80" s="25"/>
      <c r="D80" s="109"/>
      <c r="E80" s="109"/>
      <c r="F80" s="109"/>
      <c r="G80" s="109"/>
      <c r="H80" s="27" t="s">
        <v>119</v>
      </c>
      <c r="I80" s="31">
        <v>0</v>
      </c>
      <c r="J80" s="31"/>
      <c r="K80" s="29"/>
      <c r="L80" s="29">
        <f>IF(AND(I80= "",J80= ""), 0, ROUND(ROUND(K80, 2) * ROUND(IF(J80="",I80,J80),  2), 2))</f>
        <v>0</v>
      </c>
      <c r="M80" s="7"/>
      <c r="O80" s="30">
        <v>0.2</v>
      </c>
      <c r="S80" s="7">
        <v>1414</v>
      </c>
    </row>
    <row r="81" spans="1:19" hidden="1" x14ac:dyDescent="0.25">
      <c r="A81" s="7" t="s">
        <v>66</v>
      </c>
    </row>
    <row r="82" spans="1:19" x14ac:dyDescent="0.25">
      <c r="A82" s="7">
        <v>5</v>
      </c>
      <c r="B82" s="17" t="s">
        <v>120</v>
      </c>
      <c r="C82" s="17"/>
      <c r="D82" s="106" t="s">
        <v>121</v>
      </c>
      <c r="E82" s="106"/>
      <c r="F82" s="106"/>
      <c r="G82" s="106"/>
      <c r="H82" s="22"/>
      <c r="I82" s="22"/>
      <c r="J82" s="22"/>
      <c r="K82" s="22"/>
      <c r="L82" s="23"/>
      <c r="M82" s="7"/>
    </row>
    <row r="83" spans="1:19" x14ac:dyDescent="0.25">
      <c r="A83" s="7">
        <v>9</v>
      </c>
      <c r="B83" s="24" t="s">
        <v>122</v>
      </c>
      <c r="C83" s="24"/>
      <c r="D83" s="107" t="s">
        <v>123</v>
      </c>
      <c r="E83" s="108"/>
      <c r="F83" s="108"/>
      <c r="G83" s="108"/>
      <c r="H83" s="108"/>
      <c r="I83" s="108"/>
      <c r="J83" s="108"/>
      <c r="K83" s="108"/>
      <c r="L83" s="25"/>
    </row>
    <row r="84" spans="1:19" ht="45" customHeight="1" x14ac:dyDescent="0.25">
      <c r="A84" s="7" t="s">
        <v>47</v>
      </c>
      <c r="B84" s="26"/>
      <c r="C84" s="26"/>
      <c r="D84" s="105" t="s">
        <v>124</v>
      </c>
      <c r="E84" s="105"/>
      <c r="F84" s="105"/>
      <c r="G84" s="105"/>
      <c r="H84" s="105"/>
      <c r="I84" s="105"/>
      <c r="J84" s="105"/>
      <c r="K84" s="105"/>
      <c r="L84" s="26"/>
    </row>
    <row r="85" spans="1:19" hidden="1" x14ac:dyDescent="0.25">
      <c r="A85" s="7" t="s">
        <v>125</v>
      </c>
    </row>
    <row r="86" spans="1:19" x14ac:dyDescent="0.25">
      <c r="A86" s="7" t="s">
        <v>64</v>
      </c>
      <c r="B86" s="17" t="s">
        <v>126</v>
      </c>
      <c r="C86" s="25"/>
      <c r="D86" s="109"/>
      <c r="E86" s="109"/>
      <c r="F86" s="109"/>
      <c r="G86" s="109"/>
      <c r="H86" s="27" t="s">
        <v>127</v>
      </c>
      <c r="I86" s="32">
        <v>0</v>
      </c>
      <c r="J86" s="32"/>
      <c r="K86" s="29"/>
      <c r="L86" s="29">
        <f>IF(AND(I86= "",J86= ""), 0, ROUND(ROUND(K86, 2) * ROUND(IF(J86="",I86,J86),  3), 2))</f>
        <v>0</v>
      </c>
      <c r="M86" s="7"/>
      <c r="O86" s="30">
        <v>0.2</v>
      </c>
      <c r="S86" s="7">
        <v>1414</v>
      </c>
    </row>
    <row r="87" spans="1:19" ht="16.5" x14ac:dyDescent="0.25">
      <c r="A87" s="7">
        <v>9</v>
      </c>
      <c r="B87" s="24" t="s">
        <v>128</v>
      </c>
      <c r="C87" s="24"/>
      <c r="D87" s="107" t="s">
        <v>129</v>
      </c>
      <c r="E87" s="108"/>
      <c r="F87" s="108"/>
      <c r="G87" s="108"/>
      <c r="H87" s="108"/>
      <c r="I87" s="108"/>
      <c r="J87" s="108"/>
      <c r="K87" s="108"/>
      <c r="L87" s="25"/>
    </row>
    <row r="88" spans="1:19" ht="33.75" customHeight="1" x14ac:dyDescent="0.25">
      <c r="A88" s="7" t="s">
        <v>47</v>
      </c>
      <c r="B88" s="26"/>
      <c r="C88" s="26"/>
      <c r="D88" s="105" t="s">
        <v>130</v>
      </c>
      <c r="E88" s="105"/>
      <c r="F88" s="105"/>
      <c r="G88" s="105"/>
      <c r="H88" s="105"/>
      <c r="I88" s="105"/>
      <c r="J88" s="105"/>
      <c r="K88" s="105"/>
      <c r="L88" s="26"/>
    </row>
    <row r="89" spans="1:19" hidden="1" x14ac:dyDescent="0.25">
      <c r="A89" s="7" t="s">
        <v>125</v>
      </c>
    </row>
    <row r="90" spans="1:19" x14ac:dyDescent="0.25">
      <c r="A90" s="7" t="s">
        <v>64</v>
      </c>
      <c r="B90" s="17"/>
      <c r="C90" s="25"/>
      <c r="D90" s="109"/>
      <c r="E90" s="109"/>
      <c r="F90" s="109"/>
      <c r="G90" s="109"/>
      <c r="H90" s="27" t="s">
        <v>127</v>
      </c>
      <c r="I90" s="32">
        <v>0</v>
      </c>
      <c r="J90" s="32"/>
      <c r="K90" s="29"/>
      <c r="L90" s="29">
        <f>IF(AND(I90= "",J90= ""), 0, ROUND(ROUND(K90, 2) * ROUND(IF(J90="",I90,J90),  3), 2))</f>
        <v>0</v>
      </c>
      <c r="M90" s="7"/>
      <c r="O90" s="30">
        <v>0.2</v>
      </c>
      <c r="S90" s="7">
        <v>1414</v>
      </c>
    </row>
    <row r="91" spans="1:19" hidden="1" x14ac:dyDescent="0.25">
      <c r="A91" s="7" t="s">
        <v>66</v>
      </c>
    </row>
    <row r="92" spans="1:19" x14ac:dyDescent="0.25">
      <c r="A92" s="7">
        <v>5</v>
      </c>
      <c r="B92" s="17" t="s">
        <v>131</v>
      </c>
      <c r="C92" s="17"/>
      <c r="D92" s="106" t="s">
        <v>132</v>
      </c>
      <c r="E92" s="106"/>
      <c r="F92" s="106"/>
      <c r="G92" s="106"/>
      <c r="H92" s="22"/>
      <c r="I92" s="22"/>
      <c r="J92" s="22"/>
      <c r="K92" s="22"/>
      <c r="L92" s="23"/>
      <c r="M92" s="7"/>
    </row>
    <row r="93" spans="1:19" ht="101.25" customHeight="1" x14ac:dyDescent="0.25">
      <c r="A93" s="7" t="s">
        <v>133</v>
      </c>
      <c r="B93" s="26"/>
      <c r="C93" s="26"/>
      <c r="D93" s="105" t="s">
        <v>134</v>
      </c>
      <c r="E93" s="105"/>
      <c r="F93" s="105"/>
      <c r="G93" s="105"/>
      <c r="H93" s="105"/>
      <c r="I93" s="105"/>
      <c r="J93" s="105"/>
      <c r="K93" s="105"/>
      <c r="L93" s="26"/>
    </row>
    <row r="94" spans="1:19" ht="22.5" customHeight="1" x14ac:dyDescent="0.25">
      <c r="A94" s="7">
        <v>9</v>
      </c>
      <c r="B94" s="24" t="s">
        <v>135</v>
      </c>
      <c r="C94" s="24"/>
      <c r="D94" s="107" t="s">
        <v>136</v>
      </c>
      <c r="E94" s="108"/>
      <c r="F94" s="108"/>
      <c r="G94" s="108"/>
      <c r="H94" s="108"/>
      <c r="I94" s="108"/>
      <c r="J94" s="108"/>
      <c r="K94" s="108"/>
      <c r="L94" s="25"/>
    </row>
    <row r="95" spans="1:19" hidden="1" x14ac:dyDescent="0.25">
      <c r="A95" s="7" t="s">
        <v>125</v>
      </c>
    </row>
    <row r="96" spans="1:19" hidden="1" x14ac:dyDescent="0.25">
      <c r="A96" s="7" t="s">
        <v>125</v>
      </c>
    </row>
    <row r="97" spans="1:19" x14ac:dyDescent="0.25">
      <c r="A97" s="7" t="s">
        <v>64</v>
      </c>
      <c r="B97" s="17"/>
      <c r="C97" s="25"/>
      <c r="D97" s="109"/>
      <c r="E97" s="109"/>
      <c r="F97" s="109"/>
      <c r="G97" s="109"/>
      <c r="H97" s="27" t="s">
        <v>127</v>
      </c>
      <c r="I97" s="32">
        <v>0</v>
      </c>
      <c r="J97" s="32"/>
      <c r="K97" s="29"/>
      <c r="L97" s="29">
        <f>IF(AND(I97= "",J97= ""), 0, ROUND(ROUND(K97, 2) * ROUND(IF(J97="",I97,J97),  3), 2))</f>
        <v>0</v>
      </c>
      <c r="M97" s="7"/>
      <c r="O97" s="30">
        <v>0.2</v>
      </c>
      <c r="S97" s="7">
        <v>1414</v>
      </c>
    </row>
    <row r="98" spans="1:19" ht="22.5" customHeight="1" x14ac:dyDescent="0.25">
      <c r="A98" s="7">
        <v>9</v>
      </c>
      <c r="B98" s="24" t="s">
        <v>137</v>
      </c>
      <c r="C98" s="24"/>
      <c r="D98" s="107" t="s">
        <v>138</v>
      </c>
      <c r="E98" s="108"/>
      <c r="F98" s="108"/>
      <c r="G98" s="108"/>
      <c r="H98" s="108"/>
      <c r="I98" s="108"/>
      <c r="J98" s="108"/>
      <c r="K98" s="108"/>
      <c r="L98" s="25"/>
    </row>
    <row r="99" spans="1:19" hidden="1" x14ac:dyDescent="0.25">
      <c r="A99" s="7" t="s">
        <v>125</v>
      </c>
    </row>
    <row r="100" spans="1:19" hidden="1" x14ac:dyDescent="0.25">
      <c r="A100" s="7" t="s">
        <v>125</v>
      </c>
    </row>
    <row r="101" spans="1:19" x14ac:dyDescent="0.25">
      <c r="A101" s="7" t="s">
        <v>64</v>
      </c>
      <c r="B101" s="17"/>
      <c r="C101" s="25"/>
      <c r="D101" s="109"/>
      <c r="E101" s="109"/>
      <c r="F101" s="109"/>
      <c r="G101" s="109"/>
      <c r="H101" s="27" t="s">
        <v>127</v>
      </c>
      <c r="I101" s="32">
        <v>0</v>
      </c>
      <c r="J101" s="32"/>
      <c r="K101" s="29"/>
      <c r="L101" s="29">
        <f>IF(AND(I101= "",J101= ""), 0, ROUND(ROUND(K101, 2) * ROUND(IF(J101="",I101,J101),  3), 2))</f>
        <v>0</v>
      </c>
      <c r="M101" s="7"/>
      <c r="O101" s="30">
        <v>0.2</v>
      </c>
      <c r="S101" s="7">
        <v>1414</v>
      </c>
    </row>
    <row r="102" spans="1:19" hidden="1" x14ac:dyDescent="0.25">
      <c r="A102" s="7" t="s">
        <v>66</v>
      </c>
    </row>
    <row r="103" spans="1:19" x14ac:dyDescent="0.25">
      <c r="A103" s="7">
        <v>5</v>
      </c>
      <c r="B103" s="17" t="s">
        <v>139</v>
      </c>
      <c r="C103" s="17"/>
      <c r="D103" s="106" t="s">
        <v>140</v>
      </c>
      <c r="E103" s="106"/>
      <c r="F103" s="106"/>
      <c r="G103" s="106"/>
      <c r="H103" s="22"/>
      <c r="I103" s="22"/>
      <c r="J103" s="22"/>
      <c r="K103" s="22"/>
      <c r="L103" s="23"/>
      <c r="M103" s="7"/>
    </row>
    <row r="104" spans="1:19" x14ac:dyDescent="0.25">
      <c r="A104" s="7">
        <v>9</v>
      </c>
      <c r="B104" s="24" t="s">
        <v>141</v>
      </c>
      <c r="C104" s="24"/>
      <c r="D104" s="107" t="s">
        <v>142</v>
      </c>
      <c r="E104" s="108"/>
      <c r="F104" s="108"/>
      <c r="G104" s="108"/>
      <c r="H104" s="108"/>
      <c r="I104" s="108"/>
      <c r="J104" s="108"/>
      <c r="K104" s="108"/>
      <c r="L104" s="25"/>
    </row>
    <row r="105" spans="1:19" ht="67.5" customHeight="1" x14ac:dyDescent="0.25">
      <c r="A105" s="7" t="s">
        <v>47</v>
      </c>
      <c r="B105" s="26"/>
      <c r="C105" s="26"/>
      <c r="D105" s="105" t="s">
        <v>143</v>
      </c>
      <c r="E105" s="105"/>
      <c r="F105" s="105"/>
      <c r="G105" s="105"/>
      <c r="H105" s="105"/>
      <c r="I105" s="105"/>
      <c r="J105" s="105"/>
      <c r="K105" s="105"/>
      <c r="L105" s="26"/>
    </row>
    <row r="106" spans="1:19" hidden="1" x14ac:dyDescent="0.25">
      <c r="A106" s="7" t="s">
        <v>125</v>
      </c>
    </row>
    <row r="107" spans="1:19" x14ac:dyDescent="0.25">
      <c r="A107" s="7" t="s">
        <v>64</v>
      </c>
      <c r="B107" s="17"/>
      <c r="C107" s="25"/>
      <c r="D107" s="109"/>
      <c r="E107" s="109"/>
      <c r="F107" s="109"/>
      <c r="G107" s="109"/>
      <c r="H107" s="27" t="s">
        <v>127</v>
      </c>
      <c r="I107" s="32">
        <v>0</v>
      </c>
      <c r="J107" s="32"/>
      <c r="K107" s="29"/>
      <c r="L107" s="29">
        <f>IF(AND(I107= "",J107= ""), 0, ROUND(ROUND(K107, 2) * ROUND(IF(J107="",I107,J107),  3), 2))</f>
        <v>0</v>
      </c>
      <c r="M107" s="7"/>
      <c r="O107" s="30">
        <v>0.2</v>
      </c>
      <c r="S107" s="7">
        <v>1414</v>
      </c>
    </row>
    <row r="108" spans="1:19" hidden="1" x14ac:dyDescent="0.25">
      <c r="A108" s="7" t="s">
        <v>66</v>
      </c>
    </row>
    <row r="109" spans="1:19" hidden="1" x14ac:dyDescent="0.25">
      <c r="A109" s="7" t="s">
        <v>67</v>
      </c>
    </row>
    <row r="110" spans="1:19" x14ac:dyDescent="0.25">
      <c r="A110" s="7" t="s">
        <v>144</v>
      </c>
      <c r="B110" s="25"/>
      <c r="C110" s="25"/>
      <c r="D110" s="108"/>
      <c r="E110" s="108"/>
      <c r="F110" s="108"/>
      <c r="G110" s="108"/>
      <c r="L110" s="25"/>
    </row>
    <row r="111" spans="1:19" x14ac:dyDescent="0.25">
      <c r="B111" s="25"/>
      <c r="C111" s="25"/>
      <c r="D111" s="112" t="s">
        <v>40</v>
      </c>
      <c r="E111" s="113"/>
      <c r="F111" s="113"/>
      <c r="G111" s="113"/>
      <c r="H111" s="110"/>
      <c r="I111" s="110"/>
      <c r="J111" s="110"/>
      <c r="K111" s="110"/>
      <c r="L111" s="111"/>
    </row>
    <row r="112" spans="1:19" x14ac:dyDescent="0.25">
      <c r="B112" s="25"/>
      <c r="C112" s="25"/>
      <c r="D112" s="115"/>
      <c r="E112" s="58"/>
      <c r="F112" s="58"/>
      <c r="G112" s="58"/>
      <c r="H112" s="58"/>
      <c r="I112" s="58"/>
      <c r="J112" s="58"/>
      <c r="K112" s="58"/>
      <c r="L112" s="114"/>
    </row>
    <row r="113" spans="1:19" x14ac:dyDescent="0.25">
      <c r="B113" s="25"/>
      <c r="C113" s="25"/>
      <c r="D113" s="97" t="s">
        <v>145</v>
      </c>
      <c r="E113" s="98"/>
      <c r="F113" s="98"/>
      <c r="G113" s="98"/>
      <c r="H113" s="95">
        <f>SUMIF(M6:M110, IF(M5="","",M5), L6:L110)</f>
        <v>0</v>
      </c>
      <c r="I113" s="95"/>
      <c r="J113" s="95"/>
      <c r="K113" s="95"/>
      <c r="L113" s="96"/>
    </row>
    <row r="114" spans="1:19" x14ac:dyDescent="0.25">
      <c r="B114" s="25"/>
      <c r="C114" s="25"/>
      <c r="D114" s="97" t="s">
        <v>146</v>
      </c>
      <c r="E114" s="98"/>
      <c r="F114" s="98"/>
      <c r="G114" s="98"/>
      <c r="H114" s="95">
        <f>ROUND(SUMIF(M6:M110, IF(M5="","",M5), L6:L110) * 0.2, 2)</f>
        <v>0</v>
      </c>
      <c r="I114" s="95"/>
      <c r="J114" s="95"/>
      <c r="K114" s="95"/>
      <c r="L114" s="96"/>
    </row>
    <row r="115" spans="1:19" x14ac:dyDescent="0.25">
      <c r="B115" s="25"/>
      <c r="C115" s="25"/>
      <c r="D115" s="101" t="s">
        <v>147</v>
      </c>
      <c r="E115" s="102"/>
      <c r="F115" s="102"/>
      <c r="G115" s="102"/>
      <c r="H115" s="99">
        <f>SUM(H113:H114)</f>
        <v>0</v>
      </c>
      <c r="I115" s="99"/>
      <c r="J115" s="99"/>
      <c r="K115" s="99"/>
      <c r="L115" s="100"/>
    </row>
    <row r="116" spans="1:19" ht="15.75" customHeight="1" x14ac:dyDescent="0.25">
      <c r="A116" s="7">
        <v>3</v>
      </c>
      <c r="B116" s="17">
        <v>2</v>
      </c>
      <c r="C116" s="17"/>
      <c r="D116" s="116" t="s">
        <v>148</v>
      </c>
      <c r="E116" s="116"/>
      <c r="F116" s="116"/>
      <c r="G116" s="116"/>
      <c r="H116" s="18"/>
      <c r="I116" s="18"/>
      <c r="J116" s="18"/>
      <c r="K116" s="18"/>
      <c r="L116" s="19"/>
      <c r="M116" s="7"/>
    </row>
    <row r="117" spans="1:19" x14ac:dyDescent="0.25">
      <c r="A117" s="7">
        <v>5</v>
      </c>
      <c r="B117" s="17" t="s">
        <v>149</v>
      </c>
      <c r="C117" s="17"/>
      <c r="D117" s="106" t="s">
        <v>42</v>
      </c>
      <c r="E117" s="106"/>
      <c r="F117" s="106"/>
      <c r="G117" s="106"/>
      <c r="H117" s="22"/>
      <c r="I117" s="22"/>
      <c r="J117" s="22"/>
      <c r="K117" s="22"/>
      <c r="L117" s="23"/>
      <c r="M117" s="7"/>
    </row>
    <row r="118" spans="1:19" x14ac:dyDescent="0.25">
      <c r="A118" s="7">
        <v>6</v>
      </c>
      <c r="B118" s="17" t="s">
        <v>150</v>
      </c>
      <c r="C118" s="17"/>
      <c r="D118" s="118" t="s">
        <v>151</v>
      </c>
      <c r="E118" s="118"/>
      <c r="F118" s="118"/>
      <c r="G118" s="118"/>
      <c r="H118" s="33"/>
      <c r="I118" s="33"/>
      <c r="J118" s="33"/>
      <c r="K118" s="33"/>
      <c r="L118" s="34"/>
      <c r="M118" s="7"/>
    </row>
    <row r="119" spans="1:19" x14ac:dyDescent="0.25">
      <c r="A119" s="7">
        <v>9</v>
      </c>
      <c r="B119" s="24" t="s">
        <v>152</v>
      </c>
      <c r="C119" s="24"/>
      <c r="D119" s="107" t="s">
        <v>153</v>
      </c>
      <c r="E119" s="108"/>
      <c r="F119" s="108"/>
      <c r="G119" s="108"/>
      <c r="H119" s="108"/>
      <c r="I119" s="108"/>
      <c r="J119" s="108"/>
      <c r="K119" s="108"/>
      <c r="L119" s="25"/>
    </row>
    <row r="120" spans="1:19" ht="90" customHeight="1" x14ac:dyDescent="0.25">
      <c r="A120" s="7" t="s">
        <v>47</v>
      </c>
      <c r="B120" s="26"/>
      <c r="C120" s="26"/>
      <c r="D120" s="105" t="s">
        <v>154</v>
      </c>
      <c r="E120" s="105"/>
      <c r="F120" s="105"/>
      <c r="G120" s="105"/>
      <c r="H120" s="105"/>
      <c r="I120" s="105"/>
      <c r="J120" s="105"/>
      <c r="K120" s="105"/>
      <c r="L120" s="26"/>
    </row>
    <row r="121" spans="1:19" hidden="1" x14ac:dyDescent="0.25">
      <c r="A121" s="7" t="s">
        <v>125</v>
      </c>
    </row>
    <row r="122" spans="1:19" x14ac:dyDescent="0.25">
      <c r="A122" s="7" t="s">
        <v>64</v>
      </c>
      <c r="B122" s="17"/>
      <c r="C122" s="25"/>
      <c r="D122" s="109"/>
      <c r="E122" s="109"/>
      <c r="F122" s="109"/>
      <c r="G122" s="109"/>
      <c r="H122" s="27" t="s">
        <v>155</v>
      </c>
      <c r="I122" s="31">
        <v>0</v>
      </c>
      <c r="J122" s="31"/>
      <c r="K122" s="29"/>
      <c r="L122" s="29">
        <f>IF(AND(I122= "",J122= ""), 0, ROUND(ROUND(K122, 2) * ROUND(IF(J122="",I122,J122),  2), 2))</f>
        <v>0</v>
      </c>
      <c r="M122" s="7"/>
      <c r="O122" s="30">
        <v>0.2</v>
      </c>
      <c r="S122" s="7">
        <v>1414</v>
      </c>
    </row>
    <row r="123" spans="1:19" x14ac:dyDescent="0.25">
      <c r="A123" s="7">
        <v>9</v>
      </c>
      <c r="B123" s="24" t="s">
        <v>156</v>
      </c>
      <c r="C123" s="24"/>
      <c r="D123" s="107" t="s">
        <v>157</v>
      </c>
      <c r="E123" s="108"/>
      <c r="F123" s="108"/>
      <c r="G123" s="108"/>
      <c r="H123" s="108"/>
      <c r="I123" s="108"/>
      <c r="J123" s="108"/>
      <c r="K123" s="108"/>
      <c r="L123" s="25"/>
    </row>
    <row r="124" spans="1:19" ht="123.75" customHeight="1" x14ac:dyDescent="0.25">
      <c r="A124" s="7" t="s">
        <v>47</v>
      </c>
      <c r="B124" s="26"/>
      <c r="C124" s="26"/>
      <c r="D124" s="105" t="s">
        <v>158</v>
      </c>
      <c r="E124" s="105"/>
      <c r="F124" s="105"/>
      <c r="G124" s="105"/>
      <c r="H124" s="105"/>
      <c r="I124" s="105"/>
      <c r="J124" s="105"/>
      <c r="K124" s="105"/>
      <c r="L124" s="26"/>
    </row>
    <row r="125" spans="1:19" x14ac:dyDescent="0.25">
      <c r="A125" s="7" t="s">
        <v>64</v>
      </c>
      <c r="B125" s="17"/>
      <c r="C125" s="25"/>
      <c r="D125" s="109"/>
      <c r="E125" s="109"/>
      <c r="F125" s="109"/>
      <c r="G125" s="109"/>
      <c r="H125" s="27" t="s">
        <v>65</v>
      </c>
      <c r="I125" s="28">
        <v>0</v>
      </c>
      <c r="J125" s="28"/>
      <c r="K125" s="29"/>
      <c r="L125" s="29">
        <f>IF(AND(I125= "",J125= ""), 0, ROUND(ROUND(K125, 2) * ROUND(IF(J125="",I125,J125),  0), 2))</f>
        <v>0</v>
      </c>
      <c r="M125" s="7"/>
      <c r="O125" s="30">
        <v>0.2</v>
      </c>
      <c r="S125" s="7">
        <v>1414</v>
      </c>
    </row>
    <row r="126" spans="1:19" hidden="1" x14ac:dyDescent="0.25">
      <c r="A126" s="7" t="s">
        <v>159</v>
      </c>
    </row>
    <row r="127" spans="1:19" hidden="1" x14ac:dyDescent="0.25">
      <c r="A127" s="7" t="s">
        <v>66</v>
      </c>
    </row>
    <row r="128" spans="1:19" x14ac:dyDescent="0.25">
      <c r="A128" s="7">
        <v>5</v>
      </c>
      <c r="B128" s="17" t="s">
        <v>160</v>
      </c>
      <c r="C128" s="17"/>
      <c r="D128" s="106" t="s">
        <v>161</v>
      </c>
      <c r="E128" s="106"/>
      <c r="F128" s="106"/>
      <c r="G128" s="106"/>
      <c r="H128" s="22"/>
      <c r="I128" s="22"/>
      <c r="J128" s="22"/>
      <c r="K128" s="22"/>
      <c r="L128" s="23"/>
      <c r="M128" s="7"/>
    </row>
    <row r="129" spans="1:19" x14ac:dyDescent="0.25">
      <c r="A129" s="7">
        <v>6</v>
      </c>
      <c r="B129" s="17" t="s">
        <v>162</v>
      </c>
      <c r="C129" s="17"/>
      <c r="D129" s="118" t="s">
        <v>163</v>
      </c>
      <c r="E129" s="118"/>
      <c r="F129" s="118"/>
      <c r="G129" s="118"/>
      <c r="H129" s="33"/>
      <c r="I129" s="33"/>
      <c r="J129" s="33"/>
      <c r="K129" s="33"/>
      <c r="L129" s="34"/>
      <c r="M129" s="7"/>
    </row>
    <row r="130" spans="1:19" x14ac:dyDescent="0.25">
      <c r="A130" s="7">
        <v>9</v>
      </c>
      <c r="B130" s="24" t="s">
        <v>164</v>
      </c>
      <c r="C130" s="24"/>
      <c r="D130" s="107" t="s">
        <v>165</v>
      </c>
      <c r="E130" s="108"/>
      <c r="F130" s="108"/>
      <c r="G130" s="108"/>
      <c r="H130" s="108"/>
      <c r="I130" s="108"/>
      <c r="J130" s="108"/>
      <c r="K130" s="108"/>
      <c r="L130" s="25"/>
    </row>
    <row r="131" spans="1:19" ht="22.5" customHeight="1" x14ac:dyDescent="0.25">
      <c r="A131" s="7" t="s">
        <v>47</v>
      </c>
      <c r="B131" s="26"/>
      <c r="C131" s="26"/>
      <c r="D131" s="105" t="s">
        <v>166</v>
      </c>
      <c r="E131" s="105"/>
      <c r="F131" s="105"/>
      <c r="G131" s="105"/>
      <c r="H131" s="105"/>
      <c r="I131" s="105"/>
      <c r="J131" s="105"/>
      <c r="K131" s="105"/>
      <c r="L131" s="26"/>
    </row>
    <row r="132" spans="1:19" hidden="1" x14ac:dyDescent="0.25">
      <c r="A132" s="7" t="s">
        <v>125</v>
      </c>
    </row>
    <row r="133" spans="1:19" x14ac:dyDescent="0.25">
      <c r="A133" s="7" t="s">
        <v>64</v>
      </c>
      <c r="B133" s="17" t="s">
        <v>126</v>
      </c>
      <c r="C133" s="25"/>
      <c r="D133" s="109"/>
      <c r="E133" s="109"/>
      <c r="F133" s="109"/>
      <c r="G133" s="109"/>
      <c r="H133" s="27" t="s">
        <v>155</v>
      </c>
      <c r="I133" s="31">
        <v>0</v>
      </c>
      <c r="J133" s="31"/>
      <c r="K133" s="29"/>
      <c r="L133" s="29">
        <f>IF(AND(I133= "",J133= ""), 0, ROUND(ROUND(K133, 2) * ROUND(IF(J133="",I133,J133),  2), 2))</f>
        <v>0</v>
      </c>
      <c r="M133" s="7"/>
      <c r="O133" s="30">
        <v>0.2</v>
      </c>
      <c r="S133" s="7">
        <v>1414</v>
      </c>
    </row>
    <row r="134" spans="1:19" ht="16.5" x14ac:dyDescent="0.25">
      <c r="A134" s="7">
        <v>9</v>
      </c>
      <c r="B134" s="24" t="s">
        <v>167</v>
      </c>
      <c r="C134" s="24"/>
      <c r="D134" s="107" t="s">
        <v>168</v>
      </c>
      <c r="E134" s="108"/>
      <c r="F134" s="108"/>
      <c r="G134" s="108"/>
      <c r="H134" s="108"/>
      <c r="I134" s="108"/>
      <c r="J134" s="108"/>
      <c r="K134" s="108"/>
      <c r="L134" s="25"/>
    </row>
    <row r="135" spans="1:19" ht="22.5" customHeight="1" x14ac:dyDescent="0.25">
      <c r="A135" s="7" t="s">
        <v>47</v>
      </c>
      <c r="B135" s="26"/>
      <c r="C135" s="26"/>
      <c r="D135" s="105" t="s">
        <v>166</v>
      </c>
      <c r="E135" s="105"/>
      <c r="F135" s="105"/>
      <c r="G135" s="105"/>
      <c r="H135" s="105"/>
      <c r="I135" s="105"/>
      <c r="J135" s="105"/>
      <c r="K135" s="105"/>
      <c r="L135" s="26"/>
    </row>
    <row r="136" spans="1:19" hidden="1" x14ac:dyDescent="0.25">
      <c r="A136" s="7" t="s">
        <v>125</v>
      </c>
    </row>
    <row r="137" spans="1:19" x14ac:dyDescent="0.25">
      <c r="A137" s="7" t="s">
        <v>64</v>
      </c>
      <c r="B137" s="17"/>
      <c r="C137" s="25"/>
      <c r="D137" s="109"/>
      <c r="E137" s="109"/>
      <c r="F137" s="109"/>
      <c r="G137" s="109"/>
      <c r="H137" s="27" t="s">
        <v>155</v>
      </c>
      <c r="I137" s="31">
        <v>0</v>
      </c>
      <c r="J137" s="31"/>
      <c r="K137" s="29"/>
      <c r="L137" s="29">
        <f>IF(AND(I137= "",J137= ""), 0, ROUND(ROUND(K137, 2) * ROUND(IF(J137="",I137,J137),  2), 2))</f>
        <v>0</v>
      </c>
      <c r="M137" s="7"/>
      <c r="O137" s="30">
        <v>0.2</v>
      </c>
      <c r="S137" s="7">
        <v>1414</v>
      </c>
    </row>
    <row r="138" spans="1:19" hidden="1" x14ac:dyDescent="0.25">
      <c r="A138" s="7" t="s">
        <v>159</v>
      </c>
    </row>
    <row r="139" spans="1:19" hidden="1" x14ac:dyDescent="0.25">
      <c r="A139" s="7" t="s">
        <v>66</v>
      </c>
    </row>
    <row r="140" spans="1:19" x14ac:dyDescent="0.25">
      <c r="A140" s="7">
        <v>5</v>
      </c>
      <c r="B140" s="17" t="s">
        <v>169</v>
      </c>
      <c r="C140" s="17"/>
      <c r="D140" s="106" t="s">
        <v>170</v>
      </c>
      <c r="E140" s="106"/>
      <c r="F140" s="106"/>
      <c r="G140" s="106"/>
      <c r="H140" s="22"/>
      <c r="I140" s="22"/>
      <c r="J140" s="22"/>
      <c r="K140" s="22"/>
      <c r="L140" s="23"/>
      <c r="M140" s="7"/>
    </row>
    <row r="141" spans="1:19" x14ac:dyDescent="0.25">
      <c r="A141" s="7">
        <v>6</v>
      </c>
      <c r="B141" s="17" t="s">
        <v>171</v>
      </c>
      <c r="C141" s="17"/>
      <c r="D141" s="118" t="s">
        <v>172</v>
      </c>
      <c r="E141" s="118"/>
      <c r="F141" s="118"/>
      <c r="G141" s="118"/>
      <c r="H141" s="33"/>
      <c r="I141" s="33"/>
      <c r="J141" s="33"/>
      <c r="K141" s="33"/>
      <c r="L141" s="34"/>
      <c r="M141" s="7"/>
    </row>
    <row r="142" spans="1:19" x14ac:dyDescent="0.25">
      <c r="A142" s="7">
        <v>9</v>
      </c>
      <c r="B142" s="24" t="s">
        <v>173</v>
      </c>
      <c r="C142" s="24"/>
      <c r="D142" s="107" t="s">
        <v>174</v>
      </c>
      <c r="E142" s="108"/>
      <c r="F142" s="108"/>
      <c r="G142" s="108"/>
      <c r="H142" s="108"/>
      <c r="I142" s="108"/>
      <c r="J142" s="108"/>
      <c r="K142" s="108"/>
      <c r="L142" s="25"/>
    </row>
    <row r="143" spans="1:19" hidden="1" x14ac:dyDescent="0.25">
      <c r="A143" s="7" t="s">
        <v>125</v>
      </c>
    </row>
    <row r="144" spans="1:19" ht="67.5" customHeight="1" x14ac:dyDescent="0.25">
      <c r="A144" s="7" t="s">
        <v>47</v>
      </c>
      <c r="B144" s="26"/>
      <c r="C144" s="26"/>
      <c r="D144" s="105" t="s">
        <v>175</v>
      </c>
      <c r="E144" s="105"/>
      <c r="F144" s="105"/>
      <c r="G144" s="105"/>
      <c r="H144" s="105"/>
      <c r="I144" s="105"/>
      <c r="J144" s="105"/>
      <c r="K144" s="105"/>
      <c r="L144" s="26"/>
    </row>
    <row r="145" spans="1:19" x14ac:dyDescent="0.25">
      <c r="A145" s="7" t="s">
        <v>64</v>
      </c>
      <c r="B145" s="17"/>
      <c r="C145" s="25"/>
      <c r="D145" s="109"/>
      <c r="E145" s="109"/>
      <c r="F145" s="109"/>
      <c r="G145" s="109"/>
      <c r="H145" s="27" t="s">
        <v>127</v>
      </c>
      <c r="I145" s="32">
        <v>0</v>
      </c>
      <c r="J145" s="32"/>
      <c r="K145" s="29"/>
      <c r="L145" s="29">
        <f>IF(AND(I145= "",J145= ""), 0, ROUND(ROUND(K145, 2) * ROUND(IF(J145="",I145,J145),  3), 2))</f>
        <v>0</v>
      </c>
      <c r="M145" s="7"/>
      <c r="O145" s="30">
        <v>0.2</v>
      </c>
      <c r="S145" s="7">
        <v>1414</v>
      </c>
    </row>
    <row r="146" spans="1:19" ht="16.5" x14ac:dyDescent="0.25">
      <c r="A146" s="7">
        <v>9</v>
      </c>
      <c r="B146" s="24" t="s">
        <v>176</v>
      </c>
      <c r="C146" s="24"/>
      <c r="D146" s="107" t="s">
        <v>177</v>
      </c>
      <c r="E146" s="108"/>
      <c r="F146" s="108"/>
      <c r="G146" s="108"/>
      <c r="H146" s="108"/>
      <c r="I146" s="108"/>
      <c r="J146" s="108"/>
      <c r="K146" s="108"/>
      <c r="L146" s="25"/>
    </row>
    <row r="147" spans="1:19" ht="67.5" customHeight="1" x14ac:dyDescent="0.25">
      <c r="A147" s="7" t="s">
        <v>47</v>
      </c>
      <c r="B147" s="26"/>
      <c r="C147" s="26"/>
      <c r="D147" s="105" t="s">
        <v>175</v>
      </c>
      <c r="E147" s="105"/>
      <c r="F147" s="105"/>
      <c r="G147" s="105"/>
      <c r="H147" s="105"/>
      <c r="I147" s="105"/>
      <c r="J147" s="105"/>
      <c r="K147" s="105"/>
      <c r="L147" s="26"/>
    </row>
    <row r="148" spans="1:19" hidden="1" x14ac:dyDescent="0.25">
      <c r="A148" s="7" t="s">
        <v>125</v>
      </c>
    </row>
    <row r="149" spans="1:19" x14ac:dyDescent="0.25">
      <c r="A149" s="7" t="s">
        <v>64</v>
      </c>
      <c r="B149" s="17"/>
      <c r="C149" s="25"/>
      <c r="D149" s="109"/>
      <c r="E149" s="109"/>
      <c r="F149" s="109"/>
      <c r="G149" s="109"/>
      <c r="H149" s="27" t="s">
        <v>127</v>
      </c>
      <c r="I149" s="32">
        <v>0</v>
      </c>
      <c r="J149" s="32"/>
      <c r="K149" s="29"/>
      <c r="L149" s="29">
        <f>IF(AND(I149= "",J149= ""), 0, ROUND(ROUND(K149, 2) * ROUND(IF(J149="",I149,J149),  3), 2))</f>
        <v>0</v>
      </c>
      <c r="M149" s="7"/>
      <c r="O149" s="30">
        <v>0.2</v>
      </c>
      <c r="S149" s="7">
        <v>1414</v>
      </c>
    </row>
    <row r="150" spans="1:19" hidden="1" x14ac:dyDescent="0.25">
      <c r="A150" s="7" t="s">
        <v>159</v>
      </c>
    </row>
    <row r="151" spans="1:19" x14ac:dyDescent="0.25">
      <c r="A151" s="7">
        <v>6</v>
      </c>
      <c r="B151" s="17" t="s">
        <v>178</v>
      </c>
      <c r="C151" s="17"/>
      <c r="D151" s="118" t="s">
        <v>179</v>
      </c>
      <c r="E151" s="118"/>
      <c r="F151" s="118"/>
      <c r="G151" s="118"/>
      <c r="H151" s="33"/>
      <c r="I151" s="33"/>
      <c r="J151" s="33"/>
      <c r="K151" s="33"/>
      <c r="L151" s="34"/>
      <c r="M151" s="7"/>
    </row>
    <row r="152" spans="1:19" ht="16.5" x14ac:dyDescent="0.25">
      <c r="A152" s="7">
        <v>9</v>
      </c>
      <c r="B152" s="24" t="s">
        <v>180</v>
      </c>
      <c r="C152" s="24"/>
      <c r="D152" s="107" t="s">
        <v>181</v>
      </c>
      <c r="E152" s="108"/>
      <c r="F152" s="108"/>
      <c r="G152" s="108"/>
      <c r="H152" s="108"/>
      <c r="I152" s="108"/>
      <c r="J152" s="108"/>
      <c r="K152" s="108"/>
      <c r="L152" s="25"/>
    </row>
    <row r="153" spans="1:19" ht="67.5" customHeight="1" x14ac:dyDescent="0.25">
      <c r="A153" s="7" t="s">
        <v>47</v>
      </c>
      <c r="B153" s="26"/>
      <c r="C153" s="26"/>
      <c r="D153" s="105" t="s">
        <v>175</v>
      </c>
      <c r="E153" s="105"/>
      <c r="F153" s="105"/>
      <c r="G153" s="105"/>
      <c r="H153" s="105"/>
      <c r="I153" s="105"/>
      <c r="J153" s="105"/>
      <c r="K153" s="105"/>
      <c r="L153" s="26"/>
    </row>
    <row r="154" spans="1:19" hidden="1" x14ac:dyDescent="0.25">
      <c r="A154" s="7" t="s">
        <v>125</v>
      </c>
    </row>
    <row r="155" spans="1:19" x14ac:dyDescent="0.25">
      <c r="A155" s="7" t="s">
        <v>64</v>
      </c>
      <c r="B155" s="17"/>
      <c r="C155" s="25"/>
      <c r="D155" s="109"/>
      <c r="E155" s="109"/>
      <c r="F155" s="109"/>
      <c r="G155" s="109"/>
      <c r="H155" s="27" t="s">
        <v>127</v>
      </c>
      <c r="I155" s="32">
        <v>0</v>
      </c>
      <c r="J155" s="32"/>
      <c r="K155" s="29"/>
      <c r="L155" s="29">
        <f>IF(AND(I155= "",J155= ""), 0, ROUND(ROUND(K155, 2) * ROUND(IF(J155="",I155,J155),  3), 2))</f>
        <v>0</v>
      </c>
      <c r="M155" s="7"/>
      <c r="O155" s="30">
        <v>0.2</v>
      </c>
      <c r="S155" s="7">
        <v>1414</v>
      </c>
    </row>
    <row r="156" spans="1:19" hidden="1" x14ac:dyDescent="0.25">
      <c r="A156" s="7" t="s">
        <v>159</v>
      </c>
    </row>
    <row r="157" spans="1:19" hidden="1" x14ac:dyDescent="0.25">
      <c r="A157" s="7" t="s">
        <v>66</v>
      </c>
    </row>
    <row r="158" spans="1:19" x14ac:dyDescent="0.25">
      <c r="A158" s="7">
        <v>5</v>
      </c>
      <c r="B158" s="17" t="s">
        <v>182</v>
      </c>
      <c r="C158" s="17"/>
      <c r="D158" s="106" t="s">
        <v>183</v>
      </c>
      <c r="E158" s="106"/>
      <c r="F158" s="106"/>
      <c r="G158" s="106"/>
      <c r="H158" s="22"/>
      <c r="I158" s="22"/>
      <c r="J158" s="22"/>
      <c r="K158" s="22"/>
      <c r="L158" s="23"/>
      <c r="M158" s="7"/>
    </row>
    <row r="159" spans="1:19" x14ac:dyDescent="0.25">
      <c r="A159" s="7">
        <v>6</v>
      </c>
      <c r="B159" s="17" t="s">
        <v>184</v>
      </c>
      <c r="C159" s="17"/>
      <c r="D159" s="118" t="s">
        <v>185</v>
      </c>
      <c r="E159" s="118"/>
      <c r="F159" s="118"/>
      <c r="G159" s="118"/>
      <c r="H159" s="33"/>
      <c r="I159" s="33"/>
      <c r="J159" s="33"/>
      <c r="K159" s="33"/>
      <c r="L159" s="34"/>
      <c r="M159" s="7"/>
    </row>
    <row r="160" spans="1:19" ht="22.5" customHeight="1" x14ac:dyDescent="0.25">
      <c r="A160" s="7">
        <v>9</v>
      </c>
      <c r="B160" s="24" t="s">
        <v>186</v>
      </c>
      <c r="C160" s="24"/>
      <c r="D160" s="107" t="s">
        <v>187</v>
      </c>
      <c r="E160" s="108"/>
      <c r="F160" s="108"/>
      <c r="G160" s="108"/>
      <c r="H160" s="108"/>
      <c r="I160" s="108"/>
      <c r="J160" s="108"/>
      <c r="K160" s="108"/>
      <c r="L160" s="25"/>
    </row>
    <row r="161" spans="1:19" ht="56.25" customHeight="1" x14ac:dyDescent="0.25">
      <c r="A161" s="7" t="s">
        <v>47</v>
      </c>
      <c r="B161" s="26"/>
      <c r="C161" s="26"/>
      <c r="D161" s="105" t="s">
        <v>188</v>
      </c>
      <c r="E161" s="105"/>
      <c r="F161" s="105"/>
      <c r="G161" s="105"/>
      <c r="H161" s="105"/>
      <c r="I161" s="105"/>
      <c r="J161" s="105"/>
      <c r="K161" s="105"/>
      <c r="L161" s="26"/>
    </row>
    <row r="162" spans="1:19" hidden="1" x14ac:dyDescent="0.25">
      <c r="A162" s="7" t="s">
        <v>125</v>
      </c>
    </row>
    <row r="163" spans="1:19" x14ac:dyDescent="0.25">
      <c r="A163" s="7" t="s">
        <v>64</v>
      </c>
      <c r="B163" s="17"/>
      <c r="C163" s="25"/>
      <c r="D163" s="109"/>
      <c r="E163" s="109"/>
      <c r="F163" s="109"/>
      <c r="G163" s="109"/>
      <c r="H163" s="27" t="s">
        <v>12</v>
      </c>
      <c r="I163" s="32">
        <v>0</v>
      </c>
      <c r="J163" s="32"/>
      <c r="K163" s="29"/>
      <c r="L163" s="29">
        <f>IF(AND(I163= "",J163= ""), 0, ROUND(ROUND(K163, 2) * ROUND(IF(J163="",I163,J163),  3), 2))</f>
        <v>0</v>
      </c>
      <c r="M163" s="7"/>
      <c r="O163" s="30">
        <v>0.2</v>
      </c>
      <c r="S163" s="7">
        <v>1414</v>
      </c>
    </row>
    <row r="164" spans="1:19" ht="22.5" customHeight="1" x14ac:dyDescent="0.25">
      <c r="A164" s="7">
        <v>9</v>
      </c>
      <c r="B164" s="24" t="s">
        <v>189</v>
      </c>
      <c r="C164" s="24"/>
      <c r="D164" s="107" t="s">
        <v>190</v>
      </c>
      <c r="E164" s="108"/>
      <c r="F164" s="108"/>
      <c r="G164" s="108"/>
      <c r="H164" s="108"/>
      <c r="I164" s="108"/>
      <c r="J164" s="108"/>
      <c r="K164" s="108"/>
      <c r="L164" s="25"/>
    </row>
    <row r="165" spans="1:19" ht="56.25" customHeight="1" x14ac:dyDescent="0.25">
      <c r="A165" s="7" t="s">
        <v>47</v>
      </c>
      <c r="B165" s="26"/>
      <c r="C165" s="26"/>
      <c r="D165" s="105" t="s">
        <v>191</v>
      </c>
      <c r="E165" s="105"/>
      <c r="F165" s="105"/>
      <c r="G165" s="105"/>
      <c r="H165" s="105"/>
      <c r="I165" s="105"/>
      <c r="J165" s="105"/>
      <c r="K165" s="105"/>
      <c r="L165" s="26"/>
    </row>
    <row r="166" spans="1:19" x14ac:dyDescent="0.25">
      <c r="A166" s="7" t="s">
        <v>64</v>
      </c>
      <c r="B166" s="17"/>
      <c r="C166" s="25"/>
      <c r="D166" s="109"/>
      <c r="E166" s="109"/>
      <c r="F166" s="109"/>
      <c r="G166" s="109"/>
      <c r="H166" s="27" t="s">
        <v>192</v>
      </c>
      <c r="I166" s="32">
        <v>0</v>
      </c>
      <c r="J166" s="32"/>
      <c r="K166" s="29"/>
      <c r="L166" s="29">
        <f>IF(AND(I166= "",J166= ""), 0, ROUND(ROUND(K166, 2) * ROUND(IF(J166="",I166,J166),  3), 2))</f>
        <v>0</v>
      </c>
      <c r="M166" s="7"/>
      <c r="O166" s="30">
        <v>0.2</v>
      </c>
      <c r="S166" s="7">
        <v>1414</v>
      </c>
    </row>
    <row r="167" spans="1:19" hidden="1" x14ac:dyDescent="0.25">
      <c r="A167" s="7" t="s">
        <v>159</v>
      </c>
    </row>
    <row r="168" spans="1:19" x14ac:dyDescent="0.25">
      <c r="A168" s="7">
        <v>6</v>
      </c>
      <c r="B168" s="17" t="s">
        <v>193</v>
      </c>
      <c r="C168" s="17"/>
      <c r="D168" s="118" t="s">
        <v>179</v>
      </c>
      <c r="E168" s="118"/>
      <c r="F168" s="118"/>
      <c r="G168" s="118"/>
      <c r="H168" s="33"/>
      <c r="I168" s="33"/>
      <c r="J168" s="33"/>
      <c r="K168" s="33"/>
      <c r="L168" s="34"/>
      <c r="M168" s="7"/>
    </row>
    <row r="169" spans="1:19" ht="16.5" x14ac:dyDescent="0.25">
      <c r="A169" s="7">
        <v>9</v>
      </c>
      <c r="B169" s="24" t="s">
        <v>194</v>
      </c>
      <c r="C169" s="24"/>
      <c r="D169" s="107" t="s">
        <v>195</v>
      </c>
      <c r="E169" s="108"/>
      <c r="F169" s="108"/>
      <c r="G169" s="108"/>
      <c r="H169" s="108"/>
      <c r="I169" s="108"/>
      <c r="J169" s="108"/>
      <c r="K169" s="108"/>
      <c r="L169" s="25"/>
    </row>
    <row r="170" spans="1:19" ht="67.5" customHeight="1" x14ac:dyDescent="0.25">
      <c r="A170" s="7" t="s">
        <v>47</v>
      </c>
      <c r="B170" s="26"/>
      <c r="C170" s="26"/>
      <c r="D170" s="105" t="s">
        <v>175</v>
      </c>
      <c r="E170" s="105"/>
      <c r="F170" s="105"/>
      <c r="G170" s="105"/>
      <c r="H170" s="105"/>
      <c r="I170" s="105"/>
      <c r="J170" s="105"/>
      <c r="K170" s="105"/>
      <c r="L170" s="26"/>
    </row>
    <row r="171" spans="1:19" hidden="1" x14ac:dyDescent="0.25">
      <c r="A171" s="7" t="s">
        <v>125</v>
      </c>
    </row>
    <row r="172" spans="1:19" x14ac:dyDescent="0.25">
      <c r="A172" s="7" t="s">
        <v>64</v>
      </c>
      <c r="B172" s="17"/>
      <c r="C172" s="25"/>
      <c r="D172" s="109"/>
      <c r="E172" s="109"/>
      <c r="F172" s="109"/>
      <c r="G172" s="109"/>
      <c r="H172" s="27" t="s">
        <v>127</v>
      </c>
      <c r="I172" s="32">
        <v>0</v>
      </c>
      <c r="J172" s="32"/>
      <c r="K172" s="29"/>
      <c r="L172" s="29">
        <f>IF(AND(I172= "",J172= ""), 0, ROUND(ROUND(K172, 2) * ROUND(IF(J172="",I172,J172),  3), 2))</f>
        <v>0</v>
      </c>
      <c r="M172" s="7"/>
      <c r="O172" s="30">
        <v>0.2</v>
      </c>
      <c r="S172" s="7">
        <v>1414</v>
      </c>
    </row>
    <row r="173" spans="1:19" hidden="1" x14ac:dyDescent="0.25">
      <c r="A173" s="7" t="s">
        <v>159</v>
      </c>
    </row>
    <row r="174" spans="1:19" hidden="1" x14ac:dyDescent="0.25">
      <c r="A174" s="7" t="s">
        <v>66</v>
      </c>
    </row>
    <row r="175" spans="1:19" x14ac:dyDescent="0.25">
      <c r="A175" s="7">
        <v>5</v>
      </c>
      <c r="B175" s="17" t="s">
        <v>196</v>
      </c>
      <c r="C175" s="17"/>
      <c r="D175" s="106" t="s">
        <v>197</v>
      </c>
      <c r="E175" s="106"/>
      <c r="F175" s="106"/>
      <c r="G175" s="106"/>
      <c r="H175" s="22"/>
      <c r="I175" s="22"/>
      <c r="J175" s="22"/>
      <c r="K175" s="22"/>
      <c r="L175" s="23"/>
      <c r="M175" s="7"/>
    </row>
    <row r="176" spans="1:19" x14ac:dyDescent="0.25">
      <c r="A176" s="7">
        <v>6</v>
      </c>
      <c r="B176" s="17" t="s">
        <v>198</v>
      </c>
      <c r="C176" s="17"/>
      <c r="D176" s="118" t="s">
        <v>199</v>
      </c>
      <c r="E176" s="118"/>
      <c r="F176" s="118"/>
      <c r="G176" s="118"/>
      <c r="H176" s="33"/>
      <c r="I176" s="33"/>
      <c r="J176" s="33"/>
      <c r="K176" s="33"/>
      <c r="L176" s="34"/>
      <c r="M176" s="7"/>
    </row>
    <row r="177" spans="1:19" x14ac:dyDescent="0.25">
      <c r="A177" s="7">
        <v>9</v>
      </c>
      <c r="B177" s="24" t="s">
        <v>200</v>
      </c>
      <c r="C177" s="24"/>
      <c r="D177" s="107" t="s">
        <v>201</v>
      </c>
      <c r="E177" s="108"/>
      <c r="F177" s="108"/>
      <c r="G177" s="108"/>
      <c r="H177" s="108"/>
      <c r="I177" s="108"/>
      <c r="J177" s="108"/>
      <c r="K177" s="108"/>
      <c r="L177" s="25"/>
    </row>
    <row r="178" spans="1:19" ht="33.75" customHeight="1" x14ac:dyDescent="0.25">
      <c r="A178" s="7" t="s">
        <v>47</v>
      </c>
      <c r="B178" s="26"/>
      <c r="C178" s="26"/>
      <c r="D178" s="105" t="s">
        <v>202</v>
      </c>
      <c r="E178" s="105"/>
      <c r="F178" s="105"/>
      <c r="G178" s="105"/>
      <c r="H178" s="105"/>
      <c r="I178" s="105"/>
      <c r="J178" s="105"/>
      <c r="K178" s="105"/>
      <c r="L178" s="26"/>
    </row>
    <row r="179" spans="1:19" x14ac:dyDescent="0.25">
      <c r="A179" s="7" t="s">
        <v>64</v>
      </c>
      <c r="B179" s="17"/>
      <c r="C179" s="25"/>
      <c r="D179" s="109"/>
      <c r="E179" s="109"/>
      <c r="F179" s="109"/>
      <c r="G179" s="109"/>
      <c r="H179" s="27" t="s">
        <v>113</v>
      </c>
      <c r="I179" s="31">
        <v>0</v>
      </c>
      <c r="J179" s="31"/>
      <c r="K179" s="29"/>
      <c r="L179" s="29">
        <f>IF(AND(I179= "",J179= ""), 0, ROUND(ROUND(K179, 2) * ROUND(IF(J179="",I179,J179),  2), 2))</f>
        <v>0</v>
      </c>
      <c r="M179" s="7"/>
      <c r="O179" s="30">
        <v>0.2</v>
      </c>
      <c r="S179" s="7">
        <v>1414</v>
      </c>
    </row>
    <row r="180" spans="1:19" hidden="1" x14ac:dyDescent="0.25">
      <c r="A180" s="7" t="s">
        <v>159</v>
      </c>
    </row>
    <row r="181" spans="1:19" hidden="1" x14ac:dyDescent="0.25">
      <c r="A181" s="7" t="s">
        <v>66</v>
      </c>
    </row>
    <row r="182" spans="1:19" x14ac:dyDescent="0.25">
      <c r="A182" s="7">
        <v>5</v>
      </c>
      <c r="B182" s="17" t="s">
        <v>203</v>
      </c>
      <c r="C182" s="17"/>
      <c r="D182" s="106" t="s">
        <v>204</v>
      </c>
      <c r="E182" s="106"/>
      <c r="F182" s="106"/>
      <c r="G182" s="106"/>
      <c r="H182" s="22"/>
      <c r="I182" s="22"/>
      <c r="J182" s="22"/>
      <c r="K182" s="22"/>
      <c r="L182" s="23"/>
      <c r="M182" s="7"/>
    </row>
    <row r="183" spans="1:19" x14ac:dyDescent="0.25">
      <c r="A183" s="7">
        <v>6</v>
      </c>
      <c r="B183" s="17" t="s">
        <v>205</v>
      </c>
      <c r="C183" s="17"/>
      <c r="D183" s="118" t="s">
        <v>206</v>
      </c>
      <c r="E183" s="118"/>
      <c r="F183" s="118"/>
      <c r="G183" s="118"/>
      <c r="H183" s="33"/>
      <c r="I183" s="33"/>
      <c r="J183" s="33"/>
      <c r="K183" s="33"/>
      <c r="L183" s="34"/>
      <c r="M183" s="7"/>
    </row>
    <row r="184" spans="1:19" ht="22.5" customHeight="1" x14ac:dyDescent="0.25">
      <c r="A184" s="7">
        <v>9</v>
      </c>
      <c r="B184" s="24" t="s">
        <v>207</v>
      </c>
      <c r="C184" s="24"/>
      <c r="D184" s="107" t="s">
        <v>208</v>
      </c>
      <c r="E184" s="108"/>
      <c r="F184" s="108"/>
      <c r="G184" s="108"/>
      <c r="H184" s="108"/>
      <c r="I184" s="108"/>
      <c r="J184" s="108"/>
      <c r="K184" s="108"/>
      <c r="L184" s="25"/>
    </row>
    <row r="185" spans="1:19" ht="67.5" customHeight="1" x14ac:dyDescent="0.25">
      <c r="A185" s="7" t="s">
        <v>47</v>
      </c>
      <c r="B185" s="26"/>
      <c r="C185" s="26"/>
      <c r="D185" s="105" t="s">
        <v>209</v>
      </c>
      <c r="E185" s="105"/>
      <c r="F185" s="105"/>
      <c r="G185" s="105"/>
      <c r="H185" s="105"/>
      <c r="I185" s="105"/>
      <c r="J185" s="105"/>
      <c r="K185" s="105"/>
      <c r="L185" s="26"/>
    </row>
    <row r="186" spans="1:19" hidden="1" x14ac:dyDescent="0.25">
      <c r="A186" s="7" t="s">
        <v>125</v>
      </c>
    </row>
    <row r="187" spans="1:19" x14ac:dyDescent="0.25">
      <c r="A187" s="7" t="s">
        <v>64</v>
      </c>
      <c r="B187" s="17"/>
      <c r="C187" s="25"/>
      <c r="D187" s="109"/>
      <c r="E187" s="109"/>
      <c r="F187" s="109"/>
      <c r="G187" s="109"/>
      <c r="H187" s="27" t="s">
        <v>192</v>
      </c>
      <c r="I187" s="32">
        <v>0</v>
      </c>
      <c r="J187" s="32"/>
      <c r="K187" s="29"/>
      <c r="L187" s="29">
        <f>IF(AND(I187= "",J187= ""), 0, ROUND(ROUND(K187, 2) * ROUND(IF(J187="",I187,J187),  3), 2))</f>
        <v>0</v>
      </c>
      <c r="M187" s="7"/>
      <c r="O187" s="30">
        <v>0.2</v>
      </c>
      <c r="S187" s="7">
        <v>1414</v>
      </c>
    </row>
    <row r="188" spans="1:19" ht="22.5" customHeight="1" x14ac:dyDescent="0.25">
      <c r="A188" s="7">
        <v>9</v>
      </c>
      <c r="B188" s="24" t="s">
        <v>210</v>
      </c>
      <c r="C188" s="24"/>
      <c r="D188" s="107" t="s">
        <v>211</v>
      </c>
      <c r="E188" s="108"/>
      <c r="F188" s="108"/>
      <c r="G188" s="108"/>
      <c r="H188" s="108"/>
      <c r="I188" s="108"/>
      <c r="J188" s="108"/>
      <c r="K188" s="108"/>
      <c r="L188" s="25"/>
    </row>
    <row r="189" spans="1:19" ht="67.5" customHeight="1" x14ac:dyDescent="0.25">
      <c r="A189" s="7" t="s">
        <v>47</v>
      </c>
      <c r="B189" s="26"/>
      <c r="C189" s="26"/>
      <c r="D189" s="105" t="s">
        <v>209</v>
      </c>
      <c r="E189" s="105"/>
      <c r="F189" s="105"/>
      <c r="G189" s="105"/>
      <c r="H189" s="105"/>
      <c r="I189" s="105"/>
      <c r="J189" s="105"/>
      <c r="K189" s="105"/>
      <c r="L189" s="26"/>
    </row>
    <row r="190" spans="1:19" hidden="1" x14ac:dyDescent="0.25">
      <c r="A190" s="7" t="s">
        <v>125</v>
      </c>
    </row>
    <row r="191" spans="1:19" x14ac:dyDescent="0.25">
      <c r="A191" s="7" t="s">
        <v>64</v>
      </c>
      <c r="B191" s="17"/>
      <c r="C191" s="25"/>
      <c r="D191" s="109"/>
      <c r="E191" s="109"/>
      <c r="F191" s="109"/>
      <c r="G191" s="109"/>
      <c r="H191" s="27" t="s">
        <v>192</v>
      </c>
      <c r="I191" s="32">
        <v>0</v>
      </c>
      <c r="J191" s="32"/>
      <c r="K191" s="29"/>
      <c r="L191" s="29">
        <f>IF(AND(I191= "",J191= ""), 0, ROUND(ROUND(K191, 2) * ROUND(IF(J191="",I191,J191),  3), 2))</f>
        <v>0</v>
      </c>
      <c r="M191" s="7"/>
      <c r="O191" s="30">
        <v>0.2</v>
      </c>
      <c r="S191" s="7">
        <v>1414</v>
      </c>
    </row>
    <row r="192" spans="1:19" hidden="1" x14ac:dyDescent="0.25">
      <c r="A192" s="7" t="s">
        <v>159</v>
      </c>
    </row>
    <row r="193" spans="1:19" hidden="1" x14ac:dyDescent="0.25">
      <c r="A193" s="7" t="s">
        <v>66</v>
      </c>
    </row>
    <row r="194" spans="1:19" x14ac:dyDescent="0.25">
      <c r="A194" s="7">
        <v>5</v>
      </c>
      <c r="B194" s="17" t="s">
        <v>212</v>
      </c>
      <c r="C194" s="17"/>
      <c r="D194" s="106" t="s">
        <v>213</v>
      </c>
      <c r="E194" s="106"/>
      <c r="F194" s="106"/>
      <c r="G194" s="106"/>
      <c r="H194" s="22"/>
      <c r="I194" s="22"/>
      <c r="J194" s="22"/>
      <c r="K194" s="22"/>
      <c r="L194" s="23"/>
      <c r="M194" s="7"/>
    </row>
    <row r="195" spans="1:19" x14ac:dyDescent="0.25">
      <c r="A195" s="7">
        <v>6</v>
      </c>
      <c r="B195" s="17" t="s">
        <v>214</v>
      </c>
      <c r="C195" s="17"/>
      <c r="D195" s="118" t="s">
        <v>215</v>
      </c>
      <c r="E195" s="118"/>
      <c r="F195" s="118"/>
      <c r="G195" s="118"/>
      <c r="H195" s="33"/>
      <c r="I195" s="33"/>
      <c r="J195" s="33"/>
      <c r="K195" s="33"/>
      <c r="L195" s="34"/>
      <c r="M195" s="7"/>
    </row>
    <row r="196" spans="1:19" x14ac:dyDescent="0.25">
      <c r="A196" s="7">
        <v>9</v>
      </c>
      <c r="B196" s="24" t="s">
        <v>216</v>
      </c>
      <c r="C196" s="24"/>
      <c r="D196" s="107" t="s">
        <v>217</v>
      </c>
      <c r="E196" s="108"/>
      <c r="F196" s="108"/>
      <c r="G196" s="108"/>
      <c r="H196" s="108"/>
      <c r="I196" s="108"/>
      <c r="J196" s="108"/>
      <c r="K196" s="108"/>
      <c r="L196" s="25"/>
    </row>
    <row r="197" spans="1:19" ht="45" customHeight="1" x14ac:dyDescent="0.25">
      <c r="A197" s="7" t="s">
        <v>47</v>
      </c>
      <c r="B197" s="26"/>
      <c r="C197" s="26"/>
      <c r="D197" s="105" t="s">
        <v>218</v>
      </c>
      <c r="E197" s="105"/>
      <c r="F197" s="105"/>
      <c r="G197" s="105"/>
      <c r="H197" s="105"/>
      <c r="I197" s="105"/>
      <c r="J197" s="105"/>
      <c r="K197" s="105"/>
      <c r="L197" s="26"/>
    </row>
    <row r="198" spans="1:19" x14ac:dyDescent="0.25">
      <c r="A198" s="7" t="s">
        <v>64</v>
      </c>
      <c r="B198" s="17"/>
      <c r="C198" s="25"/>
      <c r="D198" s="109"/>
      <c r="E198" s="109"/>
      <c r="F198" s="109"/>
      <c r="G198" s="109"/>
      <c r="H198" s="27" t="s">
        <v>119</v>
      </c>
      <c r="I198" s="31">
        <v>0</v>
      </c>
      <c r="J198" s="31"/>
      <c r="K198" s="29"/>
      <c r="L198" s="29">
        <f>IF(AND(I198= "",J198= ""), 0, ROUND(ROUND(K198, 2) * ROUND(IF(J198="",I198,J198),  2), 2))</f>
        <v>0</v>
      </c>
      <c r="M198" s="7"/>
      <c r="O198" s="30">
        <v>0.2</v>
      </c>
      <c r="S198" s="7">
        <v>1414</v>
      </c>
    </row>
    <row r="199" spans="1:19" hidden="1" x14ac:dyDescent="0.25">
      <c r="A199" s="7" t="s">
        <v>159</v>
      </c>
    </row>
    <row r="200" spans="1:19" x14ac:dyDescent="0.25">
      <c r="A200" s="7">
        <v>6</v>
      </c>
      <c r="B200" s="17" t="s">
        <v>219</v>
      </c>
      <c r="C200" s="17"/>
      <c r="D200" s="118" t="s">
        <v>220</v>
      </c>
      <c r="E200" s="118"/>
      <c r="F200" s="118"/>
      <c r="G200" s="118"/>
      <c r="H200" s="33"/>
      <c r="I200" s="33"/>
      <c r="J200" s="33"/>
      <c r="K200" s="33"/>
      <c r="L200" s="34"/>
      <c r="M200" s="7"/>
    </row>
    <row r="201" spans="1:19" x14ac:dyDescent="0.25">
      <c r="A201" s="7">
        <v>9</v>
      </c>
      <c r="B201" s="24" t="s">
        <v>221</v>
      </c>
      <c r="C201" s="24"/>
      <c r="D201" s="107" t="s">
        <v>222</v>
      </c>
      <c r="E201" s="108"/>
      <c r="F201" s="108"/>
      <c r="G201" s="108"/>
      <c r="H201" s="108"/>
      <c r="I201" s="108"/>
      <c r="J201" s="108"/>
      <c r="K201" s="108"/>
      <c r="L201" s="25"/>
    </row>
    <row r="202" spans="1:19" ht="33.75" customHeight="1" x14ac:dyDescent="0.25">
      <c r="A202" s="7" t="s">
        <v>47</v>
      </c>
      <c r="B202" s="26"/>
      <c r="C202" s="26"/>
      <c r="D202" s="105" t="s">
        <v>223</v>
      </c>
      <c r="E202" s="105"/>
      <c r="F202" s="105"/>
      <c r="G202" s="105"/>
      <c r="H202" s="105"/>
      <c r="I202" s="105"/>
      <c r="J202" s="105"/>
      <c r="K202" s="105"/>
      <c r="L202" s="26"/>
    </row>
    <row r="203" spans="1:19" x14ac:dyDescent="0.25">
      <c r="A203" s="7" t="s">
        <v>64</v>
      </c>
      <c r="B203" s="17"/>
      <c r="C203" s="25"/>
      <c r="D203" s="109"/>
      <c r="E203" s="109"/>
      <c r="F203" s="109"/>
      <c r="G203" s="109"/>
      <c r="H203" s="27" t="s">
        <v>92</v>
      </c>
      <c r="I203" s="31">
        <v>0</v>
      </c>
      <c r="J203" s="31"/>
      <c r="K203" s="29"/>
      <c r="L203" s="29">
        <f>IF(AND(I203= "",J203= ""), 0, ROUND(ROUND(K203, 2) * ROUND(IF(J203="",I203,J203),  2), 2))</f>
        <v>0</v>
      </c>
      <c r="M203" s="7"/>
      <c r="O203" s="30">
        <v>0.2</v>
      </c>
      <c r="S203" s="7">
        <v>1414</v>
      </c>
    </row>
    <row r="204" spans="1:19" ht="16.5" x14ac:dyDescent="0.25">
      <c r="A204" s="7">
        <v>9</v>
      </c>
      <c r="B204" s="24" t="s">
        <v>224</v>
      </c>
      <c r="C204" s="24"/>
      <c r="D204" s="107" t="s">
        <v>225</v>
      </c>
      <c r="E204" s="108"/>
      <c r="F204" s="108"/>
      <c r="G204" s="108"/>
      <c r="H204" s="108"/>
      <c r="I204" s="108"/>
      <c r="J204" s="108"/>
      <c r="K204" s="108"/>
      <c r="L204" s="25"/>
    </row>
    <row r="205" spans="1:19" hidden="1" x14ac:dyDescent="0.25">
      <c r="A205" s="7" t="s">
        <v>125</v>
      </c>
    </row>
    <row r="206" spans="1:19" ht="45" customHeight="1" x14ac:dyDescent="0.25">
      <c r="A206" s="7" t="s">
        <v>47</v>
      </c>
      <c r="B206" s="26"/>
      <c r="C206" s="26"/>
      <c r="D206" s="105" t="s">
        <v>226</v>
      </c>
      <c r="E206" s="105"/>
      <c r="F206" s="105"/>
      <c r="G206" s="105"/>
      <c r="H206" s="105"/>
      <c r="I206" s="105"/>
      <c r="J206" s="105"/>
      <c r="K206" s="105"/>
      <c r="L206" s="26"/>
    </row>
    <row r="207" spans="1:19" x14ac:dyDescent="0.25">
      <c r="A207" s="7" t="s">
        <v>64</v>
      </c>
      <c r="B207" s="17"/>
      <c r="C207" s="25"/>
      <c r="D207" s="109"/>
      <c r="E207" s="109"/>
      <c r="F207" s="109"/>
      <c r="G207" s="109"/>
      <c r="H207" s="27" t="s">
        <v>11</v>
      </c>
      <c r="I207" s="31">
        <v>0</v>
      </c>
      <c r="J207" s="31"/>
      <c r="K207" s="29"/>
      <c r="L207" s="29">
        <f>IF(AND(I207= "",J207= ""), 0, ROUND(ROUND(K207, 2) * ROUND(IF(J207="",I207,J207),  2), 2))</f>
        <v>0</v>
      </c>
      <c r="M207" s="7"/>
      <c r="O207" s="30">
        <v>0.2</v>
      </c>
      <c r="S207" s="7">
        <v>1414</v>
      </c>
    </row>
    <row r="208" spans="1:19" ht="16.5" x14ac:dyDescent="0.25">
      <c r="A208" s="7">
        <v>9</v>
      </c>
      <c r="B208" s="24" t="s">
        <v>227</v>
      </c>
      <c r="C208" s="24"/>
      <c r="D208" s="107" t="s">
        <v>228</v>
      </c>
      <c r="E208" s="108"/>
      <c r="F208" s="108"/>
      <c r="G208" s="108"/>
      <c r="H208" s="108"/>
      <c r="I208" s="108"/>
      <c r="J208" s="108"/>
      <c r="K208" s="108"/>
      <c r="L208" s="25"/>
    </row>
    <row r="209" spans="1:19" ht="45" customHeight="1" x14ac:dyDescent="0.25">
      <c r="A209" s="7" t="s">
        <v>47</v>
      </c>
      <c r="B209" s="26"/>
      <c r="C209" s="26"/>
      <c r="D209" s="105" t="s">
        <v>229</v>
      </c>
      <c r="E209" s="105"/>
      <c r="F209" s="105"/>
      <c r="G209" s="105"/>
      <c r="H209" s="105"/>
      <c r="I209" s="105"/>
      <c r="J209" s="105"/>
      <c r="K209" s="105"/>
      <c r="L209" s="26"/>
    </row>
    <row r="210" spans="1:19" x14ac:dyDescent="0.25">
      <c r="A210" s="7" t="s">
        <v>64</v>
      </c>
      <c r="B210" s="17"/>
      <c r="C210" s="25"/>
      <c r="D210" s="109"/>
      <c r="E210" s="109"/>
      <c r="F210" s="109"/>
      <c r="G210" s="109"/>
      <c r="H210" s="27" t="s">
        <v>92</v>
      </c>
      <c r="I210" s="31">
        <v>0</v>
      </c>
      <c r="J210" s="31"/>
      <c r="K210" s="29"/>
      <c r="L210" s="29">
        <f>IF(AND(I210= "",J210= ""), 0, ROUND(ROUND(K210, 2) * ROUND(IF(J210="",I210,J210),  2), 2))</f>
        <v>0</v>
      </c>
      <c r="M210" s="7"/>
      <c r="O210" s="30">
        <v>0.2</v>
      </c>
      <c r="S210" s="7">
        <v>1414</v>
      </c>
    </row>
    <row r="211" spans="1:19" hidden="1" x14ac:dyDescent="0.25">
      <c r="A211" s="7" t="s">
        <v>159</v>
      </c>
    </row>
    <row r="212" spans="1:19" hidden="1" x14ac:dyDescent="0.25">
      <c r="A212" s="7" t="s">
        <v>66</v>
      </c>
    </row>
    <row r="213" spans="1:19" x14ac:dyDescent="0.25">
      <c r="A213" s="7">
        <v>5</v>
      </c>
      <c r="B213" s="17" t="s">
        <v>230</v>
      </c>
      <c r="C213" s="17"/>
      <c r="D213" s="106" t="s">
        <v>231</v>
      </c>
      <c r="E213" s="106"/>
      <c r="F213" s="106"/>
      <c r="G213" s="106"/>
      <c r="H213" s="22"/>
      <c r="I213" s="22"/>
      <c r="J213" s="22"/>
      <c r="K213" s="22"/>
      <c r="L213" s="23"/>
      <c r="M213" s="7"/>
    </row>
    <row r="214" spans="1:19" x14ac:dyDescent="0.25">
      <c r="A214" s="7">
        <v>6</v>
      </c>
      <c r="B214" s="17" t="s">
        <v>232</v>
      </c>
      <c r="C214" s="17"/>
      <c r="D214" s="118" t="s">
        <v>233</v>
      </c>
      <c r="E214" s="118"/>
      <c r="F214" s="118"/>
      <c r="G214" s="118"/>
      <c r="H214" s="33"/>
      <c r="I214" s="33"/>
      <c r="J214" s="33"/>
      <c r="K214" s="33"/>
      <c r="L214" s="34"/>
      <c r="M214" s="7"/>
    </row>
    <row r="215" spans="1:19" x14ac:dyDescent="0.25">
      <c r="A215" s="7">
        <v>9</v>
      </c>
      <c r="B215" s="24" t="s">
        <v>234</v>
      </c>
      <c r="C215" s="24"/>
      <c r="D215" s="107" t="s">
        <v>235</v>
      </c>
      <c r="E215" s="108"/>
      <c r="F215" s="108"/>
      <c r="G215" s="108"/>
      <c r="H215" s="108"/>
      <c r="I215" s="108"/>
      <c r="J215" s="108"/>
      <c r="K215" s="108"/>
      <c r="L215" s="25"/>
    </row>
    <row r="216" spans="1:19" ht="56.25" customHeight="1" x14ac:dyDescent="0.25">
      <c r="A216" s="7" t="s">
        <v>47</v>
      </c>
      <c r="B216" s="26"/>
      <c r="C216" s="26"/>
      <c r="D216" s="105" t="s">
        <v>236</v>
      </c>
      <c r="E216" s="105"/>
      <c r="F216" s="105"/>
      <c r="G216" s="105"/>
      <c r="H216" s="105"/>
      <c r="I216" s="105"/>
      <c r="J216" s="105"/>
      <c r="K216" s="105"/>
      <c r="L216" s="26"/>
    </row>
    <row r="217" spans="1:19" hidden="1" x14ac:dyDescent="0.25">
      <c r="A217" s="7" t="s">
        <v>125</v>
      </c>
    </row>
    <row r="218" spans="1:19" x14ac:dyDescent="0.25">
      <c r="A218" s="7" t="s">
        <v>64</v>
      </c>
      <c r="B218" s="17"/>
      <c r="C218" s="25"/>
      <c r="D218" s="109"/>
      <c r="E218" s="109"/>
      <c r="F218" s="109"/>
      <c r="G218" s="109"/>
      <c r="H218" s="27" t="s">
        <v>92</v>
      </c>
      <c r="I218" s="31">
        <v>0</v>
      </c>
      <c r="J218" s="31"/>
      <c r="K218" s="29"/>
      <c r="L218" s="29">
        <f>IF(AND(I218= "",J218= ""), 0, ROUND(ROUND(K218, 2) * ROUND(IF(J218="",I218,J218),  2), 2))</f>
        <v>0</v>
      </c>
      <c r="M218" s="7"/>
      <c r="O218" s="30">
        <v>0.2</v>
      </c>
      <c r="S218" s="7">
        <v>1414</v>
      </c>
    </row>
    <row r="219" spans="1:19" ht="16.5" x14ac:dyDescent="0.25">
      <c r="A219" s="7">
        <v>9</v>
      </c>
      <c r="B219" s="24" t="s">
        <v>237</v>
      </c>
      <c r="C219" s="24"/>
      <c r="D219" s="107" t="s">
        <v>238</v>
      </c>
      <c r="E219" s="108"/>
      <c r="F219" s="108"/>
      <c r="G219" s="108"/>
      <c r="H219" s="108"/>
      <c r="I219" s="108"/>
      <c r="J219" s="108"/>
      <c r="K219" s="108"/>
      <c r="L219" s="25"/>
    </row>
    <row r="220" spans="1:19" ht="56.25" customHeight="1" x14ac:dyDescent="0.25">
      <c r="A220" s="7" t="s">
        <v>47</v>
      </c>
      <c r="B220" s="26"/>
      <c r="C220" s="26"/>
      <c r="D220" s="105" t="s">
        <v>239</v>
      </c>
      <c r="E220" s="105"/>
      <c r="F220" s="105"/>
      <c r="G220" s="105"/>
      <c r="H220" s="105"/>
      <c r="I220" s="105"/>
      <c r="J220" s="105"/>
      <c r="K220" s="105"/>
      <c r="L220" s="26"/>
    </row>
    <row r="221" spans="1:19" hidden="1" x14ac:dyDescent="0.25">
      <c r="A221" s="7" t="s">
        <v>125</v>
      </c>
    </row>
    <row r="222" spans="1:19" x14ac:dyDescent="0.25">
      <c r="A222" s="7" t="s">
        <v>64</v>
      </c>
      <c r="B222" s="17"/>
      <c r="C222" s="25"/>
      <c r="D222" s="109"/>
      <c r="E222" s="109"/>
      <c r="F222" s="109"/>
      <c r="G222" s="109"/>
      <c r="H222" s="27" t="s">
        <v>92</v>
      </c>
      <c r="I222" s="31">
        <v>0</v>
      </c>
      <c r="J222" s="31"/>
      <c r="K222" s="29"/>
      <c r="L222" s="29">
        <f>IF(AND(I222= "",J222= ""), 0, ROUND(ROUND(K222, 2) * ROUND(IF(J222="",I222,J222),  2), 2))</f>
        <v>0</v>
      </c>
      <c r="M222" s="7"/>
      <c r="O222" s="30">
        <v>0.2</v>
      </c>
      <c r="S222" s="7">
        <v>1414</v>
      </c>
    </row>
    <row r="223" spans="1:19" ht="16.5" x14ac:dyDescent="0.25">
      <c r="A223" s="7">
        <v>9</v>
      </c>
      <c r="B223" s="24" t="s">
        <v>240</v>
      </c>
      <c r="C223" s="24"/>
      <c r="D223" s="107" t="s">
        <v>241</v>
      </c>
      <c r="E223" s="108"/>
      <c r="F223" s="108"/>
      <c r="G223" s="108"/>
      <c r="H223" s="108"/>
      <c r="I223" s="108"/>
      <c r="J223" s="108"/>
      <c r="K223" s="108"/>
      <c r="L223" s="25"/>
    </row>
    <row r="224" spans="1:19" ht="45" customHeight="1" x14ac:dyDescent="0.25">
      <c r="A224" s="7" t="s">
        <v>47</v>
      </c>
      <c r="B224" s="26"/>
      <c r="C224" s="26"/>
      <c r="D224" s="105" t="s">
        <v>242</v>
      </c>
      <c r="E224" s="105"/>
      <c r="F224" s="105"/>
      <c r="G224" s="105"/>
      <c r="H224" s="105"/>
      <c r="I224" s="105"/>
      <c r="J224" s="105"/>
      <c r="K224" s="105"/>
      <c r="L224" s="26"/>
    </row>
    <row r="225" spans="1:19" hidden="1" x14ac:dyDescent="0.25">
      <c r="A225" s="7" t="s">
        <v>125</v>
      </c>
    </row>
    <row r="226" spans="1:19" x14ac:dyDescent="0.25">
      <c r="A226" s="7" t="s">
        <v>64</v>
      </c>
      <c r="B226" s="17"/>
      <c r="C226" s="25"/>
      <c r="D226" s="109"/>
      <c r="E226" s="109"/>
      <c r="F226" s="109"/>
      <c r="G226" s="109"/>
      <c r="H226" s="27" t="s">
        <v>92</v>
      </c>
      <c r="I226" s="31">
        <v>0</v>
      </c>
      <c r="J226" s="31"/>
      <c r="K226" s="29"/>
      <c r="L226" s="29">
        <f>IF(AND(I226= "",J226= ""), 0, ROUND(ROUND(K226, 2) * ROUND(IF(J226="",I226,J226),  2), 2))</f>
        <v>0</v>
      </c>
      <c r="M226" s="7"/>
      <c r="O226" s="30">
        <v>0.2</v>
      </c>
      <c r="S226" s="7">
        <v>1414</v>
      </c>
    </row>
    <row r="227" spans="1:19" hidden="1" x14ac:dyDescent="0.25">
      <c r="A227" s="7" t="s">
        <v>159</v>
      </c>
    </row>
    <row r="228" spans="1:19" hidden="1" x14ac:dyDescent="0.25">
      <c r="A228" s="7" t="s">
        <v>66</v>
      </c>
    </row>
    <row r="229" spans="1:19" x14ac:dyDescent="0.25">
      <c r="A229" s="7">
        <v>5</v>
      </c>
      <c r="B229" s="17" t="s">
        <v>243</v>
      </c>
      <c r="C229" s="17"/>
      <c r="D229" s="106" t="s">
        <v>244</v>
      </c>
      <c r="E229" s="106"/>
      <c r="F229" s="106"/>
      <c r="G229" s="106"/>
      <c r="H229" s="22"/>
      <c r="I229" s="22"/>
      <c r="J229" s="22"/>
      <c r="K229" s="22"/>
      <c r="L229" s="23"/>
      <c r="M229" s="7"/>
    </row>
    <row r="230" spans="1:19" x14ac:dyDescent="0.25">
      <c r="A230" s="7">
        <v>6</v>
      </c>
      <c r="B230" s="17" t="s">
        <v>245</v>
      </c>
      <c r="C230" s="17"/>
      <c r="D230" s="118" t="s">
        <v>246</v>
      </c>
      <c r="E230" s="118"/>
      <c r="F230" s="118"/>
      <c r="G230" s="118"/>
      <c r="H230" s="33"/>
      <c r="I230" s="33"/>
      <c r="J230" s="33"/>
      <c r="K230" s="33"/>
      <c r="L230" s="34"/>
      <c r="M230" s="7"/>
    </row>
    <row r="231" spans="1:19" x14ac:dyDescent="0.25">
      <c r="A231" s="7">
        <v>8</v>
      </c>
      <c r="B231" s="24" t="s">
        <v>247</v>
      </c>
      <c r="C231" s="24"/>
      <c r="D231" s="119" t="s">
        <v>248</v>
      </c>
      <c r="E231" s="119"/>
      <c r="F231" s="119"/>
      <c r="G231" s="119"/>
      <c r="L231" s="35"/>
      <c r="M231" s="7"/>
    </row>
    <row r="232" spans="1:19" ht="45" customHeight="1" x14ac:dyDescent="0.25">
      <c r="A232" s="7" t="s">
        <v>249</v>
      </c>
      <c r="B232" s="26"/>
      <c r="C232" s="26"/>
      <c r="D232" s="105" t="s">
        <v>250</v>
      </c>
      <c r="E232" s="105"/>
      <c r="F232" s="105"/>
      <c r="G232" s="105"/>
      <c r="H232" s="105"/>
      <c r="I232" s="105"/>
      <c r="J232" s="105"/>
      <c r="K232" s="105"/>
      <c r="L232" s="26"/>
    </row>
    <row r="233" spans="1:19" ht="16.5" x14ac:dyDescent="0.25">
      <c r="A233" s="7">
        <v>9</v>
      </c>
      <c r="B233" s="24" t="s">
        <v>251</v>
      </c>
      <c r="C233" s="24"/>
      <c r="D233" s="107" t="s">
        <v>252</v>
      </c>
      <c r="E233" s="108"/>
      <c r="F233" s="108"/>
      <c r="G233" s="108"/>
      <c r="H233" s="108"/>
      <c r="I233" s="108"/>
      <c r="J233" s="108"/>
      <c r="K233" s="108"/>
      <c r="L233" s="25"/>
    </row>
    <row r="234" spans="1:19" x14ac:dyDescent="0.25">
      <c r="A234" s="7" t="s">
        <v>64</v>
      </c>
      <c r="B234" s="17"/>
      <c r="C234" s="25"/>
      <c r="D234" s="109"/>
      <c r="E234" s="109"/>
      <c r="F234" s="109"/>
      <c r="G234" s="109"/>
      <c r="H234" s="27" t="s">
        <v>119</v>
      </c>
      <c r="I234" s="31">
        <v>0</v>
      </c>
      <c r="J234" s="31"/>
      <c r="K234" s="29"/>
      <c r="L234" s="29">
        <f>IF(AND(I234= "",J234= ""), 0, ROUND(ROUND(K234, 2) * ROUND(IF(J234="",I234,J234),  2), 2))</f>
        <v>0</v>
      </c>
      <c r="M234" s="7"/>
      <c r="O234" s="30">
        <v>0.2</v>
      </c>
      <c r="S234" s="7">
        <v>1414</v>
      </c>
    </row>
    <row r="235" spans="1:19" ht="16.5" x14ac:dyDescent="0.25">
      <c r="A235" s="7">
        <v>9</v>
      </c>
      <c r="B235" s="24" t="s">
        <v>253</v>
      </c>
      <c r="C235" s="24"/>
      <c r="D235" s="107" t="s">
        <v>254</v>
      </c>
      <c r="E235" s="108"/>
      <c r="F235" s="108"/>
      <c r="G235" s="108"/>
      <c r="H235" s="108"/>
      <c r="I235" s="108"/>
      <c r="J235" s="108"/>
      <c r="K235" s="108"/>
      <c r="L235" s="25"/>
    </row>
    <row r="236" spans="1:19" x14ac:dyDescent="0.25">
      <c r="A236" s="7" t="s">
        <v>64</v>
      </c>
      <c r="B236" s="17"/>
      <c r="C236" s="25"/>
      <c r="D236" s="109"/>
      <c r="E236" s="109"/>
      <c r="F236" s="109"/>
      <c r="G236" s="109"/>
      <c r="H236" s="27" t="s">
        <v>119</v>
      </c>
      <c r="I236" s="31">
        <v>0</v>
      </c>
      <c r="J236" s="31"/>
      <c r="K236" s="29"/>
      <c r="L236" s="29">
        <f>IF(AND(I236= "",J236= ""), 0, ROUND(ROUND(K236, 2) * ROUND(IF(J236="",I236,J236),  2), 2))</f>
        <v>0</v>
      </c>
      <c r="M236" s="7"/>
      <c r="O236" s="30">
        <v>0.2</v>
      </c>
      <c r="S236" s="7">
        <v>1414</v>
      </c>
    </row>
    <row r="237" spans="1:19" ht="16.5" x14ac:dyDescent="0.25">
      <c r="A237" s="7">
        <v>9</v>
      </c>
      <c r="B237" s="24" t="s">
        <v>255</v>
      </c>
      <c r="C237" s="24"/>
      <c r="D237" s="107" t="s">
        <v>256</v>
      </c>
      <c r="E237" s="108"/>
      <c r="F237" s="108"/>
      <c r="G237" s="108"/>
      <c r="H237" s="108"/>
      <c r="I237" s="108"/>
      <c r="J237" s="108"/>
      <c r="K237" s="108"/>
      <c r="L237" s="25"/>
    </row>
    <row r="238" spans="1:19" x14ac:dyDescent="0.25">
      <c r="A238" s="7" t="s">
        <v>64</v>
      </c>
      <c r="B238" s="17"/>
      <c r="C238" s="25"/>
      <c r="D238" s="109"/>
      <c r="E238" s="109"/>
      <c r="F238" s="109"/>
      <c r="G238" s="109"/>
      <c r="H238" s="27" t="s">
        <v>257</v>
      </c>
      <c r="I238" s="32">
        <v>0</v>
      </c>
      <c r="J238" s="32"/>
      <c r="K238" s="29"/>
      <c r="L238" s="29">
        <f>IF(AND(I238= "",J238= ""), 0, ROUND(ROUND(K238, 2) * ROUND(IF(J238="",I238,J238),  3), 2))</f>
        <v>0</v>
      </c>
      <c r="M238" s="7"/>
      <c r="O238" s="30">
        <v>0.2</v>
      </c>
      <c r="S238" s="7">
        <v>1414</v>
      </c>
    </row>
    <row r="239" spans="1:19" ht="16.5" x14ac:dyDescent="0.25">
      <c r="A239" s="7">
        <v>9</v>
      </c>
      <c r="B239" s="24" t="s">
        <v>258</v>
      </c>
      <c r="C239" s="24"/>
      <c r="D239" s="107" t="s">
        <v>259</v>
      </c>
      <c r="E239" s="108"/>
      <c r="F239" s="108"/>
      <c r="G239" s="108"/>
      <c r="H239" s="108"/>
      <c r="I239" s="108"/>
      <c r="J239" s="108"/>
      <c r="K239" s="108"/>
      <c r="L239" s="25"/>
    </row>
    <row r="240" spans="1:19" x14ac:dyDescent="0.25">
      <c r="A240" s="7" t="s">
        <v>64</v>
      </c>
      <c r="B240" s="17"/>
      <c r="C240" s="25"/>
      <c r="D240" s="109"/>
      <c r="E240" s="109"/>
      <c r="F240" s="109"/>
      <c r="G240" s="109"/>
      <c r="H240" s="27" t="s">
        <v>257</v>
      </c>
      <c r="I240" s="32">
        <v>0</v>
      </c>
      <c r="J240" s="32"/>
      <c r="K240" s="29"/>
      <c r="L240" s="29">
        <f>IF(AND(I240= "",J240= ""), 0, ROUND(ROUND(K240, 2) * ROUND(IF(J240="",I240,J240),  3), 2))</f>
        <v>0</v>
      </c>
      <c r="M240" s="7"/>
      <c r="O240" s="30">
        <v>0.2</v>
      </c>
      <c r="S240" s="7">
        <v>1414</v>
      </c>
    </row>
    <row r="241" spans="1:19" hidden="1" x14ac:dyDescent="0.25">
      <c r="A241" s="7" t="s">
        <v>260</v>
      </c>
    </row>
    <row r="242" spans="1:19" ht="16.5" x14ac:dyDescent="0.25">
      <c r="A242" s="7">
        <v>8</v>
      </c>
      <c r="B242" s="24" t="s">
        <v>261</v>
      </c>
      <c r="C242" s="24"/>
      <c r="D242" s="119" t="s">
        <v>262</v>
      </c>
      <c r="E242" s="119"/>
      <c r="F242" s="119"/>
      <c r="G242" s="119"/>
      <c r="L242" s="35"/>
      <c r="M242" s="7"/>
    </row>
    <row r="243" spans="1:19" ht="16.5" x14ac:dyDescent="0.25">
      <c r="A243" s="7">
        <v>9</v>
      </c>
      <c r="B243" s="24" t="s">
        <v>263</v>
      </c>
      <c r="C243" s="24"/>
      <c r="D243" s="107" t="s">
        <v>264</v>
      </c>
      <c r="E243" s="108"/>
      <c r="F243" s="108"/>
      <c r="G243" s="108"/>
      <c r="H243" s="108"/>
      <c r="I243" s="108"/>
      <c r="J243" s="108"/>
      <c r="K243" s="108"/>
      <c r="L243" s="25"/>
    </row>
    <row r="244" spans="1:19" ht="33.75" customHeight="1" x14ac:dyDescent="0.25">
      <c r="A244" s="7" t="s">
        <v>47</v>
      </c>
      <c r="B244" s="26"/>
      <c r="C244" s="26"/>
      <c r="D244" s="105" t="s">
        <v>265</v>
      </c>
      <c r="E244" s="105"/>
      <c r="F244" s="105"/>
      <c r="G244" s="105"/>
      <c r="H244" s="105"/>
      <c r="I244" s="105"/>
      <c r="J244" s="105"/>
      <c r="K244" s="105"/>
      <c r="L244" s="26"/>
    </row>
    <row r="245" spans="1:19" x14ac:dyDescent="0.25">
      <c r="A245" s="7" t="s">
        <v>64</v>
      </c>
      <c r="B245" s="17"/>
      <c r="C245" s="25"/>
      <c r="D245" s="109"/>
      <c r="E245" s="109"/>
      <c r="F245" s="109"/>
      <c r="G245" s="109"/>
      <c r="H245" s="27" t="s">
        <v>65</v>
      </c>
      <c r="I245" s="28">
        <v>0</v>
      </c>
      <c r="J245" s="28"/>
      <c r="K245" s="29"/>
      <c r="L245" s="29">
        <f>IF(AND(I245= "",J245= ""), 0, ROUND(ROUND(K245, 2) * ROUND(IF(J245="",I245,J245),  0), 2))</f>
        <v>0</v>
      </c>
      <c r="M245" s="7"/>
      <c r="O245" s="30">
        <v>0.2</v>
      </c>
      <c r="S245" s="7">
        <v>1414</v>
      </c>
    </row>
    <row r="246" spans="1:19" hidden="1" x14ac:dyDescent="0.25">
      <c r="A246" s="7" t="s">
        <v>260</v>
      </c>
    </row>
    <row r="247" spans="1:19" hidden="1" x14ac:dyDescent="0.25">
      <c r="A247" s="7" t="s">
        <v>159</v>
      </c>
    </row>
    <row r="248" spans="1:19" x14ac:dyDescent="0.25">
      <c r="A248" s="7">
        <v>6</v>
      </c>
      <c r="B248" s="17" t="s">
        <v>266</v>
      </c>
      <c r="C248" s="17"/>
      <c r="D248" s="118" t="s">
        <v>267</v>
      </c>
      <c r="E248" s="118"/>
      <c r="F248" s="118"/>
      <c r="G248" s="118"/>
      <c r="H248" s="33"/>
      <c r="I248" s="33"/>
      <c r="J248" s="33"/>
      <c r="K248" s="33"/>
      <c r="L248" s="34"/>
      <c r="M248" s="7"/>
    </row>
    <row r="249" spans="1:19" ht="16.5" x14ac:dyDescent="0.25">
      <c r="A249" s="7">
        <v>8</v>
      </c>
      <c r="B249" s="24" t="s">
        <v>268</v>
      </c>
      <c r="C249" s="24"/>
      <c r="D249" s="119" t="s">
        <v>269</v>
      </c>
      <c r="E249" s="119"/>
      <c r="F249" s="119"/>
      <c r="G249" s="119"/>
      <c r="L249" s="35"/>
      <c r="M249" s="7"/>
    </row>
    <row r="250" spans="1:19" ht="22.5" customHeight="1" x14ac:dyDescent="0.25">
      <c r="A250" s="7">
        <v>9</v>
      </c>
      <c r="B250" s="24" t="s">
        <v>270</v>
      </c>
      <c r="C250" s="24"/>
      <c r="D250" s="107" t="s">
        <v>271</v>
      </c>
      <c r="E250" s="108"/>
      <c r="F250" s="108"/>
      <c r="G250" s="108"/>
      <c r="H250" s="108"/>
      <c r="I250" s="108"/>
      <c r="J250" s="108"/>
      <c r="K250" s="108"/>
      <c r="L250" s="25"/>
    </row>
    <row r="251" spans="1:19" ht="45" customHeight="1" x14ac:dyDescent="0.25">
      <c r="A251" s="7" t="s">
        <v>47</v>
      </c>
      <c r="B251" s="26"/>
      <c r="C251" s="26"/>
      <c r="D251" s="105" t="s">
        <v>272</v>
      </c>
      <c r="E251" s="105"/>
      <c r="F251" s="105"/>
      <c r="G251" s="105"/>
      <c r="H251" s="105"/>
      <c r="I251" s="105"/>
      <c r="J251" s="105"/>
      <c r="K251" s="105"/>
      <c r="L251" s="26"/>
    </row>
    <row r="252" spans="1:19" x14ac:dyDescent="0.25">
      <c r="A252" s="7" t="s">
        <v>64</v>
      </c>
      <c r="B252" s="17"/>
      <c r="C252" s="25"/>
      <c r="D252" s="109"/>
      <c r="E252" s="109"/>
      <c r="F252" s="109"/>
      <c r="G252" s="109"/>
      <c r="H252" s="27" t="s">
        <v>95</v>
      </c>
      <c r="I252" s="28">
        <v>0</v>
      </c>
      <c r="J252" s="28"/>
      <c r="K252" s="29"/>
      <c r="L252" s="29">
        <f>IF(AND(I252= "",J252= ""), 0, ROUND(ROUND(K252, 2) * ROUND(IF(J252="",I252,J252),  0), 2))</f>
        <v>0</v>
      </c>
      <c r="M252" s="7"/>
      <c r="O252" s="30">
        <v>0.2</v>
      </c>
      <c r="S252" s="7">
        <v>1414</v>
      </c>
    </row>
    <row r="253" spans="1:19" hidden="1" x14ac:dyDescent="0.25">
      <c r="A253" s="7" t="s">
        <v>260</v>
      </c>
    </row>
    <row r="254" spans="1:19" ht="16.5" x14ac:dyDescent="0.25">
      <c r="A254" s="7">
        <v>8</v>
      </c>
      <c r="B254" s="24" t="s">
        <v>273</v>
      </c>
      <c r="C254" s="24"/>
      <c r="D254" s="119" t="s">
        <v>274</v>
      </c>
      <c r="E254" s="119"/>
      <c r="F254" s="119"/>
      <c r="G254" s="119"/>
      <c r="L254" s="35"/>
      <c r="M254" s="7"/>
    </row>
    <row r="255" spans="1:19" hidden="1" x14ac:dyDescent="0.25">
      <c r="A255" s="7" t="s">
        <v>260</v>
      </c>
    </row>
    <row r="256" spans="1:19" ht="16.5" x14ac:dyDescent="0.25">
      <c r="A256" s="7">
        <v>9</v>
      </c>
      <c r="B256" s="24" t="s">
        <v>275</v>
      </c>
      <c r="C256" s="24"/>
      <c r="D256" s="107" t="s">
        <v>276</v>
      </c>
      <c r="E256" s="108"/>
      <c r="F256" s="108"/>
      <c r="G256" s="108"/>
      <c r="H256" s="108"/>
      <c r="I256" s="108"/>
      <c r="J256" s="108"/>
      <c r="K256" s="108"/>
      <c r="L256" s="25"/>
    </row>
    <row r="257" spans="1:19" ht="33.75" customHeight="1" x14ac:dyDescent="0.25">
      <c r="A257" s="7" t="s">
        <v>47</v>
      </c>
      <c r="B257" s="26"/>
      <c r="C257" s="26"/>
      <c r="D257" s="105" t="s">
        <v>277</v>
      </c>
      <c r="E257" s="105"/>
      <c r="F257" s="105"/>
      <c r="G257" s="105"/>
      <c r="H257" s="105"/>
      <c r="I257" s="105"/>
      <c r="J257" s="105"/>
      <c r="K257" s="105"/>
      <c r="L257" s="26"/>
    </row>
    <row r="258" spans="1:19" x14ac:dyDescent="0.25">
      <c r="A258" s="7" t="s">
        <v>64</v>
      </c>
      <c r="B258" s="17"/>
      <c r="C258" s="25"/>
      <c r="D258" s="109"/>
      <c r="E258" s="109"/>
      <c r="F258" s="109"/>
      <c r="G258" s="109"/>
      <c r="H258" s="27" t="s">
        <v>95</v>
      </c>
      <c r="I258" s="28">
        <v>0</v>
      </c>
      <c r="J258" s="28"/>
      <c r="K258" s="29"/>
      <c r="L258" s="29">
        <f>IF(AND(I258= "",J258= ""), 0, ROUND(ROUND(K258, 2) * ROUND(IF(J258="",I258,J258),  0), 2))</f>
        <v>0</v>
      </c>
      <c r="M258" s="7"/>
      <c r="O258" s="30">
        <v>0.2</v>
      </c>
      <c r="S258" s="7">
        <v>1414</v>
      </c>
    </row>
    <row r="259" spans="1:19" hidden="1" x14ac:dyDescent="0.25">
      <c r="A259" s="7" t="s">
        <v>159</v>
      </c>
    </row>
    <row r="260" spans="1:19" hidden="1" x14ac:dyDescent="0.25">
      <c r="A260" s="7" t="s">
        <v>66</v>
      </c>
    </row>
    <row r="261" spans="1:19" x14ac:dyDescent="0.25">
      <c r="A261" s="7" t="s">
        <v>144</v>
      </c>
      <c r="B261" s="25"/>
      <c r="C261" s="25"/>
      <c r="D261" s="108"/>
      <c r="E261" s="108"/>
      <c r="F261" s="108"/>
      <c r="G261" s="108"/>
      <c r="L261" s="25"/>
    </row>
    <row r="262" spans="1:19" x14ac:dyDescent="0.25">
      <c r="B262" s="25"/>
      <c r="C262" s="25"/>
      <c r="D262" s="112" t="s">
        <v>148</v>
      </c>
      <c r="E262" s="113"/>
      <c r="F262" s="113"/>
      <c r="G262" s="113"/>
      <c r="H262" s="110"/>
      <c r="I262" s="110"/>
      <c r="J262" s="110"/>
      <c r="K262" s="110"/>
      <c r="L262" s="111"/>
    </row>
    <row r="263" spans="1:19" x14ac:dyDescent="0.25">
      <c r="B263" s="25"/>
      <c r="C263" s="25"/>
      <c r="D263" s="115"/>
      <c r="E263" s="58"/>
      <c r="F263" s="58"/>
      <c r="G263" s="58"/>
      <c r="H263" s="58"/>
      <c r="I263" s="58"/>
      <c r="J263" s="58"/>
      <c r="K263" s="58"/>
      <c r="L263" s="114"/>
    </row>
    <row r="264" spans="1:19" x14ac:dyDescent="0.25">
      <c r="B264" s="25"/>
      <c r="C264" s="25"/>
      <c r="D264" s="97" t="s">
        <v>145</v>
      </c>
      <c r="E264" s="98"/>
      <c r="F264" s="98"/>
      <c r="G264" s="98"/>
      <c r="H264" s="95">
        <f>SUMIF(M117:M261, IF(M116="","",M116), L117:L261)</f>
        <v>0</v>
      </c>
      <c r="I264" s="95"/>
      <c r="J264" s="95"/>
      <c r="K264" s="95"/>
      <c r="L264" s="96"/>
    </row>
    <row r="265" spans="1:19" x14ac:dyDescent="0.25">
      <c r="B265" s="25"/>
      <c r="C265" s="25"/>
      <c r="D265" s="97" t="s">
        <v>146</v>
      </c>
      <c r="E265" s="98"/>
      <c r="F265" s="98"/>
      <c r="G265" s="98"/>
      <c r="H265" s="95">
        <f>ROUND(SUMIF(M117:M261, IF(M116="","",M116), L117:L261) * 0.2, 2)</f>
        <v>0</v>
      </c>
      <c r="I265" s="95"/>
      <c r="J265" s="95"/>
      <c r="K265" s="95"/>
      <c r="L265" s="96"/>
    </row>
    <row r="266" spans="1:19" x14ac:dyDescent="0.25">
      <c r="B266" s="25"/>
      <c r="C266" s="25"/>
      <c r="D266" s="101" t="s">
        <v>147</v>
      </c>
      <c r="E266" s="102"/>
      <c r="F266" s="102"/>
      <c r="G266" s="102"/>
      <c r="H266" s="99">
        <f>SUM(H264:H265)</f>
        <v>0</v>
      </c>
      <c r="I266" s="99"/>
      <c r="J266" s="99"/>
      <c r="K266" s="99"/>
      <c r="L266" s="100"/>
    </row>
    <row r="267" spans="1:19" ht="15.75" customHeight="1" x14ac:dyDescent="0.25">
      <c r="A267" s="7">
        <v>3</v>
      </c>
      <c r="B267" s="17">
        <v>3</v>
      </c>
      <c r="C267" s="17"/>
      <c r="D267" s="116" t="s">
        <v>278</v>
      </c>
      <c r="E267" s="116"/>
      <c r="F267" s="116"/>
      <c r="G267" s="116"/>
      <c r="H267" s="18"/>
      <c r="I267" s="18"/>
      <c r="J267" s="18"/>
      <c r="K267" s="18"/>
      <c r="L267" s="19"/>
      <c r="M267" s="7"/>
    </row>
    <row r="268" spans="1:19" x14ac:dyDescent="0.25">
      <c r="A268" s="36" t="s">
        <v>280</v>
      </c>
      <c r="B268" s="25"/>
      <c r="C268" s="25"/>
      <c r="D268" s="105" t="s">
        <v>279</v>
      </c>
      <c r="E268" s="105"/>
      <c r="F268" s="105"/>
      <c r="G268" s="105"/>
      <c r="H268" s="105"/>
      <c r="I268" s="105"/>
      <c r="J268" s="105"/>
      <c r="K268" s="105"/>
      <c r="L268" s="25"/>
    </row>
    <row r="269" spans="1:19" x14ac:dyDescent="0.25">
      <c r="A269" s="7">
        <v>4</v>
      </c>
      <c r="B269" s="17" t="s">
        <v>281</v>
      </c>
      <c r="C269" s="17"/>
      <c r="D269" s="117" t="s">
        <v>40</v>
      </c>
      <c r="E269" s="117"/>
      <c r="F269" s="117"/>
      <c r="G269" s="117"/>
      <c r="H269" s="20"/>
      <c r="I269" s="20"/>
      <c r="J269" s="20"/>
      <c r="K269" s="20"/>
      <c r="L269" s="21"/>
      <c r="M269" s="7"/>
    </row>
    <row r="270" spans="1:19" ht="25.5" customHeight="1" x14ac:dyDescent="0.25">
      <c r="A270" s="7">
        <v>5</v>
      </c>
      <c r="B270" s="17" t="s">
        <v>282</v>
      </c>
      <c r="C270" s="17"/>
      <c r="D270" s="106" t="s">
        <v>283</v>
      </c>
      <c r="E270" s="106"/>
      <c r="F270" s="106"/>
      <c r="G270" s="106"/>
      <c r="H270" s="22"/>
      <c r="I270" s="22"/>
      <c r="J270" s="22"/>
      <c r="K270" s="22"/>
      <c r="L270" s="23"/>
      <c r="M270" s="7"/>
    </row>
    <row r="271" spans="1:19" ht="112.5" customHeight="1" x14ac:dyDescent="0.25">
      <c r="A271" s="7" t="s">
        <v>133</v>
      </c>
      <c r="B271" s="26"/>
      <c r="C271" s="26"/>
      <c r="D271" s="105" t="s">
        <v>284</v>
      </c>
      <c r="E271" s="105"/>
      <c r="F271" s="105"/>
      <c r="G271" s="105"/>
      <c r="H271" s="105"/>
      <c r="I271" s="105"/>
      <c r="J271" s="105"/>
      <c r="K271" s="105"/>
      <c r="L271" s="26"/>
    </row>
    <row r="272" spans="1:19" x14ac:dyDescent="0.25">
      <c r="A272" s="7" t="s">
        <v>133</v>
      </c>
      <c r="B272" s="26"/>
      <c r="C272" s="26"/>
      <c r="D272" s="105" t="s">
        <v>285</v>
      </c>
      <c r="E272" s="105"/>
      <c r="F272" s="105"/>
      <c r="G272" s="105"/>
      <c r="H272" s="105"/>
      <c r="I272" s="105"/>
      <c r="J272" s="105"/>
      <c r="K272" s="105"/>
      <c r="L272" s="26"/>
    </row>
    <row r="273" spans="1:19" x14ac:dyDescent="0.25">
      <c r="A273" s="7">
        <v>9</v>
      </c>
      <c r="B273" s="24" t="s">
        <v>286</v>
      </c>
      <c r="C273" s="24"/>
      <c r="D273" s="107" t="s">
        <v>287</v>
      </c>
      <c r="E273" s="108"/>
      <c r="F273" s="108"/>
      <c r="G273" s="108"/>
      <c r="H273" s="108"/>
      <c r="I273" s="108"/>
      <c r="J273" s="108"/>
      <c r="K273" s="108"/>
      <c r="L273" s="25"/>
    </row>
    <row r="274" spans="1:19" hidden="1" x14ac:dyDescent="0.25">
      <c r="A274" s="7" t="s">
        <v>125</v>
      </c>
    </row>
    <row r="275" spans="1:19" x14ac:dyDescent="0.25">
      <c r="A275" s="7" t="s">
        <v>64</v>
      </c>
      <c r="B275" s="17"/>
      <c r="C275" s="25"/>
      <c r="D275" s="109"/>
      <c r="E275" s="109"/>
      <c r="F275" s="109"/>
      <c r="G275" s="109"/>
      <c r="H275" s="27" t="s">
        <v>92</v>
      </c>
      <c r="I275" s="31">
        <v>0</v>
      </c>
      <c r="J275" s="31"/>
      <c r="K275" s="29"/>
      <c r="L275" s="29">
        <f>IF(AND(I275= "",J275= ""), 0, ROUND(ROUND(K275, 2) * ROUND(IF(J275="",I275,J275),  2), 2))</f>
        <v>0</v>
      </c>
      <c r="M275" s="7"/>
      <c r="O275" s="30">
        <v>0.2</v>
      </c>
      <c r="S275" s="7">
        <v>1414</v>
      </c>
    </row>
    <row r="276" spans="1:19" x14ac:dyDescent="0.25">
      <c r="A276" s="7">
        <v>9</v>
      </c>
      <c r="B276" s="24" t="s">
        <v>288</v>
      </c>
      <c r="C276" s="24"/>
      <c r="D276" s="107" t="s">
        <v>289</v>
      </c>
      <c r="E276" s="108"/>
      <c r="F276" s="108"/>
      <c r="G276" s="108"/>
      <c r="H276" s="108"/>
      <c r="I276" s="108"/>
      <c r="J276" s="108"/>
      <c r="K276" s="108"/>
      <c r="L276" s="25"/>
    </row>
    <row r="277" spans="1:19" hidden="1" x14ac:dyDescent="0.25">
      <c r="A277" s="7" t="s">
        <v>125</v>
      </c>
    </row>
    <row r="278" spans="1:19" x14ac:dyDescent="0.25">
      <c r="A278" s="7" t="s">
        <v>64</v>
      </c>
      <c r="B278" s="17"/>
      <c r="C278" s="25"/>
      <c r="D278" s="109"/>
      <c r="E278" s="109"/>
      <c r="F278" s="109"/>
      <c r="G278" s="109"/>
      <c r="H278" s="27" t="s">
        <v>92</v>
      </c>
      <c r="I278" s="31">
        <v>0</v>
      </c>
      <c r="J278" s="31"/>
      <c r="K278" s="29"/>
      <c r="L278" s="29">
        <f>IF(AND(I278= "",J278= ""), 0, ROUND(ROUND(K278, 2) * ROUND(IF(J278="",I278,J278),  2), 2))</f>
        <v>0</v>
      </c>
      <c r="M278" s="7"/>
      <c r="O278" s="30">
        <v>0.2</v>
      </c>
      <c r="S278" s="7">
        <v>1414</v>
      </c>
    </row>
    <row r="279" spans="1:19" hidden="1" x14ac:dyDescent="0.25">
      <c r="A279" s="7" t="s">
        <v>66</v>
      </c>
    </row>
    <row r="280" spans="1:19" x14ac:dyDescent="0.25">
      <c r="A280" s="7">
        <v>5</v>
      </c>
      <c r="B280" s="17" t="s">
        <v>290</v>
      </c>
      <c r="C280" s="17"/>
      <c r="D280" s="106" t="s">
        <v>291</v>
      </c>
      <c r="E280" s="106"/>
      <c r="F280" s="106"/>
      <c r="G280" s="106"/>
      <c r="H280" s="22"/>
      <c r="I280" s="22"/>
      <c r="J280" s="22"/>
      <c r="K280" s="22"/>
      <c r="L280" s="23"/>
      <c r="M280" s="7"/>
    </row>
    <row r="281" spans="1:19" x14ac:dyDescent="0.25">
      <c r="A281" s="7" t="s">
        <v>133</v>
      </c>
      <c r="B281" s="26"/>
      <c r="C281" s="26"/>
      <c r="D281" s="105"/>
      <c r="E281" s="105"/>
      <c r="F281" s="105"/>
      <c r="G281" s="105"/>
      <c r="H281" s="105"/>
      <c r="I281" s="105"/>
      <c r="J281" s="105"/>
      <c r="K281" s="105"/>
      <c r="L281" s="26"/>
    </row>
    <row r="282" spans="1:19" x14ac:dyDescent="0.25">
      <c r="A282" s="7">
        <v>9</v>
      </c>
      <c r="B282" s="24" t="s">
        <v>292</v>
      </c>
      <c r="C282" s="24"/>
      <c r="D282" s="107" t="s">
        <v>293</v>
      </c>
      <c r="E282" s="108"/>
      <c r="F282" s="108"/>
      <c r="G282" s="108"/>
      <c r="H282" s="108"/>
      <c r="I282" s="108"/>
      <c r="J282" s="108"/>
      <c r="K282" s="108"/>
      <c r="L282" s="25"/>
    </row>
    <row r="283" spans="1:19" ht="45" customHeight="1" x14ac:dyDescent="0.25">
      <c r="A283" s="7" t="s">
        <v>47</v>
      </c>
      <c r="B283" s="26"/>
      <c r="C283" s="26"/>
      <c r="D283" s="105" t="s">
        <v>294</v>
      </c>
      <c r="E283" s="105"/>
      <c r="F283" s="105"/>
      <c r="G283" s="105"/>
      <c r="H283" s="105"/>
      <c r="I283" s="105"/>
      <c r="J283" s="105"/>
      <c r="K283" s="105"/>
      <c r="L283" s="26"/>
    </row>
    <row r="284" spans="1:19" hidden="1" x14ac:dyDescent="0.25">
      <c r="A284" s="7" t="s">
        <v>125</v>
      </c>
    </row>
    <row r="285" spans="1:19" x14ac:dyDescent="0.25">
      <c r="A285" s="7" t="s">
        <v>64</v>
      </c>
      <c r="B285" s="17"/>
      <c r="C285" s="25"/>
      <c r="D285" s="109"/>
      <c r="E285" s="109"/>
      <c r="F285" s="109"/>
      <c r="G285" s="109"/>
      <c r="H285" s="27" t="s">
        <v>92</v>
      </c>
      <c r="I285" s="31">
        <v>0</v>
      </c>
      <c r="J285" s="31"/>
      <c r="K285" s="29"/>
      <c r="L285" s="29">
        <f>IF(AND(I285= "",J285= ""), 0, ROUND(ROUND(K285, 2) * ROUND(IF(J285="",I285,J285),  2), 2))</f>
        <v>0</v>
      </c>
      <c r="M285" s="7"/>
      <c r="O285" s="30">
        <v>0.2</v>
      </c>
      <c r="S285" s="7">
        <v>1414</v>
      </c>
    </row>
    <row r="286" spans="1:19" ht="16.5" x14ac:dyDescent="0.25">
      <c r="A286" s="7">
        <v>9</v>
      </c>
      <c r="B286" s="24" t="s">
        <v>295</v>
      </c>
      <c r="C286" s="24"/>
      <c r="D286" s="107" t="s">
        <v>296</v>
      </c>
      <c r="E286" s="108"/>
      <c r="F286" s="108"/>
      <c r="G286" s="108"/>
      <c r="H286" s="108"/>
      <c r="I286" s="108"/>
      <c r="J286" s="108"/>
      <c r="K286" s="108"/>
      <c r="L286" s="25"/>
    </row>
    <row r="287" spans="1:19" ht="45" customHeight="1" x14ac:dyDescent="0.25">
      <c r="A287" s="7" t="s">
        <v>47</v>
      </c>
      <c r="B287" s="26"/>
      <c r="C287" s="26"/>
      <c r="D287" s="105" t="s">
        <v>294</v>
      </c>
      <c r="E287" s="105"/>
      <c r="F287" s="105"/>
      <c r="G287" s="105"/>
      <c r="H287" s="105"/>
      <c r="I287" s="105"/>
      <c r="J287" s="105"/>
      <c r="K287" s="105"/>
      <c r="L287" s="26"/>
    </row>
    <row r="288" spans="1:19" hidden="1" x14ac:dyDescent="0.25">
      <c r="A288" s="7" t="s">
        <v>125</v>
      </c>
    </row>
    <row r="289" spans="1:19" x14ac:dyDescent="0.25">
      <c r="A289" s="7" t="s">
        <v>64</v>
      </c>
      <c r="B289" s="17"/>
      <c r="C289" s="25"/>
      <c r="D289" s="109"/>
      <c r="E289" s="109"/>
      <c r="F289" s="109"/>
      <c r="G289" s="109"/>
      <c r="H289" s="27" t="s">
        <v>92</v>
      </c>
      <c r="I289" s="31">
        <v>0</v>
      </c>
      <c r="J289" s="31"/>
      <c r="K289" s="29"/>
      <c r="L289" s="29">
        <f>IF(AND(I289= "",J289= ""), 0, ROUND(ROUND(K289, 2) * ROUND(IF(J289="",I289,J289),  2), 2))</f>
        <v>0</v>
      </c>
      <c r="M289" s="7"/>
      <c r="O289" s="30">
        <v>0.2</v>
      </c>
      <c r="S289" s="7">
        <v>1414</v>
      </c>
    </row>
    <row r="290" spans="1:19" hidden="1" x14ac:dyDescent="0.25">
      <c r="A290" s="7" t="s">
        <v>66</v>
      </c>
    </row>
    <row r="291" spans="1:19" hidden="1" x14ac:dyDescent="0.25">
      <c r="A291" s="7" t="s">
        <v>67</v>
      </c>
    </row>
    <row r="292" spans="1:19" x14ac:dyDescent="0.25">
      <c r="A292" s="7">
        <v>4</v>
      </c>
      <c r="B292" s="17" t="s">
        <v>297</v>
      </c>
      <c r="C292" s="17"/>
      <c r="D292" s="117" t="s">
        <v>298</v>
      </c>
      <c r="E292" s="117"/>
      <c r="F292" s="117"/>
      <c r="G292" s="117"/>
      <c r="H292" s="20"/>
      <c r="I292" s="20"/>
      <c r="J292" s="20"/>
      <c r="K292" s="20"/>
      <c r="L292" s="21"/>
      <c r="M292" s="7"/>
    </row>
    <row r="293" spans="1:19" x14ac:dyDescent="0.25">
      <c r="A293" s="7">
        <v>5</v>
      </c>
      <c r="B293" s="17" t="s">
        <v>299</v>
      </c>
      <c r="C293" s="17"/>
      <c r="D293" s="106" t="s">
        <v>300</v>
      </c>
      <c r="E293" s="106"/>
      <c r="F293" s="106"/>
      <c r="G293" s="106"/>
      <c r="H293" s="22"/>
      <c r="I293" s="22"/>
      <c r="J293" s="22"/>
      <c r="K293" s="22"/>
      <c r="L293" s="23"/>
      <c r="M293" s="7"/>
    </row>
    <row r="294" spans="1:19" ht="45" customHeight="1" x14ac:dyDescent="0.25">
      <c r="A294" s="7" t="s">
        <v>133</v>
      </c>
      <c r="B294" s="26"/>
      <c r="C294" s="26"/>
      <c r="D294" s="105" t="s">
        <v>301</v>
      </c>
      <c r="E294" s="105"/>
      <c r="F294" s="105"/>
      <c r="G294" s="105"/>
      <c r="H294" s="105"/>
      <c r="I294" s="105"/>
      <c r="J294" s="105"/>
      <c r="K294" s="105"/>
      <c r="L294" s="26"/>
    </row>
    <row r="295" spans="1:19" x14ac:dyDescent="0.25">
      <c r="A295" s="7">
        <v>9</v>
      </c>
      <c r="B295" s="24" t="s">
        <v>302</v>
      </c>
      <c r="C295" s="24"/>
      <c r="D295" s="107" t="s">
        <v>303</v>
      </c>
      <c r="E295" s="108"/>
      <c r="F295" s="108"/>
      <c r="G295" s="108"/>
      <c r="H295" s="108"/>
      <c r="I295" s="108"/>
      <c r="J295" s="108"/>
      <c r="K295" s="108"/>
      <c r="L295" s="25"/>
    </row>
    <row r="296" spans="1:19" hidden="1" x14ac:dyDescent="0.25">
      <c r="A296" s="7" t="s">
        <v>125</v>
      </c>
    </row>
    <row r="297" spans="1:19" x14ac:dyDescent="0.25">
      <c r="A297" s="7" t="s">
        <v>64</v>
      </c>
      <c r="B297" s="17"/>
      <c r="C297" s="25"/>
      <c r="D297" s="109"/>
      <c r="E297" s="109"/>
      <c r="F297" s="109"/>
      <c r="G297" s="109"/>
      <c r="H297" s="27" t="s">
        <v>92</v>
      </c>
      <c r="I297" s="31">
        <v>0</v>
      </c>
      <c r="J297" s="31"/>
      <c r="K297" s="29"/>
      <c r="L297" s="29">
        <f>IF(AND(I297= "",J297= ""), 0, ROUND(ROUND(K297, 2) * ROUND(IF(J297="",I297,J297),  2), 2))</f>
        <v>0</v>
      </c>
      <c r="M297" s="7"/>
      <c r="O297" s="30">
        <v>0.2</v>
      </c>
      <c r="S297" s="7">
        <v>1414</v>
      </c>
    </row>
    <row r="298" spans="1:19" ht="16.5" x14ac:dyDescent="0.25">
      <c r="A298" s="7">
        <v>9</v>
      </c>
      <c r="B298" s="24" t="s">
        <v>304</v>
      </c>
      <c r="C298" s="24"/>
      <c r="D298" s="107" t="s">
        <v>305</v>
      </c>
      <c r="E298" s="108"/>
      <c r="F298" s="108"/>
      <c r="G298" s="108"/>
      <c r="H298" s="108"/>
      <c r="I298" s="108"/>
      <c r="J298" s="108"/>
      <c r="K298" s="108"/>
      <c r="L298" s="25"/>
    </row>
    <row r="299" spans="1:19" hidden="1" x14ac:dyDescent="0.25">
      <c r="A299" s="7" t="s">
        <v>125</v>
      </c>
    </row>
    <row r="300" spans="1:19" x14ac:dyDescent="0.25">
      <c r="A300" s="7" t="s">
        <v>64</v>
      </c>
      <c r="B300" s="17"/>
      <c r="C300" s="25"/>
      <c r="D300" s="109"/>
      <c r="E300" s="109"/>
      <c r="F300" s="109"/>
      <c r="G300" s="109"/>
      <c r="H300" s="27" t="s">
        <v>92</v>
      </c>
      <c r="I300" s="31">
        <v>0</v>
      </c>
      <c r="J300" s="31"/>
      <c r="K300" s="29"/>
      <c r="L300" s="29">
        <f>IF(AND(I300= "",J300= ""), 0, ROUND(ROUND(K300, 2) * ROUND(IF(J300="",I300,J300),  2), 2))</f>
        <v>0</v>
      </c>
      <c r="M300" s="7"/>
      <c r="O300" s="30">
        <v>0.2</v>
      </c>
      <c r="S300" s="7">
        <v>1414</v>
      </c>
    </row>
    <row r="301" spans="1:19" ht="16.5" x14ac:dyDescent="0.25">
      <c r="A301" s="7">
        <v>9</v>
      </c>
      <c r="B301" s="24" t="s">
        <v>306</v>
      </c>
      <c r="C301" s="24"/>
      <c r="D301" s="107" t="s">
        <v>307</v>
      </c>
      <c r="E301" s="108"/>
      <c r="F301" s="108"/>
      <c r="G301" s="108"/>
      <c r="H301" s="108"/>
      <c r="I301" s="108"/>
      <c r="J301" s="108"/>
      <c r="K301" s="108"/>
      <c r="L301" s="25"/>
    </row>
    <row r="302" spans="1:19" hidden="1" x14ac:dyDescent="0.25">
      <c r="A302" s="7" t="s">
        <v>125</v>
      </c>
    </row>
    <row r="303" spans="1:19" x14ac:dyDescent="0.25">
      <c r="A303" s="7" t="s">
        <v>64</v>
      </c>
      <c r="B303" s="17"/>
      <c r="C303" s="25"/>
      <c r="D303" s="109"/>
      <c r="E303" s="109"/>
      <c r="F303" s="109"/>
      <c r="G303" s="109"/>
      <c r="H303" s="27" t="s">
        <v>92</v>
      </c>
      <c r="I303" s="31">
        <v>0</v>
      </c>
      <c r="J303" s="31"/>
      <c r="K303" s="29"/>
      <c r="L303" s="29">
        <f>IF(AND(I303= "",J303= ""), 0, ROUND(ROUND(K303, 2) * ROUND(IF(J303="",I303,J303),  2), 2))</f>
        <v>0</v>
      </c>
      <c r="M303" s="7"/>
      <c r="O303" s="30">
        <v>0.2</v>
      </c>
      <c r="S303" s="7">
        <v>1414</v>
      </c>
    </row>
    <row r="304" spans="1:19" ht="16.5" x14ac:dyDescent="0.25">
      <c r="A304" s="7">
        <v>9</v>
      </c>
      <c r="B304" s="24" t="s">
        <v>308</v>
      </c>
      <c r="C304" s="24"/>
      <c r="D304" s="107" t="s">
        <v>309</v>
      </c>
      <c r="E304" s="108"/>
      <c r="F304" s="108"/>
      <c r="G304" s="108"/>
      <c r="H304" s="108"/>
      <c r="I304" s="108"/>
      <c r="J304" s="108"/>
      <c r="K304" s="108"/>
      <c r="L304" s="25"/>
    </row>
    <row r="305" spans="1:19" hidden="1" x14ac:dyDescent="0.25">
      <c r="A305" s="7" t="s">
        <v>125</v>
      </c>
    </row>
    <row r="306" spans="1:19" x14ac:dyDescent="0.25">
      <c r="A306" s="7" t="s">
        <v>64</v>
      </c>
      <c r="B306" s="17"/>
      <c r="C306" s="25"/>
      <c r="D306" s="109"/>
      <c r="E306" s="109"/>
      <c r="F306" s="109"/>
      <c r="G306" s="109"/>
      <c r="H306" s="27" t="s">
        <v>92</v>
      </c>
      <c r="I306" s="31">
        <v>0</v>
      </c>
      <c r="J306" s="31"/>
      <c r="K306" s="29"/>
      <c r="L306" s="29">
        <f>IF(AND(I306= "",J306= ""), 0, ROUND(ROUND(K306, 2) * ROUND(IF(J306="",I306,J306),  2), 2))</f>
        <v>0</v>
      </c>
      <c r="M306" s="7"/>
      <c r="O306" s="30">
        <v>0.2</v>
      </c>
      <c r="S306" s="7">
        <v>1414</v>
      </c>
    </row>
    <row r="307" spans="1:19" hidden="1" x14ac:dyDescent="0.25">
      <c r="A307" s="7" t="s">
        <v>66</v>
      </c>
    </row>
    <row r="308" spans="1:19" x14ac:dyDescent="0.25">
      <c r="A308" s="7">
        <v>5</v>
      </c>
      <c r="B308" s="17" t="s">
        <v>310</v>
      </c>
      <c r="C308" s="17"/>
      <c r="D308" s="106" t="s">
        <v>311</v>
      </c>
      <c r="E308" s="106"/>
      <c r="F308" s="106"/>
      <c r="G308" s="106"/>
      <c r="H308" s="22"/>
      <c r="I308" s="22"/>
      <c r="J308" s="22"/>
      <c r="K308" s="22"/>
      <c r="L308" s="23"/>
      <c r="M308" s="7"/>
    </row>
    <row r="309" spans="1:19" ht="16.5" x14ac:dyDescent="0.25">
      <c r="A309" s="7">
        <v>9</v>
      </c>
      <c r="B309" s="24" t="s">
        <v>312</v>
      </c>
      <c r="C309" s="24"/>
      <c r="D309" s="107" t="s">
        <v>313</v>
      </c>
      <c r="E309" s="108"/>
      <c r="F309" s="108"/>
      <c r="G309" s="108"/>
      <c r="H309" s="108"/>
      <c r="I309" s="108"/>
      <c r="J309" s="108"/>
      <c r="K309" s="108"/>
      <c r="L309" s="25"/>
    </row>
    <row r="310" spans="1:19" ht="45" customHeight="1" x14ac:dyDescent="0.25">
      <c r="A310" s="7" t="s">
        <v>47</v>
      </c>
      <c r="B310" s="26"/>
      <c r="C310" s="26"/>
      <c r="D310" s="105" t="s">
        <v>314</v>
      </c>
      <c r="E310" s="105"/>
      <c r="F310" s="105"/>
      <c r="G310" s="105"/>
      <c r="H310" s="105"/>
      <c r="I310" s="105"/>
      <c r="J310" s="105"/>
      <c r="K310" s="105"/>
      <c r="L310" s="26"/>
    </row>
    <row r="311" spans="1:19" hidden="1" x14ac:dyDescent="0.25">
      <c r="A311" s="7" t="s">
        <v>125</v>
      </c>
    </row>
    <row r="312" spans="1:19" x14ac:dyDescent="0.25">
      <c r="A312" s="7" t="s">
        <v>64</v>
      </c>
      <c r="B312" s="17"/>
      <c r="C312" s="25"/>
      <c r="D312" s="109"/>
      <c r="E312" s="109"/>
      <c r="F312" s="109"/>
      <c r="G312" s="109"/>
      <c r="H312" s="27" t="s">
        <v>92</v>
      </c>
      <c r="I312" s="31">
        <v>0</v>
      </c>
      <c r="J312" s="31"/>
      <c r="K312" s="29"/>
      <c r="L312" s="29">
        <f>IF(AND(I312= "",J312= ""), 0, ROUND(ROUND(K312, 2) * ROUND(IF(J312="",I312,J312),  2), 2))</f>
        <v>0</v>
      </c>
      <c r="M312" s="7"/>
      <c r="O312" s="30">
        <v>0.2</v>
      </c>
      <c r="S312" s="7">
        <v>1414</v>
      </c>
    </row>
    <row r="313" spans="1:19" hidden="1" x14ac:dyDescent="0.25">
      <c r="A313" s="7" t="s">
        <v>66</v>
      </c>
    </row>
    <row r="314" spans="1:19" hidden="1" x14ac:dyDescent="0.25">
      <c r="A314" s="7" t="s">
        <v>67</v>
      </c>
    </row>
    <row r="315" spans="1:19" x14ac:dyDescent="0.25">
      <c r="A315" s="7">
        <v>4</v>
      </c>
      <c r="B315" s="17" t="s">
        <v>315</v>
      </c>
      <c r="C315" s="17"/>
      <c r="D315" s="117" t="s">
        <v>316</v>
      </c>
      <c r="E315" s="117"/>
      <c r="F315" s="117"/>
      <c r="G315" s="117"/>
      <c r="H315" s="20"/>
      <c r="I315" s="20"/>
      <c r="J315" s="20"/>
      <c r="K315" s="20"/>
      <c r="L315" s="21"/>
      <c r="M315" s="7"/>
    </row>
    <row r="316" spans="1:19" x14ac:dyDescent="0.25">
      <c r="A316" s="7">
        <v>5</v>
      </c>
      <c r="B316" s="17" t="s">
        <v>317</v>
      </c>
      <c r="C316" s="17"/>
      <c r="D316" s="106" t="s">
        <v>318</v>
      </c>
      <c r="E316" s="106"/>
      <c r="F316" s="106"/>
      <c r="G316" s="106"/>
      <c r="H316" s="22"/>
      <c r="I316" s="22"/>
      <c r="J316" s="22"/>
      <c r="K316" s="22"/>
      <c r="L316" s="23"/>
      <c r="M316" s="7"/>
    </row>
    <row r="317" spans="1:19" x14ac:dyDescent="0.25">
      <c r="A317" s="7">
        <v>9</v>
      </c>
      <c r="B317" s="24" t="s">
        <v>319</v>
      </c>
      <c r="C317" s="24"/>
      <c r="D317" s="107" t="s">
        <v>320</v>
      </c>
      <c r="E317" s="108"/>
      <c r="F317" s="108"/>
      <c r="G317" s="108"/>
      <c r="H317" s="108"/>
      <c r="I317" s="108"/>
      <c r="J317" s="108"/>
      <c r="K317" s="108"/>
      <c r="L317" s="25"/>
    </row>
    <row r="318" spans="1:19" ht="56.25" customHeight="1" x14ac:dyDescent="0.25">
      <c r="A318" s="7" t="s">
        <v>47</v>
      </c>
      <c r="B318" s="26"/>
      <c r="C318" s="26"/>
      <c r="D318" s="105" t="s">
        <v>321</v>
      </c>
      <c r="E318" s="105"/>
      <c r="F318" s="105"/>
      <c r="G318" s="105"/>
      <c r="H318" s="105"/>
      <c r="I318" s="105"/>
      <c r="J318" s="105"/>
      <c r="K318" s="105"/>
      <c r="L318" s="26"/>
    </row>
    <row r="319" spans="1:19" x14ac:dyDescent="0.25">
      <c r="A319" s="7" t="s">
        <v>64</v>
      </c>
      <c r="B319" s="17"/>
      <c r="C319" s="25"/>
      <c r="D319" s="109"/>
      <c r="E319" s="109"/>
      <c r="F319" s="109"/>
      <c r="G319" s="109"/>
      <c r="H319" s="27" t="s">
        <v>113</v>
      </c>
      <c r="I319" s="31">
        <v>0</v>
      </c>
      <c r="J319" s="31"/>
      <c r="K319" s="29"/>
      <c r="L319" s="29">
        <f>IF(AND(I319= "",J319= ""), 0, ROUND(ROUND(K319, 2) * ROUND(IF(J319="",I319,J319),  2), 2))</f>
        <v>0</v>
      </c>
      <c r="M319" s="7"/>
      <c r="O319" s="30">
        <v>0.2</v>
      </c>
      <c r="S319" s="7">
        <v>1414</v>
      </c>
    </row>
    <row r="320" spans="1:19" ht="16.5" x14ac:dyDescent="0.25">
      <c r="A320" s="7">
        <v>9</v>
      </c>
      <c r="B320" s="24" t="s">
        <v>322</v>
      </c>
      <c r="C320" s="24"/>
      <c r="D320" s="107" t="s">
        <v>323</v>
      </c>
      <c r="E320" s="108"/>
      <c r="F320" s="108"/>
      <c r="G320" s="108"/>
      <c r="H320" s="108"/>
      <c r="I320" s="108"/>
      <c r="J320" s="108"/>
      <c r="K320" s="108"/>
      <c r="L320" s="25"/>
    </row>
    <row r="321" spans="1:19" ht="45" customHeight="1" x14ac:dyDescent="0.25">
      <c r="A321" s="7" t="s">
        <v>47</v>
      </c>
      <c r="B321" s="26"/>
      <c r="C321" s="26"/>
      <c r="D321" s="105" t="s">
        <v>324</v>
      </c>
      <c r="E321" s="105"/>
      <c r="F321" s="105"/>
      <c r="G321" s="105"/>
      <c r="H321" s="105"/>
      <c r="I321" s="105"/>
      <c r="J321" s="105"/>
      <c r="K321" s="105"/>
      <c r="L321" s="26"/>
    </row>
    <row r="322" spans="1:19" x14ac:dyDescent="0.25">
      <c r="A322" s="7" t="s">
        <v>64</v>
      </c>
      <c r="B322" s="17"/>
      <c r="C322" s="25"/>
      <c r="D322" s="109"/>
      <c r="E322" s="109"/>
      <c r="F322" s="109"/>
      <c r="G322" s="109"/>
      <c r="H322" s="27" t="s">
        <v>65</v>
      </c>
      <c r="I322" s="28">
        <v>0</v>
      </c>
      <c r="J322" s="28"/>
      <c r="K322" s="29"/>
      <c r="L322" s="29">
        <f>IF(AND(I322= "",J322= ""), 0, ROUND(ROUND(K322, 2) * ROUND(IF(J322="",I322,J322),  0), 2))</f>
        <v>0</v>
      </c>
      <c r="M322" s="7"/>
      <c r="O322" s="30">
        <v>0.2</v>
      </c>
      <c r="S322" s="7">
        <v>1414</v>
      </c>
    </row>
    <row r="323" spans="1:19" hidden="1" x14ac:dyDescent="0.25">
      <c r="A323" s="7" t="s">
        <v>66</v>
      </c>
    </row>
    <row r="324" spans="1:19" x14ac:dyDescent="0.25">
      <c r="A324" s="7">
        <v>5</v>
      </c>
      <c r="B324" s="17" t="s">
        <v>325</v>
      </c>
      <c r="C324" s="17"/>
      <c r="D324" s="106" t="s">
        <v>326</v>
      </c>
      <c r="E324" s="106"/>
      <c r="F324" s="106"/>
      <c r="G324" s="106"/>
      <c r="H324" s="22"/>
      <c r="I324" s="22"/>
      <c r="J324" s="22"/>
      <c r="K324" s="22"/>
      <c r="L324" s="23"/>
      <c r="M324" s="7"/>
    </row>
    <row r="325" spans="1:19" ht="16.5" x14ac:dyDescent="0.25">
      <c r="A325" s="7">
        <v>9</v>
      </c>
      <c r="B325" s="24" t="s">
        <v>327</v>
      </c>
      <c r="C325" s="24"/>
      <c r="D325" s="107" t="s">
        <v>328</v>
      </c>
      <c r="E325" s="108"/>
      <c r="F325" s="108"/>
      <c r="G325" s="108"/>
      <c r="H325" s="108"/>
      <c r="I325" s="108"/>
      <c r="J325" s="108"/>
      <c r="K325" s="108"/>
      <c r="L325" s="25"/>
    </row>
    <row r="326" spans="1:19" ht="101.25" customHeight="1" x14ac:dyDescent="0.25">
      <c r="A326" s="7" t="s">
        <v>47</v>
      </c>
      <c r="B326" s="26"/>
      <c r="C326" s="26"/>
      <c r="D326" s="105" t="s">
        <v>329</v>
      </c>
      <c r="E326" s="105"/>
      <c r="F326" s="105"/>
      <c r="G326" s="105"/>
      <c r="H326" s="105"/>
      <c r="I326" s="105"/>
      <c r="J326" s="105"/>
      <c r="K326" s="105"/>
      <c r="L326" s="26"/>
    </row>
    <row r="327" spans="1:19" x14ac:dyDescent="0.25">
      <c r="A327" s="7" t="s">
        <v>64</v>
      </c>
      <c r="B327" s="17"/>
      <c r="C327" s="25"/>
      <c r="D327" s="109"/>
      <c r="E327" s="109"/>
      <c r="F327" s="109"/>
      <c r="G327" s="109"/>
      <c r="H327" s="27" t="s">
        <v>95</v>
      </c>
      <c r="I327" s="28">
        <v>0</v>
      </c>
      <c r="J327" s="28"/>
      <c r="K327" s="29"/>
      <c r="L327" s="29">
        <f>IF(AND(I327= "",J327= ""), 0, ROUND(ROUND(K327, 2) * ROUND(IF(J327="",I327,J327),  0), 2))</f>
        <v>0</v>
      </c>
      <c r="M327" s="7"/>
      <c r="O327" s="30">
        <v>0.2</v>
      </c>
      <c r="S327" s="7">
        <v>1414</v>
      </c>
    </row>
    <row r="328" spans="1:19" ht="16.5" x14ac:dyDescent="0.25">
      <c r="A328" s="7">
        <v>9</v>
      </c>
      <c r="B328" s="24" t="s">
        <v>330</v>
      </c>
      <c r="C328" s="24"/>
      <c r="D328" s="107" t="s">
        <v>331</v>
      </c>
      <c r="E328" s="108"/>
      <c r="F328" s="108"/>
      <c r="G328" s="108"/>
      <c r="H328" s="108"/>
      <c r="I328" s="108"/>
      <c r="J328" s="108"/>
      <c r="K328" s="108"/>
      <c r="L328" s="25"/>
    </row>
    <row r="329" spans="1:19" ht="101.25" customHeight="1" x14ac:dyDescent="0.25">
      <c r="A329" s="7" t="s">
        <v>47</v>
      </c>
      <c r="B329" s="26"/>
      <c r="C329" s="26"/>
      <c r="D329" s="105" t="s">
        <v>332</v>
      </c>
      <c r="E329" s="105"/>
      <c r="F329" s="105"/>
      <c r="G329" s="105"/>
      <c r="H329" s="105"/>
      <c r="I329" s="105"/>
      <c r="J329" s="105"/>
      <c r="K329" s="105"/>
      <c r="L329" s="26"/>
    </row>
    <row r="330" spans="1:19" x14ac:dyDescent="0.25">
      <c r="A330" s="7" t="s">
        <v>64</v>
      </c>
      <c r="B330" s="17"/>
      <c r="C330" s="25"/>
      <c r="D330" s="109"/>
      <c r="E330" s="109"/>
      <c r="F330" s="109"/>
      <c r="G330" s="109"/>
      <c r="H330" s="27" t="s">
        <v>95</v>
      </c>
      <c r="I330" s="28">
        <v>0</v>
      </c>
      <c r="J330" s="28"/>
      <c r="K330" s="29"/>
      <c r="L330" s="29">
        <f>IF(AND(I330= "",J330= ""), 0, ROUND(ROUND(K330, 2) * ROUND(IF(J330="",I330,J330),  0), 2))</f>
        <v>0</v>
      </c>
      <c r="M330" s="7"/>
      <c r="O330" s="30">
        <v>0.2</v>
      </c>
      <c r="S330" s="7">
        <v>1414</v>
      </c>
    </row>
    <row r="331" spans="1:19" hidden="1" x14ac:dyDescent="0.25">
      <c r="A331" s="7" t="s">
        <v>66</v>
      </c>
    </row>
    <row r="332" spans="1:19" x14ac:dyDescent="0.25">
      <c r="A332" s="7">
        <v>5</v>
      </c>
      <c r="B332" s="17" t="s">
        <v>333</v>
      </c>
      <c r="C332" s="17"/>
      <c r="D332" s="106" t="s">
        <v>334</v>
      </c>
      <c r="E332" s="106"/>
      <c r="F332" s="106"/>
      <c r="G332" s="106"/>
      <c r="H332" s="22"/>
      <c r="I332" s="22"/>
      <c r="J332" s="22"/>
      <c r="K332" s="22"/>
      <c r="L332" s="23"/>
      <c r="M332" s="7"/>
    </row>
    <row r="333" spans="1:19" ht="16.5" x14ac:dyDescent="0.25">
      <c r="A333" s="7">
        <v>9</v>
      </c>
      <c r="B333" s="24" t="s">
        <v>335</v>
      </c>
      <c r="C333" s="24"/>
      <c r="D333" s="107" t="s">
        <v>336</v>
      </c>
      <c r="E333" s="108"/>
      <c r="F333" s="108"/>
      <c r="G333" s="108"/>
      <c r="H333" s="108"/>
      <c r="I333" s="108"/>
      <c r="J333" s="108"/>
      <c r="K333" s="108"/>
      <c r="L333" s="25"/>
    </row>
    <row r="334" spans="1:19" ht="22.5" customHeight="1" x14ac:dyDescent="0.25">
      <c r="A334" s="7" t="s">
        <v>47</v>
      </c>
      <c r="B334" s="26"/>
      <c r="C334" s="26"/>
      <c r="D334" s="105" t="s">
        <v>337</v>
      </c>
      <c r="E334" s="105"/>
      <c r="F334" s="105"/>
      <c r="G334" s="105"/>
      <c r="H334" s="105"/>
      <c r="I334" s="105"/>
      <c r="J334" s="105"/>
      <c r="K334" s="105"/>
      <c r="L334" s="26"/>
    </row>
    <row r="335" spans="1:19" hidden="1" x14ac:dyDescent="0.25">
      <c r="A335" s="7" t="s">
        <v>125</v>
      </c>
    </row>
    <row r="336" spans="1:19" x14ac:dyDescent="0.25">
      <c r="A336" s="7" t="s">
        <v>64</v>
      </c>
      <c r="B336" s="17"/>
      <c r="C336" s="25"/>
      <c r="D336" s="109"/>
      <c r="E336" s="109"/>
      <c r="F336" s="109"/>
      <c r="G336" s="109"/>
      <c r="H336" s="27" t="s">
        <v>13</v>
      </c>
      <c r="I336" s="28">
        <v>0</v>
      </c>
      <c r="J336" s="28"/>
      <c r="K336" s="29"/>
      <c r="L336" s="29">
        <f>IF(AND(I336= "",J336= ""), 0, ROUND(ROUND(K336, 2) * ROUND(IF(J336="",I336,J336),  0), 2))</f>
        <v>0</v>
      </c>
      <c r="M336" s="7"/>
      <c r="O336" s="30">
        <v>0.2</v>
      </c>
      <c r="S336" s="7">
        <v>1414</v>
      </c>
    </row>
    <row r="337" spans="1:19" ht="16.5" x14ac:dyDescent="0.25">
      <c r="A337" s="7">
        <v>9</v>
      </c>
      <c r="B337" s="24" t="s">
        <v>338</v>
      </c>
      <c r="C337" s="24"/>
      <c r="D337" s="107" t="s">
        <v>339</v>
      </c>
      <c r="E337" s="108"/>
      <c r="F337" s="108"/>
      <c r="G337" s="108"/>
      <c r="H337" s="108"/>
      <c r="I337" s="108"/>
      <c r="J337" s="108"/>
      <c r="K337" s="108"/>
      <c r="L337" s="25"/>
    </row>
    <row r="338" spans="1:19" ht="22.5" customHeight="1" x14ac:dyDescent="0.25">
      <c r="A338" s="7" t="s">
        <v>47</v>
      </c>
      <c r="B338" s="26"/>
      <c r="C338" s="26"/>
      <c r="D338" s="105" t="s">
        <v>340</v>
      </c>
      <c r="E338" s="105"/>
      <c r="F338" s="105"/>
      <c r="G338" s="105"/>
      <c r="H338" s="105"/>
      <c r="I338" s="105"/>
      <c r="J338" s="105"/>
      <c r="K338" s="105"/>
      <c r="L338" s="26"/>
    </row>
    <row r="339" spans="1:19" hidden="1" x14ac:dyDescent="0.25">
      <c r="A339" s="7" t="s">
        <v>125</v>
      </c>
    </row>
    <row r="340" spans="1:19" x14ac:dyDescent="0.25">
      <c r="A340" s="7" t="s">
        <v>64</v>
      </c>
      <c r="B340" s="17"/>
      <c r="C340" s="25"/>
      <c r="D340" s="109"/>
      <c r="E340" s="109"/>
      <c r="F340" s="109"/>
      <c r="G340" s="109"/>
      <c r="H340" s="27" t="s">
        <v>13</v>
      </c>
      <c r="I340" s="28">
        <v>0</v>
      </c>
      <c r="J340" s="28"/>
      <c r="K340" s="29"/>
      <c r="L340" s="29">
        <f>IF(AND(I340= "",J340= ""), 0, ROUND(ROUND(K340, 2) * ROUND(IF(J340="",I340,J340),  0), 2))</f>
        <v>0</v>
      </c>
      <c r="M340" s="7"/>
      <c r="O340" s="30">
        <v>0.2</v>
      </c>
      <c r="S340" s="7">
        <v>1414</v>
      </c>
    </row>
    <row r="341" spans="1:19" ht="16.5" x14ac:dyDescent="0.25">
      <c r="A341" s="7">
        <v>9</v>
      </c>
      <c r="B341" s="24" t="s">
        <v>341</v>
      </c>
      <c r="C341" s="24"/>
      <c r="D341" s="107" t="s">
        <v>342</v>
      </c>
      <c r="E341" s="108"/>
      <c r="F341" s="108"/>
      <c r="G341" s="108"/>
      <c r="H341" s="108"/>
      <c r="I341" s="108"/>
      <c r="J341" s="108"/>
      <c r="K341" s="108"/>
      <c r="L341" s="25"/>
    </row>
    <row r="342" spans="1:19" ht="22.5" customHeight="1" x14ac:dyDescent="0.25">
      <c r="A342" s="7" t="s">
        <v>47</v>
      </c>
      <c r="B342" s="26"/>
      <c r="C342" s="26"/>
      <c r="D342" s="105" t="s">
        <v>343</v>
      </c>
      <c r="E342" s="105"/>
      <c r="F342" s="105"/>
      <c r="G342" s="105"/>
      <c r="H342" s="105"/>
      <c r="I342" s="105"/>
      <c r="J342" s="105"/>
      <c r="K342" s="105"/>
      <c r="L342" s="26"/>
    </row>
    <row r="343" spans="1:19" hidden="1" x14ac:dyDescent="0.25">
      <c r="A343" s="7" t="s">
        <v>125</v>
      </c>
    </row>
    <row r="344" spans="1:19" x14ac:dyDescent="0.25">
      <c r="A344" s="7" t="s">
        <v>64</v>
      </c>
      <c r="B344" s="17"/>
      <c r="C344" s="25"/>
      <c r="D344" s="109"/>
      <c r="E344" s="109"/>
      <c r="F344" s="109"/>
      <c r="G344" s="109"/>
      <c r="H344" s="27" t="s">
        <v>13</v>
      </c>
      <c r="I344" s="28">
        <v>0</v>
      </c>
      <c r="J344" s="28"/>
      <c r="K344" s="29"/>
      <c r="L344" s="29">
        <f>IF(AND(I344= "",J344= ""), 0, ROUND(ROUND(K344, 2) * ROUND(IF(J344="",I344,J344),  0), 2))</f>
        <v>0</v>
      </c>
      <c r="M344" s="7"/>
      <c r="O344" s="30">
        <v>0.2</v>
      </c>
      <c r="S344" s="7">
        <v>1414</v>
      </c>
    </row>
    <row r="345" spans="1:19" hidden="1" x14ac:dyDescent="0.25">
      <c r="A345" s="7" t="s">
        <v>66</v>
      </c>
    </row>
    <row r="346" spans="1:19" x14ac:dyDescent="0.25">
      <c r="A346" s="7">
        <v>5</v>
      </c>
      <c r="B346" s="17" t="s">
        <v>344</v>
      </c>
      <c r="C346" s="17"/>
      <c r="D346" s="106" t="s">
        <v>345</v>
      </c>
      <c r="E346" s="106"/>
      <c r="F346" s="106"/>
      <c r="G346" s="106"/>
      <c r="H346" s="22"/>
      <c r="I346" s="22"/>
      <c r="J346" s="22"/>
      <c r="K346" s="22"/>
      <c r="L346" s="23"/>
      <c r="M346" s="7"/>
    </row>
    <row r="347" spans="1:19" ht="18" x14ac:dyDescent="0.25">
      <c r="A347" s="7">
        <v>6</v>
      </c>
      <c r="B347" s="17" t="s">
        <v>346</v>
      </c>
      <c r="C347" s="17"/>
      <c r="D347" s="118" t="s">
        <v>347</v>
      </c>
      <c r="E347" s="118"/>
      <c r="F347" s="118"/>
      <c r="G347" s="118"/>
      <c r="H347" s="33"/>
      <c r="I347" s="33"/>
      <c r="J347" s="33"/>
      <c r="K347" s="33"/>
      <c r="L347" s="34"/>
      <c r="M347" s="7"/>
    </row>
    <row r="348" spans="1:19" ht="22.5" customHeight="1" x14ac:dyDescent="0.25">
      <c r="A348" s="7">
        <v>9</v>
      </c>
      <c r="B348" s="24" t="s">
        <v>348</v>
      </c>
      <c r="C348" s="24"/>
      <c r="D348" s="107" t="s">
        <v>349</v>
      </c>
      <c r="E348" s="108"/>
      <c r="F348" s="108"/>
      <c r="G348" s="108"/>
      <c r="H348" s="108"/>
      <c r="I348" s="108"/>
      <c r="J348" s="108"/>
      <c r="K348" s="108"/>
      <c r="L348" s="25"/>
    </row>
    <row r="349" spans="1:19" ht="45" customHeight="1" x14ac:dyDescent="0.25">
      <c r="A349" s="7" t="s">
        <v>47</v>
      </c>
      <c r="B349" s="26"/>
      <c r="C349" s="26"/>
      <c r="D349" s="105" t="s">
        <v>350</v>
      </c>
      <c r="E349" s="105"/>
      <c r="F349" s="105"/>
      <c r="G349" s="105"/>
      <c r="H349" s="105"/>
      <c r="I349" s="105"/>
      <c r="J349" s="105"/>
      <c r="K349" s="105"/>
      <c r="L349" s="26"/>
    </row>
    <row r="350" spans="1:19" x14ac:dyDescent="0.25">
      <c r="A350" s="7" t="s">
        <v>64</v>
      </c>
      <c r="B350" s="17"/>
      <c r="C350" s="25"/>
      <c r="D350" s="109"/>
      <c r="E350" s="109"/>
      <c r="F350" s="109"/>
      <c r="G350" s="109"/>
      <c r="H350" s="27" t="s">
        <v>65</v>
      </c>
      <c r="I350" s="28">
        <v>0</v>
      </c>
      <c r="J350" s="28"/>
      <c r="K350" s="29"/>
      <c r="L350" s="29">
        <f>IF(AND(I350= "",J350= ""), 0, ROUND(ROUND(K350, 2) * ROUND(IF(J350="",I350,J350),  0), 2))</f>
        <v>0</v>
      </c>
      <c r="M350" s="7"/>
      <c r="O350" s="30">
        <v>0.2</v>
      </c>
      <c r="S350" s="7">
        <v>1414</v>
      </c>
    </row>
    <row r="351" spans="1:19" ht="22.5" customHeight="1" x14ac:dyDescent="0.25">
      <c r="A351" s="7">
        <v>9</v>
      </c>
      <c r="B351" s="24" t="s">
        <v>351</v>
      </c>
      <c r="C351" s="24"/>
      <c r="D351" s="107" t="s">
        <v>352</v>
      </c>
      <c r="E351" s="108"/>
      <c r="F351" s="108"/>
      <c r="G351" s="108"/>
      <c r="H351" s="108"/>
      <c r="I351" s="108"/>
      <c r="J351" s="108"/>
      <c r="K351" s="108"/>
      <c r="L351" s="25"/>
    </row>
    <row r="352" spans="1:19" ht="45" customHeight="1" x14ac:dyDescent="0.25">
      <c r="A352" s="7" t="s">
        <v>47</v>
      </c>
      <c r="B352" s="26"/>
      <c r="C352" s="26"/>
      <c r="D352" s="105" t="s">
        <v>353</v>
      </c>
      <c r="E352" s="105"/>
      <c r="F352" s="105"/>
      <c r="G352" s="105"/>
      <c r="H352" s="105"/>
      <c r="I352" s="105"/>
      <c r="J352" s="105"/>
      <c r="K352" s="105"/>
      <c r="L352" s="26"/>
    </row>
    <row r="353" spans="1:19" x14ac:dyDescent="0.25">
      <c r="A353" s="7" t="s">
        <v>64</v>
      </c>
      <c r="B353" s="17"/>
      <c r="C353" s="25"/>
      <c r="D353" s="109"/>
      <c r="E353" s="109"/>
      <c r="F353" s="109"/>
      <c r="G353" s="109"/>
      <c r="H353" s="27" t="s">
        <v>95</v>
      </c>
      <c r="I353" s="28">
        <v>0</v>
      </c>
      <c r="J353" s="28"/>
      <c r="K353" s="29"/>
      <c r="L353" s="29">
        <f>IF(AND(I353= "",J353= ""), 0, ROUND(ROUND(K353, 2) * ROUND(IF(J353="",I353,J353),  0), 2))</f>
        <v>0</v>
      </c>
      <c r="M353" s="7"/>
      <c r="O353" s="30">
        <v>0.2</v>
      </c>
      <c r="S353" s="7">
        <v>1414</v>
      </c>
    </row>
    <row r="354" spans="1:19" ht="22.5" customHeight="1" x14ac:dyDescent="0.25">
      <c r="A354" s="7">
        <v>9</v>
      </c>
      <c r="B354" s="24" t="s">
        <v>354</v>
      </c>
      <c r="C354" s="24"/>
      <c r="D354" s="107" t="s">
        <v>355</v>
      </c>
      <c r="E354" s="108"/>
      <c r="F354" s="108"/>
      <c r="G354" s="108"/>
      <c r="H354" s="108"/>
      <c r="I354" s="108"/>
      <c r="J354" s="108"/>
      <c r="K354" s="108"/>
      <c r="L354" s="25"/>
    </row>
    <row r="355" spans="1:19" ht="45" customHeight="1" x14ac:dyDescent="0.25">
      <c r="A355" s="7" t="s">
        <v>47</v>
      </c>
      <c r="B355" s="26"/>
      <c r="C355" s="26"/>
      <c r="D355" s="105" t="s">
        <v>353</v>
      </c>
      <c r="E355" s="105"/>
      <c r="F355" s="105"/>
      <c r="G355" s="105"/>
      <c r="H355" s="105"/>
      <c r="I355" s="105"/>
      <c r="J355" s="105"/>
      <c r="K355" s="105"/>
      <c r="L355" s="26"/>
    </row>
    <row r="356" spans="1:19" x14ac:dyDescent="0.25">
      <c r="A356" s="7" t="s">
        <v>64</v>
      </c>
      <c r="B356" s="17"/>
      <c r="C356" s="25"/>
      <c r="D356" s="109"/>
      <c r="E356" s="109"/>
      <c r="F356" s="109"/>
      <c r="G356" s="109"/>
      <c r="H356" s="27" t="s">
        <v>95</v>
      </c>
      <c r="I356" s="28">
        <v>0</v>
      </c>
      <c r="J356" s="28"/>
      <c r="K356" s="29"/>
      <c r="L356" s="29">
        <f>IF(AND(I356= "",J356= ""), 0, ROUND(ROUND(K356, 2) * ROUND(IF(J356="",I356,J356),  0), 2))</f>
        <v>0</v>
      </c>
      <c r="M356" s="7"/>
      <c r="O356" s="30">
        <v>0.2</v>
      </c>
      <c r="S356" s="7">
        <v>1414</v>
      </c>
    </row>
    <row r="357" spans="1:19" ht="22.5" customHeight="1" x14ac:dyDescent="0.25">
      <c r="A357" s="7">
        <v>9</v>
      </c>
      <c r="B357" s="24" t="s">
        <v>356</v>
      </c>
      <c r="C357" s="24"/>
      <c r="D357" s="107" t="s">
        <v>357</v>
      </c>
      <c r="E357" s="108"/>
      <c r="F357" s="108"/>
      <c r="G357" s="108"/>
      <c r="H357" s="108"/>
      <c r="I357" s="108"/>
      <c r="J357" s="108"/>
      <c r="K357" s="108"/>
      <c r="L357" s="25"/>
    </row>
    <row r="358" spans="1:19" ht="45" customHeight="1" x14ac:dyDescent="0.25">
      <c r="A358" s="7" t="s">
        <v>47</v>
      </c>
      <c r="B358" s="26"/>
      <c r="C358" s="26"/>
      <c r="D358" s="105" t="s">
        <v>358</v>
      </c>
      <c r="E358" s="105"/>
      <c r="F358" s="105"/>
      <c r="G358" s="105"/>
      <c r="H358" s="105"/>
      <c r="I358" s="105"/>
      <c r="J358" s="105"/>
      <c r="K358" s="105"/>
      <c r="L358" s="26"/>
    </row>
    <row r="359" spans="1:19" x14ac:dyDescent="0.25">
      <c r="A359" s="7" t="s">
        <v>64</v>
      </c>
      <c r="B359" s="17"/>
      <c r="C359" s="25"/>
      <c r="D359" s="109"/>
      <c r="E359" s="109"/>
      <c r="F359" s="109"/>
      <c r="G359" s="109"/>
      <c r="H359" s="27" t="s">
        <v>95</v>
      </c>
      <c r="I359" s="28">
        <v>0</v>
      </c>
      <c r="J359" s="28"/>
      <c r="K359" s="29"/>
      <c r="L359" s="29">
        <f>IF(AND(I359= "",J359= ""), 0, ROUND(ROUND(K359, 2) * ROUND(IF(J359="",I359,J359),  0), 2))</f>
        <v>0</v>
      </c>
      <c r="M359" s="7"/>
      <c r="O359" s="30">
        <v>0.2</v>
      </c>
      <c r="S359" s="7">
        <v>1414</v>
      </c>
    </row>
    <row r="360" spans="1:19" ht="16.5" x14ac:dyDescent="0.25">
      <c r="A360" s="7">
        <v>9</v>
      </c>
      <c r="B360" s="24" t="s">
        <v>359</v>
      </c>
      <c r="C360" s="24"/>
      <c r="D360" s="107" t="s">
        <v>360</v>
      </c>
      <c r="E360" s="108"/>
      <c r="F360" s="108"/>
      <c r="G360" s="108"/>
      <c r="H360" s="108"/>
      <c r="I360" s="108"/>
      <c r="J360" s="108"/>
      <c r="K360" s="108"/>
      <c r="L360" s="25"/>
    </row>
    <row r="361" spans="1:19" ht="33.75" customHeight="1" x14ac:dyDescent="0.25">
      <c r="A361" s="7" t="s">
        <v>47</v>
      </c>
      <c r="B361" s="26"/>
      <c r="C361" s="26"/>
      <c r="D361" s="105" t="s">
        <v>361</v>
      </c>
      <c r="E361" s="105"/>
      <c r="F361" s="105"/>
      <c r="G361" s="105"/>
      <c r="H361" s="105"/>
      <c r="I361" s="105"/>
      <c r="J361" s="105"/>
      <c r="K361" s="105"/>
      <c r="L361" s="26"/>
    </row>
    <row r="362" spans="1:19" x14ac:dyDescent="0.25">
      <c r="A362" s="7" t="s">
        <v>64</v>
      </c>
      <c r="B362" s="17"/>
      <c r="C362" s="25"/>
      <c r="D362" s="109"/>
      <c r="E362" s="109"/>
      <c r="F362" s="109"/>
      <c r="G362" s="109"/>
      <c r="H362" s="27" t="s">
        <v>95</v>
      </c>
      <c r="I362" s="28">
        <v>0</v>
      </c>
      <c r="J362" s="28"/>
      <c r="K362" s="29"/>
      <c r="L362" s="29">
        <f>IF(AND(I362= "",J362= ""), 0, ROUND(ROUND(K362, 2) * ROUND(IF(J362="",I362,J362),  0), 2))</f>
        <v>0</v>
      </c>
      <c r="M362" s="7"/>
      <c r="O362" s="30">
        <v>0.2</v>
      </c>
      <c r="S362" s="7">
        <v>1414</v>
      </c>
    </row>
    <row r="363" spans="1:19" hidden="1" x14ac:dyDescent="0.25">
      <c r="A363" s="7" t="s">
        <v>159</v>
      </c>
    </row>
    <row r="364" spans="1:19" hidden="1" x14ac:dyDescent="0.25">
      <c r="A364" s="7" t="s">
        <v>66</v>
      </c>
    </row>
    <row r="365" spans="1:19" hidden="1" x14ac:dyDescent="0.25">
      <c r="A365" s="7" t="s">
        <v>67</v>
      </c>
    </row>
    <row r="366" spans="1:19" x14ac:dyDescent="0.25">
      <c r="A366" s="7">
        <v>4</v>
      </c>
      <c r="B366" s="17" t="s">
        <v>362</v>
      </c>
      <c r="C366" s="17"/>
      <c r="D366" s="117" t="s">
        <v>363</v>
      </c>
      <c r="E366" s="117"/>
      <c r="F366" s="117"/>
      <c r="G366" s="117"/>
      <c r="H366" s="20"/>
      <c r="I366" s="20"/>
      <c r="J366" s="20"/>
      <c r="K366" s="20"/>
      <c r="L366" s="21"/>
      <c r="M366" s="7"/>
    </row>
    <row r="367" spans="1:19" x14ac:dyDescent="0.25">
      <c r="A367" s="7">
        <v>5</v>
      </c>
      <c r="B367" s="17" t="s">
        <v>364</v>
      </c>
      <c r="C367" s="17"/>
      <c r="D367" s="106" t="s">
        <v>365</v>
      </c>
      <c r="E367" s="106"/>
      <c r="F367" s="106"/>
      <c r="G367" s="106"/>
      <c r="H367" s="22"/>
      <c r="I367" s="22"/>
      <c r="J367" s="22"/>
      <c r="K367" s="22"/>
      <c r="L367" s="23"/>
      <c r="M367" s="7"/>
    </row>
    <row r="368" spans="1:19" x14ac:dyDescent="0.25">
      <c r="A368" s="7">
        <v>9</v>
      </c>
      <c r="B368" s="24" t="s">
        <v>366</v>
      </c>
      <c r="C368" s="24"/>
      <c r="D368" s="107" t="s">
        <v>367</v>
      </c>
      <c r="E368" s="108"/>
      <c r="F368" s="108"/>
      <c r="G368" s="108"/>
      <c r="H368" s="108"/>
      <c r="I368" s="108"/>
      <c r="J368" s="108"/>
      <c r="K368" s="108"/>
      <c r="L368" s="25"/>
    </row>
    <row r="369" spans="1:19" ht="33.75" customHeight="1" x14ac:dyDescent="0.25">
      <c r="A369" s="7" t="s">
        <v>47</v>
      </c>
      <c r="B369" s="26"/>
      <c r="C369" s="26"/>
      <c r="D369" s="105" t="s">
        <v>368</v>
      </c>
      <c r="E369" s="105"/>
      <c r="F369" s="105"/>
      <c r="G369" s="105"/>
      <c r="H369" s="105"/>
      <c r="I369" s="105"/>
      <c r="J369" s="105"/>
      <c r="K369" s="105"/>
      <c r="L369" s="26"/>
    </row>
    <row r="370" spans="1:19" x14ac:dyDescent="0.25">
      <c r="A370" s="7" t="s">
        <v>64</v>
      </c>
      <c r="B370" s="17"/>
      <c r="C370" s="25"/>
      <c r="D370" s="109"/>
      <c r="E370" s="109"/>
      <c r="F370" s="109"/>
      <c r="G370" s="109"/>
      <c r="H370" s="27" t="s">
        <v>95</v>
      </c>
      <c r="I370" s="28">
        <v>0</v>
      </c>
      <c r="J370" s="28"/>
      <c r="K370" s="29"/>
      <c r="L370" s="29">
        <f>IF(AND(I370= "",J370= ""), 0, ROUND(ROUND(K370, 2) * ROUND(IF(J370="",I370,J370),  0), 2))</f>
        <v>0</v>
      </c>
      <c r="M370" s="7"/>
      <c r="O370" s="30">
        <v>0.2</v>
      </c>
      <c r="S370" s="7">
        <v>1414</v>
      </c>
    </row>
    <row r="371" spans="1:19" hidden="1" x14ac:dyDescent="0.25">
      <c r="A371" s="7" t="s">
        <v>66</v>
      </c>
    </row>
    <row r="372" spans="1:19" x14ac:dyDescent="0.25">
      <c r="A372" s="7">
        <v>5</v>
      </c>
      <c r="B372" s="17" t="s">
        <v>369</v>
      </c>
      <c r="C372" s="17"/>
      <c r="D372" s="106" t="s">
        <v>370</v>
      </c>
      <c r="E372" s="106"/>
      <c r="F372" s="106"/>
      <c r="G372" s="106"/>
      <c r="H372" s="22"/>
      <c r="I372" s="22"/>
      <c r="J372" s="22"/>
      <c r="K372" s="22"/>
      <c r="L372" s="23"/>
      <c r="M372" s="7"/>
    </row>
    <row r="373" spans="1:19" ht="16.5" x14ac:dyDescent="0.25">
      <c r="A373" s="7">
        <v>9</v>
      </c>
      <c r="B373" s="24" t="s">
        <v>371</v>
      </c>
      <c r="C373" s="24"/>
      <c r="D373" s="107" t="s">
        <v>372</v>
      </c>
      <c r="E373" s="108"/>
      <c r="F373" s="108"/>
      <c r="G373" s="108"/>
      <c r="H373" s="108"/>
      <c r="I373" s="108"/>
      <c r="J373" s="108"/>
      <c r="K373" s="108"/>
      <c r="L373" s="25"/>
    </row>
    <row r="374" spans="1:19" ht="22.5" customHeight="1" x14ac:dyDescent="0.25">
      <c r="A374" s="7" t="s">
        <v>47</v>
      </c>
      <c r="B374" s="26"/>
      <c r="C374" s="26"/>
      <c r="D374" s="105" t="s">
        <v>373</v>
      </c>
      <c r="E374" s="105"/>
      <c r="F374" s="105"/>
      <c r="G374" s="105"/>
      <c r="H374" s="105"/>
      <c r="I374" s="105"/>
      <c r="J374" s="105"/>
      <c r="K374" s="105"/>
      <c r="L374" s="26"/>
    </row>
    <row r="375" spans="1:19" ht="22.5" customHeight="1" x14ac:dyDescent="0.25">
      <c r="A375" s="7" t="s">
        <v>47</v>
      </c>
      <c r="B375" s="26"/>
      <c r="C375" s="26"/>
      <c r="D375" s="105" t="s">
        <v>374</v>
      </c>
      <c r="E375" s="105"/>
      <c r="F375" s="105"/>
      <c r="G375" s="105"/>
      <c r="H375" s="105"/>
      <c r="I375" s="105"/>
      <c r="J375" s="105"/>
      <c r="K375" s="105"/>
      <c r="L375" s="26"/>
    </row>
    <row r="376" spans="1:19" ht="22.5" customHeight="1" x14ac:dyDescent="0.25">
      <c r="A376" s="7" t="s">
        <v>47</v>
      </c>
      <c r="B376" s="26"/>
      <c r="C376" s="26"/>
      <c r="D376" s="105" t="s">
        <v>375</v>
      </c>
      <c r="E376" s="105"/>
      <c r="F376" s="105"/>
      <c r="G376" s="105"/>
      <c r="H376" s="105"/>
      <c r="I376" s="105"/>
      <c r="J376" s="105"/>
      <c r="K376" s="105"/>
      <c r="L376" s="26"/>
    </row>
    <row r="377" spans="1:19" x14ac:dyDescent="0.25">
      <c r="A377" s="7" t="s">
        <v>47</v>
      </c>
      <c r="B377" s="26"/>
      <c r="C377" s="26"/>
      <c r="D377" s="105" t="s">
        <v>376</v>
      </c>
      <c r="E377" s="105"/>
      <c r="F377" s="105"/>
      <c r="G377" s="105"/>
      <c r="H377" s="105"/>
      <c r="I377" s="105"/>
      <c r="J377" s="105"/>
      <c r="K377" s="105"/>
      <c r="L377" s="26"/>
    </row>
    <row r="378" spans="1:19" ht="22.5" customHeight="1" x14ac:dyDescent="0.25">
      <c r="A378" s="7" t="s">
        <v>47</v>
      </c>
      <c r="B378" s="26"/>
      <c r="C378" s="26"/>
      <c r="D378" s="105" t="s">
        <v>377</v>
      </c>
      <c r="E378" s="105"/>
      <c r="F378" s="105"/>
      <c r="G378" s="105"/>
      <c r="H378" s="105"/>
      <c r="I378" s="105"/>
      <c r="J378" s="105"/>
      <c r="K378" s="105"/>
      <c r="L378" s="26"/>
    </row>
    <row r="379" spans="1:19" x14ac:dyDescent="0.25">
      <c r="A379" s="7" t="s">
        <v>47</v>
      </c>
      <c r="B379" s="26"/>
      <c r="C379" s="26"/>
      <c r="D379" s="105" t="s">
        <v>378</v>
      </c>
      <c r="E379" s="105"/>
      <c r="F379" s="105"/>
      <c r="G379" s="105"/>
      <c r="H379" s="105"/>
      <c r="I379" s="105"/>
      <c r="J379" s="105"/>
      <c r="K379" s="105"/>
      <c r="L379" s="26"/>
    </row>
    <row r="380" spans="1:19" x14ac:dyDescent="0.25">
      <c r="A380" s="7" t="s">
        <v>47</v>
      </c>
      <c r="B380" s="26"/>
      <c r="C380" s="26"/>
      <c r="D380" s="105" t="s">
        <v>379</v>
      </c>
      <c r="E380" s="105"/>
      <c r="F380" s="105"/>
      <c r="G380" s="105"/>
      <c r="H380" s="105"/>
      <c r="I380" s="105"/>
      <c r="J380" s="105"/>
      <c r="K380" s="105"/>
      <c r="L380" s="26"/>
    </row>
    <row r="381" spans="1:19" x14ac:dyDescent="0.25">
      <c r="A381" s="7" t="s">
        <v>47</v>
      </c>
      <c r="B381" s="26"/>
      <c r="C381" s="26"/>
      <c r="D381" s="105" t="s">
        <v>380</v>
      </c>
      <c r="E381" s="105"/>
      <c r="F381" s="105"/>
      <c r="G381" s="105"/>
      <c r="H381" s="105"/>
      <c r="I381" s="105"/>
      <c r="J381" s="105"/>
      <c r="K381" s="105"/>
      <c r="L381" s="26"/>
    </row>
    <row r="382" spans="1:19" x14ac:dyDescent="0.25">
      <c r="A382" s="7" t="s">
        <v>47</v>
      </c>
      <c r="B382" s="26"/>
      <c r="C382" s="26"/>
      <c r="D382" s="105" t="s">
        <v>381</v>
      </c>
      <c r="E382" s="105"/>
      <c r="F382" s="105"/>
      <c r="G382" s="105"/>
      <c r="H382" s="105"/>
      <c r="I382" s="105"/>
      <c r="J382" s="105"/>
      <c r="K382" s="105"/>
      <c r="L382" s="26"/>
    </row>
    <row r="383" spans="1:19" x14ac:dyDescent="0.25">
      <c r="A383" s="7" t="s">
        <v>47</v>
      </c>
      <c r="B383" s="26"/>
      <c r="C383" s="26"/>
      <c r="D383" s="105" t="s">
        <v>382</v>
      </c>
      <c r="E383" s="105"/>
      <c r="F383" s="105"/>
      <c r="G383" s="105"/>
      <c r="H383" s="105"/>
      <c r="I383" s="105"/>
      <c r="J383" s="105"/>
      <c r="K383" s="105"/>
      <c r="L383" s="26"/>
    </row>
    <row r="384" spans="1:19" ht="22.5" customHeight="1" x14ac:dyDescent="0.25">
      <c r="A384" s="7" t="s">
        <v>47</v>
      </c>
      <c r="B384" s="26"/>
      <c r="C384" s="26"/>
      <c r="D384" s="105" t="s">
        <v>383</v>
      </c>
      <c r="E384" s="105"/>
      <c r="F384" s="105"/>
      <c r="G384" s="105"/>
      <c r="H384" s="105"/>
      <c r="I384" s="105"/>
      <c r="J384" s="105"/>
      <c r="K384" s="105"/>
      <c r="L384" s="26"/>
    </row>
    <row r="385" spans="1:19" x14ac:dyDescent="0.25">
      <c r="A385" s="7" t="s">
        <v>64</v>
      </c>
      <c r="B385" s="17"/>
      <c r="C385" s="25"/>
      <c r="D385" s="109"/>
      <c r="E385" s="109"/>
      <c r="F385" s="109"/>
      <c r="G385" s="109"/>
      <c r="H385" s="27" t="s">
        <v>95</v>
      </c>
      <c r="I385" s="28">
        <v>0</v>
      </c>
      <c r="J385" s="28"/>
      <c r="K385" s="29"/>
      <c r="L385" s="29">
        <f>IF(AND(I385= "",J385= ""), 0, ROUND(ROUND(K385, 2) * ROUND(IF(J385="",I385,J385),  0), 2))</f>
        <v>0</v>
      </c>
      <c r="M385" s="7"/>
      <c r="O385" s="30">
        <v>0.2</v>
      </c>
      <c r="S385" s="7">
        <v>1414</v>
      </c>
    </row>
    <row r="386" spans="1:19" hidden="1" x14ac:dyDescent="0.25">
      <c r="A386" s="7" t="s">
        <v>66</v>
      </c>
    </row>
    <row r="387" spans="1:19" hidden="1" x14ac:dyDescent="0.25">
      <c r="A387" s="7" t="s">
        <v>67</v>
      </c>
    </row>
    <row r="388" spans="1:19" x14ac:dyDescent="0.25">
      <c r="A388" s="7" t="s">
        <v>144</v>
      </c>
      <c r="B388" s="25"/>
      <c r="C388" s="25"/>
      <c r="D388" s="108"/>
      <c r="E388" s="108"/>
      <c r="F388" s="108"/>
      <c r="G388" s="108"/>
      <c r="L388" s="25"/>
    </row>
    <row r="389" spans="1:19" x14ac:dyDescent="0.25">
      <c r="B389" s="25"/>
      <c r="C389" s="25"/>
      <c r="D389" s="112" t="s">
        <v>278</v>
      </c>
      <c r="E389" s="113"/>
      <c r="F389" s="113"/>
      <c r="G389" s="113"/>
      <c r="H389" s="110"/>
      <c r="I389" s="110"/>
      <c r="J389" s="110"/>
      <c r="K389" s="110"/>
      <c r="L389" s="111"/>
    </row>
    <row r="390" spans="1:19" x14ac:dyDescent="0.25">
      <c r="B390" s="25"/>
      <c r="C390" s="25"/>
      <c r="D390" s="115"/>
      <c r="E390" s="58"/>
      <c r="F390" s="58"/>
      <c r="G390" s="58"/>
      <c r="H390" s="58"/>
      <c r="I390" s="58"/>
      <c r="J390" s="58"/>
      <c r="K390" s="58"/>
      <c r="L390" s="114"/>
    </row>
    <row r="391" spans="1:19" x14ac:dyDescent="0.25">
      <c r="B391" s="25"/>
      <c r="C391" s="25"/>
      <c r="D391" s="97" t="s">
        <v>145</v>
      </c>
      <c r="E391" s="98"/>
      <c r="F391" s="98"/>
      <c r="G391" s="98"/>
      <c r="H391" s="95">
        <f>SUMIF(M268:M388, IF(M267="","",M267), L268:L388)</f>
        <v>0</v>
      </c>
      <c r="I391" s="95"/>
      <c r="J391" s="95"/>
      <c r="K391" s="95"/>
      <c r="L391" s="96"/>
    </row>
    <row r="392" spans="1:19" x14ac:dyDescent="0.25">
      <c r="B392" s="25"/>
      <c r="C392" s="25"/>
      <c r="D392" s="97" t="s">
        <v>146</v>
      </c>
      <c r="E392" s="98"/>
      <c r="F392" s="98"/>
      <c r="G392" s="98"/>
      <c r="H392" s="95">
        <f>ROUND(SUMIF(M268:M388, IF(M267="","",M267), L268:L388) * 0.2, 2)</f>
        <v>0</v>
      </c>
      <c r="I392" s="95"/>
      <c r="J392" s="95"/>
      <c r="K392" s="95"/>
      <c r="L392" s="96"/>
    </row>
    <row r="393" spans="1:19" x14ac:dyDescent="0.25">
      <c r="B393" s="25"/>
      <c r="C393" s="25"/>
      <c r="D393" s="101" t="s">
        <v>147</v>
      </c>
      <c r="E393" s="102"/>
      <c r="F393" s="102"/>
      <c r="G393" s="102"/>
      <c r="H393" s="99">
        <f>SUM(H391:H392)</f>
        <v>0</v>
      </c>
      <c r="I393" s="99"/>
      <c r="J393" s="99"/>
      <c r="K393" s="99"/>
      <c r="L393" s="100"/>
    </row>
    <row r="394" spans="1:19" ht="15.75" customHeight="1" x14ac:dyDescent="0.25">
      <c r="A394" s="7">
        <v>3</v>
      </c>
      <c r="B394" s="17">
        <v>4</v>
      </c>
      <c r="C394" s="17"/>
      <c r="D394" s="116" t="s">
        <v>384</v>
      </c>
      <c r="E394" s="116"/>
      <c r="F394" s="116"/>
      <c r="G394" s="116"/>
      <c r="H394" s="18"/>
      <c r="I394" s="18"/>
      <c r="J394" s="18"/>
      <c r="K394" s="18"/>
      <c r="L394" s="19"/>
      <c r="M394" s="7"/>
    </row>
    <row r="395" spans="1:19" x14ac:dyDescent="0.25">
      <c r="A395" s="7">
        <v>4</v>
      </c>
      <c r="B395" s="17" t="s">
        <v>385</v>
      </c>
      <c r="C395" s="17"/>
      <c r="D395" s="117" t="s">
        <v>386</v>
      </c>
      <c r="E395" s="117"/>
      <c r="F395" s="117"/>
      <c r="G395" s="117"/>
      <c r="H395" s="20"/>
      <c r="I395" s="20"/>
      <c r="J395" s="20"/>
      <c r="K395" s="20"/>
      <c r="L395" s="21"/>
      <c r="M395" s="7"/>
    </row>
    <row r="396" spans="1:19" x14ac:dyDescent="0.25">
      <c r="A396" s="7">
        <v>5</v>
      </c>
      <c r="B396" s="17" t="s">
        <v>387</v>
      </c>
      <c r="C396" s="17"/>
      <c r="D396" s="106" t="s">
        <v>388</v>
      </c>
      <c r="E396" s="106"/>
      <c r="F396" s="106"/>
      <c r="G396" s="106"/>
      <c r="H396" s="22"/>
      <c r="I396" s="22"/>
      <c r="J396" s="22"/>
      <c r="K396" s="22"/>
      <c r="L396" s="23"/>
      <c r="M396" s="7"/>
    </row>
    <row r="397" spans="1:19" x14ac:dyDescent="0.25">
      <c r="A397" s="7">
        <v>9</v>
      </c>
      <c r="B397" s="24" t="s">
        <v>389</v>
      </c>
      <c r="C397" s="24"/>
      <c r="D397" s="107" t="s">
        <v>390</v>
      </c>
      <c r="E397" s="108"/>
      <c r="F397" s="108"/>
      <c r="G397" s="108"/>
      <c r="H397" s="108"/>
      <c r="I397" s="108"/>
      <c r="J397" s="108"/>
      <c r="K397" s="108"/>
      <c r="L397" s="25"/>
    </row>
    <row r="398" spans="1:19" ht="78.75" customHeight="1" x14ac:dyDescent="0.25">
      <c r="A398" s="7" t="s">
        <v>47</v>
      </c>
      <c r="B398" s="26"/>
      <c r="C398" s="26"/>
      <c r="D398" s="105" t="s">
        <v>391</v>
      </c>
      <c r="E398" s="105"/>
      <c r="F398" s="105"/>
      <c r="G398" s="105"/>
      <c r="H398" s="105"/>
      <c r="I398" s="105"/>
      <c r="J398" s="105"/>
      <c r="K398" s="105"/>
      <c r="L398" s="26"/>
    </row>
    <row r="399" spans="1:19" x14ac:dyDescent="0.25">
      <c r="A399" s="7" t="s">
        <v>64</v>
      </c>
      <c r="B399" s="17"/>
      <c r="C399" s="25"/>
      <c r="D399" s="109"/>
      <c r="E399" s="109"/>
      <c r="F399" s="109"/>
      <c r="G399" s="109"/>
      <c r="H399" s="27" t="s">
        <v>95</v>
      </c>
      <c r="I399" s="28">
        <v>0</v>
      </c>
      <c r="J399" s="28"/>
      <c r="K399" s="29"/>
      <c r="L399" s="29">
        <f>IF(AND(I399= "",J399= ""), 0, ROUND(ROUND(K399, 2) * ROUND(IF(J399="",I399,J399),  0), 2))</f>
        <v>0</v>
      </c>
      <c r="M399" s="7"/>
      <c r="O399" s="30">
        <v>0.2</v>
      </c>
      <c r="S399" s="7">
        <v>1414</v>
      </c>
    </row>
    <row r="400" spans="1:19" x14ac:dyDescent="0.25">
      <c r="A400" s="7">
        <v>9</v>
      </c>
      <c r="B400" s="24" t="s">
        <v>392</v>
      </c>
      <c r="C400" s="24"/>
      <c r="D400" s="107" t="s">
        <v>393</v>
      </c>
      <c r="E400" s="108"/>
      <c r="F400" s="108"/>
      <c r="G400" s="108"/>
      <c r="H400" s="108"/>
      <c r="I400" s="108"/>
      <c r="J400" s="108"/>
      <c r="K400" s="108"/>
      <c r="L400" s="25"/>
    </row>
    <row r="401" spans="1:19" ht="78.75" customHeight="1" x14ac:dyDescent="0.25">
      <c r="A401" s="7" t="s">
        <v>47</v>
      </c>
      <c r="B401" s="26"/>
      <c r="C401" s="26"/>
      <c r="D401" s="105" t="s">
        <v>394</v>
      </c>
      <c r="E401" s="105"/>
      <c r="F401" s="105"/>
      <c r="G401" s="105"/>
      <c r="H401" s="105"/>
      <c r="I401" s="105"/>
      <c r="J401" s="105"/>
      <c r="K401" s="105"/>
      <c r="L401" s="26"/>
    </row>
    <row r="402" spans="1:19" x14ac:dyDescent="0.25">
      <c r="A402" s="7" t="s">
        <v>64</v>
      </c>
      <c r="B402" s="17"/>
      <c r="C402" s="25"/>
      <c r="D402" s="109"/>
      <c r="E402" s="109"/>
      <c r="F402" s="109"/>
      <c r="G402" s="109"/>
      <c r="H402" s="27" t="s">
        <v>95</v>
      </c>
      <c r="I402" s="28">
        <v>0</v>
      </c>
      <c r="J402" s="28"/>
      <c r="K402" s="29"/>
      <c r="L402" s="29">
        <f>IF(AND(I402= "",J402= ""), 0, ROUND(ROUND(K402, 2) * ROUND(IF(J402="",I402,J402),  0), 2))</f>
        <v>0</v>
      </c>
      <c r="M402" s="7"/>
      <c r="O402" s="30">
        <v>0.2</v>
      </c>
      <c r="S402" s="7">
        <v>1414</v>
      </c>
    </row>
    <row r="403" spans="1:19" hidden="1" x14ac:dyDescent="0.25">
      <c r="A403" s="7" t="s">
        <v>66</v>
      </c>
    </row>
    <row r="404" spans="1:19" hidden="1" x14ac:dyDescent="0.25">
      <c r="A404" s="7" t="s">
        <v>67</v>
      </c>
    </row>
    <row r="405" spans="1:19" x14ac:dyDescent="0.25">
      <c r="A405" s="7">
        <v>4</v>
      </c>
      <c r="B405" s="17" t="s">
        <v>395</v>
      </c>
      <c r="C405" s="17"/>
      <c r="D405" s="117" t="s">
        <v>396</v>
      </c>
      <c r="E405" s="117"/>
      <c r="F405" s="117"/>
      <c r="G405" s="117"/>
      <c r="H405" s="20"/>
      <c r="I405" s="20"/>
      <c r="J405" s="20"/>
      <c r="K405" s="20"/>
      <c r="L405" s="21"/>
      <c r="M405" s="7"/>
    </row>
    <row r="406" spans="1:19" x14ac:dyDescent="0.25">
      <c r="A406" s="7">
        <v>5</v>
      </c>
      <c r="B406" s="17" t="s">
        <v>397</v>
      </c>
      <c r="C406" s="17"/>
      <c r="D406" s="106" t="s">
        <v>398</v>
      </c>
      <c r="E406" s="106"/>
      <c r="F406" s="106"/>
      <c r="G406" s="106"/>
      <c r="H406" s="22"/>
      <c r="I406" s="22"/>
      <c r="J406" s="22"/>
      <c r="K406" s="22"/>
      <c r="L406" s="23"/>
      <c r="M406" s="7"/>
    </row>
    <row r="407" spans="1:19" x14ac:dyDescent="0.25">
      <c r="A407" s="7">
        <v>9</v>
      </c>
      <c r="B407" s="24" t="s">
        <v>399</v>
      </c>
      <c r="C407" s="24"/>
      <c r="D407" s="107" t="s">
        <v>400</v>
      </c>
      <c r="E407" s="108"/>
      <c r="F407" s="108"/>
      <c r="G407" s="108"/>
      <c r="H407" s="108"/>
      <c r="I407" s="108"/>
      <c r="J407" s="108"/>
      <c r="K407" s="108"/>
      <c r="L407" s="25"/>
    </row>
    <row r="408" spans="1:19" ht="33.75" customHeight="1" x14ac:dyDescent="0.25">
      <c r="A408" s="7" t="s">
        <v>47</v>
      </c>
      <c r="B408" s="26"/>
      <c r="C408" s="26"/>
      <c r="D408" s="105" t="s">
        <v>401</v>
      </c>
      <c r="E408" s="105"/>
      <c r="F408" s="105"/>
      <c r="G408" s="105"/>
      <c r="H408" s="105"/>
      <c r="I408" s="105"/>
      <c r="J408" s="105"/>
      <c r="K408" s="105"/>
      <c r="L408" s="26"/>
    </row>
    <row r="409" spans="1:19" x14ac:dyDescent="0.25">
      <c r="A409" s="7" t="s">
        <v>64</v>
      </c>
      <c r="B409" s="17"/>
      <c r="C409" s="25"/>
      <c r="D409" s="109"/>
      <c r="E409" s="109"/>
      <c r="F409" s="109"/>
      <c r="G409" s="109"/>
      <c r="H409" s="27" t="s">
        <v>65</v>
      </c>
      <c r="I409" s="28">
        <v>0</v>
      </c>
      <c r="J409" s="28"/>
      <c r="K409" s="29"/>
      <c r="L409" s="29">
        <f>IF(AND(I409= "",J409= ""), 0, ROUND(ROUND(K409, 2) * ROUND(IF(J409="",I409,J409),  0), 2))</f>
        <v>0</v>
      </c>
      <c r="M409" s="7"/>
      <c r="O409" s="30">
        <v>0.2</v>
      </c>
      <c r="S409" s="7">
        <v>1414</v>
      </c>
    </row>
    <row r="410" spans="1:19" ht="22.5" customHeight="1" x14ac:dyDescent="0.25">
      <c r="A410" s="7">
        <v>9</v>
      </c>
      <c r="B410" s="24" t="s">
        <v>402</v>
      </c>
      <c r="C410" s="24"/>
      <c r="D410" s="107" t="s">
        <v>403</v>
      </c>
      <c r="E410" s="108"/>
      <c r="F410" s="108"/>
      <c r="G410" s="108"/>
      <c r="H410" s="108"/>
      <c r="I410" s="108"/>
      <c r="J410" s="108"/>
      <c r="K410" s="108"/>
      <c r="L410" s="25"/>
    </row>
    <row r="411" spans="1:19" ht="45" customHeight="1" x14ac:dyDescent="0.25">
      <c r="A411" s="7" t="s">
        <v>47</v>
      </c>
      <c r="B411" s="26"/>
      <c r="C411" s="26"/>
      <c r="D411" s="105" t="s">
        <v>404</v>
      </c>
      <c r="E411" s="105"/>
      <c r="F411" s="105"/>
      <c r="G411" s="105"/>
      <c r="H411" s="105"/>
      <c r="I411" s="105"/>
      <c r="J411" s="105"/>
      <c r="K411" s="105"/>
      <c r="L411" s="26"/>
    </row>
    <row r="412" spans="1:19" x14ac:dyDescent="0.25">
      <c r="A412" s="7" t="s">
        <v>64</v>
      </c>
      <c r="B412" s="17"/>
      <c r="C412" s="25"/>
      <c r="D412" s="109"/>
      <c r="E412" s="109"/>
      <c r="F412" s="109"/>
      <c r="G412" s="109"/>
      <c r="H412" s="27" t="s">
        <v>95</v>
      </c>
      <c r="I412" s="28">
        <v>0</v>
      </c>
      <c r="J412" s="28"/>
      <c r="K412" s="29"/>
      <c r="L412" s="29">
        <f>IF(AND(I412= "",J412= ""), 0, ROUND(ROUND(K412, 2) * ROUND(IF(J412="",I412,J412),  0), 2))</f>
        <v>0</v>
      </c>
      <c r="M412" s="7"/>
      <c r="O412" s="30">
        <v>0.2</v>
      </c>
      <c r="S412" s="7">
        <v>1414</v>
      </c>
    </row>
    <row r="413" spans="1:19" hidden="1" x14ac:dyDescent="0.25">
      <c r="A413" s="7" t="s">
        <v>66</v>
      </c>
    </row>
    <row r="414" spans="1:19" hidden="1" x14ac:dyDescent="0.25">
      <c r="A414" s="7" t="s">
        <v>67</v>
      </c>
    </row>
    <row r="415" spans="1:19" x14ac:dyDescent="0.25">
      <c r="A415" s="7">
        <v>4</v>
      </c>
      <c r="B415" s="17" t="s">
        <v>405</v>
      </c>
      <c r="C415" s="17"/>
      <c r="D415" s="117" t="s">
        <v>406</v>
      </c>
      <c r="E415" s="117"/>
      <c r="F415" s="117"/>
      <c r="G415" s="117"/>
      <c r="H415" s="20"/>
      <c r="I415" s="20"/>
      <c r="J415" s="20"/>
      <c r="K415" s="20"/>
      <c r="L415" s="21"/>
      <c r="M415" s="7"/>
    </row>
    <row r="416" spans="1:19" x14ac:dyDescent="0.25">
      <c r="A416" s="7">
        <v>5</v>
      </c>
      <c r="B416" s="17" t="s">
        <v>407</v>
      </c>
      <c r="C416" s="17"/>
      <c r="D416" s="106" t="s">
        <v>408</v>
      </c>
      <c r="E416" s="106"/>
      <c r="F416" s="106"/>
      <c r="G416" s="106"/>
      <c r="H416" s="22"/>
      <c r="I416" s="22"/>
      <c r="J416" s="22"/>
      <c r="K416" s="22"/>
      <c r="L416" s="23"/>
      <c r="M416" s="7"/>
    </row>
    <row r="417" spans="1:19" x14ac:dyDescent="0.25">
      <c r="A417" s="7">
        <v>9</v>
      </c>
      <c r="B417" s="24" t="s">
        <v>409</v>
      </c>
      <c r="C417" s="24"/>
      <c r="D417" s="107" t="s">
        <v>410</v>
      </c>
      <c r="E417" s="108"/>
      <c r="F417" s="108"/>
      <c r="G417" s="108"/>
      <c r="H417" s="108"/>
      <c r="I417" s="108"/>
      <c r="J417" s="108"/>
      <c r="K417" s="108"/>
      <c r="L417" s="25"/>
    </row>
    <row r="418" spans="1:19" ht="67.5" customHeight="1" x14ac:dyDescent="0.25">
      <c r="A418" s="7" t="s">
        <v>47</v>
      </c>
      <c r="B418" s="26"/>
      <c r="C418" s="26"/>
      <c r="D418" s="105" t="s">
        <v>411</v>
      </c>
      <c r="E418" s="105"/>
      <c r="F418" s="105"/>
      <c r="G418" s="105"/>
      <c r="H418" s="105"/>
      <c r="I418" s="105"/>
      <c r="J418" s="105"/>
      <c r="K418" s="105"/>
      <c r="L418" s="26"/>
    </row>
    <row r="419" spans="1:19" x14ac:dyDescent="0.25">
      <c r="A419" s="7" t="s">
        <v>64</v>
      </c>
      <c r="B419" s="17"/>
      <c r="C419" s="25"/>
      <c r="D419" s="109"/>
      <c r="E419" s="109"/>
      <c r="F419" s="109"/>
      <c r="G419" s="109"/>
      <c r="H419" s="27" t="s">
        <v>83</v>
      </c>
      <c r="I419" s="28">
        <v>0</v>
      </c>
      <c r="J419" s="28"/>
      <c r="K419" s="29"/>
      <c r="L419" s="29">
        <f>IF(AND(I419= "",J419= ""), 0, ROUND(ROUND(K419, 2) * ROUND(IF(J419="",I419,J419),  0), 2))</f>
        <v>0</v>
      </c>
      <c r="M419" s="7"/>
      <c r="O419" s="30">
        <v>0.2</v>
      </c>
      <c r="S419" s="7">
        <v>1414</v>
      </c>
    </row>
    <row r="420" spans="1:19" ht="16.5" x14ac:dyDescent="0.25">
      <c r="A420" s="7">
        <v>9</v>
      </c>
      <c r="B420" s="24" t="s">
        <v>412</v>
      </c>
      <c r="C420" s="24"/>
      <c r="D420" s="107" t="s">
        <v>413</v>
      </c>
      <c r="E420" s="108"/>
      <c r="F420" s="108"/>
      <c r="G420" s="108"/>
      <c r="H420" s="108"/>
      <c r="I420" s="108"/>
      <c r="J420" s="108"/>
      <c r="K420" s="108"/>
      <c r="L420" s="25"/>
    </row>
    <row r="421" spans="1:19" ht="90" customHeight="1" x14ac:dyDescent="0.25">
      <c r="A421" s="7" t="s">
        <v>47</v>
      </c>
      <c r="B421" s="26"/>
      <c r="C421" s="26"/>
      <c r="D421" s="105" t="s">
        <v>414</v>
      </c>
      <c r="E421" s="105"/>
      <c r="F421" s="105"/>
      <c r="G421" s="105"/>
      <c r="H421" s="105"/>
      <c r="I421" s="105"/>
      <c r="J421" s="105"/>
      <c r="K421" s="105"/>
      <c r="L421" s="26"/>
    </row>
    <row r="422" spans="1:19" x14ac:dyDescent="0.25">
      <c r="A422" s="7" t="s">
        <v>64</v>
      </c>
      <c r="B422" s="17"/>
      <c r="C422" s="25"/>
      <c r="D422" s="109"/>
      <c r="E422" s="109"/>
      <c r="F422" s="109"/>
      <c r="G422" s="109"/>
      <c r="H422" s="27" t="s">
        <v>83</v>
      </c>
      <c r="I422" s="28">
        <v>0</v>
      </c>
      <c r="J422" s="28"/>
      <c r="K422" s="29"/>
      <c r="L422" s="29">
        <f>IF(AND(I422= "",J422= ""), 0, ROUND(ROUND(K422, 2) * ROUND(IF(J422="",I422,J422),  0), 2))</f>
        <v>0</v>
      </c>
      <c r="M422" s="7"/>
      <c r="O422" s="30">
        <v>0.2</v>
      </c>
      <c r="S422" s="7">
        <v>1414</v>
      </c>
    </row>
    <row r="423" spans="1:19" hidden="1" x14ac:dyDescent="0.25">
      <c r="A423" s="7" t="s">
        <v>66</v>
      </c>
    </row>
    <row r="424" spans="1:19" x14ac:dyDescent="0.25">
      <c r="A424" s="7">
        <v>5</v>
      </c>
      <c r="B424" s="17" t="s">
        <v>415</v>
      </c>
      <c r="C424" s="17"/>
      <c r="D424" s="106" t="s">
        <v>370</v>
      </c>
      <c r="E424" s="106"/>
      <c r="F424" s="106"/>
      <c r="G424" s="106"/>
      <c r="H424" s="22"/>
      <c r="I424" s="22"/>
      <c r="J424" s="22"/>
      <c r="K424" s="22"/>
      <c r="L424" s="23"/>
      <c r="M424" s="7"/>
    </row>
    <row r="425" spans="1:19" ht="16.5" x14ac:dyDescent="0.25">
      <c r="A425" s="7">
        <v>9</v>
      </c>
      <c r="B425" s="24" t="s">
        <v>416</v>
      </c>
      <c r="C425" s="24"/>
      <c r="D425" s="107" t="s">
        <v>372</v>
      </c>
      <c r="E425" s="108"/>
      <c r="F425" s="108"/>
      <c r="G425" s="108"/>
      <c r="H425" s="108"/>
      <c r="I425" s="108"/>
      <c r="J425" s="108"/>
      <c r="K425" s="108"/>
      <c r="L425" s="25"/>
    </row>
    <row r="426" spans="1:19" ht="22.5" customHeight="1" x14ac:dyDescent="0.25">
      <c r="A426" s="7" t="s">
        <v>47</v>
      </c>
      <c r="B426" s="26"/>
      <c r="C426" s="26"/>
      <c r="D426" s="105" t="s">
        <v>373</v>
      </c>
      <c r="E426" s="105"/>
      <c r="F426" s="105"/>
      <c r="G426" s="105"/>
      <c r="H426" s="105"/>
      <c r="I426" s="105"/>
      <c r="J426" s="105"/>
      <c r="K426" s="105"/>
      <c r="L426" s="26"/>
    </row>
    <row r="427" spans="1:19" ht="22.5" customHeight="1" x14ac:dyDescent="0.25">
      <c r="A427" s="7" t="s">
        <v>47</v>
      </c>
      <c r="B427" s="26"/>
      <c r="C427" s="26"/>
      <c r="D427" s="105" t="s">
        <v>374</v>
      </c>
      <c r="E427" s="105"/>
      <c r="F427" s="105"/>
      <c r="G427" s="105"/>
      <c r="H427" s="105"/>
      <c r="I427" s="105"/>
      <c r="J427" s="105"/>
      <c r="K427" s="105"/>
      <c r="L427" s="26"/>
    </row>
    <row r="428" spans="1:19" ht="22.5" customHeight="1" x14ac:dyDescent="0.25">
      <c r="A428" s="7" t="s">
        <v>47</v>
      </c>
      <c r="B428" s="26"/>
      <c r="C428" s="26"/>
      <c r="D428" s="105" t="s">
        <v>375</v>
      </c>
      <c r="E428" s="105"/>
      <c r="F428" s="105"/>
      <c r="G428" s="105"/>
      <c r="H428" s="105"/>
      <c r="I428" s="105"/>
      <c r="J428" s="105"/>
      <c r="K428" s="105"/>
      <c r="L428" s="26"/>
    </row>
    <row r="429" spans="1:19" x14ac:dyDescent="0.25">
      <c r="A429" s="7" t="s">
        <v>47</v>
      </c>
      <c r="B429" s="26"/>
      <c r="C429" s="26"/>
      <c r="D429" s="105" t="s">
        <v>376</v>
      </c>
      <c r="E429" s="105"/>
      <c r="F429" s="105"/>
      <c r="G429" s="105"/>
      <c r="H429" s="105"/>
      <c r="I429" s="105"/>
      <c r="J429" s="105"/>
      <c r="K429" s="105"/>
      <c r="L429" s="26"/>
    </row>
    <row r="430" spans="1:19" ht="22.5" customHeight="1" x14ac:dyDescent="0.25">
      <c r="A430" s="7" t="s">
        <v>47</v>
      </c>
      <c r="B430" s="26"/>
      <c r="C430" s="26"/>
      <c r="D430" s="105" t="s">
        <v>377</v>
      </c>
      <c r="E430" s="105"/>
      <c r="F430" s="105"/>
      <c r="G430" s="105"/>
      <c r="H430" s="105"/>
      <c r="I430" s="105"/>
      <c r="J430" s="105"/>
      <c r="K430" s="105"/>
      <c r="L430" s="26"/>
    </row>
    <row r="431" spans="1:19" x14ac:dyDescent="0.25">
      <c r="A431" s="7" t="s">
        <v>47</v>
      </c>
      <c r="B431" s="26"/>
      <c r="C431" s="26"/>
      <c r="D431" s="105" t="s">
        <v>378</v>
      </c>
      <c r="E431" s="105"/>
      <c r="F431" s="105"/>
      <c r="G431" s="105"/>
      <c r="H431" s="105"/>
      <c r="I431" s="105"/>
      <c r="J431" s="105"/>
      <c r="K431" s="105"/>
      <c r="L431" s="26"/>
    </row>
    <row r="432" spans="1:19" x14ac:dyDescent="0.25">
      <c r="A432" s="7" t="s">
        <v>47</v>
      </c>
      <c r="B432" s="26"/>
      <c r="C432" s="26"/>
      <c r="D432" s="105" t="s">
        <v>379</v>
      </c>
      <c r="E432" s="105"/>
      <c r="F432" s="105"/>
      <c r="G432" s="105"/>
      <c r="H432" s="105"/>
      <c r="I432" s="105"/>
      <c r="J432" s="105"/>
      <c r="K432" s="105"/>
      <c r="L432" s="26"/>
    </row>
    <row r="433" spans="1:19" x14ac:dyDescent="0.25">
      <c r="A433" s="7" t="s">
        <v>47</v>
      </c>
      <c r="B433" s="26"/>
      <c r="C433" s="26"/>
      <c r="D433" s="105" t="s">
        <v>380</v>
      </c>
      <c r="E433" s="105"/>
      <c r="F433" s="105"/>
      <c r="G433" s="105"/>
      <c r="H433" s="105"/>
      <c r="I433" s="105"/>
      <c r="J433" s="105"/>
      <c r="K433" s="105"/>
      <c r="L433" s="26"/>
    </row>
    <row r="434" spans="1:19" x14ac:dyDescent="0.25">
      <c r="A434" s="7" t="s">
        <v>47</v>
      </c>
      <c r="B434" s="26"/>
      <c r="C434" s="26"/>
      <c r="D434" s="105" t="s">
        <v>381</v>
      </c>
      <c r="E434" s="105"/>
      <c r="F434" s="105"/>
      <c r="G434" s="105"/>
      <c r="H434" s="105"/>
      <c r="I434" s="105"/>
      <c r="J434" s="105"/>
      <c r="K434" s="105"/>
      <c r="L434" s="26"/>
    </row>
    <row r="435" spans="1:19" x14ac:dyDescent="0.25">
      <c r="A435" s="7" t="s">
        <v>47</v>
      </c>
      <c r="B435" s="26"/>
      <c r="C435" s="26"/>
      <c r="D435" s="105" t="s">
        <v>382</v>
      </c>
      <c r="E435" s="105"/>
      <c r="F435" s="105"/>
      <c r="G435" s="105"/>
      <c r="H435" s="105"/>
      <c r="I435" s="105"/>
      <c r="J435" s="105"/>
      <c r="K435" s="105"/>
      <c r="L435" s="26"/>
    </row>
    <row r="436" spans="1:19" ht="22.5" customHeight="1" x14ac:dyDescent="0.25">
      <c r="A436" s="7" t="s">
        <v>47</v>
      </c>
      <c r="B436" s="26"/>
      <c r="C436" s="26"/>
      <c r="D436" s="105" t="s">
        <v>383</v>
      </c>
      <c r="E436" s="105"/>
      <c r="F436" s="105"/>
      <c r="G436" s="105"/>
      <c r="H436" s="105"/>
      <c r="I436" s="105"/>
      <c r="J436" s="105"/>
      <c r="K436" s="105"/>
      <c r="L436" s="26"/>
    </row>
    <row r="437" spans="1:19" x14ac:dyDescent="0.25">
      <c r="A437" s="7" t="s">
        <v>64</v>
      </c>
      <c r="B437" s="17"/>
      <c r="C437" s="25"/>
      <c r="D437" s="109"/>
      <c r="E437" s="109"/>
      <c r="F437" s="109"/>
      <c r="G437" s="109"/>
      <c r="H437" s="27" t="s">
        <v>95</v>
      </c>
      <c r="I437" s="28">
        <v>0</v>
      </c>
      <c r="J437" s="28"/>
      <c r="K437" s="29"/>
      <c r="L437" s="29">
        <f>IF(AND(I437= "",J437= ""), 0, ROUND(ROUND(K437, 2) * ROUND(IF(J437="",I437,J437),  0), 2))</f>
        <v>0</v>
      </c>
      <c r="M437" s="7"/>
      <c r="O437" s="30">
        <v>0.2</v>
      </c>
      <c r="S437" s="7">
        <v>1414</v>
      </c>
    </row>
    <row r="438" spans="1:19" hidden="1" x14ac:dyDescent="0.25">
      <c r="A438" s="7" t="s">
        <v>66</v>
      </c>
    </row>
    <row r="439" spans="1:19" hidden="1" x14ac:dyDescent="0.25">
      <c r="A439" s="7" t="s">
        <v>67</v>
      </c>
    </row>
    <row r="440" spans="1:19" x14ac:dyDescent="0.25">
      <c r="A440" s="7" t="s">
        <v>144</v>
      </c>
      <c r="B440" s="25"/>
      <c r="C440" s="25"/>
      <c r="D440" s="108"/>
      <c r="E440" s="108"/>
      <c r="F440" s="108"/>
      <c r="G440" s="108"/>
      <c r="L440" s="25"/>
    </row>
    <row r="441" spans="1:19" x14ac:dyDescent="0.25">
      <c r="B441" s="25"/>
      <c r="C441" s="25"/>
      <c r="D441" s="112" t="s">
        <v>384</v>
      </c>
      <c r="E441" s="113"/>
      <c r="F441" s="113"/>
      <c r="G441" s="113"/>
      <c r="H441" s="110"/>
      <c r="I441" s="110"/>
      <c r="J441" s="110"/>
      <c r="K441" s="110"/>
      <c r="L441" s="111"/>
    </row>
    <row r="442" spans="1:19" x14ac:dyDescent="0.25">
      <c r="B442" s="25"/>
      <c r="C442" s="25"/>
      <c r="D442" s="115"/>
      <c r="E442" s="58"/>
      <c r="F442" s="58"/>
      <c r="G442" s="58"/>
      <c r="H442" s="58"/>
      <c r="I442" s="58"/>
      <c r="J442" s="58"/>
      <c r="K442" s="58"/>
      <c r="L442" s="114"/>
    </row>
    <row r="443" spans="1:19" x14ac:dyDescent="0.25">
      <c r="B443" s="25"/>
      <c r="C443" s="25"/>
      <c r="D443" s="97" t="s">
        <v>145</v>
      </c>
      <c r="E443" s="98"/>
      <c r="F443" s="98"/>
      <c r="G443" s="98"/>
      <c r="H443" s="95">
        <f>SUMIF(M395:M440, IF(M394="","",M394), L395:L440)</f>
        <v>0</v>
      </c>
      <c r="I443" s="95"/>
      <c r="J443" s="95"/>
      <c r="K443" s="95"/>
      <c r="L443" s="96"/>
    </row>
    <row r="444" spans="1:19" x14ac:dyDescent="0.25">
      <c r="B444" s="25"/>
      <c r="C444" s="25"/>
      <c r="D444" s="97" t="s">
        <v>146</v>
      </c>
      <c r="E444" s="98"/>
      <c r="F444" s="98"/>
      <c r="G444" s="98"/>
      <c r="H444" s="95">
        <f>ROUND(SUMIF(M395:M440, IF(M394="","",M394), L395:L440) * 0.2, 2)</f>
        <v>0</v>
      </c>
      <c r="I444" s="95"/>
      <c r="J444" s="95"/>
      <c r="K444" s="95"/>
      <c r="L444" s="96"/>
    </row>
    <row r="445" spans="1:19" x14ac:dyDescent="0.25">
      <c r="B445" s="25"/>
      <c r="C445" s="25"/>
      <c r="D445" s="101" t="s">
        <v>147</v>
      </c>
      <c r="E445" s="102"/>
      <c r="F445" s="102"/>
      <c r="G445" s="102"/>
      <c r="H445" s="99">
        <f>SUM(H443:H444)</f>
        <v>0</v>
      </c>
      <c r="I445" s="99"/>
      <c r="J445" s="99"/>
      <c r="K445" s="99"/>
      <c r="L445" s="100"/>
    </row>
    <row r="446" spans="1:19" ht="15.75" customHeight="1" x14ac:dyDescent="0.25">
      <c r="A446" s="7">
        <v>3</v>
      </c>
      <c r="B446" s="17">
        <v>6</v>
      </c>
      <c r="C446" s="17"/>
      <c r="D446" s="116" t="s">
        <v>417</v>
      </c>
      <c r="E446" s="116"/>
      <c r="F446" s="116"/>
      <c r="G446" s="116"/>
      <c r="H446" s="18"/>
      <c r="I446" s="18"/>
      <c r="J446" s="18"/>
      <c r="K446" s="18"/>
      <c r="L446" s="19"/>
      <c r="M446" s="7"/>
    </row>
    <row r="447" spans="1:19" x14ac:dyDescent="0.25">
      <c r="A447" s="36" t="s">
        <v>419</v>
      </c>
      <c r="B447" s="25"/>
      <c r="C447" s="25"/>
      <c r="D447" s="105" t="s">
        <v>418</v>
      </c>
      <c r="E447" s="105"/>
      <c r="F447" s="105"/>
      <c r="G447" s="105"/>
      <c r="H447" s="105"/>
      <c r="I447" s="105"/>
      <c r="J447" s="105"/>
      <c r="K447" s="105"/>
      <c r="L447" s="25"/>
    </row>
    <row r="448" spans="1:19" x14ac:dyDescent="0.25">
      <c r="A448" s="7">
        <v>5</v>
      </c>
      <c r="B448" s="17" t="s">
        <v>420</v>
      </c>
      <c r="C448" s="17"/>
      <c r="D448" s="106" t="s">
        <v>417</v>
      </c>
      <c r="E448" s="106"/>
      <c r="F448" s="106"/>
      <c r="G448" s="106"/>
      <c r="H448" s="22"/>
      <c r="I448" s="22"/>
      <c r="J448" s="22"/>
      <c r="K448" s="22"/>
      <c r="L448" s="23"/>
      <c r="M448" s="7"/>
    </row>
    <row r="449" spans="1:19" ht="225" customHeight="1" x14ac:dyDescent="0.25">
      <c r="A449" s="7" t="s">
        <v>133</v>
      </c>
      <c r="B449" s="26"/>
      <c r="C449" s="26"/>
      <c r="D449" s="105" t="s">
        <v>421</v>
      </c>
      <c r="E449" s="105"/>
      <c r="F449" s="105"/>
      <c r="G449" s="105"/>
      <c r="H449" s="105"/>
      <c r="I449" s="105"/>
      <c r="J449" s="105"/>
      <c r="K449" s="105"/>
      <c r="L449" s="26"/>
    </row>
    <row r="450" spans="1:19" x14ac:dyDescent="0.25">
      <c r="A450" s="7">
        <v>9</v>
      </c>
      <c r="B450" s="24" t="s">
        <v>422</v>
      </c>
      <c r="C450" s="24"/>
      <c r="D450" s="107" t="s">
        <v>423</v>
      </c>
      <c r="E450" s="108"/>
      <c r="F450" s="108"/>
      <c r="G450" s="108"/>
      <c r="H450" s="108"/>
      <c r="I450" s="108"/>
      <c r="J450" s="108"/>
      <c r="K450" s="108"/>
      <c r="L450" s="25"/>
    </row>
    <row r="451" spans="1:19" x14ac:dyDescent="0.25">
      <c r="A451" s="7" t="s">
        <v>64</v>
      </c>
      <c r="B451" s="17"/>
      <c r="C451" s="25"/>
      <c r="D451" s="109"/>
      <c r="E451" s="109"/>
      <c r="F451" s="109"/>
      <c r="G451" s="109"/>
      <c r="H451" s="27" t="s">
        <v>65</v>
      </c>
      <c r="I451" s="28">
        <v>0</v>
      </c>
      <c r="J451" s="28"/>
      <c r="K451" s="29"/>
      <c r="L451" s="29">
        <f>IF(AND(I451= "",J451= ""), 0, ROUND(ROUND(K451, 2) * ROUND(IF(J451="",I451,J451),  0), 2))</f>
        <v>0</v>
      </c>
      <c r="M451" s="7"/>
      <c r="O451" s="30">
        <v>0.2</v>
      </c>
      <c r="S451" s="7">
        <v>1414</v>
      </c>
    </row>
    <row r="452" spans="1:19" hidden="1" x14ac:dyDescent="0.25">
      <c r="A452" s="7" t="s">
        <v>66</v>
      </c>
    </row>
    <row r="453" spans="1:19" x14ac:dyDescent="0.25">
      <c r="A453" s="7" t="s">
        <v>144</v>
      </c>
      <c r="B453" s="25"/>
      <c r="C453" s="25"/>
      <c r="D453" s="108"/>
      <c r="E453" s="108"/>
      <c r="F453" s="108"/>
      <c r="G453" s="108"/>
      <c r="L453" s="25"/>
    </row>
    <row r="454" spans="1:19" x14ac:dyDescent="0.25">
      <c r="B454" s="25"/>
      <c r="C454" s="25"/>
      <c r="D454" s="112" t="s">
        <v>417</v>
      </c>
      <c r="E454" s="113"/>
      <c r="F454" s="113"/>
      <c r="G454" s="113"/>
      <c r="H454" s="110"/>
      <c r="I454" s="110"/>
      <c r="J454" s="110"/>
      <c r="K454" s="110"/>
      <c r="L454" s="111"/>
    </row>
    <row r="455" spans="1:19" x14ac:dyDescent="0.25">
      <c r="B455" s="25"/>
      <c r="C455" s="25"/>
      <c r="D455" s="115"/>
      <c r="E455" s="58"/>
      <c r="F455" s="58"/>
      <c r="G455" s="58"/>
      <c r="H455" s="58"/>
      <c r="I455" s="58"/>
      <c r="J455" s="58"/>
      <c r="K455" s="58"/>
      <c r="L455" s="114"/>
    </row>
    <row r="456" spans="1:19" x14ac:dyDescent="0.25">
      <c r="B456" s="25"/>
      <c r="C456" s="25"/>
      <c r="D456" s="97" t="s">
        <v>145</v>
      </c>
      <c r="E456" s="98"/>
      <c r="F456" s="98"/>
      <c r="G456" s="98"/>
      <c r="H456" s="95">
        <f>SUMIF(M447:M453, IF(M446="","",M446), L447:L453)</f>
        <v>0</v>
      </c>
      <c r="I456" s="95"/>
      <c r="J456" s="95"/>
      <c r="K456" s="95"/>
      <c r="L456" s="96"/>
    </row>
    <row r="457" spans="1:19" x14ac:dyDescent="0.25">
      <c r="B457" s="25"/>
      <c r="C457" s="25"/>
      <c r="D457" s="97" t="s">
        <v>146</v>
      </c>
      <c r="E457" s="98"/>
      <c r="F457" s="98"/>
      <c r="G457" s="98"/>
      <c r="H457" s="95">
        <f>ROUND(SUMIF(M447:M453, IF(M446="","",M446), L447:L453) * 0.2, 2)</f>
        <v>0</v>
      </c>
      <c r="I457" s="95"/>
      <c r="J457" s="95"/>
      <c r="K457" s="95"/>
      <c r="L457" s="96"/>
    </row>
    <row r="458" spans="1:19" x14ac:dyDescent="0.25">
      <c r="B458" s="25"/>
      <c r="C458" s="25"/>
      <c r="D458" s="101" t="s">
        <v>147</v>
      </c>
      <c r="E458" s="102"/>
      <c r="F458" s="102"/>
      <c r="G458" s="102"/>
      <c r="H458" s="99">
        <f>SUM(H456:H457)</f>
        <v>0</v>
      </c>
      <c r="I458" s="99"/>
      <c r="J458" s="99"/>
      <c r="K458" s="99"/>
      <c r="L458" s="100"/>
    </row>
    <row r="459" spans="1:19" ht="31.5" customHeight="1" x14ac:dyDescent="0.25">
      <c r="B459" s="3"/>
      <c r="C459" s="3"/>
      <c r="D459" s="103" t="s">
        <v>424</v>
      </c>
      <c r="E459" s="103"/>
      <c r="F459" s="103"/>
      <c r="G459" s="103"/>
      <c r="H459" s="103"/>
      <c r="I459" s="103"/>
      <c r="J459" s="103"/>
      <c r="K459" s="103"/>
      <c r="L459" s="103"/>
    </row>
    <row r="461" spans="1:19" x14ac:dyDescent="0.25">
      <c r="D461" s="104" t="s">
        <v>425</v>
      </c>
      <c r="E461" s="104"/>
      <c r="F461" s="104"/>
      <c r="G461" s="104"/>
      <c r="H461" s="104"/>
      <c r="I461" s="104"/>
      <c r="J461" s="104"/>
      <c r="K461" s="104"/>
      <c r="L461" s="104"/>
    </row>
    <row r="462" spans="1:19" x14ac:dyDescent="0.25">
      <c r="D462" s="91" t="s">
        <v>426</v>
      </c>
      <c r="E462" s="92"/>
      <c r="F462" s="92"/>
      <c r="G462" s="92"/>
      <c r="H462" s="90">
        <f>SUMIF(M30:M107, "", L30:L107)</f>
        <v>0</v>
      </c>
      <c r="I462" s="90"/>
      <c r="J462" s="90"/>
      <c r="K462" s="90"/>
      <c r="L462" s="90"/>
    </row>
    <row r="463" spans="1:19" x14ac:dyDescent="0.25">
      <c r="D463" s="89" t="s">
        <v>427</v>
      </c>
      <c r="E463" s="85"/>
      <c r="F463" s="85"/>
      <c r="G463" s="85"/>
      <c r="H463" s="87">
        <f>SUMIF(M30:M30, "", L30:L30)</f>
        <v>0</v>
      </c>
      <c r="I463" s="88"/>
      <c r="J463" s="88"/>
      <c r="K463" s="88"/>
      <c r="L463" s="88"/>
    </row>
    <row r="464" spans="1:19" x14ac:dyDescent="0.25">
      <c r="D464" s="89" t="s">
        <v>428</v>
      </c>
      <c r="E464" s="85"/>
      <c r="F464" s="85"/>
      <c r="G464" s="85"/>
      <c r="H464" s="87">
        <f>SUMIF(M45:M67, "", L45:L67)</f>
        <v>0</v>
      </c>
      <c r="I464" s="88"/>
      <c r="J464" s="88"/>
      <c r="K464" s="88"/>
      <c r="L464" s="88"/>
    </row>
    <row r="465" spans="1:12" x14ac:dyDescent="0.25">
      <c r="D465" s="89" t="s">
        <v>429</v>
      </c>
      <c r="E465" s="85"/>
      <c r="F465" s="85"/>
      <c r="G465" s="85"/>
      <c r="H465" s="87">
        <f>SUMIF(M74:M107, "", L74:L107)</f>
        <v>0</v>
      </c>
      <c r="I465" s="88"/>
      <c r="J465" s="88"/>
      <c r="K465" s="88"/>
      <c r="L465" s="88"/>
    </row>
    <row r="466" spans="1:12" x14ac:dyDescent="0.25">
      <c r="D466" s="91" t="s">
        <v>430</v>
      </c>
      <c r="E466" s="92"/>
      <c r="F466" s="92"/>
      <c r="G466" s="92"/>
      <c r="H466" s="90">
        <f>SUMIF(M122:M258, "", L122:L258)</f>
        <v>0</v>
      </c>
      <c r="I466" s="90"/>
      <c r="J466" s="90"/>
      <c r="K466" s="90"/>
      <c r="L466" s="90"/>
    </row>
    <row r="467" spans="1:12" x14ac:dyDescent="0.25">
      <c r="D467" s="91" t="s">
        <v>431</v>
      </c>
      <c r="E467" s="92"/>
      <c r="F467" s="92"/>
      <c r="G467" s="92"/>
      <c r="H467" s="90">
        <f>SUMIF(M275:M385, "", L275:L385)</f>
        <v>0</v>
      </c>
      <c r="I467" s="90"/>
      <c r="J467" s="90"/>
      <c r="K467" s="90"/>
      <c r="L467" s="90"/>
    </row>
    <row r="468" spans="1:12" x14ac:dyDescent="0.25">
      <c r="D468" s="89" t="s">
        <v>432</v>
      </c>
      <c r="E468" s="85"/>
      <c r="F468" s="85"/>
      <c r="G468" s="85"/>
      <c r="H468" s="87">
        <f>SUMIF(M275:M289, "", L275:L289)</f>
        <v>0</v>
      </c>
      <c r="I468" s="88"/>
      <c r="J468" s="88"/>
      <c r="K468" s="88"/>
      <c r="L468" s="88"/>
    </row>
    <row r="469" spans="1:12" x14ac:dyDescent="0.25">
      <c r="D469" s="89" t="s">
        <v>433</v>
      </c>
      <c r="E469" s="85"/>
      <c r="F469" s="85"/>
      <c r="G469" s="85"/>
      <c r="H469" s="87">
        <f>SUMIF(M297:M312, "", L297:L312)</f>
        <v>0</v>
      </c>
      <c r="I469" s="88"/>
      <c r="J469" s="88"/>
      <c r="K469" s="88"/>
      <c r="L469" s="88"/>
    </row>
    <row r="470" spans="1:12" x14ac:dyDescent="0.25">
      <c r="D470" s="89" t="s">
        <v>434</v>
      </c>
      <c r="E470" s="85"/>
      <c r="F470" s="85"/>
      <c r="G470" s="85"/>
      <c r="H470" s="87">
        <f>SUMIF(M319:M362, "", L319:L362)</f>
        <v>0</v>
      </c>
      <c r="I470" s="88"/>
      <c r="J470" s="88"/>
      <c r="K470" s="88"/>
      <c r="L470" s="88"/>
    </row>
    <row r="471" spans="1:12" x14ac:dyDescent="0.25">
      <c r="D471" s="89" t="s">
        <v>435</v>
      </c>
      <c r="E471" s="85"/>
      <c r="F471" s="85"/>
      <c r="G471" s="85"/>
      <c r="H471" s="87">
        <f>SUMIF(M370:M385, "", L370:L385)</f>
        <v>0</v>
      </c>
      <c r="I471" s="88"/>
      <c r="J471" s="88"/>
      <c r="K471" s="88"/>
      <c r="L471" s="88"/>
    </row>
    <row r="472" spans="1:12" x14ac:dyDescent="0.25">
      <c r="D472" s="91" t="s">
        <v>436</v>
      </c>
      <c r="E472" s="92"/>
      <c r="F472" s="92"/>
      <c r="G472" s="92"/>
      <c r="H472" s="90">
        <f>SUMIF(M399:M437, "", L399:L437)</f>
        <v>0</v>
      </c>
      <c r="I472" s="90"/>
      <c r="J472" s="90"/>
      <c r="K472" s="90"/>
      <c r="L472" s="90"/>
    </row>
    <row r="473" spans="1:12" x14ac:dyDescent="0.25">
      <c r="D473" s="89" t="s">
        <v>437</v>
      </c>
      <c r="E473" s="85"/>
      <c r="F473" s="85"/>
      <c r="G473" s="85"/>
      <c r="H473" s="87">
        <f>SUMIF(M399:M402, "", L399:L402)</f>
        <v>0</v>
      </c>
      <c r="I473" s="88"/>
      <c r="J473" s="88"/>
      <c r="K473" s="88"/>
      <c r="L473" s="88"/>
    </row>
    <row r="474" spans="1:12" x14ac:dyDescent="0.25">
      <c r="D474" s="89" t="s">
        <v>438</v>
      </c>
      <c r="E474" s="85"/>
      <c r="F474" s="85"/>
      <c r="G474" s="85"/>
      <c r="H474" s="87">
        <f>SUMIF(M409:M412, "", L409:L412)</f>
        <v>0</v>
      </c>
      <c r="I474" s="88"/>
      <c r="J474" s="88"/>
      <c r="K474" s="88"/>
      <c r="L474" s="88"/>
    </row>
    <row r="475" spans="1:12" x14ac:dyDescent="0.25">
      <c r="D475" s="89" t="s">
        <v>439</v>
      </c>
      <c r="E475" s="85"/>
      <c r="F475" s="85"/>
      <c r="G475" s="85"/>
      <c r="H475" s="87">
        <f>SUMIF(M419:M437, "", L419:L437)</f>
        <v>0</v>
      </c>
      <c r="I475" s="88"/>
      <c r="J475" s="88"/>
      <c r="K475" s="88"/>
      <c r="L475" s="88"/>
    </row>
    <row r="476" spans="1:12" x14ac:dyDescent="0.25">
      <c r="D476" s="91" t="s">
        <v>440</v>
      </c>
      <c r="E476" s="92"/>
      <c r="F476" s="92"/>
      <c r="G476" s="92"/>
      <c r="H476" s="90">
        <f>SUMIF(M451:M451, "", L451:L451)</f>
        <v>0</v>
      </c>
      <c r="I476" s="90"/>
      <c r="J476" s="90"/>
      <c r="K476" s="90"/>
      <c r="L476" s="90"/>
    </row>
    <row r="477" spans="1:12" x14ac:dyDescent="0.25">
      <c r="D477" s="93" t="s">
        <v>441</v>
      </c>
      <c r="E477" s="94"/>
      <c r="F477" s="94"/>
      <c r="G477" s="94"/>
      <c r="H477" s="38"/>
      <c r="I477" s="38"/>
      <c r="J477" s="38"/>
      <c r="K477" s="38"/>
      <c r="L477" s="39"/>
    </row>
    <row r="478" spans="1:12" x14ac:dyDescent="0.25">
      <c r="D478" s="73"/>
      <c r="E478" s="74"/>
      <c r="F478" s="74"/>
      <c r="G478" s="74"/>
      <c r="H478" s="74"/>
      <c r="I478" s="74"/>
      <c r="J478" s="74"/>
      <c r="K478" s="74"/>
      <c r="L478" s="75"/>
    </row>
    <row r="479" spans="1:12" x14ac:dyDescent="0.25">
      <c r="A479" s="36"/>
      <c r="D479" s="76" t="s">
        <v>145</v>
      </c>
      <c r="E479" s="58"/>
      <c r="F479" s="58"/>
      <c r="G479" s="58"/>
      <c r="H479" s="77">
        <f>SUMIF(M5:M459, IF(M4="","",M4), L5:L459)</f>
        <v>0</v>
      </c>
      <c r="I479" s="78"/>
      <c r="J479" s="78"/>
      <c r="K479" s="78"/>
      <c r="L479" s="79"/>
    </row>
    <row r="480" spans="1:12" x14ac:dyDescent="0.25">
      <c r="A480" s="36"/>
      <c r="D480" s="76" t="s">
        <v>146</v>
      </c>
      <c r="E480" s="58"/>
      <c r="F480" s="58"/>
      <c r="G480" s="58"/>
      <c r="H480" s="77">
        <f>ROUND(SUMIF(M5:M459, IF(M4="","",M4), L5:L459) * 0.2, 2)</f>
        <v>0</v>
      </c>
      <c r="I480" s="78"/>
      <c r="J480" s="78"/>
      <c r="K480" s="78"/>
      <c r="L480" s="79"/>
    </row>
    <row r="481" spans="4:12" x14ac:dyDescent="0.25">
      <c r="D481" s="80" t="s">
        <v>147</v>
      </c>
      <c r="E481" s="81"/>
      <c r="F481" s="81"/>
      <c r="G481" s="81"/>
      <c r="H481" s="82">
        <f>SUM(H479:H480)</f>
        <v>0</v>
      </c>
      <c r="I481" s="83"/>
      <c r="J481" s="83"/>
      <c r="K481" s="83"/>
      <c r="L481" s="84"/>
    </row>
    <row r="482" spans="4:12" x14ac:dyDescent="0.25">
      <c r="D482" s="85"/>
      <c r="E482" s="58"/>
      <c r="F482" s="58"/>
      <c r="G482" s="58"/>
      <c r="H482" s="58"/>
      <c r="I482" s="58"/>
      <c r="J482" s="58"/>
      <c r="K482" s="58"/>
      <c r="L482" s="58"/>
    </row>
    <row r="483" spans="4:12" x14ac:dyDescent="0.25">
      <c r="D483" s="86" t="s">
        <v>442</v>
      </c>
      <c r="E483" s="86"/>
      <c r="F483" s="86"/>
      <c r="G483" s="86"/>
      <c r="H483" s="86"/>
      <c r="I483" s="86"/>
      <c r="J483" s="86"/>
      <c r="K483" s="86"/>
      <c r="L483" s="86"/>
    </row>
    <row r="484" spans="4:12" x14ac:dyDescent="0.25">
      <c r="D484" s="69" t="str">
        <f>IF(Paramètres!AA2&lt;&gt;"",Paramètres!AA2,"")</f>
        <v xml:space="preserve">Zéro euro </v>
      </c>
      <c r="E484" s="69"/>
      <c r="F484" s="69"/>
      <c r="G484" s="69"/>
      <c r="H484" s="69"/>
      <c r="I484" s="69"/>
      <c r="J484" s="69"/>
      <c r="K484" s="69"/>
      <c r="L484" s="69"/>
    </row>
    <row r="485" spans="4:12" x14ac:dyDescent="0.25">
      <c r="D485" s="69"/>
      <c r="E485" s="69"/>
      <c r="F485" s="69"/>
      <c r="G485" s="69"/>
      <c r="H485" s="69"/>
      <c r="I485" s="69"/>
      <c r="J485" s="69"/>
      <c r="K485" s="69"/>
      <c r="L485" s="69"/>
    </row>
    <row r="486" spans="4:12" ht="56.65" customHeight="1" x14ac:dyDescent="0.25">
      <c r="H486" s="70" t="s">
        <v>443</v>
      </c>
      <c r="I486" s="70"/>
      <c r="J486" s="70"/>
      <c r="K486" s="70"/>
      <c r="L486" s="70"/>
    </row>
    <row r="488" spans="4:12" ht="85.15" customHeight="1" x14ac:dyDescent="0.25">
      <c r="D488" s="71" t="s">
        <v>444</v>
      </c>
      <c r="E488" s="71"/>
      <c r="F488" s="71"/>
      <c r="H488" s="71" t="s">
        <v>445</v>
      </c>
      <c r="I488" s="71"/>
      <c r="J488" s="71"/>
      <c r="K488" s="71"/>
      <c r="L488" s="71"/>
    </row>
    <row r="489" spans="4:12" x14ac:dyDescent="0.25">
      <c r="D489" s="72" t="s">
        <v>446</v>
      </c>
      <c r="E489" s="72"/>
      <c r="F489" s="72"/>
      <c r="G489" s="72"/>
      <c r="H489" s="72"/>
      <c r="I489" s="72"/>
      <c r="J489" s="72"/>
      <c r="K489" s="72"/>
      <c r="L489" s="72"/>
    </row>
  </sheetData>
  <mergeCells count="436">
    <mergeCell ref="D3:G3"/>
    <mergeCell ref="D4:G4"/>
    <mergeCell ref="D5:G5"/>
    <mergeCell ref="D6:G6"/>
    <mergeCell ref="D7:G7"/>
    <mergeCell ref="D8:K8"/>
    <mergeCell ref="D9:K9"/>
    <mergeCell ref="D10:K10"/>
    <mergeCell ref="D11:K11"/>
    <mergeCell ref="D12:K12"/>
    <mergeCell ref="D13:K13"/>
    <mergeCell ref="D14:K14"/>
    <mergeCell ref="D15:K15"/>
    <mergeCell ref="D16:K16"/>
    <mergeCell ref="D17:K17"/>
    <mergeCell ref="D18:K18"/>
    <mergeCell ref="D19:K19"/>
    <mergeCell ref="D20:K20"/>
    <mergeCell ref="D21:K21"/>
    <mergeCell ref="D22:K22"/>
    <mergeCell ref="D23:K23"/>
    <mergeCell ref="D24:K24"/>
    <mergeCell ref="D25:K25"/>
    <mergeCell ref="D26:K26"/>
    <mergeCell ref="D27:K27"/>
    <mergeCell ref="D28:K28"/>
    <mergeCell ref="D29:K29"/>
    <mergeCell ref="D30:G30"/>
    <mergeCell ref="D33:G33"/>
    <mergeCell ref="D34:G34"/>
    <mergeCell ref="D35:K35"/>
    <mergeCell ref="D36:K36"/>
    <mergeCell ref="D37:K37"/>
    <mergeCell ref="D38:K38"/>
    <mergeCell ref="D39:K39"/>
    <mergeCell ref="D40:K40"/>
    <mergeCell ref="D41:K41"/>
    <mergeCell ref="D42:K42"/>
    <mergeCell ref="D43:K43"/>
    <mergeCell ref="D44:K44"/>
    <mergeCell ref="D45:G45"/>
    <mergeCell ref="D46:K46"/>
    <mergeCell ref="D47:K47"/>
    <mergeCell ref="D48:G48"/>
    <mergeCell ref="D50:G50"/>
    <mergeCell ref="D51:K51"/>
    <mergeCell ref="D52:K52"/>
    <mergeCell ref="D53:G53"/>
    <mergeCell ref="D54:K54"/>
    <mergeCell ref="D55:K55"/>
    <mergeCell ref="D56:G56"/>
    <mergeCell ref="D57:K57"/>
    <mergeCell ref="D58:K58"/>
    <mergeCell ref="D59:G59"/>
    <mergeCell ref="D60:K60"/>
    <mergeCell ref="D61:K61"/>
    <mergeCell ref="D62:G62"/>
    <mergeCell ref="D64:G64"/>
    <mergeCell ref="D65:K65"/>
    <mergeCell ref="D66:K66"/>
    <mergeCell ref="D67:G67"/>
    <mergeCell ref="D70:G70"/>
    <mergeCell ref="D71:G71"/>
    <mergeCell ref="D72:K72"/>
    <mergeCell ref="D73:K73"/>
    <mergeCell ref="D74:G74"/>
    <mergeCell ref="D75:K75"/>
    <mergeCell ref="D76:K76"/>
    <mergeCell ref="D77:G77"/>
    <mergeCell ref="D78:K78"/>
    <mergeCell ref="D79:K79"/>
    <mergeCell ref="D80:G80"/>
    <mergeCell ref="D82:G82"/>
    <mergeCell ref="D83:K83"/>
    <mergeCell ref="D84:K84"/>
    <mergeCell ref="D86:G86"/>
    <mergeCell ref="D87:K87"/>
    <mergeCell ref="D88:K88"/>
    <mergeCell ref="D90:G90"/>
    <mergeCell ref="D92:G92"/>
    <mergeCell ref="D93:K93"/>
    <mergeCell ref="D94:K94"/>
    <mergeCell ref="D97:G97"/>
    <mergeCell ref="D98:K98"/>
    <mergeCell ref="D101:G101"/>
    <mergeCell ref="D103:G103"/>
    <mergeCell ref="D104:K104"/>
    <mergeCell ref="D105:K105"/>
    <mergeCell ref="D107:G107"/>
    <mergeCell ref="D110:G110"/>
    <mergeCell ref="H111:L111"/>
    <mergeCell ref="D111:G111"/>
    <mergeCell ref="H112:L112"/>
    <mergeCell ref="D112:G112"/>
    <mergeCell ref="H113:L113"/>
    <mergeCell ref="D113:G113"/>
    <mergeCell ref="H114:L114"/>
    <mergeCell ref="D114:G114"/>
    <mergeCell ref="H115:L115"/>
    <mergeCell ref="D115:G115"/>
    <mergeCell ref="D116:G116"/>
    <mergeCell ref="D117:G117"/>
    <mergeCell ref="D118:G118"/>
    <mergeCell ref="D119:K119"/>
    <mergeCell ref="D120:K120"/>
    <mergeCell ref="D122:G122"/>
    <mergeCell ref="D123:K123"/>
    <mergeCell ref="D124:K124"/>
    <mergeCell ref="D125:G125"/>
    <mergeCell ref="D128:G128"/>
    <mergeCell ref="D129:G129"/>
    <mergeCell ref="D130:K130"/>
    <mergeCell ref="D131:K131"/>
    <mergeCell ref="D133:G133"/>
    <mergeCell ref="D134:K134"/>
    <mergeCell ref="D135:K135"/>
    <mergeCell ref="D137:G137"/>
    <mergeCell ref="D140:G140"/>
    <mergeCell ref="D141:G141"/>
    <mergeCell ref="D142:K142"/>
    <mergeCell ref="D144:K144"/>
    <mergeCell ref="D145:G145"/>
    <mergeCell ref="D146:K146"/>
    <mergeCell ref="D147:K147"/>
    <mergeCell ref="D149:G149"/>
    <mergeCell ref="D151:G151"/>
    <mergeCell ref="D152:K152"/>
    <mergeCell ref="D153:K153"/>
    <mergeCell ref="D155:G155"/>
    <mergeCell ref="D158:G158"/>
    <mergeCell ref="D159:G159"/>
    <mergeCell ref="D160:K160"/>
    <mergeCell ref="D161:K161"/>
    <mergeCell ref="D163:G163"/>
    <mergeCell ref="D164:K164"/>
    <mergeCell ref="D165:K165"/>
    <mergeCell ref="D166:G166"/>
    <mergeCell ref="D168:G168"/>
    <mergeCell ref="D169:K169"/>
    <mergeCell ref="D170:K170"/>
    <mergeCell ref="D172:G172"/>
    <mergeCell ref="D175:G175"/>
    <mergeCell ref="D176:G176"/>
    <mergeCell ref="D177:K177"/>
    <mergeCell ref="D178:K178"/>
    <mergeCell ref="D179:G179"/>
    <mergeCell ref="D182:G182"/>
    <mergeCell ref="D183:G183"/>
    <mergeCell ref="D184:K184"/>
    <mergeCell ref="D185:K185"/>
    <mergeCell ref="D187:G187"/>
    <mergeCell ref="D188:K188"/>
    <mergeCell ref="D189:K189"/>
    <mergeCell ref="D191:G191"/>
    <mergeCell ref="D194:G194"/>
    <mergeCell ref="D195:G195"/>
    <mergeCell ref="D196:K196"/>
    <mergeCell ref="D197:K197"/>
    <mergeCell ref="D198:G198"/>
    <mergeCell ref="D200:G200"/>
    <mergeCell ref="D201:K201"/>
    <mergeCell ref="D202:K202"/>
    <mergeCell ref="D203:G203"/>
    <mergeCell ref="D204:K204"/>
    <mergeCell ref="D206:K206"/>
    <mergeCell ref="D207:G207"/>
    <mergeCell ref="D208:K208"/>
    <mergeCell ref="D209:K209"/>
    <mergeCell ref="D210:G210"/>
    <mergeCell ref="D213:G213"/>
    <mergeCell ref="D214:G214"/>
    <mergeCell ref="D215:K215"/>
    <mergeCell ref="D216:K216"/>
    <mergeCell ref="D218:G218"/>
    <mergeCell ref="D219:K219"/>
    <mergeCell ref="D220:K220"/>
    <mergeCell ref="D222:G222"/>
    <mergeCell ref="D223:K223"/>
    <mergeCell ref="D224:K224"/>
    <mergeCell ref="D226:G226"/>
    <mergeCell ref="D229:G229"/>
    <mergeCell ref="D230:G230"/>
    <mergeCell ref="D231:G231"/>
    <mergeCell ref="D232:K232"/>
    <mergeCell ref="D233:K233"/>
    <mergeCell ref="D234:G234"/>
    <mergeCell ref="D235:K235"/>
    <mergeCell ref="D236:G236"/>
    <mergeCell ref="D237:K237"/>
    <mergeCell ref="D238:G238"/>
    <mergeCell ref="D239:K239"/>
    <mergeCell ref="D240:G240"/>
    <mergeCell ref="D242:G242"/>
    <mergeCell ref="D243:K243"/>
    <mergeCell ref="D244:K244"/>
    <mergeCell ref="D245:G245"/>
    <mergeCell ref="D248:G248"/>
    <mergeCell ref="D249:G249"/>
    <mergeCell ref="D250:K250"/>
    <mergeCell ref="D251:K251"/>
    <mergeCell ref="D252:G252"/>
    <mergeCell ref="D254:G254"/>
    <mergeCell ref="D256:K256"/>
    <mergeCell ref="D257:K257"/>
    <mergeCell ref="D258:G258"/>
    <mergeCell ref="D261:G261"/>
    <mergeCell ref="H262:L262"/>
    <mergeCell ref="D262:G262"/>
    <mergeCell ref="H263:L263"/>
    <mergeCell ref="D263:G263"/>
    <mergeCell ref="H264:L264"/>
    <mergeCell ref="D264:G264"/>
    <mergeCell ref="H265:L265"/>
    <mergeCell ref="D265:G265"/>
    <mergeCell ref="H266:L266"/>
    <mergeCell ref="D266:G266"/>
    <mergeCell ref="D267:G267"/>
    <mergeCell ref="D268:K268"/>
    <mergeCell ref="D269:G269"/>
    <mergeCell ref="D270:G270"/>
    <mergeCell ref="D271:K271"/>
    <mergeCell ref="D272:K272"/>
    <mergeCell ref="D273:K273"/>
    <mergeCell ref="D275:G275"/>
    <mergeCell ref="D276:K276"/>
    <mergeCell ref="D278:G278"/>
    <mergeCell ref="D280:G280"/>
    <mergeCell ref="D281:K281"/>
    <mergeCell ref="D282:K282"/>
    <mergeCell ref="D283:K283"/>
    <mergeCell ref="D285:G285"/>
    <mergeCell ref="D286:K286"/>
    <mergeCell ref="D287:K287"/>
    <mergeCell ref="D289:G289"/>
    <mergeCell ref="D292:G292"/>
    <mergeCell ref="D293:G293"/>
    <mergeCell ref="D294:K294"/>
    <mergeCell ref="D295:K295"/>
    <mergeCell ref="D297:G297"/>
    <mergeCell ref="D298:K298"/>
    <mergeCell ref="D300:G300"/>
    <mergeCell ref="D301:K301"/>
    <mergeCell ref="D303:G303"/>
    <mergeCell ref="D304:K304"/>
    <mergeCell ref="D306:G306"/>
    <mergeCell ref="D308:G308"/>
    <mergeCell ref="D309:K309"/>
    <mergeCell ref="D310:K310"/>
    <mergeCell ref="D312:G312"/>
    <mergeCell ref="D315:G315"/>
    <mergeCell ref="D316:G316"/>
    <mergeCell ref="D317:K317"/>
    <mergeCell ref="D318:K318"/>
    <mergeCell ref="D319:G319"/>
    <mergeCell ref="D320:K320"/>
    <mergeCell ref="D321:K321"/>
    <mergeCell ref="D322:G322"/>
    <mergeCell ref="D324:G324"/>
    <mergeCell ref="D325:K325"/>
    <mergeCell ref="D326:K326"/>
    <mergeCell ref="D327:G327"/>
    <mergeCell ref="D328:K328"/>
    <mergeCell ref="D329:K329"/>
    <mergeCell ref="D330:G330"/>
    <mergeCell ref="D332:G332"/>
    <mergeCell ref="D333:K333"/>
    <mergeCell ref="D334:K334"/>
    <mergeCell ref="D336:G336"/>
    <mergeCell ref="D337:K337"/>
    <mergeCell ref="D338:K338"/>
    <mergeCell ref="D340:G340"/>
    <mergeCell ref="D341:K341"/>
    <mergeCell ref="D342:K342"/>
    <mergeCell ref="D344:G344"/>
    <mergeCell ref="D346:G346"/>
    <mergeCell ref="D347:G347"/>
    <mergeCell ref="D348:K348"/>
    <mergeCell ref="D349:K349"/>
    <mergeCell ref="D350:G350"/>
    <mergeCell ref="D351:K351"/>
    <mergeCell ref="D352:K352"/>
    <mergeCell ref="D353:G353"/>
    <mergeCell ref="D354:K354"/>
    <mergeCell ref="D355:K355"/>
    <mergeCell ref="D356:G356"/>
    <mergeCell ref="D357:K357"/>
    <mergeCell ref="D358:K358"/>
    <mergeCell ref="D359:G359"/>
    <mergeCell ref="D360:K360"/>
    <mergeCell ref="D361:K361"/>
    <mergeCell ref="D362:G362"/>
    <mergeCell ref="D366:G366"/>
    <mergeCell ref="D367:G367"/>
    <mergeCell ref="D368:K368"/>
    <mergeCell ref="D369:K369"/>
    <mergeCell ref="D370:G370"/>
    <mergeCell ref="D372:G372"/>
    <mergeCell ref="D373:K373"/>
    <mergeCell ref="D374:K374"/>
    <mergeCell ref="D375:K375"/>
    <mergeCell ref="D376:K376"/>
    <mergeCell ref="D377:K377"/>
    <mergeCell ref="D378:K378"/>
    <mergeCell ref="D379:K379"/>
    <mergeCell ref="D380:K380"/>
    <mergeCell ref="D381:K381"/>
    <mergeCell ref="D382:K382"/>
    <mergeCell ref="D383:K383"/>
    <mergeCell ref="D384:K384"/>
    <mergeCell ref="D385:G385"/>
    <mergeCell ref="D388:G388"/>
    <mergeCell ref="H389:L389"/>
    <mergeCell ref="D389:G389"/>
    <mergeCell ref="H390:L390"/>
    <mergeCell ref="D390:G390"/>
    <mergeCell ref="H391:L391"/>
    <mergeCell ref="D391:G391"/>
    <mergeCell ref="H392:L392"/>
    <mergeCell ref="D392:G392"/>
    <mergeCell ref="H393:L393"/>
    <mergeCell ref="D393:G393"/>
    <mergeCell ref="D394:G394"/>
    <mergeCell ref="D395:G395"/>
    <mergeCell ref="D396:G396"/>
    <mergeCell ref="D397:K397"/>
    <mergeCell ref="D398:K398"/>
    <mergeCell ref="D399:G399"/>
    <mergeCell ref="D400:K400"/>
    <mergeCell ref="D401:K401"/>
    <mergeCell ref="D402:G402"/>
    <mergeCell ref="D405:G405"/>
    <mergeCell ref="D406:G406"/>
    <mergeCell ref="D407:K407"/>
    <mergeCell ref="D408:K408"/>
    <mergeCell ref="D409:G409"/>
    <mergeCell ref="D410:K410"/>
    <mergeCell ref="D411:K411"/>
    <mergeCell ref="D412:G412"/>
    <mergeCell ref="D415:G415"/>
    <mergeCell ref="D416:G416"/>
    <mergeCell ref="D417:K417"/>
    <mergeCell ref="D418:K418"/>
    <mergeCell ref="D419:G419"/>
    <mergeCell ref="D420:K420"/>
    <mergeCell ref="D421:K421"/>
    <mergeCell ref="D422:G422"/>
    <mergeCell ref="D424:G424"/>
    <mergeCell ref="D425:K425"/>
    <mergeCell ref="D426:K426"/>
    <mergeCell ref="D427:K427"/>
    <mergeCell ref="D428:K428"/>
    <mergeCell ref="D429:K429"/>
    <mergeCell ref="D430:K430"/>
    <mergeCell ref="D431:K431"/>
    <mergeCell ref="D432:K432"/>
    <mergeCell ref="D433:K433"/>
    <mergeCell ref="D434:K434"/>
    <mergeCell ref="D435:K435"/>
    <mergeCell ref="D436:K436"/>
    <mergeCell ref="D437:G437"/>
    <mergeCell ref="D440:G440"/>
    <mergeCell ref="H441:L441"/>
    <mergeCell ref="D441:G441"/>
    <mergeCell ref="H442:L442"/>
    <mergeCell ref="D442:G442"/>
    <mergeCell ref="H443:L443"/>
    <mergeCell ref="D443:G443"/>
    <mergeCell ref="H444:L444"/>
    <mergeCell ref="D444:G444"/>
    <mergeCell ref="H445:L445"/>
    <mergeCell ref="D445:G445"/>
    <mergeCell ref="D446:G446"/>
    <mergeCell ref="D447:K447"/>
    <mergeCell ref="D448:G448"/>
    <mergeCell ref="D449:K449"/>
    <mergeCell ref="D450:K450"/>
    <mergeCell ref="D451:G451"/>
    <mergeCell ref="D453:G453"/>
    <mergeCell ref="H454:L454"/>
    <mergeCell ref="D454:G454"/>
    <mergeCell ref="H455:L455"/>
    <mergeCell ref="D455:G455"/>
    <mergeCell ref="H456:L456"/>
    <mergeCell ref="D456:G456"/>
    <mergeCell ref="H457:L457"/>
    <mergeCell ref="D457:G457"/>
    <mergeCell ref="H458:L458"/>
    <mergeCell ref="D458:G458"/>
    <mergeCell ref="D459:L459"/>
    <mergeCell ref="D461:L461"/>
    <mergeCell ref="H462:L462"/>
    <mergeCell ref="D462:G462"/>
    <mergeCell ref="H463:L463"/>
    <mergeCell ref="D463:G463"/>
    <mergeCell ref="H464:L464"/>
    <mergeCell ref="D464:G464"/>
    <mergeCell ref="H465:L465"/>
    <mergeCell ref="D465:G465"/>
    <mergeCell ref="H466:L466"/>
    <mergeCell ref="D466:G466"/>
    <mergeCell ref="H467:L467"/>
    <mergeCell ref="D467:G467"/>
    <mergeCell ref="H468:L468"/>
    <mergeCell ref="D468:G468"/>
    <mergeCell ref="H469:L469"/>
    <mergeCell ref="D469:G469"/>
    <mergeCell ref="H470:L470"/>
    <mergeCell ref="D470:G470"/>
    <mergeCell ref="H471:L471"/>
    <mergeCell ref="D471:G471"/>
    <mergeCell ref="H472:L472"/>
    <mergeCell ref="D472:G472"/>
    <mergeCell ref="H473:L473"/>
    <mergeCell ref="D473:G473"/>
    <mergeCell ref="H474:L474"/>
    <mergeCell ref="D474:G474"/>
    <mergeCell ref="H475:L475"/>
    <mergeCell ref="D475:G475"/>
    <mergeCell ref="H476:L476"/>
    <mergeCell ref="D476:G476"/>
    <mergeCell ref="D477:G477"/>
    <mergeCell ref="D484:L484"/>
    <mergeCell ref="D485:L485"/>
    <mergeCell ref="H486:L486"/>
    <mergeCell ref="D488:F488"/>
    <mergeCell ref="H488:L488"/>
    <mergeCell ref="D489:L489"/>
    <mergeCell ref="D478:L478"/>
    <mergeCell ref="D479:G479"/>
    <mergeCell ref="H479:L479"/>
    <mergeCell ref="D480:G480"/>
    <mergeCell ref="H480:L480"/>
    <mergeCell ref="D481:G481"/>
    <mergeCell ref="H481:L481"/>
    <mergeCell ref="D482:L482"/>
    <mergeCell ref="D483:L483"/>
  </mergeCells>
  <pageMargins left="0.55118110236219997" right="0.55118110236219997" top="0.55118110236219997" bottom="0.55118110236219997" header="0.23622047244093999" footer="0.23622047244093999"/>
  <pageSetup paperSize="9" fitToHeight="0" orientation="portrait"/>
  <headerFooter>
    <oddHeader>&amp;L2402012 - Travaux d'extention du terminal ferry à Ouistreham
Terminal ferry - 14150 Ouistreham&amp;RAppel d'offre -  Lot n°1 Terrassements Voiries Réseaux 
DCE - Edition du 25/03/2025</oddHeader>
    <oddFooter>&amp;LAGENCE DE CAEN&amp;CEdition du 25/03/2025&amp;RPage &amp;P/&amp;N</oddFooter>
  </headerFooter>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9.140625" defaultRowHeight="12.75" customHeight="1" x14ac:dyDescent="0.25"/>
  <cols>
    <col min="1" max="1" width="11.42578125" customWidth="1"/>
    <col min="2" max="2" width="35" customWidth="1"/>
    <col min="3" max="10" width="11.42578125" customWidth="1"/>
  </cols>
  <sheetData>
    <row r="1" spans="1:27" ht="12.75" customHeight="1" x14ac:dyDescent="0.25">
      <c r="B1" s="37" t="s">
        <v>447</v>
      </c>
      <c r="AA1" s="7">
        <f>IF(AO!H481&lt;&gt;"",AO!H481,"0")</f>
        <v>0</v>
      </c>
    </row>
    <row r="2" spans="1:27" ht="12.75" customHeight="1" x14ac:dyDescent="0.25">
      <c r="AA2" s="7" t="str">
        <f>UPPER(MID(AA98,1,1))&amp;MID(AA98,2,168)</f>
        <v xml:space="preserve">Zéro euro </v>
      </c>
    </row>
    <row r="3" spans="1:27" ht="25.5" customHeight="1" x14ac:dyDescent="0.25">
      <c r="A3" s="41" t="s">
        <v>448</v>
      </c>
      <c r="B3" s="40" t="s">
        <v>449</v>
      </c>
      <c r="C3" s="122" t="s">
        <v>474</v>
      </c>
      <c r="D3" s="122"/>
      <c r="E3" s="122"/>
      <c r="F3" s="122"/>
      <c r="G3" s="122"/>
      <c r="H3" s="122"/>
      <c r="I3" s="122"/>
      <c r="J3" s="122"/>
      <c r="AA3" s="7">
        <f>INT(AA1/1000000)</f>
        <v>0</v>
      </c>
    </row>
    <row r="4" spans="1:27" ht="12.75" customHeight="1" x14ac:dyDescent="0.25">
      <c r="AA4" s="7">
        <f>INT((AA1-AA3*1000000)/1000)</f>
        <v>0</v>
      </c>
    </row>
    <row r="5" spans="1:27" ht="25.5" customHeight="1" x14ac:dyDescent="0.25">
      <c r="A5" s="41" t="s">
        <v>450</v>
      </c>
      <c r="B5" s="40" t="s">
        <v>451</v>
      </c>
      <c r="C5" s="122" t="s">
        <v>475</v>
      </c>
      <c r="D5" s="122"/>
      <c r="E5" s="122"/>
      <c r="F5" s="122"/>
      <c r="G5" s="122"/>
      <c r="H5" s="122"/>
      <c r="I5" s="122"/>
      <c r="J5" s="122"/>
      <c r="AA5" s="7">
        <f>INT(AA1-AA3*1000000-AA4*1000)</f>
        <v>0</v>
      </c>
    </row>
    <row r="6" spans="1:27" ht="12.75" customHeight="1" x14ac:dyDescent="0.25">
      <c r="AA6" s="7">
        <f>ROUND(AA1-AA3*1000000-AA4*1000-AA5,2)*100</f>
        <v>0</v>
      </c>
    </row>
    <row r="7" spans="1:27" ht="12.75" customHeight="1" x14ac:dyDescent="0.25">
      <c r="A7" s="41" t="s">
        <v>460</v>
      </c>
      <c r="B7" s="40" t="s">
        <v>461</v>
      </c>
      <c r="C7" s="42">
        <v>2402012</v>
      </c>
      <c r="AA7" s="7">
        <f>AA3-AA12*100</f>
        <v>0</v>
      </c>
    </row>
    <row r="8" spans="1:27" ht="12.75" customHeight="1" x14ac:dyDescent="0.25">
      <c r="AA8" s="7">
        <f>0</f>
        <v>0</v>
      </c>
    </row>
    <row r="9" spans="1:27" ht="12.75" customHeight="1" x14ac:dyDescent="0.25">
      <c r="A9" s="41" t="s">
        <v>462</v>
      </c>
      <c r="B9" s="40" t="s">
        <v>463</v>
      </c>
      <c r="C9" s="42"/>
      <c r="AA9" s="7">
        <f>AA4-AA15*100</f>
        <v>0</v>
      </c>
    </row>
    <row r="10" spans="1:27" ht="12.75" customHeight="1" x14ac:dyDescent="0.25">
      <c r="AA10" s="7">
        <f>ROUND(AA5-AA18*100,0)</f>
        <v>0</v>
      </c>
    </row>
    <row r="11" spans="1:27" ht="25.5" customHeight="1" x14ac:dyDescent="0.25">
      <c r="A11" s="41" t="s">
        <v>452</v>
      </c>
      <c r="B11" s="40" t="s">
        <v>453</v>
      </c>
      <c r="C11" s="122" t="s">
        <v>39</v>
      </c>
      <c r="D11" s="122"/>
      <c r="E11" s="122"/>
      <c r="F11" s="122"/>
      <c r="G11" s="122"/>
      <c r="H11" s="122"/>
      <c r="I11" s="122"/>
      <c r="J11" s="122"/>
      <c r="AA11" s="7">
        <f>AA6</f>
        <v>0</v>
      </c>
    </row>
    <row r="12" spans="1:27" ht="12.75" customHeight="1" x14ac:dyDescent="0.25">
      <c r="AA12" s="7">
        <f>INT(AA3/100)</f>
        <v>0</v>
      </c>
    </row>
    <row r="13" spans="1:27" ht="12.75" customHeight="1" x14ac:dyDescent="0.25">
      <c r="A13" s="41" t="s">
        <v>464</v>
      </c>
      <c r="B13" s="40" t="s">
        <v>465</v>
      </c>
      <c r="C13" s="42" t="s">
        <v>476</v>
      </c>
      <c r="AA13" s="7">
        <f>INT((AA3-AA12*100)/10)</f>
        <v>0</v>
      </c>
    </row>
    <row r="14" spans="1:27" ht="12.75" customHeight="1" x14ac:dyDescent="0.25">
      <c r="AA14" s="7">
        <f>AA3-AA12*100-AA13*10</f>
        <v>0</v>
      </c>
    </row>
    <row r="15" spans="1:27" ht="12.75" customHeight="1" x14ac:dyDescent="0.25">
      <c r="A15" s="41" t="s">
        <v>466</v>
      </c>
      <c r="B15" s="40" t="s">
        <v>467</v>
      </c>
      <c r="C15" s="42" t="s">
        <v>477</v>
      </c>
      <c r="AA15" s="7">
        <f>INT(AA4/100)</f>
        <v>0</v>
      </c>
    </row>
    <row r="16" spans="1:27" ht="12.75" customHeight="1" x14ac:dyDescent="0.25">
      <c r="AA16" s="7">
        <f>INT((AA4-AA15*100)/10)</f>
        <v>0</v>
      </c>
    </row>
    <row r="17" spans="1:27" ht="12.75" customHeight="1" x14ac:dyDescent="0.25">
      <c r="A17" s="41" t="s">
        <v>468</v>
      </c>
      <c r="B17" s="40" t="s">
        <v>469</v>
      </c>
      <c r="C17" s="42"/>
      <c r="AA17" s="7">
        <f>AA4-AA15*100-AA16*10</f>
        <v>0</v>
      </c>
    </row>
    <row r="18" spans="1:27" ht="12.75" customHeight="1" x14ac:dyDescent="0.25">
      <c r="AA18" s="7">
        <f>INT(AA5/100)</f>
        <v>0</v>
      </c>
    </row>
    <row r="19" spans="1:27" ht="12.75" customHeight="1" x14ac:dyDescent="0.25">
      <c r="C19" s="43">
        <v>0.2</v>
      </c>
      <c r="E19" s="44" t="s">
        <v>470</v>
      </c>
      <c r="AA19" s="7">
        <f>INT((AA5-AA18*100)/10)</f>
        <v>0</v>
      </c>
    </row>
    <row r="20" spans="1:27" ht="12.75" customHeight="1" x14ac:dyDescent="0.25">
      <c r="C20" s="45">
        <v>5.5E-2</v>
      </c>
      <c r="E20" s="44" t="s">
        <v>471</v>
      </c>
      <c r="AA20" s="7">
        <f>AA5-AA18*100-AA19*10</f>
        <v>0</v>
      </c>
    </row>
    <row r="21" spans="1:27" ht="12.75" customHeight="1" x14ac:dyDescent="0.25">
      <c r="C21" s="45">
        <v>0</v>
      </c>
      <c r="E21" s="44" t="s">
        <v>472</v>
      </c>
      <c r="AA21" s="7">
        <f>INT(AA6/10)</f>
        <v>0</v>
      </c>
    </row>
    <row r="22" spans="1:27" ht="12.75" customHeight="1" x14ac:dyDescent="0.25">
      <c r="C22" s="46">
        <v>0</v>
      </c>
      <c r="E22" s="44" t="s">
        <v>473</v>
      </c>
      <c r="AA22" s="7">
        <f>ROUND(AA6-AA21*10,0)</f>
        <v>0</v>
      </c>
    </row>
    <row r="23" spans="1:27" ht="12.75" customHeight="1" x14ac:dyDescent="0.25">
      <c r="AA23" s="7" t="str">
        <f>IF(AA12=0,"",IF(AA12=1,"",IF(AA12=2,"deux ",IF(AA12=3,"trois ",IF(AA12=4,"quatre ",IF(AA12=5,"cinq ",AA42))))))</f>
        <v/>
      </c>
    </row>
    <row r="24" spans="1:27" ht="12.75" customHeight="1" x14ac:dyDescent="0.25">
      <c r="A24" s="41" t="s">
        <v>454</v>
      </c>
      <c r="B24" s="40" t="s">
        <v>455</v>
      </c>
      <c r="C24" s="122" t="s">
        <v>478</v>
      </c>
      <c r="D24" s="122"/>
      <c r="E24" s="122"/>
      <c r="F24" s="122"/>
      <c r="G24" s="122"/>
      <c r="H24" s="122"/>
      <c r="I24" s="122"/>
      <c r="J24" s="122"/>
      <c r="AA24" s="7" t="str">
        <f>IF(AA12=0,"",IF(AA12&lt;2,"cent ",AA43))</f>
        <v/>
      </c>
    </row>
    <row r="25" spans="1:27" ht="12.75" customHeight="1" x14ac:dyDescent="0.25">
      <c r="AA25" s="7" t="str">
        <f>IF(AA13=1,AA44,IF(AA13=7,AA64,IF(AA13=9,AA80,AA89)))</f>
        <v/>
      </c>
    </row>
    <row r="26" spans="1:27" ht="12.75" customHeight="1" x14ac:dyDescent="0.25">
      <c r="A26" s="41" t="s">
        <v>456</v>
      </c>
      <c r="B26" s="40" t="s">
        <v>457</v>
      </c>
      <c r="C26" s="122" t="s">
        <v>479</v>
      </c>
      <c r="D26" s="122"/>
      <c r="E26" s="122"/>
      <c r="F26" s="122"/>
      <c r="G26" s="122"/>
      <c r="H26" s="122"/>
      <c r="I26" s="122"/>
      <c r="J26" s="122"/>
      <c r="AA26" s="7" t="str">
        <f>IF(AA7=11,"",IF(AA7=12,"",IF(AA7=13,"",IF(AA7=14,"",IF(AA7=15,"",IF(AA7=16,"",AA45))))))</f>
        <v/>
      </c>
    </row>
    <row r="27" spans="1:27" ht="12.75" customHeight="1" x14ac:dyDescent="0.25">
      <c r="AA27" s="7" t="str">
        <f>IF(AA3=0,"",IF(AA3&lt;2,"million ","millions "))</f>
        <v/>
      </c>
    </row>
    <row r="28" spans="1:27" ht="12.75" customHeight="1" x14ac:dyDescent="0.25">
      <c r="A28" s="41" t="s">
        <v>458</v>
      </c>
      <c r="B28" s="40" t="s">
        <v>459</v>
      </c>
      <c r="C28" s="122"/>
      <c r="D28" s="122"/>
      <c r="E28" s="122"/>
      <c r="F28" s="122"/>
      <c r="G28" s="122"/>
      <c r="H28" s="122"/>
      <c r="I28" s="122"/>
      <c r="J28" s="122"/>
      <c r="AA28" s="7" t="str">
        <f>IF(AA8=1,"",IF(AA15=0,"",IF(AA15=1,"",IF(AA15=2,"deux ",IF(AA15=3,"trois ",IF(AA15=4,"quatre ",IF(AA15=5,"cinq ",AA46)))))))</f>
        <v/>
      </c>
    </row>
    <row r="29" spans="1:27" ht="12.75" customHeight="1" x14ac:dyDescent="0.25">
      <c r="AA29" s="7" t="str">
        <f>IF(AA15=0,"",IF(AA15&lt;2,"cent ",AA47))</f>
        <v/>
      </c>
    </row>
    <row r="30" spans="1:27" ht="12.75" customHeight="1" x14ac:dyDescent="0.25">
      <c r="AA30" s="7" t="str">
        <f>IF(AA16=1,AA48,IF(AA16=7,AA66,IF(AA16=9,AA81,AA90)))</f>
        <v/>
      </c>
    </row>
    <row r="31" spans="1:27" ht="12.75" customHeight="1" x14ac:dyDescent="0.25">
      <c r="AA31" s="7" t="str">
        <f>IF(AA4=1,"",AA49)</f>
        <v/>
      </c>
    </row>
    <row r="32" spans="1:27" ht="12.75" customHeight="1" x14ac:dyDescent="0.25">
      <c r="AA32" s="7" t="str">
        <f>IF(AA4&gt;0,"mille ","")</f>
        <v/>
      </c>
    </row>
    <row r="33" spans="27:27" ht="12.75" customHeight="1" x14ac:dyDescent="0.25">
      <c r="AA33" s="7" t="str">
        <f>IF(INT(AA1)=0,"zéro ",IF(AA18=0,"",IF(AA18=1,"",IF(AA18=2,"deux ",IF(AA18=3,"trois ",IF(AA18=4,"quatre ",IF(AA18=5,"cinq ",AA50)))))))</f>
        <v xml:space="preserve">zéro </v>
      </c>
    </row>
    <row r="34" spans="27:27" ht="12.75" customHeight="1" x14ac:dyDescent="0.25">
      <c r="AA34" s="7" t="str">
        <f>IF(AA18=0,"",IF(AA18&lt;2,"cent ",AA51))</f>
        <v/>
      </c>
    </row>
    <row r="35" spans="27:27" ht="12.75" customHeight="1" x14ac:dyDescent="0.25">
      <c r="AA35" s="7" t="str">
        <f>IF(AA19=1,AA52,IF(AA19=7,AA68,IF(AA19=9,AA83,AA91)))</f>
        <v/>
      </c>
    </row>
    <row r="36" spans="27:27" ht="12.75" customHeight="1" x14ac:dyDescent="0.25">
      <c r="AA36" s="7" t="str">
        <f>IF(AA10=11,"",IF(AA10=12,"",IF(AA10=13,"",IF(AA10=14,"",IF(AA10=15,"",IF(AA10=16,"",AA53))))))</f>
        <v/>
      </c>
    </row>
    <row r="37" spans="27:27" ht="12.75" customHeight="1" x14ac:dyDescent="0.25">
      <c r="AA37" s="7" t="str">
        <f>IF(INT(AA1&lt;2),"euro ","euros ")</f>
        <v xml:space="preserve">euro </v>
      </c>
    </row>
    <row r="38" spans="27:27" ht="12.75" customHeight="1" x14ac:dyDescent="0.25">
      <c r="AA38" s="7" t="str">
        <f>IF(AA6&gt;0,"et ","")</f>
        <v/>
      </c>
    </row>
    <row r="39" spans="27:27" ht="12.75" customHeight="1" x14ac:dyDescent="0.25">
      <c r="AA39" s="7" t="str">
        <f>IF(AA21=1,AA54,IF(AA21=7,AA70,IF(AA21=9,AA84,AA92)))</f>
        <v/>
      </c>
    </row>
    <row r="40" spans="27:27" ht="12.75" customHeight="1" x14ac:dyDescent="0.25">
      <c r="AA40" s="7" t="str">
        <f>IF(AA11=11,"",IF(AA11=12,"",IF(AA11=13,"",IF(AA11=14,"",IF(AA11=15,"",IF(AA11=16,"",AA55))))))</f>
        <v/>
      </c>
    </row>
    <row r="41" spans="27:27" ht="12.75" customHeight="1" x14ac:dyDescent="0.25">
      <c r="AA41" s="7" t="str">
        <f>IF(AA6=0,"",IF(AA6&lt;2,"centime","centimes"))</f>
        <v/>
      </c>
    </row>
    <row r="42" spans="27:27" ht="12.75" customHeight="1" x14ac:dyDescent="0.25">
      <c r="AA42" s="7" t="str">
        <f>IF(AA3=0," ",IF(AA12=6,"six ",IF(AA12=7,"sept ",IF(AA12=8,"huit ",IF(AA12=9,"neuf ",)))))</f>
        <v xml:space="preserve"> </v>
      </c>
    </row>
    <row r="43" spans="27:27" ht="12.75" customHeight="1" x14ac:dyDescent="0.25">
      <c r="AA43" s="7" t="str">
        <f>IF(AA7&gt;0,"cent ", "cents ")</f>
        <v xml:space="preserve">cents </v>
      </c>
    </row>
    <row r="44" spans="27:27" ht="12.75" customHeight="1" x14ac:dyDescent="0.25">
      <c r="AA44" s="7" t="str">
        <f>IF(AA7=10,"dix ",IF(AA7=11,"onze ",IF(AA7=12,"douze ",IF(AA7=13,"treize ",IF(AA7=14,"quatorze ",IF(AA7=15,"quinze ",AA56))))))</f>
        <v/>
      </c>
    </row>
    <row r="45" spans="27:27" ht="12.75" customHeight="1" x14ac:dyDescent="0.25">
      <c r="AA45" s="7" t="str">
        <f>IF(AA7=17,"",IF(AA7=18,"",IF(AA7=19,"",AA57)))</f>
        <v/>
      </c>
    </row>
    <row r="46" spans="27:27" ht="12.75" customHeight="1" x14ac:dyDescent="0.25">
      <c r="AA46" s="7">
        <f>IF(AA15=6,"six ",IF(AA15=7,"sept ",IF(AA15=8,"huit ",IF(AA15=9,"neuf ",))))</f>
        <v>0</v>
      </c>
    </row>
    <row r="47" spans="27:27" ht="12.75" customHeight="1" x14ac:dyDescent="0.25">
      <c r="AA47" s="7" t="str">
        <f>IF(AA9&gt;0,"cent ", "cents ")</f>
        <v xml:space="preserve">cents </v>
      </c>
    </row>
    <row r="48" spans="27:27" ht="12.75" customHeight="1" x14ac:dyDescent="0.25">
      <c r="AA48" s="7" t="str">
        <f>IF(AA9=10,"dix ",IF(AA9=11,"onze ",IF(AA9=12,"douze ",IF(AA9=13,"treize ",IF(AA9=14,"quatorze ",IF(AA9=15,"quinze ",AA58))))))</f>
        <v/>
      </c>
    </row>
    <row r="49" spans="27:27" ht="12.75" customHeight="1" x14ac:dyDescent="0.25">
      <c r="AA49" s="7" t="str">
        <f>IF(AA9=11,"",IF(AA9=12,"",IF(AA9=13,"",IF(AA9=14,"",IF(AA9=15,"",IF(AA9=16,"",AA59))))))</f>
        <v/>
      </c>
    </row>
    <row r="50" spans="27:27" ht="12.75" customHeight="1" x14ac:dyDescent="0.25">
      <c r="AA50" s="7">
        <f>IF(AA18=6,"six ",IF(AA18=7,"sept ",IF(AA18=8,"huit ",IF(AA18=9,"neuf ",))))</f>
        <v>0</v>
      </c>
    </row>
    <row r="51" spans="27:27" ht="12.75" customHeight="1" x14ac:dyDescent="0.25">
      <c r="AA51" s="7" t="str">
        <f>IF(AA10&gt;0,"cent ", "cents ")</f>
        <v xml:space="preserve">cents </v>
      </c>
    </row>
    <row r="52" spans="27:27" ht="12.75" customHeight="1" x14ac:dyDescent="0.25">
      <c r="AA52" s="7" t="str">
        <f>IF(AA10=10,"dix ",IF(AA10=11,"onze ",IF(AA10=12,"douze ",IF(AA10=13,"treize ",IF(AA10=14,"quatorze ",IF(AA10=15,"quinze ",AA60))))))</f>
        <v/>
      </c>
    </row>
    <row r="53" spans="27:27" ht="12.75" customHeight="1" x14ac:dyDescent="0.25">
      <c r="AA53" s="7" t="str">
        <f>IF(AA10=17,"",IF(AA10=18,"",IF(AA10=19,"",AA61)))</f>
        <v/>
      </c>
    </row>
    <row r="54" spans="27:27" ht="12.75" customHeight="1" x14ac:dyDescent="0.25">
      <c r="AA54" s="7" t="str">
        <f>IF(AA11=10,"dix ",IF(AA11=11,"onze ",IF(AA11=12,"douze ",IF(AA11=13,"treize ",IF(AA11=14,"quatorze ",IF(AA11=15,"quinze ",AA62))))))</f>
        <v/>
      </c>
    </row>
    <row r="55" spans="27:27" ht="12.75" customHeight="1" x14ac:dyDescent="0.25">
      <c r="AA55" s="7" t="str">
        <f>IF(AA11=17,"",IF(AA11=18,"",IF(AA11=19,"",AA63)))</f>
        <v/>
      </c>
    </row>
    <row r="56" spans="27:27" ht="12.75" customHeight="1" x14ac:dyDescent="0.25">
      <c r="AA56" s="7" t="str">
        <f>IF(AA7=16,"seize ",IF(AA7=17,"dix-sept ",IF(AA7=18,"dix-huit ",IF(AA7=19,"dix-neuf ",AA64))))</f>
        <v/>
      </c>
    </row>
    <row r="57" spans="27:27" ht="12.75" customHeight="1" x14ac:dyDescent="0.25">
      <c r="AA57" s="7" t="str">
        <f>IF(AA7=21,"et un ",IF(AA7=31,"et un ",IF(AA7=41,"et un ",IF(AA7=51,"et un ",IF(AA7=61,"et un ",AA65)))))</f>
        <v/>
      </c>
    </row>
    <row r="58" spans="27:27" ht="12.75" customHeight="1" x14ac:dyDescent="0.25">
      <c r="AA58" s="7" t="str">
        <f>IF(AA9=16,"seize ",IF(AA9=17,"dix-sept ",IF(AA9=18,"dix-huit ",IF(AA9=19,"dix-neuf ",AA66))))</f>
        <v/>
      </c>
    </row>
    <row r="59" spans="27:27" ht="12.75" customHeight="1" x14ac:dyDescent="0.25">
      <c r="AA59" s="7" t="str">
        <f>IF(AA9=17,"",IF(AA9=18,"",IF(AA9=19,"",AA67)))</f>
        <v/>
      </c>
    </row>
    <row r="60" spans="27:27" ht="12.75" customHeight="1" x14ac:dyDescent="0.25">
      <c r="AA60" s="7" t="str">
        <f>IF(AA10=16,"seize ",IF(AA10=17,"dix-sept ",IF(AA10=18,"dix-huit ",IF(AA10=19,"dix-neuf ",AA68))))</f>
        <v/>
      </c>
    </row>
    <row r="61" spans="27:27" ht="12.75" customHeight="1" x14ac:dyDescent="0.25">
      <c r="AA61" s="7" t="str">
        <f>IF(AA10=21,"et un ",IF(AA10=31,"et un ",IF(AA10=41,"et un ",IF(AA10=51,"et un ",IF(AA10=61,"et un ",AA69)))))</f>
        <v/>
      </c>
    </row>
    <row r="62" spans="27:27" ht="12.75" customHeight="1" x14ac:dyDescent="0.25">
      <c r="AA62" s="7" t="str">
        <f>IF(AA11=16,"seize ",IF(AA11=17,"dix-sept ",IF(AA11=18,"dix-huit ",IF(AA11=19,"dix-neuf ",AA70))))</f>
        <v/>
      </c>
    </row>
    <row r="63" spans="27:27" ht="12.75" customHeight="1" x14ac:dyDescent="0.25">
      <c r="AA63" s="7" t="str">
        <f>IF(AA11=21,"et un ",IF(AA11=31,"et un ",IF(AA11=41,"et un ",IF(AA11=51,"et un ",IF(AA11=61,"et un ",AA71)))))</f>
        <v/>
      </c>
    </row>
    <row r="64" spans="27:27" ht="12.75" customHeight="1" x14ac:dyDescent="0.25">
      <c r="AA64" s="7" t="str">
        <f>IF(AA7=70,"soixante-dix ",IF(AA7=71,"soixante et onze ",IF(AA7=72,"soixante-douze ",IF(AA7=73,"soixante-treize ",IF(AA7=74,"soixante-quatorze ",IF(AA7=75,"soixante-quinze ",AA72))))))</f>
        <v/>
      </c>
    </row>
    <row r="65" spans="27:27" ht="12.75" customHeight="1" x14ac:dyDescent="0.25">
      <c r="AA65" s="7" t="str">
        <f>IF(AA13=9,"",IF(AA13=7,"",IF(AA14=0,"",IF(AA14=1,"un ",IF(AA14=2,"deux ",IF(AA14=3,"trois ",IF(AA14=4,"quatre ",IF(AA14=5,"cinq ",AA73))))))))</f>
        <v/>
      </c>
    </row>
    <row r="66" spans="27:27" ht="12.75" customHeight="1" x14ac:dyDescent="0.25">
      <c r="AA66" s="7" t="str">
        <f>IF(AA9=70,"soixante-dix ",IF(AA9=71,"soixante et onze ",IF(AA9=72,"soixante-douze ",IF(AA9=73,"soixante-treize ",IF(AA9=74,"soixante-quatorze ",IF(AA9=75,"soixante-quinze ",AA74))))))</f>
        <v/>
      </c>
    </row>
    <row r="67" spans="27:27" ht="12.75" customHeight="1" x14ac:dyDescent="0.25">
      <c r="AA67" s="7" t="str">
        <f>IF(AA9=21,"et un ",IF(AA9=31,"et un ",IF(AA9=41,"et un ",IF(AA9=51,"et un ",IF(AA9=61,"et un ",AA75)))))</f>
        <v/>
      </c>
    </row>
    <row r="68" spans="27:27" ht="12.75" customHeight="1" x14ac:dyDescent="0.25">
      <c r="AA68" s="7" t="str">
        <f>IF(AA10=70,"soixante-dix ",IF(AA10=71,"soixante et onze ",IF(AA10=72,"soixante-douze ",IF(AA10=73,"soixante-treize ",IF(AA10=74,"soixante-quatorze ",IF(AA10=75,"soixante-quinze ",AA76))))))</f>
        <v/>
      </c>
    </row>
    <row r="69" spans="27:27" ht="12.75" customHeight="1" x14ac:dyDescent="0.25">
      <c r="AA69" s="7" t="str">
        <f>IF(AA19=9,"",IF(AA19=7,"",IF(AA20=0,"",IF(AA20=1,"un ",IF(AA20=2,"deux ",IF(AA20=3,"trois ",IF(AA20=4,"quatre ",IF(AA20=5,"cinq ",AA77))))))))</f>
        <v/>
      </c>
    </row>
    <row r="70" spans="27:27" ht="12.75" customHeight="1" x14ac:dyDescent="0.25">
      <c r="AA70" s="7" t="str">
        <f>IF(AA11=70,"soixante-dix ",IF(AA11=71,"soixante et onze ",IF(AA11=72,"soixante-douze ",IF(AA11=73,"soixante-treize ",IF(AA11=74,"soixante-quatorze ",IF(AA11=75,"soixante-quinze ",AA78))))))</f>
        <v/>
      </c>
    </row>
    <row r="71" spans="27:27" ht="12.75" customHeight="1" x14ac:dyDescent="0.25">
      <c r="AA71" s="7" t="str">
        <f>IF(AA21=9,"",IF(AA21=7,"",IF(AA22=0,"",IF(AA22=1,"un ",IF(AA22=2,"deux ",IF(AA22=3,"trois ",IF(AA22=4,"quatre ",IF(AA22=5,"cinq ",AA79))))))))</f>
        <v/>
      </c>
    </row>
    <row r="72" spans="27:27" ht="12.75" customHeight="1" x14ac:dyDescent="0.25">
      <c r="AA72" s="7" t="str">
        <f>IF(AA7=76,"soixante-seize ",IF(AA7=77,"soixante-dix-sept ",IF(AA7=78,"soixante-dix-huit ",IF(AA7=79,"soixante-dix-neuf ",AA80))))</f>
        <v/>
      </c>
    </row>
    <row r="73" spans="27:27" ht="12.75" customHeight="1" x14ac:dyDescent="0.25">
      <c r="AA73" s="7">
        <f>IF(AA13=9,"",IF(AA14=6,"six ",IF(AA14=7,"sept ",IF(AA14=8,"huit ",IF(AA14=9,"neuf ",)))))</f>
        <v>0</v>
      </c>
    </row>
    <row r="74" spans="27:27" ht="12.75" customHeight="1" x14ac:dyDescent="0.25">
      <c r="AA74" s="7" t="str">
        <f>IF(AA9=76,"soixante-seize ",IF(AA9=77,"soixante-dix-sept ",IF(AA9=78,"soixante-dix-huit ",IF(AA9=79,"soixante-dix-neuf ",AA81))))</f>
        <v/>
      </c>
    </row>
    <row r="75" spans="27:27" ht="12.75" customHeight="1" x14ac:dyDescent="0.25">
      <c r="AA75" s="7" t="str">
        <f>IF(AA16=9,"",IF(AA16=7,"",IF(AA17=0,"",IF(AA17=1,"un ",IF(AA17=2,"deux ",IF(AA17=3,"trois ",IF(AA17=4,"quatre ",IF(AA17=5,"cinq ",AA82))))))))</f>
        <v/>
      </c>
    </row>
    <row r="76" spans="27:27" ht="12.75" customHeight="1" x14ac:dyDescent="0.25">
      <c r="AA76" s="7" t="str">
        <f>IF(AA10=76,"soixante-seize ",IF(AA10=77,"soixante-dix-sept ",IF(AA10=78,"soixante-dix-huit ",IF(AA10=79,"soixante-dix-neuf ",AA83))))</f>
        <v/>
      </c>
    </row>
    <row r="77" spans="27:27" ht="12.75" customHeight="1" x14ac:dyDescent="0.25">
      <c r="AA77" s="7">
        <f>IF(AA19=9,"",IF(AA20=6,"six ",IF(AA20=7,"sept ",IF(AA20=8,"huit ",IF(AA20=9,"neuf ",)))))</f>
        <v>0</v>
      </c>
    </row>
    <row r="78" spans="27:27" ht="12.75" customHeight="1" x14ac:dyDescent="0.25">
      <c r="AA78" s="7" t="str">
        <f>IF(AA11=76,"soixante-seize ",IF(AA11=77,"soixante-dix-sept ",IF(AA11=78,"soixante-dix-huit ",IF(AA11=79,"soixante-dix-neuf ",AA84))))</f>
        <v/>
      </c>
    </row>
    <row r="79" spans="27:27" ht="12.75" customHeight="1" x14ac:dyDescent="0.25">
      <c r="AA79" s="7">
        <f>IF(AA21=9,"",IF(AA22=6,"six ",IF(AA22=7,"sept ",IF(AA22=8,"huit ",IF(AA22=9,"neuf ",)))))</f>
        <v>0</v>
      </c>
    </row>
    <row r="80" spans="27:27" ht="12.75" customHeight="1" x14ac:dyDescent="0.25">
      <c r="AA80" s="7" t="str">
        <f>IF(AA7=90,"quatre-vingt-dix ",IF(AA7=91,"quatre-vingt-onze ",IF(AA7=92,"quatre-vingt-douze ",IF(AA7=93,"quatre-vingt-treize ",IF(AA7=94,"quatre-vingt-quatorze ",IF(AA7=95,"quatre-vingt-quinze ",AA85))))))</f>
        <v/>
      </c>
    </row>
    <row r="81" spans="27:27" ht="12.75" customHeight="1" x14ac:dyDescent="0.25">
      <c r="AA81" s="7" t="str">
        <f>IF(AA9=90,"quatre-vingt-dix ",IF(AA9=91,"quatre-vingt-onze ",IF(AA9=92,"quatre-vingt-douze ",IF(AA9=93,"quatre-vingt-treize ",IF(AA9=94,"quatre-vingt-quatorze ",IF(AA9=95,"quatre-vingt-quinze ",AA86))))))</f>
        <v/>
      </c>
    </row>
    <row r="82" spans="27:27" ht="12.75" customHeight="1" x14ac:dyDescent="0.25">
      <c r="AA82" s="7">
        <f>IF(AA16=9,"",IF(AA17=6,"six ",IF(AA17=7,"sept ",IF(AA17=8,"huit ",IF(AA17=9,"neuf ",)))))</f>
        <v>0</v>
      </c>
    </row>
    <row r="83" spans="27:27" ht="12.75" customHeight="1" x14ac:dyDescent="0.25">
      <c r="AA83" s="7" t="str">
        <f>IF(AA10=90,"quatre-vingt-dix ",IF(AA10=91,"quatre-vingt-onze ",IF(AA10=92,"quatre-vingt-douze ",IF(AA10=93,"quatre-vingt-treize ",IF(AA10=94,"quatre-vingt-quatorze ",IF(AA10=95,"quatre-vingt-quinze ",AA87))))))</f>
        <v/>
      </c>
    </row>
    <row r="84" spans="27:27" ht="12.75" customHeight="1" x14ac:dyDescent="0.25">
      <c r="AA84" s="7" t="str">
        <f>IF(AA11=90,"quatre-vingt-dix ",IF(AA11=91,"quatre-vingt-onze ",IF(AA11=92,"quatre-vingt-douze ",IF(AA11=93,"quatre-vingt-treize ",IF(AA11=94,"quatre-vingt-quatorze ",IF(AA11=95,"quatre-vingt-quinze ",AA88))))))</f>
        <v/>
      </c>
    </row>
    <row r="85" spans="27:27" ht="12.75" customHeight="1" x14ac:dyDescent="0.25">
      <c r="AA85" s="7" t="str">
        <f>IF(AA7=96,"quatre-vingt-seize ",IF(AA7=97,"quatre-vingt-dix-sept ",IF(AA7=98,"quatre-vingt-dix-huit ",IF(AA7=99,"quatre-vingt-dix-neuf ",AA89))))</f>
        <v/>
      </c>
    </row>
    <row r="86" spans="27:27" ht="12.75" customHeight="1" x14ac:dyDescent="0.25">
      <c r="AA86" s="7" t="str">
        <f>IF(AA9=96,"quatre-vingt-seize ",IF(AA9=97,"quatre-vingt-dix-sept ",IF(AA9=98,"quatre-vingt-dix-huit ",IF(AA9=99,"quatre-vingt-dix-neuf ",AA90))))</f>
        <v/>
      </c>
    </row>
    <row r="87" spans="27:27" ht="12.75" customHeight="1" x14ac:dyDescent="0.25">
      <c r="AA87" s="7" t="str">
        <f>IF(AA10=96,"quatre-vingt-seize ",IF(AA10=97,"quatre-vingt-dix-sept ",IF(AA10=98,"quatre-vingt-dix-huit ",IF(AA10=99,"quatre-vingt-dix-neuf ",AA91))))</f>
        <v/>
      </c>
    </row>
    <row r="88" spans="27:27" ht="12.75" customHeight="1" x14ac:dyDescent="0.25">
      <c r="AA88" s="7" t="str">
        <f>IF(AA11=96,"quatre-vingt-seize ",IF(AA11=97,"quatre-vingt-dix-sept ",IF(AA11=98,"quatre-vingt-dix-huit ",IF(AA11=99,"quatre-vingt-dix-neuf ",AA92))))</f>
        <v/>
      </c>
    </row>
    <row r="89" spans="27:27" ht="12.75" customHeight="1" x14ac:dyDescent="0.25">
      <c r="AA89" s="7" t="str">
        <f>IF(AA13=2,"vingt ",IF(AA13=3,"trente ",IF(AA13=4,"quarante ",IF(AA13=5,"cinquante ",AA93))))</f>
        <v/>
      </c>
    </row>
    <row r="90" spans="27:27" ht="12.75" customHeight="1" x14ac:dyDescent="0.25">
      <c r="AA90" s="7" t="str">
        <f>IF(AA16=2,"vingt ",IF(AA16=3,"trente ",IF(AA16=4,"quarante ",IF(AA16=5,"cinquante ",AA94))))</f>
        <v/>
      </c>
    </row>
    <row r="91" spans="27:27" ht="12.75" customHeight="1" x14ac:dyDescent="0.25">
      <c r="AA91" s="7" t="str">
        <f>IF(AA19=2,"vingt ",IF(AA19=3,"trente ",IF(AA19=4,"quarante ",IF(AA19=5,"cinquante ",AA95))))</f>
        <v/>
      </c>
    </row>
    <row r="92" spans="27:27" ht="12.75" customHeight="1" x14ac:dyDescent="0.25">
      <c r="AA92" s="7" t="str">
        <f>IF(AA21=2,"vingt ",IF(AA21=3,"trente ",IF(AA21=4,"quarante ",IF(AA21=5,"cinquante ",AA96))))</f>
        <v/>
      </c>
    </row>
    <row r="93" spans="27:27" ht="12.75" customHeight="1" x14ac:dyDescent="0.25">
      <c r="AA93" s="7" t="str">
        <f>IF(AA13=6,"soixante ",IF(AA7=80,"quatre-vingts ",IF(AA13=8,"quatre-vingt-","")))</f>
        <v/>
      </c>
    </row>
    <row r="94" spans="27:27" ht="12.75" customHeight="1" x14ac:dyDescent="0.25">
      <c r="AA94" s="7" t="str">
        <f>IF(AA16=6,"soixante ",IF(AA9=80,"quatre-vingts ",IF(AA16=8,"quatre-vingt-","")))</f>
        <v/>
      </c>
    </row>
    <row r="95" spans="27:27" ht="12.75" customHeight="1" x14ac:dyDescent="0.25">
      <c r="AA95" s="7" t="str">
        <f>IF(AA19=6,"soixante ",IF(AA10=80,"quatre-vingts ",IF(AA19=8,"quatre-vingt-","")))</f>
        <v/>
      </c>
    </row>
    <row r="96" spans="27:27" ht="12.75" customHeight="1" x14ac:dyDescent="0.25">
      <c r="AA96" s="7" t="str">
        <f>IF(AA21=6,"soixante ",IF(AA11=80,"quatre-vingts ",IF(AA21=8,"quatre-vingt-","")))</f>
        <v/>
      </c>
    </row>
    <row r="97" spans="27:27" ht="12.75" customHeight="1" x14ac:dyDescent="0.25">
      <c r="AA97" s="7">
        <f>0</f>
        <v>0</v>
      </c>
    </row>
    <row r="98" spans="27:27" ht="12.75" customHeight="1" x14ac:dyDescent="0.25">
      <c r="AA98" s="7" t="str">
        <f>(AA23&amp;AA24&amp;AA25&amp;AA26&amp;AA27&amp;AA28&amp;AA29&amp;AA30&amp;AA31&amp;AA32&amp;AA33&amp;AA34&amp;AA35&amp;AA36&amp;AA37&amp;AA38&amp;AA39&amp;AA40&amp;AA41)</f>
        <v xml:space="preserve">zéro euro </v>
      </c>
    </row>
  </sheetData>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9.140625" defaultRowHeight="15" x14ac:dyDescent="0.25"/>
  <cols>
    <col min="1" max="1" width="24.7109375" customWidth="1"/>
  </cols>
  <sheetData>
    <row r="1" spans="1:3" x14ac:dyDescent="0.25">
      <c r="A1" s="7" t="s">
        <v>480</v>
      </c>
      <c r="B1" s="7" t="s">
        <v>481</v>
      </c>
    </row>
    <row r="2" spans="1:3" x14ac:dyDescent="0.25">
      <c r="A2" s="7" t="s">
        <v>482</v>
      </c>
      <c r="B2" s="7" t="s">
        <v>483</v>
      </c>
    </row>
    <row r="3" spans="1:3" x14ac:dyDescent="0.25">
      <c r="A3" s="7" t="s">
        <v>484</v>
      </c>
      <c r="B3" s="7">
        <v>1</v>
      </c>
    </row>
    <row r="4" spans="1:3" x14ac:dyDescent="0.25">
      <c r="A4" s="7" t="s">
        <v>485</v>
      </c>
      <c r="B4" s="7">
        <v>0</v>
      </c>
    </row>
    <row r="5" spans="1:3" x14ac:dyDescent="0.25">
      <c r="A5" s="7" t="s">
        <v>486</v>
      </c>
      <c r="B5" s="7">
        <v>0</v>
      </c>
    </row>
    <row r="6" spans="1:3" x14ac:dyDescent="0.25">
      <c r="A6" s="7" t="s">
        <v>487</v>
      </c>
      <c r="B6" s="7">
        <v>1</v>
      </c>
    </row>
    <row r="7" spans="1:3" x14ac:dyDescent="0.25">
      <c r="A7" s="7" t="s">
        <v>488</v>
      </c>
      <c r="B7" s="7">
        <v>0</v>
      </c>
    </row>
    <row r="8" spans="1:3" x14ac:dyDescent="0.25">
      <c r="A8" s="7" t="s">
        <v>489</v>
      </c>
      <c r="B8" s="7">
        <v>0</v>
      </c>
    </row>
    <row r="9" spans="1:3" x14ac:dyDescent="0.25">
      <c r="A9" s="7" t="s">
        <v>490</v>
      </c>
      <c r="B9" s="7">
        <v>0</v>
      </c>
    </row>
    <row r="10" spans="1:3" x14ac:dyDescent="0.25">
      <c r="A10" s="7" t="s">
        <v>491</v>
      </c>
      <c r="C10" s="7" t="s">
        <v>492</v>
      </c>
    </row>
    <row r="11" spans="1:3" x14ac:dyDescent="0.25">
      <c r="A11" s="7" t="s">
        <v>493</v>
      </c>
      <c r="B11" s="7">
        <v>0</v>
      </c>
    </row>
    <row r="12" spans="1:3" x14ac:dyDescent="0.25">
      <c r="A12" s="7" t="s">
        <v>494</v>
      </c>
      <c r="B12" s="7" t="s">
        <v>495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x14ac:dyDescent="0.25"/>
  <cols>
    <col min="1" max="1" width="6.7109375" customWidth="1"/>
    <col min="2" max="2" width="35" customWidth="1"/>
    <col min="3" max="10" width="11.42578125" customWidth="1"/>
  </cols>
  <sheetData>
    <row r="2" spans="1:10" ht="12.75" customHeight="1" x14ac:dyDescent="0.25">
      <c r="B2" s="125" t="s">
        <v>496</v>
      </c>
      <c r="C2" s="125"/>
      <c r="D2" s="125"/>
      <c r="E2" s="125"/>
      <c r="F2" s="125"/>
      <c r="G2" s="125"/>
      <c r="H2" s="125"/>
      <c r="I2" s="125"/>
      <c r="J2" s="125"/>
    </row>
    <row r="4" spans="1:10" ht="12.75" customHeight="1" x14ac:dyDescent="0.25">
      <c r="A4" s="41" t="s">
        <v>448</v>
      </c>
      <c r="B4" s="40" t="s">
        <v>497</v>
      </c>
      <c r="C4" s="124"/>
      <c r="D4" s="124"/>
      <c r="E4" s="124"/>
      <c r="F4" s="124"/>
      <c r="G4" s="124"/>
      <c r="H4" s="124"/>
      <c r="I4" s="124"/>
      <c r="J4" s="124"/>
    </row>
    <row r="6" spans="1:10" ht="12.75" customHeight="1" x14ac:dyDescent="0.25">
      <c r="A6" s="41" t="s">
        <v>450</v>
      </c>
      <c r="B6" s="40" t="s">
        <v>498</v>
      </c>
      <c r="C6" s="124"/>
      <c r="D6" s="124"/>
      <c r="E6" s="124"/>
      <c r="F6" s="124"/>
      <c r="G6" s="124"/>
      <c r="H6" s="124"/>
      <c r="I6" s="124"/>
      <c r="J6" s="124"/>
    </row>
    <row r="8" spans="1:10" ht="12.75" customHeight="1" x14ac:dyDescent="0.25">
      <c r="A8" s="41" t="s">
        <v>460</v>
      </c>
      <c r="B8" s="40" t="s">
        <v>499</v>
      </c>
      <c r="C8" s="124"/>
      <c r="D8" s="124"/>
      <c r="E8" s="124"/>
      <c r="F8" s="124"/>
      <c r="G8" s="124"/>
      <c r="H8" s="124"/>
      <c r="I8" s="124"/>
      <c r="J8" s="124"/>
    </row>
    <row r="10" spans="1:10" ht="12.75" customHeight="1" x14ac:dyDescent="0.25">
      <c r="A10" s="41" t="s">
        <v>462</v>
      </c>
      <c r="B10" s="40" t="s">
        <v>500</v>
      </c>
      <c r="C10" s="126"/>
      <c r="D10" s="126"/>
      <c r="E10" s="126"/>
      <c r="F10" s="126"/>
      <c r="G10" s="126"/>
      <c r="H10" s="126"/>
      <c r="I10" s="126"/>
      <c r="J10" s="126"/>
    </row>
    <row r="12" spans="1:10" ht="12.75" customHeight="1" x14ac:dyDescent="0.25">
      <c r="A12" s="41" t="s">
        <v>452</v>
      </c>
      <c r="B12" s="40" t="s">
        <v>501</v>
      </c>
      <c r="C12" s="124"/>
      <c r="D12" s="124"/>
      <c r="E12" s="124"/>
      <c r="F12" s="124"/>
      <c r="G12" s="124"/>
      <c r="H12" s="124"/>
      <c r="I12" s="124"/>
      <c r="J12" s="124"/>
    </row>
    <row r="14" spans="1:10" ht="12.75" customHeight="1" x14ac:dyDescent="0.25">
      <c r="A14" s="41" t="s">
        <v>464</v>
      </c>
      <c r="B14" s="40" t="s">
        <v>502</v>
      </c>
      <c r="C14" s="124"/>
      <c r="D14" s="124"/>
      <c r="E14" s="124"/>
      <c r="F14" s="124"/>
      <c r="G14" s="124"/>
      <c r="H14" s="124"/>
      <c r="I14" s="124"/>
      <c r="J14" s="124"/>
    </row>
    <row r="16" spans="1:10" ht="12.75" customHeight="1" x14ac:dyDescent="0.25">
      <c r="A16" s="41" t="s">
        <v>466</v>
      </c>
      <c r="B16" s="40" t="s">
        <v>503</v>
      </c>
      <c r="C16" s="124"/>
      <c r="D16" s="124"/>
      <c r="E16" s="124"/>
      <c r="F16" s="124"/>
      <c r="G16" s="124"/>
      <c r="H16" s="124"/>
      <c r="I16" s="124"/>
      <c r="J16" s="124"/>
    </row>
    <row r="18" spans="1:10" ht="12.75" customHeight="1" x14ac:dyDescent="0.25">
      <c r="A18" s="41" t="s">
        <v>468</v>
      </c>
      <c r="B18" s="40" t="s">
        <v>504</v>
      </c>
      <c r="C18" s="123"/>
      <c r="D18" s="123"/>
      <c r="E18" s="123"/>
      <c r="F18" s="123"/>
      <c r="G18" s="123"/>
      <c r="H18" s="123"/>
      <c r="I18" s="123"/>
      <c r="J18" s="123"/>
    </row>
    <row r="20" spans="1:10" ht="12.75" customHeight="1" x14ac:dyDescent="0.25">
      <c r="A20" s="41" t="s">
        <v>505</v>
      </c>
      <c r="B20" s="40" t="s">
        <v>506</v>
      </c>
      <c r="C20" s="123"/>
      <c r="D20" s="123"/>
      <c r="E20" s="123"/>
      <c r="F20" s="123"/>
      <c r="G20" s="123"/>
      <c r="H20" s="123"/>
      <c r="I20" s="123"/>
      <c r="J20" s="123"/>
    </row>
    <row r="22" spans="1:10" ht="12.75" customHeight="1" x14ac:dyDescent="0.25">
      <c r="A22" s="41" t="s">
        <v>454</v>
      </c>
      <c r="B22" s="40" t="s">
        <v>507</v>
      </c>
      <c r="C22" s="123"/>
      <c r="D22" s="123"/>
      <c r="E22" s="123"/>
      <c r="F22" s="123"/>
      <c r="G22" s="123"/>
      <c r="H22" s="123"/>
      <c r="I22" s="123"/>
      <c r="J22" s="123"/>
    </row>
    <row r="24" spans="1:10" ht="12.75" customHeight="1" x14ac:dyDescent="0.25">
      <c r="A24" s="41" t="s">
        <v>456</v>
      </c>
      <c r="B24" s="40" t="s">
        <v>508</v>
      </c>
      <c r="C24" s="124"/>
      <c r="D24" s="124"/>
      <c r="E24" s="124"/>
      <c r="F24" s="124"/>
      <c r="G24" s="124"/>
      <c r="H24" s="124"/>
      <c r="I24" s="124"/>
      <c r="J24" s="124"/>
    </row>
    <row r="28" spans="1:10" ht="60" customHeight="1" x14ac:dyDescent="0.25">
      <c r="A28" s="41" t="s">
        <v>458</v>
      </c>
      <c r="B28" s="40" t="s">
        <v>509</v>
      </c>
      <c r="C28" s="124"/>
      <c r="D28" s="124"/>
      <c r="E28" s="124"/>
      <c r="F28" s="124"/>
      <c r="G28" s="124"/>
      <c r="H28" s="124"/>
      <c r="I28" s="124"/>
      <c r="J28" s="124"/>
    </row>
  </sheetData>
  <mergeCells count="13">
    <mergeCell ref="B2:J2"/>
    <mergeCell ref="C4:J4"/>
    <mergeCell ref="C6:J6"/>
    <mergeCell ref="C8:J8"/>
    <mergeCell ref="C10:J10"/>
    <mergeCell ref="C22:J22"/>
    <mergeCell ref="C24:J24"/>
    <mergeCell ref="C28:J28"/>
    <mergeCell ref="C12:J12"/>
    <mergeCell ref="C14:J14"/>
    <mergeCell ref="C16:J16"/>
    <mergeCell ref="C18:J18"/>
    <mergeCell ref="C20:J2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9.140625" defaultRowHeight="12.75" customHeight="1" x14ac:dyDescent="0.25"/>
  <cols>
    <col min="1" max="1" width="6.7109375" customWidth="1"/>
    <col min="2" max="2" width="68.140625" customWidth="1"/>
    <col min="3" max="6" width="15.5703125" customWidth="1"/>
  </cols>
  <sheetData>
    <row r="2" spans="2:6" ht="16.149999999999999" customHeight="1" x14ac:dyDescent="0.25">
      <c r="B2" s="127" t="s">
        <v>510</v>
      </c>
      <c r="C2" s="127"/>
      <c r="D2" s="127"/>
      <c r="E2" s="127"/>
      <c r="F2" s="127"/>
    </row>
    <row r="4" spans="2:6" ht="12.75" customHeight="1" x14ac:dyDescent="0.25">
      <c r="B4" s="47" t="s">
        <v>511</v>
      </c>
      <c r="C4" s="47" t="s">
        <v>257</v>
      </c>
      <c r="D4" s="47" t="s">
        <v>512</v>
      </c>
      <c r="E4" s="47" t="s">
        <v>513</v>
      </c>
      <c r="F4" s="47" t="s">
        <v>514</v>
      </c>
    </row>
    <row r="6" spans="2:6" ht="12.75" customHeight="1" x14ac:dyDescent="0.25">
      <c r="B6" s="48"/>
      <c r="C6" s="49"/>
      <c r="D6" s="50"/>
      <c r="E6" s="51"/>
      <c r="F6" s="52" t="str">
        <f>IF(AND(E6= "",D6= ""), "", ROUND(ROUND(E6, 2) * ROUND(D6, 3), 2))</f>
        <v/>
      </c>
    </row>
    <row r="8" spans="2:6" ht="12.75" customHeight="1" x14ac:dyDescent="0.25">
      <c r="B8" s="48"/>
      <c r="C8" s="49"/>
      <c r="D8" s="50"/>
      <c r="E8" s="51"/>
      <c r="F8" s="52" t="str">
        <f>IF(AND(E8= "",D8= ""), "", ROUND(ROUND(E8, 2) * ROUND(D8, 3), 2))</f>
        <v/>
      </c>
    </row>
    <row r="10" spans="2:6" ht="12.75" customHeight="1" x14ac:dyDescent="0.25">
      <c r="B10" s="48"/>
      <c r="C10" s="49"/>
      <c r="D10" s="50"/>
      <c r="E10" s="51"/>
      <c r="F10" s="52" t="str">
        <f>IF(AND(E10= "",D10= ""), "", ROUND(ROUND(E10, 2) * ROUND(D10, 3), 2))</f>
        <v/>
      </c>
    </row>
    <row r="12" spans="2:6" ht="12.75" customHeight="1" x14ac:dyDescent="0.25">
      <c r="B12" s="48"/>
      <c r="C12" s="49"/>
      <c r="D12" s="50"/>
      <c r="E12" s="51"/>
      <c r="F12" s="52" t="str">
        <f>IF(AND(E12= "",D12= ""), "", ROUND(ROUND(E12, 2) * ROUND(D12, 3), 2))</f>
        <v/>
      </c>
    </row>
    <row r="14" spans="2:6" ht="12.75" customHeight="1" x14ac:dyDescent="0.25">
      <c r="B14" s="48"/>
      <c r="C14" s="49"/>
      <c r="D14" s="50"/>
      <c r="E14" s="51"/>
      <c r="F14" s="52" t="str">
        <f>IF(AND(E14= "",D14= ""), "", ROUND(ROUND(E14, 2) * ROUND(D14, 3), 2))</f>
        <v/>
      </c>
    </row>
    <row r="16" spans="2:6" ht="12.75" customHeight="1" x14ac:dyDescent="0.25">
      <c r="B16" s="48"/>
      <c r="C16" s="49"/>
      <c r="D16" s="50"/>
      <c r="E16" s="51"/>
      <c r="F16" s="52" t="str">
        <f>IF(AND(E16= "",D16= ""), "", ROUND(ROUND(E16, 2) * ROUND(D16, 3), 2))</f>
        <v/>
      </c>
    </row>
    <row r="18" spans="2:6" ht="12.75" customHeight="1" x14ac:dyDescent="0.25">
      <c r="B18" s="48"/>
      <c r="C18" s="49"/>
      <c r="D18" s="50"/>
      <c r="E18" s="51"/>
      <c r="F18" s="52" t="str">
        <f>IF(AND(E18= "",D18= ""), "", ROUND(ROUND(E18, 2) * ROUND(D18, 3), 2))</f>
        <v/>
      </c>
    </row>
    <row r="20" spans="2:6" ht="12.75" customHeight="1" x14ac:dyDescent="0.25">
      <c r="B20" s="48"/>
      <c r="C20" s="49"/>
      <c r="D20" s="50"/>
      <c r="E20" s="51"/>
      <c r="F20" s="52" t="str">
        <f>IF(AND(E20= "",D20= ""), "", ROUND(ROUND(E20, 2) * ROUND(D20, 3), 2))</f>
        <v/>
      </c>
    </row>
    <row r="22" spans="2:6" ht="12.75" customHeight="1" x14ac:dyDescent="0.25">
      <c r="B22" s="48"/>
      <c r="C22" s="49"/>
      <c r="D22" s="50"/>
      <c r="E22" s="51"/>
      <c r="F22" s="52" t="str">
        <f>IF(AND(E22= "",D22= ""), "", ROUND(ROUND(E22, 2) * ROUND(D22, 3), 2))</f>
        <v/>
      </c>
    </row>
    <row r="24" spans="2:6" ht="12.75" customHeight="1" x14ac:dyDescent="0.25">
      <c r="B24" s="48"/>
      <c r="C24" s="49"/>
      <c r="D24" s="50"/>
      <c r="E24" s="51"/>
      <c r="F24" s="52" t="str">
        <f>IF(AND(E24= "",D24= ""), "", ROUND(ROUND(E24, 2) * ROUND(D24, 3), 2))</f>
        <v/>
      </c>
    </row>
    <row r="26" spans="2:6" ht="12.75" customHeight="1" x14ac:dyDescent="0.25">
      <c r="B26" s="48"/>
      <c r="C26" s="49"/>
      <c r="D26" s="50"/>
      <c r="E26" s="51"/>
      <c r="F26" s="52" t="str">
        <f>IF(AND(E26= "",D26= ""), "", ROUND(ROUND(E26, 2) * ROUND(D26, 3), 2))</f>
        <v/>
      </c>
    </row>
    <row r="28" spans="2:6" ht="12.75" customHeight="1" x14ac:dyDescent="0.25">
      <c r="B28" s="48"/>
      <c r="C28" s="49"/>
      <c r="D28" s="50"/>
      <c r="E28" s="51"/>
      <c r="F28" s="52" t="str">
        <f>IF(AND(E28= "",D28= ""), "", ROUND(ROUND(E28, 2) * ROUND(D28, 3), 2))</f>
        <v/>
      </c>
    </row>
    <row r="30" spans="2:6" ht="12.75" customHeight="1" x14ac:dyDescent="0.25">
      <c r="B30" s="48"/>
      <c r="C30" s="49"/>
      <c r="D30" s="50"/>
      <c r="E30" s="51"/>
      <c r="F30" s="52" t="str">
        <f>IF(AND(E30= "",D30= ""), "", ROUND(ROUND(E30, 2) * ROUND(D30, 3), 2))</f>
        <v/>
      </c>
    </row>
    <row r="32" spans="2:6" ht="12.75" customHeight="1" x14ac:dyDescent="0.25">
      <c r="B32" s="48"/>
      <c r="C32" s="49"/>
      <c r="D32" s="50"/>
      <c r="E32" s="51"/>
      <c r="F32" s="52" t="str">
        <f>IF(AND(E32= "",D32= ""), "", ROUND(ROUND(E32, 2) * ROUND(D32, 3), 2))</f>
        <v/>
      </c>
    </row>
    <row r="34" spans="2:6" ht="12.75" customHeight="1" x14ac:dyDescent="0.25">
      <c r="B34" s="48"/>
      <c r="C34" s="49"/>
      <c r="D34" s="50"/>
      <c r="E34" s="51"/>
      <c r="F34" s="52" t="str">
        <f>IF(AND(E34= "",D34= ""), "", ROUND(ROUND(E34, 2) * ROUND(D34, 3), 2))</f>
        <v/>
      </c>
    </row>
    <row r="36" spans="2:6" ht="12.75" customHeight="1" x14ac:dyDescent="0.25">
      <c r="B36" s="48"/>
      <c r="C36" s="49"/>
      <c r="D36" s="50"/>
      <c r="E36" s="51"/>
      <c r="F36" s="52" t="str">
        <f>IF(AND(E36= "",D36= ""), "", ROUND(ROUND(E36, 2) * ROUND(D36, 3), 2))</f>
        <v/>
      </c>
    </row>
    <row r="38" spans="2:6" ht="12.75" customHeight="1" x14ac:dyDescent="0.25">
      <c r="B38" s="48"/>
      <c r="C38" s="49"/>
      <c r="D38" s="50"/>
      <c r="E38" s="51"/>
      <c r="F38" s="52" t="str">
        <f>IF(AND(E38= "",D38= ""), "", ROUND(ROUND(E38, 2) * ROUND(D38, 3), 2))</f>
        <v/>
      </c>
    </row>
    <row r="40" spans="2:6" ht="12.75" customHeight="1" x14ac:dyDescent="0.25">
      <c r="B40" s="48"/>
      <c r="C40" s="49"/>
      <c r="D40" s="50"/>
      <c r="E40" s="51"/>
      <c r="F40" s="52" t="str">
        <f>IF(AND(E40= "",D40= ""), "", ROUND(ROUND(E40, 2) * ROUND(D40, 3), 2))</f>
        <v/>
      </c>
    </row>
    <row r="42" spans="2:6" ht="12.75" customHeight="1" x14ac:dyDescent="0.25">
      <c r="B42" s="48"/>
      <c r="C42" s="49"/>
      <c r="D42" s="50"/>
      <c r="E42" s="51"/>
      <c r="F42" s="52" t="str">
        <f>IF(AND(E42= "",D42= ""), "", ROUND(ROUND(E42, 2) * ROUND(D42, 3), 2))</f>
        <v/>
      </c>
    </row>
    <row r="44" spans="2:6" ht="12.75" customHeight="1" x14ac:dyDescent="0.25">
      <c r="B44" s="48"/>
      <c r="C44" s="49"/>
      <c r="D44" s="50"/>
      <c r="E44" s="51"/>
      <c r="F44" s="52" t="str">
        <f>IF(AND(E44= "",D44= ""), "", ROUND(ROUND(E44, 2) * ROUND(D44, 3), 2))</f>
        <v/>
      </c>
    </row>
    <row r="46" spans="2:6" ht="12.75" customHeight="1" x14ac:dyDescent="0.25">
      <c r="B46" s="48"/>
      <c r="C46" s="49"/>
      <c r="D46" s="50"/>
      <c r="E46" s="51"/>
      <c r="F46" s="52" t="str">
        <f>IF(AND(E46= "",D46= ""), "", ROUND(ROUND(E46, 2) * ROUND(D46, 3), 2))</f>
        <v/>
      </c>
    </row>
    <row r="48" spans="2:6" ht="12.75" customHeight="1" x14ac:dyDescent="0.25">
      <c r="B48" s="48"/>
      <c r="C48" s="49"/>
      <c r="D48" s="50"/>
      <c r="E48" s="51"/>
      <c r="F48" s="52" t="str">
        <f>IF(AND(E48= "",D48= ""), "", ROUND(ROUND(E48, 2) * ROUND(D48, 3), 2))</f>
        <v/>
      </c>
    </row>
    <row r="50" spans="2:6" ht="12.75" customHeight="1" x14ac:dyDescent="0.25">
      <c r="B50" s="48"/>
      <c r="C50" s="49"/>
      <c r="D50" s="50"/>
      <c r="E50" s="51"/>
      <c r="F50" s="52" t="str">
        <f>IF(AND(E50= "",D50= ""), "", ROUND(ROUND(E50, 2) * ROUND(D50, 3), 2))</f>
        <v/>
      </c>
    </row>
    <row r="52" spans="2:6" ht="12.75" customHeight="1" x14ac:dyDescent="0.25">
      <c r="B52" s="48"/>
      <c r="C52" s="49"/>
      <c r="D52" s="50"/>
      <c r="E52" s="51"/>
      <c r="F52" s="52" t="str">
        <f>IF(AND(E52= "",D52= ""), "", ROUND(ROUND(E52, 2) * ROUND(D52, 3), 2))</f>
        <v/>
      </c>
    </row>
    <row r="54" spans="2:6" ht="12.75" customHeight="1" x14ac:dyDescent="0.25">
      <c r="B54" s="48"/>
      <c r="C54" s="49"/>
      <c r="D54" s="50"/>
      <c r="E54" s="51"/>
      <c r="F54" s="52" t="str">
        <f>IF(AND(E54= "",D54= ""), "", ROUND(ROUND(E54, 2) * ROUND(D54, 3), 2))</f>
        <v/>
      </c>
    </row>
  </sheetData>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AO</vt:lpstr>
      <vt:lpstr>Paramètres</vt:lpstr>
      <vt:lpstr>Version</vt:lpstr>
      <vt:lpstr>Coordonnées Entreprise</vt:lpstr>
      <vt:lpstr>Prestations supplémentaires</vt:lpstr>
      <vt:lpstr>CODELOT</vt:lpstr>
      <vt:lpstr>CPVILLEDOSSIER</vt:lpstr>
      <vt:lpstr>DATEVALEUR</vt:lpstr>
      <vt:lpstr>AO!Impression_des_titres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THIBAULT</dc:creator>
  <cp:lastModifiedBy>DANELON Noëlla</cp:lastModifiedBy>
  <dcterms:created xsi:type="dcterms:W3CDTF">2025-03-31T13:19:00Z</dcterms:created>
  <dcterms:modified xsi:type="dcterms:W3CDTF">2025-04-02T14:38:26Z</dcterms:modified>
</cp:coreProperties>
</file>