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vsrvfiles03\DLA\Economat\CELLULE DES MARCHES\3- LOCAL\2025\2025MB07_Intérim paramédical\1_DCE\Docs travail\Word\Version 3 - 10-4-25\"/>
    </mc:Choice>
  </mc:AlternateContent>
  <bookViews>
    <workbookView xWindow="0" yWindow="0" windowWidth="28800" windowHeight="1243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1" l="1"/>
  <c r="K40" i="1"/>
  <c r="K39" i="1"/>
  <c r="K38" i="1"/>
  <c r="K37" i="1"/>
  <c r="K36" i="1"/>
  <c r="J35" i="1"/>
  <c r="J41" i="1" s="1"/>
  <c r="I35" i="1"/>
  <c r="I41" i="1" s="1"/>
  <c r="I42" i="1" s="1"/>
  <c r="H35" i="1"/>
  <c r="G35" i="1"/>
  <c r="B35" i="1"/>
  <c r="G34" i="1"/>
  <c r="K34" i="1" s="1"/>
  <c r="B33" i="1"/>
  <c r="K33" i="1" s="1"/>
  <c r="B32" i="1"/>
  <c r="K32" i="1" s="1"/>
  <c r="B31" i="1"/>
  <c r="K31" i="1" s="1"/>
  <c r="K30" i="1"/>
  <c r="K29" i="1"/>
  <c r="J28" i="1"/>
  <c r="K28" i="1" s="1"/>
  <c r="I28" i="1"/>
  <c r="H28" i="1"/>
  <c r="H41" i="1" s="1"/>
  <c r="H42" i="1" s="1"/>
  <c r="G28" i="1"/>
  <c r="E28" i="1"/>
  <c r="E41" i="1" s="1"/>
  <c r="D28" i="1"/>
  <c r="D41" i="1" s="1"/>
  <c r="D42" i="1" s="1"/>
  <c r="C28" i="1"/>
  <c r="C41" i="1" s="1"/>
  <c r="B28" i="1"/>
  <c r="B41" i="1" s="1"/>
  <c r="J26" i="1"/>
  <c r="I26" i="1"/>
  <c r="H26" i="1"/>
  <c r="G26" i="1"/>
  <c r="F26" i="1"/>
  <c r="D26" i="1"/>
  <c r="C26" i="1"/>
  <c r="B26" i="1"/>
  <c r="K25" i="1"/>
  <c r="K24" i="1"/>
  <c r="K23" i="1"/>
  <c r="K22" i="1"/>
  <c r="K21" i="1"/>
  <c r="K20" i="1"/>
  <c r="E19" i="1"/>
  <c r="E26" i="1" s="1"/>
  <c r="J17" i="1"/>
  <c r="I17" i="1"/>
  <c r="H17" i="1"/>
  <c r="G17" i="1"/>
  <c r="F17" i="1"/>
  <c r="E17" i="1"/>
  <c r="D17" i="1"/>
  <c r="C16" i="1"/>
  <c r="B16" i="1"/>
  <c r="C15" i="1"/>
  <c r="C14" i="1"/>
  <c r="K14" i="1" s="1"/>
  <c r="B14" i="1"/>
  <c r="C13" i="1"/>
  <c r="K13" i="1" s="1"/>
  <c r="B13" i="1"/>
  <c r="G41" i="1" l="1"/>
  <c r="G42" i="1" s="1"/>
  <c r="B17" i="1"/>
  <c r="B42" i="1"/>
  <c r="C17" i="1"/>
  <c r="C42" i="1" s="1"/>
  <c r="F42" i="1"/>
  <c r="K16" i="1"/>
  <c r="K17" i="1"/>
  <c r="E42" i="1"/>
  <c r="J42" i="1"/>
  <c r="K26" i="1"/>
  <c r="K15" i="1"/>
  <c r="K35" i="1"/>
  <c r="K19" i="1"/>
  <c r="K41" i="1" l="1"/>
  <c r="K42" i="1"/>
</calcChain>
</file>

<file path=xl/sharedStrings.xml><?xml version="1.0" encoding="utf-8"?>
<sst xmlns="http://schemas.openxmlformats.org/spreadsheetml/2006/main" count="55" uniqueCount="45">
  <si>
    <t>IDE spécialisé Bloc Opératoire</t>
  </si>
  <si>
    <t>Infirmier(e) de bloc opératoire DE (IBODE) niv.1</t>
  </si>
  <si>
    <t>Infirmier(e) de bloc opératoire DE (IBODE) niv.2</t>
  </si>
  <si>
    <t>Infirmier(e) anesthésiste DE (IADE)</t>
  </si>
  <si>
    <t>Ergothérapeute DE</t>
  </si>
  <si>
    <t>Orthophoniste DE</t>
  </si>
  <si>
    <t>Othoptiste DE</t>
  </si>
  <si>
    <t>Pédicure-Podologue DE</t>
  </si>
  <si>
    <t>Psychomotricien(e) DE</t>
  </si>
  <si>
    <t>Infirmier(e) DE spécialisée Psychiatrie niv.1</t>
  </si>
  <si>
    <t>Infirmier(e) DE spécialisée Psychiatrie niv.2</t>
  </si>
  <si>
    <t>Manipulateur en radiologie médicale DE</t>
  </si>
  <si>
    <t>Aide -soignant (e) DE (AS)</t>
  </si>
  <si>
    <t>Aide -soignant (e) DE (AS) en Gériatrie</t>
  </si>
  <si>
    <t>Agent de Service Hospitalier (ASH)</t>
  </si>
  <si>
    <t>Préparateur en pharmacie hospitalière</t>
  </si>
  <si>
    <t>Techniciens de laboratoire</t>
  </si>
  <si>
    <t>Assistant Médico-Administratif ( Secrétaire médicale)</t>
  </si>
  <si>
    <t>Etat des besoins du GHT 78 Sud</t>
  </si>
  <si>
    <t>Données à titre indicatif</t>
  </si>
  <si>
    <t>ANNEXE 2 AU CCTP</t>
  </si>
  <si>
    <t>CHVersailles</t>
  </si>
  <si>
    <t>CHRambouillet</t>
  </si>
  <si>
    <t>CHLVésinet</t>
  </si>
  <si>
    <t>CHPlaisir</t>
  </si>
  <si>
    <t>Bullion</t>
  </si>
  <si>
    <t>Houdan</t>
  </si>
  <si>
    <t>CH La Mauldre</t>
  </si>
  <si>
    <t>Ephad Les Aulnettes</t>
  </si>
  <si>
    <t>HG Chevreuse</t>
  </si>
  <si>
    <t>GHT</t>
  </si>
  <si>
    <t xml:space="preserve">Volume horaire/ an 
</t>
  </si>
  <si>
    <t>Total volume horaire/an</t>
  </si>
  <si>
    <t>Sous total</t>
  </si>
  <si>
    <t>Masseur- Kinesithérapeute DE</t>
  </si>
  <si>
    <t xml:space="preserve">Diététitien(ne) DE </t>
  </si>
  <si>
    <t>Infirmier € Diplomé d'Etat ( IDE)</t>
  </si>
  <si>
    <t>Infirmier(e) de puericulture DE</t>
  </si>
  <si>
    <t>Sage femme DE</t>
  </si>
  <si>
    <t>Auxiliaire de Puericulture DE</t>
  </si>
  <si>
    <t xml:space="preserve">Total </t>
  </si>
  <si>
    <t>Lot 1 : Personnel de bloc opératoire et anesthésie</t>
  </si>
  <si>
    <t>Lot 2 :Métier de la rééductaiton</t>
  </si>
  <si>
    <t>Lot 3 :Personnel paramédical et médico-administratif hors IBODE et IDE spécialisée Bloc Opératoire, IADE, et métiers de la rééducation</t>
  </si>
  <si>
    <t>Qualifications professionnelles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</si>
</sst>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8"/>
      <color rgb="FF002060"/>
      <name val="Calibri"/>
      <family val="2"/>
      <scheme val="minor"/>
    </font>
    <font>
      <i/>
      <sz val="11"/>
      <color rgb="FF002060"/>
      <name val="Calibri"/>
      <family val="2"/>
      <scheme val="minor"/>
    </font>
    <font>
      <i/>
      <sz val="11"/>
      <color theme="7" tint="-0.499984740745262"/>
      <name val="Calibri"/>
      <family val="2"/>
      <scheme val="minor"/>
    </font>
    <font>
      <b/>
      <sz val="10"/>
      <color rgb="FF0070C0"/>
      <name val="Calibri"/>
      <family val="2"/>
      <scheme val="minor"/>
    </font>
    <font>
      <sz val="10"/>
      <color rgb="FF002060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4" tint="-0.249977111117893"/>
      <name val="Calibri"/>
      <family val="2"/>
      <scheme val="minor"/>
    </font>
    <font>
      <b/>
      <sz val="11"/>
      <color theme="7" tint="-0.499984740745262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b/>
      <i/>
      <sz val="11"/>
      <color theme="7" tint="-0.499984740745262"/>
      <name val="Calibri"/>
      <family val="2"/>
      <scheme val="minor"/>
    </font>
    <font>
      <b/>
      <sz val="12"/>
      <color theme="7" tint="-0.499984740745262"/>
      <name val="Calibri"/>
      <family val="2"/>
      <scheme val="minor"/>
    </font>
    <font>
      <b/>
      <sz val="12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3" borderId="1" xfId="0" applyFill="1" applyBorder="1"/>
    <xf numFmtId="0" fontId="1" fillId="0" borderId="1" xfId="0" applyFont="1" applyBorder="1"/>
    <xf numFmtId="3" fontId="0" fillId="0" borderId="1" xfId="0" applyNumberFormat="1" applyBorder="1" applyAlignment="1">
      <alignment horizontal="center"/>
    </xf>
    <xf numFmtId="0" fontId="1" fillId="4" borderId="1" xfId="0" applyFont="1" applyFill="1" applyBorder="1" applyAlignment="1">
      <alignment wrapText="1"/>
    </xf>
    <xf numFmtId="0" fontId="0" fillId="0" borderId="1" xfId="0" applyBorder="1" applyAlignment="1">
      <alignment horizontal="center"/>
    </xf>
    <xf numFmtId="0" fontId="0" fillId="4" borderId="0" xfId="0" applyFill="1"/>
    <xf numFmtId="0" fontId="4" fillId="4" borderId="0" xfId="0" applyFont="1" applyFill="1"/>
    <xf numFmtId="0" fontId="3" fillId="4" borderId="0" xfId="0" applyFont="1" applyFill="1" applyAlignment="1">
      <alignment horizontal="center" vertical="center"/>
    </xf>
    <xf numFmtId="0" fontId="5" fillId="0" borderId="0" xfId="0" applyFont="1" applyFill="1" applyBorder="1"/>
    <xf numFmtId="0" fontId="6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/>
    </xf>
    <xf numFmtId="3" fontId="1" fillId="4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/>
    </xf>
    <xf numFmtId="0" fontId="10" fillId="0" borderId="1" xfId="0" applyFont="1" applyFill="1" applyBorder="1"/>
    <xf numFmtId="3" fontId="5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/>
    </xf>
    <xf numFmtId="0" fontId="9" fillId="3" borderId="3" xfId="0" applyFont="1" applyFill="1" applyBorder="1"/>
    <xf numFmtId="3" fontId="5" fillId="3" borderId="1" xfId="0" applyNumberFormat="1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3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2" fillId="3" borderId="1" xfId="0" applyFont="1" applyFill="1" applyBorder="1" applyAlignment="1">
      <alignment vertical="center" wrapText="1"/>
    </xf>
    <xf numFmtId="0" fontId="0" fillId="3" borderId="1" xfId="0" applyFont="1" applyFill="1" applyBorder="1"/>
    <xf numFmtId="0" fontId="0" fillId="4" borderId="1" xfId="0" applyFill="1" applyBorder="1" applyAlignment="1">
      <alignment horizontal="center"/>
    </xf>
    <xf numFmtId="3" fontId="0" fillId="4" borderId="1" xfId="0" applyNumberFormat="1" applyFont="1" applyFill="1" applyBorder="1"/>
    <xf numFmtId="3" fontId="0" fillId="0" borderId="1" xfId="0" applyNumberFormat="1" applyFont="1" applyBorder="1"/>
    <xf numFmtId="3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3" fontId="13" fillId="0" borderId="1" xfId="0" applyNumberFormat="1" applyFont="1" applyBorder="1" applyAlignment="1">
      <alignment horizontal="center"/>
    </xf>
    <xf numFmtId="0" fontId="14" fillId="0" borderId="1" xfId="0" applyFont="1" applyFill="1" applyBorder="1"/>
    <xf numFmtId="3" fontId="15" fillId="0" borderId="1" xfId="0" applyNumberFormat="1" applyFont="1" applyBorder="1" applyAlignment="1">
      <alignment horizontal="center"/>
    </xf>
    <xf numFmtId="0" fontId="3" fillId="5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</xdr:colOff>
      <xdr:row>0</xdr:row>
      <xdr:rowOff>0</xdr:rowOff>
    </xdr:from>
    <xdr:to>
      <xdr:col>0</xdr:col>
      <xdr:colOff>1424940</xdr:colOff>
      <xdr:row>5</xdr:row>
      <xdr:rowOff>175260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" y="0"/>
          <a:ext cx="1371600" cy="1203960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480060</xdr:colOff>
      <xdr:row>0</xdr:row>
      <xdr:rowOff>0</xdr:rowOff>
    </xdr:from>
    <xdr:to>
      <xdr:col>11</xdr:col>
      <xdr:colOff>0</xdr:colOff>
      <xdr:row>5</xdr:row>
      <xdr:rowOff>144780</xdr:rowOff>
    </xdr:to>
    <xdr:pic>
      <xdr:nvPicPr>
        <xdr:cNvPr id="3" name="Image 2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927080" y="0"/>
          <a:ext cx="1104900" cy="11734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workbookViewId="0">
      <selection activeCell="A11" sqref="A11"/>
    </sheetView>
  </sheetViews>
  <sheetFormatPr baseColWidth="10" defaultRowHeight="15" x14ac:dyDescent="0.25"/>
  <cols>
    <col min="1" max="1" width="59.85546875" customWidth="1"/>
    <col min="3" max="3" width="13.42578125" customWidth="1"/>
  </cols>
  <sheetData>
    <row r="1" spans="1:11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spans="1:1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23.25" x14ac:dyDescent="0.35">
      <c r="A3" s="41" t="s">
        <v>20</v>
      </c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1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spans="1:1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35.450000000000003" customHeight="1" x14ac:dyDescent="0.25">
      <c r="A7" s="40" t="s">
        <v>18</v>
      </c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ht="23.45" customHeight="1" x14ac:dyDescent="0.25">
      <c r="A8" s="8"/>
      <c r="B8" s="8"/>
      <c r="C8" s="8"/>
      <c r="D8" s="6"/>
      <c r="E8" s="6"/>
      <c r="F8" s="6"/>
      <c r="G8" s="6"/>
      <c r="H8" s="6"/>
      <c r="I8" s="6"/>
      <c r="J8" s="6"/>
      <c r="K8" s="6"/>
    </row>
    <row r="9" spans="1:11" x14ac:dyDescent="0.25">
      <c r="A9" s="7" t="s">
        <v>19</v>
      </c>
      <c r="B9" s="6"/>
      <c r="C9" s="6"/>
      <c r="D9" s="6"/>
      <c r="E9" s="6"/>
      <c r="F9" s="6"/>
      <c r="G9" s="6"/>
      <c r="H9" s="6"/>
      <c r="I9" s="6"/>
      <c r="J9" s="6"/>
      <c r="K9" s="6"/>
    </row>
    <row r="10" spans="1:11" ht="25.5" x14ac:dyDescent="0.25">
      <c r="A10" s="9"/>
      <c r="B10" s="10" t="s">
        <v>21</v>
      </c>
      <c r="C10" s="10" t="s">
        <v>22</v>
      </c>
      <c r="D10" s="10" t="s">
        <v>23</v>
      </c>
      <c r="E10" s="10" t="s">
        <v>24</v>
      </c>
      <c r="F10" s="10" t="s">
        <v>25</v>
      </c>
      <c r="G10" s="10" t="s">
        <v>26</v>
      </c>
      <c r="H10" s="10" t="s">
        <v>27</v>
      </c>
      <c r="I10" s="10" t="s">
        <v>28</v>
      </c>
      <c r="J10" s="10" t="s">
        <v>29</v>
      </c>
      <c r="K10" s="10" t="s">
        <v>30</v>
      </c>
    </row>
    <row r="11" spans="1:11" ht="38.25" x14ac:dyDescent="0.25">
      <c r="A11" s="11" t="s">
        <v>44</v>
      </c>
      <c r="B11" s="12" t="s">
        <v>31</v>
      </c>
      <c r="C11" s="12" t="s">
        <v>31</v>
      </c>
      <c r="D11" s="12" t="s">
        <v>31</v>
      </c>
      <c r="E11" s="12" t="s">
        <v>31</v>
      </c>
      <c r="F11" s="12" t="s">
        <v>31</v>
      </c>
      <c r="G11" s="12" t="s">
        <v>31</v>
      </c>
      <c r="H11" s="12" t="s">
        <v>31</v>
      </c>
      <c r="I11" s="12" t="s">
        <v>31</v>
      </c>
      <c r="J11" s="12" t="s">
        <v>31</v>
      </c>
      <c r="K11" s="13" t="s">
        <v>32</v>
      </c>
    </row>
    <row r="12" spans="1:11" x14ac:dyDescent="0.25">
      <c r="A12" s="14" t="s">
        <v>41</v>
      </c>
      <c r="B12" s="15"/>
      <c r="C12" s="15"/>
      <c r="D12" s="15"/>
      <c r="E12" s="15"/>
      <c r="F12" s="15"/>
      <c r="G12" s="15"/>
      <c r="H12" s="15"/>
      <c r="I12" s="15"/>
      <c r="J12" s="15"/>
      <c r="K12" s="1"/>
    </row>
    <row r="13" spans="1:11" x14ac:dyDescent="0.25">
      <c r="A13" s="2" t="s">
        <v>0</v>
      </c>
      <c r="B13" s="16">
        <f>1803+3294.25+447+2594.5</f>
        <v>8138.75</v>
      </c>
      <c r="C13" s="16">
        <f>1194.83+74+290</f>
        <v>1558.83</v>
      </c>
      <c r="D13" s="17"/>
      <c r="E13" s="17"/>
      <c r="F13" s="17"/>
      <c r="G13" s="17"/>
      <c r="H13" s="17"/>
      <c r="I13" s="17"/>
      <c r="J13" s="17"/>
      <c r="K13" s="18">
        <f>J13+I13+H13+G13+F13+E13+D13+C13+B13</f>
        <v>9697.58</v>
      </c>
    </row>
    <row r="14" spans="1:11" x14ac:dyDescent="0.25">
      <c r="A14" s="2" t="s">
        <v>1</v>
      </c>
      <c r="B14" s="16">
        <f>1970+384.5</f>
        <v>2354.5</v>
      </c>
      <c r="C14" s="16">
        <f>766.5+36+181</f>
        <v>983.5</v>
      </c>
      <c r="D14" s="17"/>
      <c r="E14" s="17"/>
      <c r="F14" s="17"/>
      <c r="G14" s="17"/>
      <c r="H14" s="17"/>
      <c r="I14" s="17"/>
      <c r="J14" s="17"/>
      <c r="K14" s="18">
        <f t="shared" ref="K14:K42" si="0">J14+I14+H14+G14+F14+E14+D14+C14+B14</f>
        <v>3338</v>
      </c>
    </row>
    <row r="15" spans="1:11" x14ac:dyDescent="0.25">
      <c r="A15" s="2" t="s">
        <v>2</v>
      </c>
      <c r="B15" s="16"/>
      <c r="C15" s="16">
        <f>38</f>
        <v>38</v>
      </c>
      <c r="D15" s="17"/>
      <c r="E15" s="17"/>
      <c r="F15" s="17"/>
      <c r="G15" s="17"/>
      <c r="H15" s="17"/>
      <c r="I15" s="17"/>
      <c r="J15" s="17"/>
      <c r="K15" s="18">
        <f t="shared" si="0"/>
        <v>38</v>
      </c>
    </row>
    <row r="16" spans="1:11" x14ac:dyDescent="0.25">
      <c r="A16" s="2" t="s">
        <v>3</v>
      </c>
      <c r="B16" s="16">
        <f>67.5+30.5+343.5+60</f>
        <v>501.5</v>
      </c>
      <c r="C16" s="16">
        <f>264.5+30+42.5+30</f>
        <v>367</v>
      </c>
      <c r="D16" s="17"/>
      <c r="E16" s="17"/>
      <c r="F16" s="17"/>
      <c r="G16" s="17"/>
      <c r="H16" s="17"/>
      <c r="I16" s="17"/>
      <c r="J16" s="17"/>
      <c r="K16" s="18">
        <f t="shared" si="0"/>
        <v>868.5</v>
      </c>
    </row>
    <row r="17" spans="1:11" x14ac:dyDescent="0.25">
      <c r="A17" s="19" t="s">
        <v>33</v>
      </c>
      <c r="B17" s="20">
        <f>SUM(B13:B16)</f>
        <v>10994.75</v>
      </c>
      <c r="C17" s="20">
        <f t="shared" ref="C17:J17" si="1">SUM(C13:C16)</f>
        <v>2947.33</v>
      </c>
      <c r="D17" s="20">
        <f t="shared" si="1"/>
        <v>0</v>
      </c>
      <c r="E17" s="20">
        <f t="shared" si="1"/>
        <v>0</v>
      </c>
      <c r="F17" s="20">
        <f t="shared" si="1"/>
        <v>0</v>
      </c>
      <c r="G17" s="20">
        <f t="shared" si="1"/>
        <v>0</v>
      </c>
      <c r="H17" s="20">
        <f t="shared" si="1"/>
        <v>0</v>
      </c>
      <c r="I17" s="20">
        <f t="shared" si="1"/>
        <v>0</v>
      </c>
      <c r="J17" s="20">
        <f t="shared" si="1"/>
        <v>0</v>
      </c>
      <c r="K17" s="21">
        <f t="shared" si="0"/>
        <v>13942.08</v>
      </c>
    </row>
    <row r="18" spans="1:11" x14ac:dyDescent="0.25">
      <c r="A18" s="22" t="s">
        <v>42</v>
      </c>
      <c r="B18" s="23"/>
      <c r="C18" s="23"/>
      <c r="D18" s="23"/>
      <c r="E18" s="23"/>
      <c r="F18" s="23"/>
      <c r="G18" s="23"/>
      <c r="H18" s="23"/>
      <c r="I18" s="23"/>
      <c r="J18" s="23"/>
      <c r="K18" s="24"/>
    </row>
    <row r="19" spans="1:11" x14ac:dyDescent="0.25">
      <c r="A19" s="2" t="s">
        <v>34</v>
      </c>
      <c r="B19" s="20"/>
      <c r="C19" s="20"/>
      <c r="D19" s="20"/>
      <c r="E19" s="25">
        <f>95+198.5</f>
        <v>293.5</v>
      </c>
      <c r="F19" s="20"/>
      <c r="G19" s="20"/>
      <c r="H19" s="20"/>
      <c r="I19" s="20"/>
      <c r="J19" s="20"/>
      <c r="K19" s="18">
        <f t="shared" si="0"/>
        <v>293.5</v>
      </c>
    </row>
    <row r="20" spans="1:11" x14ac:dyDescent="0.25">
      <c r="A20" s="2" t="s">
        <v>4</v>
      </c>
      <c r="B20" s="26"/>
      <c r="C20" s="26"/>
      <c r="D20" s="26"/>
      <c r="E20" s="26"/>
      <c r="F20" s="26"/>
      <c r="G20" s="26"/>
      <c r="H20" s="26"/>
      <c r="I20" s="26"/>
      <c r="J20" s="26"/>
      <c r="K20" s="18">
        <f t="shared" si="0"/>
        <v>0</v>
      </c>
    </row>
    <row r="21" spans="1:11" x14ac:dyDescent="0.25">
      <c r="A21" s="2" t="s">
        <v>5</v>
      </c>
      <c r="B21" s="26"/>
      <c r="C21" s="26"/>
      <c r="D21" s="26"/>
      <c r="E21" s="26"/>
      <c r="F21" s="26"/>
      <c r="G21" s="26"/>
      <c r="H21" s="26"/>
      <c r="I21" s="26"/>
      <c r="J21" s="26"/>
      <c r="K21" s="18">
        <f t="shared" si="0"/>
        <v>0</v>
      </c>
    </row>
    <row r="22" spans="1:11" x14ac:dyDescent="0.25">
      <c r="A22" s="2" t="s">
        <v>6</v>
      </c>
      <c r="B22" s="26"/>
      <c r="C22" s="26"/>
      <c r="D22" s="26"/>
      <c r="E22" s="26"/>
      <c r="F22" s="26"/>
      <c r="G22" s="26"/>
      <c r="H22" s="26"/>
      <c r="I22" s="26"/>
      <c r="J22" s="26"/>
      <c r="K22" s="18">
        <f t="shared" si="0"/>
        <v>0</v>
      </c>
    </row>
    <row r="23" spans="1:11" x14ac:dyDescent="0.25">
      <c r="A23" s="2" t="s">
        <v>7</v>
      </c>
      <c r="B23" s="26"/>
      <c r="C23" s="26"/>
      <c r="D23" s="26"/>
      <c r="E23" s="26"/>
      <c r="F23" s="26"/>
      <c r="G23" s="26"/>
      <c r="H23" s="26"/>
      <c r="I23" s="26"/>
      <c r="J23" s="26"/>
      <c r="K23" s="18">
        <f t="shared" si="0"/>
        <v>0</v>
      </c>
    </row>
    <row r="24" spans="1:11" x14ac:dyDescent="0.25">
      <c r="A24" s="2" t="s">
        <v>8</v>
      </c>
      <c r="B24" s="27"/>
      <c r="C24" s="27"/>
      <c r="D24" s="27"/>
      <c r="E24" s="27"/>
      <c r="F24" s="27"/>
      <c r="G24" s="27"/>
      <c r="H24" s="27"/>
      <c r="I24" s="27"/>
      <c r="J24" s="27"/>
      <c r="K24" s="18">
        <f t="shared" si="0"/>
        <v>0</v>
      </c>
    </row>
    <row r="25" spans="1:11" x14ac:dyDescent="0.25">
      <c r="A25" s="2" t="s">
        <v>35</v>
      </c>
      <c r="B25" s="27"/>
      <c r="C25" s="27"/>
      <c r="D25" s="27"/>
      <c r="E25" s="27"/>
      <c r="F25" s="27"/>
      <c r="G25" s="27"/>
      <c r="H25" s="27"/>
      <c r="I25" s="27"/>
      <c r="J25" s="27"/>
      <c r="K25" s="18">
        <f t="shared" si="0"/>
        <v>0</v>
      </c>
    </row>
    <row r="26" spans="1:11" x14ac:dyDescent="0.25">
      <c r="A26" s="19" t="s">
        <v>33</v>
      </c>
      <c r="B26" s="28">
        <f>SUM(B19:B25)</f>
        <v>0</v>
      </c>
      <c r="C26" s="28">
        <f t="shared" ref="C26:J26" si="2">SUM(C19:C25)</f>
        <v>0</v>
      </c>
      <c r="D26" s="28">
        <f t="shared" si="2"/>
        <v>0</v>
      </c>
      <c r="E26" s="28">
        <f t="shared" si="2"/>
        <v>293.5</v>
      </c>
      <c r="F26" s="28">
        <f t="shared" si="2"/>
        <v>0</v>
      </c>
      <c r="G26" s="28">
        <f t="shared" si="2"/>
        <v>0</v>
      </c>
      <c r="H26" s="28">
        <f t="shared" si="2"/>
        <v>0</v>
      </c>
      <c r="I26" s="28">
        <f t="shared" si="2"/>
        <v>0</v>
      </c>
      <c r="J26" s="28">
        <f t="shared" si="2"/>
        <v>0</v>
      </c>
      <c r="K26" s="21">
        <f t="shared" si="0"/>
        <v>293.5</v>
      </c>
    </row>
    <row r="27" spans="1:11" ht="45" x14ac:dyDescent="0.25">
      <c r="A27" s="29" t="s">
        <v>43</v>
      </c>
      <c r="B27" s="30"/>
      <c r="C27" s="30"/>
      <c r="D27" s="30"/>
      <c r="E27" s="30"/>
      <c r="F27" s="30"/>
      <c r="G27" s="30"/>
      <c r="H27" s="30"/>
      <c r="I27" s="30"/>
      <c r="J27" s="30"/>
      <c r="K27" s="24"/>
    </row>
    <row r="28" spans="1:11" x14ac:dyDescent="0.25">
      <c r="A28" s="4" t="s">
        <v>36</v>
      </c>
      <c r="B28" s="31">
        <f>6350.07+450+5780.94+4893.28+160.17+60+2310.31</f>
        <v>20004.769999999997</v>
      </c>
      <c r="C28" s="31">
        <f>223.03+464+98.42+1191.5</f>
        <v>1976.9499999999998</v>
      </c>
      <c r="D28" s="31">
        <f>3016.6+882.55</f>
        <v>3899.1499999999996</v>
      </c>
      <c r="E28" s="31">
        <f>8025.58+1160.17</f>
        <v>9185.75</v>
      </c>
      <c r="F28" s="32"/>
      <c r="G28" s="31">
        <f>486.5+355</f>
        <v>841.5</v>
      </c>
      <c r="H28" s="31">
        <f>1343.66+797.5</f>
        <v>2141.16</v>
      </c>
      <c r="I28" s="31">
        <f>297.5+45.8+469.67</f>
        <v>812.97</v>
      </c>
      <c r="J28" s="31">
        <f>22+108</f>
        <v>130</v>
      </c>
      <c r="K28" s="18">
        <f t="shared" si="0"/>
        <v>38992.25</v>
      </c>
    </row>
    <row r="29" spans="1:11" x14ac:dyDescent="0.25">
      <c r="A29" s="2" t="s">
        <v>9</v>
      </c>
      <c r="B29" s="5"/>
      <c r="C29" s="5"/>
      <c r="D29" s="5"/>
      <c r="E29" s="5"/>
      <c r="F29" s="33"/>
      <c r="G29" s="5"/>
      <c r="H29" s="5"/>
      <c r="I29" s="5"/>
      <c r="J29" s="5"/>
      <c r="K29" s="18">
        <f t="shared" si="0"/>
        <v>0</v>
      </c>
    </row>
    <row r="30" spans="1:11" x14ac:dyDescent="0.25">
      <c r="A30" s="2" t="s">
        <v>10</v>
      </c>
      <c r="B30" s="5"/>
      <c r="C30" s="5"/>
      <c r="D30" s="5"/>
      <c r="E30" s="5"/>
      <c r="F30" s="33"/>
      <c r="G30" s="5"/>
      <c r="H30" s="5"/>
      <c r="I30" s="5"/>
      <c r="J30" s="5"/>
      <c r="K30" s="18">
        <f t="shared" si="0"/>
        <v>0</v>
      </c>
    </row>
    <row r="31" spans="1:11" x14ac:dyDescent="0.25">
      <c r="A31" s="2" t="s">
        <v>37</v>
      </c>
      <c r="B31" s="5">
        <f>861.84+593.39+71</f>
        <v>1526.23</v>
      </c>
      <c r="C31" s="5">
        <v>24</v>
      </c>
      <c r="D31" s="5"/>
      <c r="E31" s="5"/>
      <c r="F31" s="33"/>
      <c r="G31" s="5"/>
      <c r="H31" s="5"/>
      <c r="I31" s="5"/>
      <c r="J31" s="5"/>
      <c r="K31" s="18">
        <f t="shared" si="0"/>
        <v>1550.23</v>
      </c>
    </row>
    <row r="32" spans="1:11" x14ac:dyDescent="0.25">
      <c r="A32" s="2" t="s">
        <v>38</v>
      </c>
      <c r="B32" s="5">
        <f>11.5+36</f>
        <v>47.5</v>
      </c>
      <c r="C32" s="5"/>
      <c r="D32" s="5">
        <v>259.42</v>
      </c>
      <c r="E32" s="5"/>
      <c r="F32" s="33"/>
      <c r="G32" s="5"/>
      <c r="H32" s="5"/>
      <c r="I32" s="5"/>
      <c r="J32" s="5"/>
      <c r="K32" s="18">
        <f t="shared" si="0"/>
        <v>306.92</v>
      </c>
    </row>
    <row r="33" spans="1:11" x14ac:dyDescent="0.25">
      <c r="A33" s="2" t="s">
        <v>11</v>
      </c>
      <c r="B33" s="5">
        <f>76.5+55</f>
        <v>131.5</v>
      </c>
      <c r="C33" s="3"/>
      <c r="D33" s="5"/>
      <c r="E33" s="5"/>
      <c r="F33" s="33"/>
      <c r="G33" s="5"/>
      <c r="H33" s="5"/>
      <c r="I33" s="5"/>
      <c r="J33" s="5"/>
      <c r="K33" s="18">
        <f t="shared" si="0"/>
        <v>131.5</v>
      </c>
    </row>
    <row r="34" spans="1:11" x14ac:dyDescent="0.25">
      <c r="A34" s="2" t="s">
        <v>12</v>
      </c>
      <c r="B34" s="5">
        <v>45.5</v>
      </c>
      <c r="C34" s="3"/>
      <c r="D34" s="5"/>
      <c r="E34" s="5"/>
      <c r="F34" s="33"/>
      <c r="G34" s="5">
        <f>94</f>
        <v>94</v>
      </c>
      <c r="H34" s="5">
        <v>0</v>
      </c>
      <c r="I34" s="5">
        <v>0</v>
      </c>
      <c r="J34" s="5">
        <v>86.14</v>
      </c>
      <c r="K34" s="18">
        <f t="shared" si="0"/>
        <v>225.64</v>
      </c>
    </row>
    <row r="35" spans="1:11" x14ac:dyDescent="0.25">
      <c r="A35" s="2" t="s">
        <v>13</v>
      </c>
      <c r="B35" s="5">
        <f>2077+11.5</f>
        <v>2088.5</v>
      </c>
      <c r="C35" s="3"/>
      <c r="D35" s="5">
        <v>123.25</v>
      </c>
      <c r="E35" s="5">
        <v>12</v>
      </c>
      <c r="F35" s="33"/>
      <c r="G35" s="5">
        <f>415.5+21.58+64</f>
        <v>501.08</v>
      </c>
      <c r="H35" s="5">
        <f>222+49</f>
        <v>271</v>
      </c>
      <c r="I35" s="5">
        <f>293.83+187+307.5</f>
        <v>788.32999999999993</v>
      </c>
      <c r="J35" s="5">
        <f>557.8+64.16+319.58</f>
        <v>941.54</v>
      </c>
      <c r="K35" s="18">
        <f t="shared" si="0"/>
        <v>4725.7</v>
      </c>
    </row>
    <row r="36" spans="1:11" x14ac:dyDescent="0.25">
      <c r="A36" s="2" t="s">
        <v>39</v>
      </c>
      <c r="B36" s="5">
        <v>30.5</v>
      </c>
      <c r="C36" s="3"/>
      <c r="D36" s="33"/>
      <c r="E36" s="5"/>
      <c r="F36" s="33"/>
      <c r="G36" s="33"/>
      <c r="H36" s="5"/>
      <c r="I36" s="3"/>
      <c r="J36" s="33"/>
      <c r="K36" s="18">
        <f t="shared" si="0"/>
        <v>30.5</v>
      </c>
    </row>
    <row r="37" spans="1:11" x14ac:dyDescent="0.25">
      <c r="A37" s="2" t="s">
        <v>14</v>
      </c>
      <c r="B37" s="3"/>
      <c r="C37" s="3"/>
      <c r="D37" s="33"/>
      <c r="E37" s="5"/>
      <c r="F37" s="33"/>
      <c r="G37" s="33"/>
      <c r="H37" s="33"/>
      <c r="I37" s="33"/>
      <c r="J37" s="33"/>
      <c r="K37" s="18">
        <f t="shared" si="0"/>
        <v>0</v>
      </c>
    </row>
    <row r="38" spans="1:11" x14ac:dyDescent="0.25">
      <c r="A38" s="2" t="s">
        <v>15</v>
      </c>
      <c r="B38" s="3"/>
      <c r="C38" s="3"/>
      <c r="D38" s="33"/>
      <c r="E38" s="5">
        <v>157.5</v>
      </c>
      <c r="F38" s="33"/>
      <c r="G38" s="33"/>
      <c r="H38" s="33"/>
      <c r="I38" s="33"/>
      <c r="J38" s="33"/>
      <c r="K38" s="18">
        <f t="shared" si="0"/>
        <v>157.5</v>
      </c>
    </row>
    <row r="39" spans="1:11" x14ac:dyDescent="0.25">
      <c r="A39" s="2" t="s">
        <v>16</v>
      </c>
      <c r="B39" s="3"/>
      <c r="C39" s="34"/>
      <c r="D39" s="33"/>
      <c r="E39" s="33"/>
      <c r="F39" s="33"/>
      <c r="G39" s="33"/>
      <c r="H39" s="33"/>
      <c r="I39" s="33"/>
      <c r="J39" s="33"/>
      <c r="K39" s="18">
        <f t="shared" si="0"/>
        <v>0</v>
      </c>
    </row>
    <row r="40" spans="1:11" x14ac:dyDescent="0.25">
      <c r="A40" s="2" t="s">
        <v>17</v>
      </c>
      <c r="B40" s="5"/>
      <c r="C40" s="35"/>
      <c r="D40" s="36"/>
      <c r="E40" s="36"/>
      <c r="F40" s="36"/>
      <c r="G40" s="36"/>
      <c r="H40" s="36"/>
      <c r="I40" s="36"/>
      <c r="J40" s="36"/>
      <c r="K40" s="18">
        <f t="shared" si="0"/>
        <v>0</v>
      </c>
    </row>
    <row r="41" spans="1:11" x14ac:dyDescent="0.25">
      <c r="A41" s="19" t="s">
        <v>33</v>
      </c>
      <c r="B41" s="37">
        <f>SUM(B28:B40)</f>
        <v>23874.499999999996</v>
      </c>
      <c r="C41" s="37">
        <f t="shared" ref="C41:J41" si="3">SUM(C28:C40)</f>
        <v>2000.9499999999998</v>
      </c>
      <c r="D41" s="37">
        <f t="shared" si="3"/>
        <v>4281.82</v>
      </c>
      <c r="E41" s="37">
        <f t="shared" si="3"/>
        <v>9355.25</v>
      </c>
      <c r="F41" s="37">
        <f t="shared" si="3"/>
        <v>0</v>
      </c>
      <c r="G41" s="37">
        <f t="shared" si="3"/>
        <v>1436.58</v>
      </c>
      <c r="H41" s="37">
        <f t="shared" si="3"/>
        <v>2412.16</v>
      </c>
      <c r="I41" s="37">
        <f t="shared" si="3"/>
        <v>1601.3</v>
      </c>
      <c r="J41" s="37">
        <f t="shared" si="3"/>
        <v>1157.6799999999998</v>
      </c>
      <c r="K41" s="21">
        <f t="shared" si="0"/>
        <v>46120.24</v>
      </c>
    </row>
    <row r="42" spans="1:11" ht="15.75" x14ac:dyDescent="0.25">
      <c r="A42" s="38" t="s">
        <v>40</v>
      </c>
      <c r="B42" s="39">
        <f>B41+B26+B17</f>
        <v>34869.25</v>
      </c>
      <c r="C42" s="39">
        <f t="shared" ref="C42:J42" si="4">C41+C26+C17</f>
        <v>4948.28</v>
      </c>
      <c r="D42" s="39">
        <f t="shared" si="4"/>
        <v>4281.82</v>
      </c>
      <c r="E42" s="39">
        <f t="shared" si="4"/>
        <v>9648.75</v>
      </c>
      <c r="F42" s="39">
        <f t="shared" si="4"/>
        <v>0</v>
      </c>
      <c r="G42" s="39">
        <f t="shared" si="4"/>
        <v>1436.58</v>
      </c>
      <c r="H42" s="39">
        <f t="shared" si="4"/>
        <v>2412.16</v>
      </c>
      <c r="I42" s="39">
        <f t="shared" si="4"/>
        <v>1601.3</v>
      </c>
      <c r="J42" s="39">
        <f t="shared" si="4"/>
        <v>1157.6799999999998</v>
      </c>
      <c r="K42" s="21">
        <f t="shared" si="0"/>
        <v>60355.82</v>
      </c>
    </row>
  </sheetData>
  <mergeCells count="2">
    <mergeCell ref="A7:K7"/>
    <mergeCell ref="A3:K3"/>
  </mergeCells>
  <pageMargins left="0.70866141732283472" right="0.70866141732283472" top="0.74803149606299213" bottom="0.74803149606299213" header="0.31496062992125984" footer="0.31496062992125984"/>
  <pageSetup paperSize="8" scale="95" orientation="landscape" r:id="rId1"/>
  <headerFooter>
    <oddFooter>&amp;CConsultation 2025MB07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2B999FE40F1E4CBB79B864BC85E190" ma:contentTypeVersion="9" ma:contentTypeDescription="Crée un document." ma:contentTypeScope="" ma:versionID="bb77ef92a19c046cd9fa0f33280466da">
  <xsd:schema xmlns:xsd="http://www.w3.org/2001/XMLSchema" xmlns:xs="http://www.w3.org/2001/XMLSchema" xmlns:p="http://schemas.microsoft.com/office/2006/metadata/properties" xmlns:ns3="1acf9afd-3c73-4823-9f9d-db81b49160af" targetNamespace="http://schemas.microsoft.com/office/2006/metadata/properties" ma:root="true" ma:fieldsID="e7b8ccaa55957154ee8932c5945c5efe" ns3:_="">
    <xsd:import namespace="1acf9afd-3c73-4823-9f9d-db81b49160af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cf9afd-3c73-4823-9f9d-db81b49160af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3880077-3F56-4C47-8ED5-8B51898E24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cf9afd-3c73-4823-9f9d-db81b49160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AD0D529-6795-42B1-AD46-2BE380517C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57AA95F-D673-4ABD-809C-9A2C12A78904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1acf9afd-3c73-4823-9f9d-db81b49160af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Centre Hospitalier de Versailles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MANZON Maud</dc:creator>
  <cp:lastModifiedBy>BAMBA Fatim</cp:lastModifiedBy>
  <cp:lastPrinted>2025-03-26T15:54:22Z</cp:lastPrinted>
  <dcterms:created xsi:type="dcterms:W3CDTF">2025-03-26T15:46:40Z</dcterms:created>
  <dcterms:modified xsi:type="dcterms:W3CDTF">2025-04-14T13:30:44Z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0x010100C52B999FE40F1E4CBB79B864BC85E190</vt:lpwstr>
  </property>
</Properties>
</file>