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99 - Euskadi-Eko\Affaires\France Travail Dax - Amgt\07 - DCE\Z - Rendu\"/>
    </mc:Choice>
  </mc:AlternateContent>
  <bookViews>
    <workbookView xWindow="240" yWindow="15" windowWidth="16095" windowHeight="9660"/>
  </bookViews>
  <sheets>
    <sheet name="Page de garde" sheetId="1" r:id="rId1"/>
    <sheet name="DPGF" sheetId="2" r:id="rId2"/>
    <sheet name="Paramètres" sheetId="3" state="hidden" r:id="rId3"/>
    <sheet name="Version" sheetId="4" state="hidden" r:id="rId4"/>
    <sheet name="Coordonnées Entreprise" sheetId="5" r:id="rId5"/>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62913"/>
</workbook>
</file>

<file path=xl/calcChain.xml><?xml version="1.0" encoding="utf-8"?>
<calcChain xmlns="http://schemas.openxmlformats.org/spreadsheetml/2006/main">
  <c r="AA97" i="3" l="1"/>
  <c r="AA8" i="3"/>
  <c r="F121" i="2"/>
  <c r="F119" i="2"/>
  <c r="F110" i="2"/>
  <c r="F109" i="2"/>
  <c r="F111" i="2" s="1"/>
  <c r="J100" i="2"/>
  <c r="J92" i="2"/>
  <c r="J86" i="2"/>
  <c r="J81" i="2"/>
  <c r="F120" i="2" s="1"/>
  <c r="J75" i="2"/>
  <c r="J68" i="2"/>
  <c r="J59" i="2"/>
  <c r="J49" i="2"/>
  <c r="J43" i="2"/>
  <c r="J39" i="2"/>
  <c r="J35" i="2"/>
  <c r="J31" i="2"/>
  <c r="F118" i="2" s="1"/>
  <c r="J15" i="2"/>
  <c r="F117" i="2" s="1"/>
  <c r="J9" i="2"/>
  <c r="F116" i="2" s="1"/>
  <c r="G84" i="1"/>
  <c r="G82" i="1"/>
  <c r="G80" i="1"/>
  <c r="G78" i="1"/>
  <c r="E70" i="1"/>
  <c r="E63" i="1"/>
  <c r="E60" i="1"/>
  <c r="E20" i="1"/>
  <c r="E11" i="1"/>
  <c r="F124" i="2" l="1"/>
  <c r="F125" i="2"/>
  <c r="F115" i="2"/>
  <c r="F126" i="2" l="1"/>
  <c r="AA1" i="3" s="1"/>
  <c r="AA37" i="3" l="1"/>
  <c r="AA3" i="3"/>
  <c r="AA33" i="3"/>
  <c r="AA27" i="3" l="1"/>
  <c r="AA42" i="3"/>
  <c r="AA12" i="3"/>
  <c r="AA4" i="3"/>
  <c r="AA5" i="3" l="1"/>
  <c r="AA32" i="3"/>
  <c r="AA15" i="3"/>
  <c r="AA24" i="3"/>
  <c r="AA23" i="3"/>
  <c r="AA13" i="3"/>
  <c r="AA14" i="3" s="1"/>
  <c r="AA7" i="3"/>
  <c r="AA43" i="3" l="1"/>
  <c r="AA57" i="3"/>
  <c r="AA45" i="3"/>
  <c r="AA26" i="3" s="1"/>
  <c r="AA46" i="3"/>
  <c r="AA29" i="3"/>
  <c r="AA28" i="3"/>
  <c r="AA89" i="3"/>
  <c r="AA85" i="3" s="1"/>
  <c r="AA80" i="3" s="1"/>
  <c r="AA72" i="3" s="1"/>
  <c r="AA64" i="3" s="1"/>
  <c r="AA56" i="3" s="1"/>
  <c r="AA44" i="3" s="1"/>
  <c r="AA73" i="3"/>
  <c r="AA65" i="3"/>
  <c r="AA93" i="3"/>
  <c r="AA16" i="3"/>
  <c r="AA17" i="3"/>
  <c r="AA9" i="3"/>
  <c r="AA18" i="3"/>
  <c r="AA10" i="3" s="1"/>
  <c r="AA6" i="3"/>
  <c r="AA51" i="3" l="1"/>
  <c r="AA25" i="3"/>
  <c r="AA19" i="3"/>
  <c r="AA50" i="3"/>
  <c r="AA34" i="3"/>
  <c r="AA11" i="3"/>
  <c r="AA41" i="3"/>
  <c r="AA21" i="3"/>
  <c r="AA38" i="3"/>
  <c r="AA22" i="3"/>
  <c r="AA75" i="3"/>
  <c r="AA90" i="3"/>
  <c r="AA30" i="3" s="1"/>
  <c r="AA82" i="3"/>
  <c r="AA94" i="3"/>
  <c r="AA86" i="3"/>
  <c r="AA67" i="3"/>
  <c r="AA59" i="3" s="1"/>
  <c r="AA49" i="3" s="1"/>
  <c r="AA31" i="3" s="1"/>
  <c r="AA81" i="3"/>
  <c r="AA74" i="3" s="1"/>
  <c r="AA66" i="3" s="1"/>
  <c r="AA58" i="3" s="1"/>
  <c r="AA48" i="3" s="1"/>
  <c r="AA47" i="3"/>
  <c r="AA95" i="3" l="1"/>
  <c r="AA91" i="3" s="1"/>
  <c r="AA88" i="3"/>
  <c r="AA84" i="3" s="1"/>
  <c r="AA78" i="3" s="1"/>
  <c r="AA70" i="3" s="1"/>
  <c r="AA62" i="3" s="1"/>
  <c r="AA54" i="3" s="1"/>
  <c r="AA63" i="3"/>
  <c r="AA55" i="3" s="1"/>
  <c r="AA40" i="3" s="1"/>
  <c r="AA20" i="3"/>
  <c r="AA77" i="3" s="1"/>
  <c r="AA71" i="3"/>
  <c r="AA96" i="3"/>
  <c r="AA79" i="3"/>
  <c r="AA92" i="3"/>
  <c r="AA39" i="3" s="1"/>
  <c r="AA87" i="3" l="1"/>
  <c r="AA83" i="3" s="1"/>
  <c r="AA76" i="3" s="1"/>
  <c r="AA68" i="3" s="1"/>
  <c r="AA60" i="3" s="1"/>
  <c r="AA52" i="3" s="1"/>
  <c r="AA35" i="3"/>
  <c r="AA98" i="3" s="1"/>
  <c r="AA2" i="3" s="1"/>
  <c r="C129" i="2" s="1"/>
  <c r="AA69" i="3"/>
  <c r="AA61" i="3" s="1"/>
  <c r="AA53" i="3" s="1"/>
  <c r="AA36" i="3" s="1"/>
</calcChain>
</file>

<file path=xl/sharedStrings.xml><?xml version="1.0" encoding="utf-8"?>
<sst xmlns="http://schemas.openxmlformats.org/spreadsheetml/2006/main" count="280" uniqueCount="174">
  <si>
    <t>Dossier</t>
  </si>
  <si>
    <t>Date</t>
  </si>
  <si>
    <t>Phase</t>
  </si>
  <si>
    <t>Indice</t>
  </si>
  <si>
    <t>NIV</t>
  </si>
  <si>
    <t>CODE</t>
  </si>
  <si>
    <t>TITRE1</t>
  </si>
  <si>
    <t>M1</t>
  </si>
  <si>
    <t>M2</t>
  </si>
  <si>
    <t>U</t>
  </si>
  <si>
    <t>QTE</t>
  </si>
  <si>
    <t>QTEENTR</t>
  </si>
  <si>
    <t>CRM</t>
  </si>
  <si>
    <t>CRT</t>
  </si>
  <si>
    <t>VAROPT</t>
  </si>
  <si>
    <t>TVA</t>
  </si>
  <si>
    <t>MARQUE</t>
  </si>
  <si>
    <t>REF</t>
  </si>
  <si>
    <t>COMM</t>
  </si>
  <si>
    <t>LOC</t>
  </si>
  <si>
    <t>Niveau</t>
  </si>
  <si>
    <t>Code</t>
  </si>
  <si>
    <t>Désignation</t>
  </si>
  <si>
    <t>Qté</t>
  </si>
  <si>
    <t>Qté
Entr.</t>
  </si>
  <si>
    <t>P.U. HT</t>
  </si>
  <si>
    <t>P.T. HT</t>
  </si>
  <si>
    <t xml:space="preserve"> Variante /
 PSE - Prestation Supplémentaire Éventuelle</t>
  </si>
  <si>
    <t>Numéro
 PSE - Prestation Supplémentaire Éventuelle</t>
  </si>
  <si>
    <t>Taux TVA</t>
  </si>
  <si>
    <t>Marque</t>
  </si>
  <si>
    <t>Référence</t>
  </si>
  <si>
    <t>Commentaire</t>
  </si>
  <si>
    <t>Localisation</t>
  </si>
  <si>
    <t>Lot n°6</t>
  </si>
  <si>
    <t>REVETEMENTS DE SOLS - FAIENCE</t>
  </si>
  <si>
    <t>3.&amp;</t>
  </si>
  <si>
    <t>6.2</t>
  </si>
  <si>
    <t>DESCRIPTION DES OUVRAGES</t>
  </si>
  <si>
    <t>6.2.1</t>
  </si>
  <si>
    <t>Protection</t>
  </si>
  <si>
    <t>6.2.1.1</t>
  </si>
  <si>
    <t>Protection des ouvrages existants</t>
  </si>
  <si>
    <t>Ens</t>
  </si>
  <si>
    <t>9.T</t>
  </si>
  <si>
    <t>9.&amp;</t>
  </si>
  <si>
    <t>4.&amp;</t>
  </si>
  <si>
    <t>6.2.2</t>
  </si>
  <si>
    <t>Ragréage</t>
  </si>
  <si>
    <t>6.2.2.1</t>
  </si>
  <si>
    <t>M²</t>
  </si>
  <si>
    <t>9.L</t>
  </si>
  <si>
    <t>Localisation : Ensemble des pièces recevant un revêtement de sol, localisation suivant pièces graphiques.</t>
  </si>
  <si>
    <t>9.M.Z</t>
  </si>
  <si>
    <t>6.2.3</t>
  </si>
  <si>
    <t>Sol plastique</t>
  </si>
  <si>
    <t>4.T</t>
  </si>
  <si>
    <t>6.2.3.1</t>
  </si>
  <si>
    <t>Fourniture et pose de revêtement de sol PVC en LES type 1</t>
  </si>
  <si>
    <t>Localisation : Suivant pièces graphiques.</t>
  </si>
  <si>
    <t>6.2.3.2</t>
  </si>
  <si>
    <t>Fourniture et pose de revêtement de sol PVC en LES type 2</t>
  </si>
  <si>
    <t>6.2.3.3</t>
  </si>
  <si>
    <t>Fourniture et pose de revêtement de sol PVC en LES type 3</t>
  </si>
  <si>
    <t>6.2.3.4</t>
  </si>
  <si>
    <t>Fourniture et pose de revêtement de sol PVC en LES type 4</t>
  </si>
  <si>
    <t>6.2.4</t>
  </si>
  <si>
    <t>Revêtement muraux</t>
  </si>
  <si>
    <t>6.2.4.1</t>
  </si>
  <si>
    <t>Fourniture faïence</t>
  </si>
  <si>
    <t>Localisation : Sanitaires mixte PMR (toutes parois, toute hauteur),
			Sanitaires agents mixte 1, 2 et 3 (toutes parois, toute hauteur),
			Local entretien (Crédence de 60 cm sur l'emprise du vidoir et du retour de cloison),
			Espace détente personnel (Crédence de 60 cm sur l'emprise de la cuisine).</t>
  </si>
  <si>
    <t>6.2.4.2</t>
  </si>
  <si>
    <t>Pose faïence</t>
  </si>
  <si>
    <t>9.M.A</t>
  </si>
  <si>
    <t>6.2.4.3</t>
  </si>
  <si>
    <t>Profilé d'arrêt</t>
  </si>
  <si>
    <t>ML</t>
  </si>
  <si>
    <t>Localisation : Angles sortants et périphérie des zones faïencées.</t>
  </si>
  <si>
    <t>6.2.4.4</t>
  </si>
  <si>
    <t>Nettoyage</t>
  </si>
  <si>
    <t>FT</t>
  </si>
  <si>
    <t>6.2.5</t>
  </si>
  <si>
    <t>Accessoires</t>
  </si>
  <si>
    <t>6.2.5.1</t>
  </si>
  <si>
    <t>Tapis de propreté</t>
  </si>
  <si>
    <t>ENS</t>
  </si>
  <si>
    <t>Localisation : Sas ACCES PUBLIC, format suivant pièces graphiques.</t>
  </si>
  <si>
    <t>6.2.5.2</t>
  </si>
  <si>
    <t>Profilé de transition</t>
  </si>
  <si>
    <t>Localisation : Sas accès public, accès personnel et accès terrasse depuis l'espace Coworking, Dgt 4 et salle détente.</t>
  </si>
  <si>
    <t>6.2.5.3</t>
  </si>
  <si>
    <t>Couvre joint de dilatation</t>
  </si>
  <si>
    <t>Localisation : Joint de dilatation, localisation suivant pièces graphiques.</t>
  </si>
  <si>
    <t>6.2.6</t>
  </si>
  <si>
    <t>Finition</t>
  </si>
  <si>
    <t>6.2.6.1</t>
  </si>
  <si>
    <t>Protection des sols</t>
  </si>
  <si>
    <t>Total H.T. :</t>
  </si>
  <si>
    <t>Total T.V.A. (20%) :</t>
  </si>
  <si>
    <t>Total T.T.C. :</t>
  </si>
  <si>
    <t>RECAPITULATIF
Lot n°6 REVETEMENTS DE SOLS - FAIENCE</t>
  </si>
  <si>
    <t>RECAPITULATIF DES CHAPITRES</t>
  </si>
  <si>
    <t>6.2 - DESCRIPTION DES OUVRAGES</t>
  </si>
  <si>
    <t>- 6.2.1 - Protection</t>
  </si>
  <si>
    <t>- 6.2.2 - Ragréage</t>
  </si>
  <si>
    <t>- 6.2.3 - Sol plastique</t>
  </si>
  <si>
    <t>- 6.2.4 - Revêtement muraux</t>
  </si>
  <si>
    <t>- 6.2.5 - Accessoires</t>
  </si>
  <si>
    <t>- 6.2.6 - Finition</t>
  </si>
  <si>
    <t>Total du lot REVETEMENTS DE SOLS - FAIENCE</t>
  </si>
  <si>
    <t xml:space="preserve">Soit en toutes lettres TTC : </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</si>
  <si>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</si>
  <si>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</si>
  <si>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</si>
  <si>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</si>
  <si>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</si>
  <si>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</si>
  <si>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</si>
  <si>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</si>
  <si>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</si>
  <si>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</si>
  <si>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</si>
  <si>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</si>
  <si>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</si>
  <si>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</si>
  <si>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</si>
  <si>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</si>
  <si>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</si>
  <si>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</si>
  <si>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</si>
  <si>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</si>
  <si>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</si>
  <si>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</si>
  <si>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</si>
  <si>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</si>
  <si>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</si>
  <si>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</si>
  <si>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</si>
  <si>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</si>
  <si>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 xml:space="preserve">  </t>
  </si>
  <si>
    <t>26/03/2025</t>
  </si>
  <si>
    <t>DCE</t>
  </si>
  <si>
    <t>Maitre d'ouvrage : Direction Régionale France Travail Nouvelle Aquitaine Service Immobilier et Logistique</t>
  </si>
  <si>
    <t>33056 Bordeaux Cedex</t>
  </si>
  <si>
    <t>87 rue Nuyens TSA 90001</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</si>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</sst>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Red]\-#,##0.00\ [$€]"/>
    <numFmt numFmtId="165" formatCode="00000"/>
    <numFmt numFmtId="166" formatCode="0#&quot; &quot;##&quot; &quot;##&quot; &quot;##&quot; &quot;##"/>
  </numFmts>
  <fonts count="16" x14ac:knownFonts="1">
    <font>
      <sz val="11"/>
      <color theme="1"/>
      <name val="Calibri"/>
      <family val="2"/>
      <scheme val="minor"/>
    </font>
    <font>
      <sz val="8"/>
      <color theme="1"/>
      <name val="Arial"/>
      <family val="2"/>
    </font>
    <font>
      <sz val="14"/>
      <color theme="1"/>
      <name val="Arial"/>
      <family val="2"/>
    </font>
    <font>
      <b/>
      <sz val="14"/>
      <color theme="1"/>
      <name val="Arial"/>
      <family val="2"/>
    </font>
    <font>
      <sz val="10"/>
      <color theme="1"/>
      <name val="Arial"/>
      <family val="2"/>
    </font>
    <font>
      <b/>
      <u/>
      <sz val="12"/>
      <color theme="1"/>
      <name val="Arial"/>
      <family val="2"/>
    </font>
    <font>
      <sz val="7"/>
      <color theme="1"/>
      <name val="Arial"/>
      <family val="2"/>
    </font>
    <font>
      <b/>
      <sz val="11"/>
      <color theme="1"/>
      <name val="Arial"/>
      <family val="2"/>
    </font>
    <font>
      <sz val="6"/>
      <color theme="1"/>
      <name val="Arial"/>
      <family val="2"/>
    </font>
    <font>
      <b/>
      <sz val="8"/>
      <color theme="1"/>
      <name val="Arial"/>
      <family val="2"/>
    </font>
    <font>
      <i/>
      <sz val="8"/>
      <color theme="1"/>
      <name val="Arial"/>
      <family val="2"/>
    </font>
    <font>
      <b/>
      <sz val="10"/>
      <color theme="1"/>
      <name val="Arial"/>
      <family val="2"/>
    </font>
    <font>
      <b/>
      <sz val="12"/>
      <color theme="1"/>
      <name val="Arial"/>
      <family val="2"/>
    </font>
    <font>
      <sz val="11"/>
      <color theme="1"/>
      <name val="Arial"/>
      <family val="2"/>
    </font>
    <font>
      <b/>
      <sz val="9"/>
      <color theme="1"/>
      <name val="Arial"/>
      <family val="2"/>
    </font>
    <font>
      <sz val="9"/>
      <color theme="1"/>
      <name val="Arial"/>
      <family val="2"/>
    </font>
  </fonts>
  <fills count="3">
    <fill>
      <patternFill patternType="none"/>
    </fill>
    <fill>
      <patternFill patternType="gray125"/>
    </fill>
    <fill>
      <patternFill patternType="solid">
        <fgColor rgb="FFDFDFDF"/>
        <bgColor indexed="64"/>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style="thin">
        <color auto="1"/>
      </bottom>
      <diagonal/>
    </border>
  </borders>
  <cellStyleXfs count="1">
    <xf numFmtId="0" fontId="0" fillId="0" borderId="0"/>
  </cellStyleXfs>
  <cellXfs count="105">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5" fillId="0" borderId="10" xfId="0" applyFont="1" applyBorder="1" applyAlignment="1">
      <alignment vertical="top" wrapText="1"/>
    </xf>
    <xf numFmtId="0" fontId="5" fillId="0" borderId="2" xfId="0" applyFont="1" applyBorder="1" applyAlignment="1">
      <alignment vertical="top" wrapText="1"/>
    </xf>
    <xf numFmtId="0" fontId="6" fillId="0" borderId="11" xfId="0" applyFont="1" applyBorder="1" applyAlignment="1">
      <alignment vertical="top" wrapText="1"/>
    </xf>
    <xf numFmtId="0" fontId="5" fillId="0" borderId="0" xfId="0" applyFont="1" applyAlignment="1">
      <alignment vertical="top" wrapText="1"/>
    </xf>
    <xf numFmtId="0" fontId="5" fillId="0" borderId="11" xfId="0" applyFont="1" applyBorder="1" applyAlignment="1">
      <alignment vertical="top" wrapText="1"/>
    </xf>
    <xf numFmtId="0" fontId="7" fillId="0" borderId="0" xfId="0" applyFont="1" applyAlignment="1">
      <alignment vertical="top" wrapText="1"/>
    </xf>
    <xf numFmtId="0" fontId="7" fillId="0" borderId="11" xfId="0" applyFont="1" applyBorder="1" applyAlignment="1">
      <alignment vertical="top" wrapText="1"/>
    </xf>
    <xf numFmtId="0" fontId="8" fillId="0" borderId="11" xfId="0" applyFont="1" applyBorder="1" applyAlignment="1">
      <alignment vertical="top" wrapText="1"/>
    </xf>
    <xf numFmtId="0" fontId="1" fillId="0" borderId="11" xfId="0" applyFont="1" applyBorder="1" applyAlignment="1">
      <alignment vertical="top" wrapText="1"/>
    </xf>
    <xf numFmtId="0" fontId="9" fillId="0" borderId="9" xfId="0" applyFont="1" applyBorder="1" applyAlignment="1">
      <alignment horizontal="right" vertical="top" wrapText="1"/>
    </xf>
    <xf numFmtId="3" fontId="9" fillId="0" borderId="9" xfId="0" applyNumberFormat="1" applyFont="1" applyBorder="1" applyAlignment="1">
      <alignment horizontal="right" vertical="top" wrapText="1"/>
    </xf>
    <xf numFmtId="4" fontId="9" fillId="0" borderId="12" xfId="0" applyNumberFormat="1" applyFont="1" applyBorder="1" applyAlignment="1" applyProtection="1">
      <alignment vertical="top" wrapText="1"/>
      <protection locked="0"/>
    </xf>
    <xf numFmtId="4" fontId="1" fillId="0" borderId="9" xfId="0" applyNumberFormat="1" applyFont="1" applyBorder="1" applyAlignment="1">
      <alignment vertical="top" wrapText="1"/>
    </xf>
    <xf numFmtId="10" fontId="6" fillId="0" borderId="0" xfId="0" applyNumberFormat="1" applyFont="1" applyAlignment="1">
      <alignment horizontal="right" vertical="top" wrapText="1"/>
    </xf>
    <xf numFmtId="4" fontId="9" fillId="0" borderId="9" xfId="0" applyNumberFormat="1" applyFont="1" applyBorder="1" applyAlignment="1">
      <alignment horizontal="right" vertical="top" wrapText="1"/>
    </xf>
    <xf numFmtId="0" fontId="10" fillId="0" borderId="11" xfId="0" applyFont="1" applyBorder="1" applyAlignment="1">
      <alignment vertical="top" wrapText="1"/>
    </xf>
    <xf numFmtId="0" fontId="11" fillId="0" borderId="0" xfId="0" applyFont="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0" xfId="0" applyFont="1" applyAlignment="1">
      <alignment vertical="top"/>
    </xf>
    <xf numFmtId="0" fontId="4" fillId="0" borderId="0" xfId="0" applyFont="1" applyAlignment="1">
      <alignment horizontal="right" vertical="top" wrapText="1"/>
    </xf>
    <xf numFmtId="0" fontId="4" fillId="0" borderId="0" xfId="0" applyFont="1" applyAlignment="1">
      <alignment vertical="top" wrapText="1"/>
    </xf>
    <xf numFmtId="0" fontId="4" fillId="0" borderId="9" xfId="0" applyFont="1" applyBorder="1" applyAlignment="1">
      <alignment vertical="top" wrapText="1"/>
    </xf>
    <xf numFmtId="10" fontId="4" fillId="0" borderId="10" xfId="0" applyNumberFormat="1" applyFont="1" applyBorder="1" applyAlignment="1">
      <alignment horizontal="right" vertical="top" wrapText="1"/>
    </xf>
    <xf numFmtId="0" fontId="4" fillId="0" borderId="0" xfId="0" applyFont="1" applyAlignment="1">
      <alignment vertical="top"/>
    </xf>
    <xf numFmtId="10" fontId="4" fillId="0" borderId="11" xfId="0" applyNumberFormat="1" applyFont="1" applyBorder="1" applyAlignment="1">
      <alignment horizontal="right" vertical="top" wrapText="1"/>
    </xf>
    <xf numFmtId="10" fontId="4" fillId="0" borderId="23" xfId="0" applyNumberFormat="1" applyFont="1" applyBorder="1" applyAlignment="1">
      <alignment horizontal="right" vertical="top" wrapText="1"/>
    </xf>
    <xf numFmtId="0" fontId="1" fillId="0" borderId="0" xfId="0" applyFont="1" applyAlignment="1">
      <alignment vertical="top"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4" fillId="0" borderId="9" xfId="0" applyFont="1" applyBorder="1" applyAlignment="1">
      <alignment horizontal="center" vertical="center" wrapText="1"/>
    </xf>
    <xf numFmtId="0" fontId="1" fillId="0" borderId="9" xfId="0" applyFont="1" applyBorder="1" applyAlignment="1">
      <alignment horizontal="center" vertical="top" wrapText="1"/>
    </xf>
    <xf numFmtId="0" fontId="5" fillId="0" borderId="2" xfId="0" applyFont="1" applyBorder="1" applyAlignment="1">
      <alignment vertical="top" wrapText="1"/>
    </xf>
    <xf numFmtId="0" fontId="5" fillId="0" borderId="0" xfId="0" applyFont="1" applyAlignment="1">
      <alignment vertical="top" wrapText="1"/>
    </xf>
    <xf numFmtId="0" fontId="7" fillId="0" borderId="0" xfId="0" applyFont="1" applyAlignment="1">
      <alignment vertical="top" wrapText="1"/>
    </xf>
    <xf numFmtId="0" fontId="9" fillId="0" borderId="11" xfId="0" applyFont="1" applyBorder="1" applyAlignment="1">
      <alignment vertical="top" wrapText="1"/>
    </xf>
    <xf numFmtId="0" fontId="1" fillId="0" borderId="11" xfId="0" applyFont="1" applyBorder="1" applyAlignment="1">
      <alignment vertical="top" wrapText="1"/>
    </xf>
    <xf numFmtId="0" fontId="10" fillId="0" borderId="11" xfId="0" applyFont="1" applyBorder="1" applyAlignment="1">
      <alignment vertical="top" wrapText="1"/>
    </xf>
    <xf numFmtId="0" fontId="0" fillId="0" borderId="0" xfId="0"/>
    <xf numFmtId="0" fontId="11" fillId="0" borderId="2" xfId="0" applyFont="1" applyBorder="1" applyAlignment="1">
      <alignment horizontal="right" vertical="top" wrapText="1"/>
    </xf>
    <xf numFmtId="0" fontId="11" fillId="0" borderId="3" xfId="0" applyFont="1" applyBorder="1" applyAlignment="1">
      <alignment horizontal="right" vertical="top" wrapText="1"/>
    </xf>
    <xf numFmtId="0" fontId="11" fillId="0" borderId="1" xfId="0" applyFont="1" applyBorder="1" applyAlignment="1">
      <alignment vertical="top" wrapText="1"/>
    </xf>
    <xf numFmtId="0" fontId="11" fillId="0" borderId="2" xfId="0" applyFont="1" applyBorder="1" applyAlignment="1">
      <alignment vertical="top" wrapText="1"/>
    </xf>
    <xf numFmtId="0" fontId="1" fillId="0" borderId="5" xfId="0" applyFont="1" applyBorder="1" applyAlignment="1">
      <alignment vertical="top" wrapText="1"/>
    </xf>
    <xf numFmtId="0" fontId="1" fillId="0" borderId="4" xfId="0" applyFont="1" applyBorder="1" applyAlignment="1">
      <alignment vertical="top" wrapText="1"/>
    </xf>
    <xf numFmtId="164" fontId="11" fillId="0" borderId="0" xfId="0" applyNumberFormat="1" applyFont="1" applyAlignment="1">
      <alignment horizontal="right" vertical="top" wrapText="1"/>
    </xf>
    <xf numFmtId="164" fontId="11" fillId="0" borderId="5" xfId="0" applyNumberFormat="1" applyFont="1" applyBorder="1" applyAlignment="1">
      <alignment horizontal="right" vertical="top" wrapText="1"/>
    </xf>
    <xf numFmtId="0" fontId="11" fillId="0" borderId="4" xfId="0" applyFont="1" applyBorder="1" applyAlignment="1">
      <alignment vertical="top" wrapText="1"/>
    </xf>
    <xf numFmtId="0" fontId="11" fillId="0" borderId="0" xfId="0" applyFont="1" applyAlignment="1">
      <alignment vertical="top" wrapText="1"/>
    </xf>
    <xf numFmtId="164" fontId="11" fillId="0" borderId="7" xfId="0" applyNumberFormat="1" applyFont="1" applyBorder="1" applyAlignment="1">
      <alignment horizontal="right" vertical="top" wrapText="1"/>
    </xf>
    <xf numFmtId="164" fontId="11" fillId="0" borderId="8" xfId="0" applyNumberFormat="1" applyFont="1" applyBorder="1" applyAlignment="1">
      <alignment horizontal="right" vertical="top" wrapText="1"/>
    </xf>
    <xf numFmtId="0" fontId="11" fillId="0" borderId="6" xfId="0" applyFont="1" applyBorder="1" applyAlignment="1">
      <alignment vertical="top" wrapText="1"/>
    </xf>
    <xf numFmtId="0" fontId="11" fillId="0" borderId="7" xfId="0" applyFont="1" applyBorder="1" applyAlignment="1">
      <alignment vertical="top" wrapText="1"/>
    </xf>
    <xf numFmtId="0" fontId="5" fillId="0" borderId="2" xfId="0" applyFont="1" applyBorder="1" applyAlignment="1">
      <alignment horizontal="center" vertical="top" wrapText="1"/>
    </xf>
    <xf numFmtId="0" fontId="5" fillId="0" borderId="0" xfId="0" applyFont="1" applyAlignment="1">
      <alignment horizontal="center" vertical="top" wrapText="1"/>
    </xf>
    <xf numFmtId="164" fontId="12" fillId="0" borderId="0" xfId="0" applyNumberFormat="1" applyFont="1" applyAlignment="1">
      <alignment horizontal="right" vertical="top" wrapText="1"/>
    </xf>
    <xf numFmtId="0" fontId="12" fillId="0" borderId="0" xfId="0" applyFont="1" applyAlignment="1">
      <alignment horizontal="left" vertical="top" wrapText="1"/>
    </xf>
    <xf numFmtId="0" fontId="12" fillId="0" borderId="0" xfId="0" applyFont="1" applyAlignment="1">
      <alignment vertical="top" wrapText="1"/>
    </xf>
    <xf numFmtId="164" fontId="13" fillId="0" borderId="0" xfId="0" applyNumberFormat="1" applyFont="1" applyAlignment="1">
      <alignment horizontal="right" vertical="top" wrapText="1" indent="1"/>
    </xf>
    <xf numFmtId="164" fontId="13" fillId="0" borderId="0" xfId="0" applyNumberFormat="1" applyFont="1" applyAlignment="1">
      <alignment horizontal="right" vertical="top" wrapText="1"/>
    </xf>
    <xf numFmtId="0" fontId="13" fillId="0" borderId="0" xfId="0" applyFont="1" applyAlignment="1">
      <alignment horizontal="left" vertical="top" wrapText="1" indent="1"/>
    </xf>
    <xf numFmtId="0" fontId="13" fillId="0" borderId="0" xfId="0" applyFont="1" applyAlignment="1">
      <alignment vertical="top" wrapText="1"/>
    </xf>
    <xf numFmtId="0" fontId="14" fillId="0" borderId="13" xfId="0" applyFont="1" applyBorder="1" applyAlignment="1">
      <alignment vertical="top" wrapText="1"/>
    </xf>
    <xf numFmtId="0" fontId="14" fillId="0" borderId="14" xfId="0" applyFont="1" applyBorder="1" applyAlignment="1">
      <alignment vertical="top" wrapText="1"/>
    </xf>
    <xf numFmtId="0" fontId="1" fillId="0" borderId="16" xfId="0" applyFont="1" applyBorder="1" applyAlignment="1">
      <alignment vertical="top" wrapText="1"/>
    </xf>
    <xf numFmtId="0" fontId="1" fillId="0" borderId="2" xfId="0" applyFont="1" applyBorder="1" applyAlignment="1">
      <alignment vertical="top" wrapText="1"/>
    </xf>
    <xf numFmtId="0" fontId="1" fillId="0" borderId="17" xfId="0" applyFont="1" applyBorder="1" applyAlignment="1">
      <alignment vertical="top" wrapText="1"/>
    </xf>
    <xf numFmtId="0" fontId="11" fillId="0" borderId="18" xfId="0" applyFont="1" applyBorder="1" applyAlignment="1">
      <alignment vertical="top" wrapText="1"/>
    </xf>
    <xf numFmtId="164" fontId="11" fillId="0" borderId="0" xfId="0" applyNumberFormat="1" applyFont="1" applyAlignment="1">
      <alignment vertical="top" wrapText="1"/>
    </xf>
    <xf numFmtId="164" fontId="1" fillId="0" borderId="0" xfId="0" applyNumberFormat="1" applyFont="1" applyAlignment="1">
      <alignment vertical="top" wrapText="1"/>
    </xf>
    <xf numFmtId="164" fontId="1" fillId="0" borderId="19" xfId="0" applyNumberFormat="1" applyFont="1" applyBorder="1" applyAlignment="1">
      <alignment vertical="top" wrapText="1"/>
    </xf>
    <xf numFmtId="0" fontId="11" fillId="0" borderId="20" xfId="0" applyFont="1" applyBorder="1" applyAlignment="1">
      <alignment vertical="top" wrapText="1"/>
    </xf>
    <xf numFmtId="0" fontId="1" fillId="0" borderId="21" xfId="0" applyFont="1" applyBorder="1" applyAlignment="1">
      <alignment vertical="top" wrapText="1"/>
    </xf>
    <xf numFmtId="164" fontId="11" fillId="0" borderId="21" xfId="0" applyNumberFormat="1" applyFont="1" applyBorder="1" applyAlignment="1">
      <alignment vertical="top" wrapText="1"/>
    </xf>
    <xf numFmtId="164" fontId="1" fillId="0" borderId="21" xfId="0" applyNumberFormat="1" applyFont="1" applyBorder="1" applyAlignment="1">
      <alignment vertical="top" wrapText="1"/>
    </xf>
    <xf numFmtId="164" fontId="1" fillId="0" borderId="22" xfId="0" applyNumberFormat="1" applyFont="1" applyBorder="1" applyAlignment="1">
      <alignment vertical="top" wrapText="1"/>
    </xf>
    <xf numFmtId="0" fontId="15" fillId="0" borderId="0" xfId="0" applyFont="1" applyAlignment="1">
      <alignment vertical="top" wrapText="1"/>
    </xf>
    <xf numFmtId="0" fontId="14" fillId="0" borderId="0" xfId="0" applyFont="1" applyAlignment="1">
      <alignment vertical="top" wrapText="1"/>
    </xf>
    <xf numFmtId="0" fontId="4" fillId="0" borderId="9" xfId="0" applyFont="1" applyBorder="1" applyAlignment="1">
      <alignment vertical="top" wrapText="1"/>
    </xf>
    <xf numFmtId="0" fontId="11" fillId="0" borderId="0" xfId="0" applyFont="1" applyAlignment="1">
      <alignment horizontal="center" vertical="top" wrapText="1"/>
    </xf>
    <xf numFmtId="0" fontId="4" fillId="0" borderId="12" xfId="0" applyFont="1" applyBorder="1" applyAlignment="1" applyProtection="1">
      <alignment vertical="top" wrapText="1"/>
      <protection locked="0"/>
    </xf>
    <xf numFmtId="165" fontId="4" fillId="0" borderId="12" xfId="0" applyNumberFormat="1" applyFont="1" applyBorder="1" applyAlignment="1" applyProtection="1">
      <alignment vertical="top" wrapText="1"/>
      <protection locked="0"/>
    </xf>
    <xf numFmtId="166" fontId="4" fillId="0" borderId="12" xfId="0" applyNumberFormat="1" applyFont="1" applyBorder="1" applyAlignment="1" applyProtection="1">
      <alignment vertical="top"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333375</xdr:colOff>
      <xdr:row>1</xdr:row>
      <xdr:rowOff>0</xdr:rowOff>
    </xdr:from>
    <xdr:to>
      <xdr:col>6</xdr:col>
      <xdr:colOff>504696</xdr:colOff>
      <xdr:row>9</xdr:row>
      <xdr:rowOff>114171</xdr:rowOff>
    </xdr:to>
    <xdr:pic>
      <xdr:nvPicPr>
        <xdr:cNvPr id="2" name="Picture 1" descr="{57aa5929-ae68-4186-8299-efe8c314baec}"/>
        <xdr:cNvPicPr>
          <a:picLocks noChangeAspect="1"/>
        </xdr:cNvPicPr>
      </xdr:nvPicPr>
      <xdr:blipFill>
        <a:blip xmlns:r="http://schemas.openxmlformats.org/officeDocument/2006/relationships" r:embed="rId1"/>
        <a:stretch>
          <a:fillRect/>
        </a:stretch>
      </xdr:blipFill>
      <xdr:spPr>
        <a:xfrm>
          <a:off x="4219575" y="114300"/>
          <a:ext cx="1028571" cy="1028571"/>
        </a:xfrm>
        <a:prstGeom prst="rect">
          <a:avLst/>
        </a:prstGeom>
      </xdr:spPr>
    </xdr:pic>
    <xdr:clientData/>
  </xdr:twoCellAnchor>
  <xdr:twoCellAnchor editAs="oneCell">
    <xdr:from>
      <xdr:col>4</xdr:col>
      <xdr:colOff>433388</xdr:colOff>
      <xdr:row>27</xdr:row>
      <xdr:rowOff>0</xdr:rowOff>
    </xdr:from>
    <xdr:to>
      <xdr:col>7</xdr:col>
      <xdr:colOff>530458</xdr:colOff>
      <xdr:row>44</xdr:row>
      <xdr:rowOff>114043</xdr:rowOff>
    </xdr:to>
    <xdr:pic>
      <xdr:nvPicPr>
        <xdr:cNvPr id="3" name="Picture 2" descr="{3cdf93b8-109f-48e8-88e1-0840a97a5b69}"/>
        <xdr:cNvPicPr>
          <a:picLocks noChangeAspect="1"/>
        </xdr:cNvPicPr>
      </xdr:nvPicPr>
      <xdr:blipFill>
        <a:blip xmlns:r="http://schemas.openxmlformats.org/officeDocument/2006/relationships" r:embed="rId2"/>
        <a:stretch>
          <a:fillRect/>
        </a:stretch>
      </xdr:blipFill>
      <xdr:spPr>
        <a:xfrm>
          <a:off x="3357563" y="3086100"/>
          <a:ext cx="2745020" cy="2057143"/>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B1:I86"/>
  <sheetViews>
    <sheetView showGridLines="0" tabSelected="1" workbookViewId="0"/>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
      <c r="C1" s="2"/>
      <c r="D1" s="3"/>
      <c r="E1" s="3"/>
      <c r="F1" s="3"/>
      <c r="G1" s="3"/>
      <c r="H1" s="3"/>
      <c r="I1" s="4"/>
    </row>
    <row r="2" spans="2:9" ht="9" customHeight="1" x14ac:dyDescent="0.25">
      <c r="B2" s="5"/>
      <c r="C2" s="6"/>
      <c r="D2" s="7"/>
      <c r="E2" s="41"/>
      <c r="F2" s="41"/>
      <c r="G2" s="41"/>
      <c r="H2" s="41"/>
      <c r="I2" s="8"/>
    </row>
    <row r="3" spans="2:9" ht="9" customHeight="1" x14ac:dyDescent="0.25">
      <c r="B3" s="5"/>
      <c r="C3" s="6"/>
      <c r="D3" s="7"/>
      <c r="E3" s="41"/>
      <c r="F3" s="41"/>
      <c r="G3" s="41"/>
      <c r="H3" s="41"/>
      <c r="I3" s="8"/>
    </row>
    <row r="4" spans="2:9" ht="9" customHeight="1" x14ac:dyDescent="0.25">
      <c r="B4" s="5"/>
      <c r="C4" s="6"/>
      <c r="D4" s="7"/>
      <c r="E4" s="41"/>
      <c r="F4" s="41"/>
      <c r="G4" s="41"/>
      <c r="H4" s="41"/>
      <c r="I4" s="8"/>
    </row>
    <row r="5" spans="2:9" ht="9" customHeight="1" x14ac:dyDescent="0.25">
      <c r="B5" s="5"/>
      <c r="C5" s="6"/>
      <c r="D5" s="7"/>
      <c r="E5" s="41"/>
      <c r="F5" s="41"/>
      <c r="G5" s="41"/>
      <c r="H5" s="41"/>
      <c r="I5" s="8"/>
    </row>
    <row r="6" spans="2:9" ht="9" customHeight="1" x14ac:dyDescent="0.25">
      <c r="B6" s="5"/>
      <c r="C6" s="6"/>
      <c r="D6" s="7"/>
      <c r="E6" s="41"/>
      <c r="F6" s="41"/>
      <c r="G6" s="41"/>
      <c r="H6" s="41"/>
      <c r="I6" s="8"/>
    </row>
    <row r="7" spans="2:9" ht="9" customHeight="1" x14ac:dyDescent="0.25">
      <c r="B7" s="5"/>
      <c r="C7" s="6"/>
      <c r="D7" s="7"/>
      <c r="E7" s="41"/>
      <c r="F7" s="41"/>
      <c r="G7" s="41"/>
      <c r="H7" s="41"/>
      <c r="I7" s="8"/>
    </row>
    <row r="8" spans="2:9" ht="9" customHeight="1" x14ac:dyDescent="0.25">
      <c r="B8" s="5"/>
      <c r="C8" s="6"/>
      <c r="D8" s="7"/>
      <c r="E8" s="41"/>
      <c r="F8" s="41"/>
      <c r="G8" s="41"/>
      <c r="H8" s="41"/>
      <c r="I8" s="8"/>
    </row>
    <row r="9" spans="2:9" ht="9" customHeight="1" x14ac:dyDescent="0.25">
      <c r="B9" s="5"/>
      <c r="C9" s="6"/>
      <c r="D9" s="7"/>
      <c r="E9" s="41"/>
      <c r="F9" s="41"/>
      <c r="G9" s="41"/>
      <c r="H9" s="41"/>
      <c r="I9" s="8"/>
    </row>
    <row r="10" spans="2:9" ht="9" customHeight="1" x14ac:dyDescent="0.25">
      <c r="B10" s="5"/>
      <c r="C10" s="6"/>
      <c r="D10" s="7"/>
      <c r="E10" s="41"/>
      <c r="F10" s="41"/>
      <c r="G10" s="41"/>
      <c r="H10" s="41"/>
      <c r="I10" s="8"/>
    </row>
    <row r="11" spans="2:9" ht="9" customHeight="1" x14ac:dyDescent="0.25">
      <c r="B11" s="5"/>
      <c r="C11" s="6"/>
      <c r="D11" s="7"/>
      <c r="E11" s="42" t="str">
        <f>IF(Paramètres!C5&lt;&gt;"",Paramètres!C5,"")</f>
        <v xml:space="preserve">  </v>
      </c>
      <c r="F11" s="42"/>
      <c r="G11" s="42"/>
      <c r="H11" s="42"/>
      <c r="I11" s="8"/>
    </row>
    <row r="12" spans="2:9" ht="9" customHeight="1" x14ac:dyDescent="0.25">
      <c r="B12" s="5"/>
      <c r="C12" s="6"/>
      <c r="D12" s="7"/>
      <c r="E12" s="42"/>
      <c r="F12" s="42"/>
      <c r="G12" s="42"/>
      <c r="H12" s="42"/>
      <c r="I12" s="8"/>
    </row>
    <row r="13" spans="2:9" ht="9" customHeight="1" x14ac:dyDescent="0.25">
      <c r="B13" s="5"/>
      <c r="C13" s="6"/>
      <c r="D13" s="7"/>
      <c r="E13" s="42"/>
      <c r="F13" s="42"/>
      <c r="G13" s="42"/>
      <c r="H13" s="42"/>
      <c r="I13" s="8"/>
    </row>
    <row r="14" spans="2:9" ht="9" customHeight="1" x14ac:dyDescent="0.25">
      <c r="B14" s="5"/>
      <c r="C14" s="6"/>
      <c r="D14" s="7"/>
      <c r="E14" s="42"/>
      <c r="F14" s="42"/>
      <c r="G14" s="42"/>
      <c r="H14" s="42"/>
      <c r="I14" s="8"/>
    </row>
    <row r="15" spans="2:9" ht="9" customHeight="1" x14ac:dyDescent="0.25">
      <c r="B15" s="5"/>
      <c r="C15" s="6"/>
      <c r="D15" s="7"/>
      <c r="E15" s="42"/>
      <c r="F15" s="42"/>
      <c r="G15" s="42"/>
      <c r="H15" s="42"/>
      <c r="I15" s="8"/>
    </row>
    <row r="16" spans="2:9" ht="9" customHeight="1" x14ac:dyDescent="0.25">
      <c r="B16" s="5"/>
      <c r="C16" s="6"/>
      <c r="D16" s="7"/>
      <c r="E16" s="42"/>
      <c r="F16" s="42"/>
      <c r="G16" s="42"/>
      <c r="H16" s="42"/>
      <c r="I16" s="8"/>
    </row>
    <row r="17" spans="2:9" ht="9" customHeight="1" x14ac:dyDescent="0.25">
      <c r="B17" s="5"/>
      <c r="C17" s="6"/>
      <c r="D17" s="7"/>
      <c r="E17" s="42"/>
      <c r="F17" s="42"/>
      <c r="G17" s="42"/>
      <c r="H17" s="42"/>
      <c r="I17" s="8"/>
    </row>
    <row r="18" spans="2:9" ht="9" customHeight="1" x14ac:dyDescent="0.25">
      <c r="B18" s="5"/>
      <c r="C18" s="6"/>
      <c r="D18" s="7"/>
      <c r="E18" s="42"/>
      <c r="F18" s="42"/>
      <c r="G18" s="42"/>
      <c r="H18" s="42"/>
      <c r="I18" s="8"/>
    </row>
    <row r="19" spans="2:9" ht="9" customHeight="1" x14ac:dyDescent="0.25">
      <c r="B19" s="5"/>
      <c r="C19" s="6"/>
      <c r="D19" s="7"/>
      <c r="E19" s="42"/>
      <c r="F19" s="42"/>
      <c r="G19" s="42"/>
      <c r="H19" s="42"/>
      <c r="I19" s="8"/>
    </row>
    <row r="20" spans="2:9" ht="9" customHeight="1" x14ac:dyDescent="0.25">
      <c r="B20" s="5"/>
      <c r="C20" s="6"/>
      <c r="D20" s="7"/>
      <c r="E20" s="42" t="str">
        <f>IF(Paramètres!C24&lt;&gt;"",Paramètres!C24,"") &amp; CHAR(10) &amp; IF(Paramètres!C26&lt;&gt;"",Paramètres!C26,"") &amp; CHAR(10) &amp; IF(Paramètres!C28&lt;&gt;"",Paramètres!C28,"")</f>
        <v>Maitre d'ouvrage : Direction Régionale France Travail Nouvelle Aquitaine Service Immobilier et Logistique
33056 Bordeaux Cedex
87 rue Nuyens TSA 90001</v>
      </c>
      <c r="F20" s="42"/>
      <c r="G20" s="42"/>
      <c r="H20" s="42"/>
      <c r="I20" s="8"/>
    </row>
    <row r="21" spans="2:9" ht="9" customHeight="1" x14ac:dyDescent="0.25">
      <c r="B21" s="5"/>
      <c r="C21" s="6"/>
      <c r="D21" s="7"/>
      <c r="E21" s="42"/>
      <c r="F21" s="42"/>
      <c r="G21" s="42"/>
      <c r="H21" s="42"/>
      <c r="I21" s="8"/>
    </row>
    <row r="22" spans="2:9" ht="9" customHeight="1" x14ac:dyDescent="0.25">
      <c r="B22" s="5"/>
      <c r="C22" s="6"/>
      <c r="D22" s="7"/>
      <c r="E22" s="42"/>
      <c r="F22" s="42"/>
      <c r="G22" s="42"/>
      <c r="H22" s="42"/>
      <c r="I22" s="8"/>
    </row>
    <row r="23" spans="2:9" ht="9" customHeight="1" x14ac:dyDescent="0.25">
      <c r="B23" s="5"/>
      <c r="C23" s="6"/>
      <c r="D23" s="7"/>
      <c r="E23" s="42"/>
      <c r="F23" s="42"/>
      <c r="G23" s="42"/>
      <c r="H23" s="42"/>
      <c r="I23" s="8"/>
    </row>
    <row r="24" spans="2:9" ht="9" customHeight="1" x14ac:dyDescent="0.25">
      <c r="B24" s="5"/>
      <c r="C24" s="6"/>
      <c r="D24" s="7"/>
      <c r="E24" s="42"/>
      <c r="F24" s="42"/>
      <c r="G24" s="42"/>
      <c r="H24" s="42"/>
      <c r="I24" s="8"/>
    </row>
    <row r="25" spans="2:9" ht="9" customHeight="1" x14ac:dyDescent="0.25">
      <c r="B25" s="5"/>
      <c r="C25" s="6"/>
      <c r="D25" s="7"/>
      <c r="E25" s="42"/>
      <c r="F25" s="42"/>
      <c r="G25" s="42"/>
      <c r="H25" s="42"/>
      <c r="I25" s="8"/>
    </row>
    <row r="26" spans="2:9" ht="9" customHeight="1" x14ac:dyDescent="0.25">
      <c r="B26" s="5"/>
      <c r="C26" s="6"/>
      <c r="D26" s="7"/>
      <c r="E26" s="42"/>
      <c r="F26" s="42"/>
      <c r="G26" s="42"/>
      <c r="H26" s="42"/>
      <c r="I26" s="8"/>
    </row>
    <row r="27" spans="2:9" ht="9" customHeight="1" x14ac:dyDescent="0.25">
      <c r="B27" s="5"/>
      <c r="C27" s="6"/>
      <c r="D27" s="7"/>
      <c r="E27" s="42"/>
      <c r="F27" s="42"/>
      <c r="G27" s="42"/>
      <c r="H27" s="42"/>
      <c r="I27" s="8"/>
    </row>
    <row r="28" spans="2:9" ht="9" customHeight="1" x14ac:dyDescent="0.25">
      <c r="B28" s="5"/>
      <c r="C28" s="6"/>
      <c r="D28" s="7"/>
      <c r="E28" s="41"/>
      <c r="F28" s="41"/>
      <c r="G28" s="41"/>
      <c r="H28" s="41"/>
      <c r="I28" s="8"/>
    </row>
    <row r="29" spans="2:9" ht="9" customHeight="1" x14ac:dyDescent="0.25">
      <c r="B29" s="5"/>
      <c r="C29" s="6"/>
      <c r="D29" s="7"/>
      <c r="E29" s="41"/>
      <c r="F29" s="41"/>
      <c r="G29" s="41"/>
      <c r="H29" s="41"/>
      <c r="I29" s="8"/>
    </row>
    <row r="30" spans="2:9" ht="9" customHeight="1" x14ac:dyDescent="0.25">
      <c r="B30" s="5"/>
      <c r="C30" s="6"/>
      <c r="D30" s="7"/>
      <c r="E30" s="41"/>
      <c r="F30" s="41"/>
      <c r="G30" s="41"/>
      <c r="H30" s="41"/>
      <c r="I30" s="8"/>
    </row>
    <row r="31" spans="2:9" ht="9" customHeight="1" x14ac:dyDescent="0.25">
      <c r="B31" s="5"/>
      <c r="C31" s="6"/>
      <c r="D31" s="7"/>
      <c r="E31" s="41"/>
      <c r="F31" s="41"/>
      <c r="G31" s="41"/>
      <c r="H31" s="41"/>
      <c r="I31" s="8"/>
    </row>
    <row r="32" spans="2:9" ht="9" customHeight="1" x14ac:dyDescent="0.25">
      <c r="B32" s="5"/>
      <c r="C32" s="6"/>
      <c r="D32" s="7"/>
      <c r="E32" s="41"/>
      <c r="F32" s="41"/>
      <c r="G32" s="41"/>
      <c r="H32" s="41"/>
      <c r="I32" s="8"/>
    </row>
    <row r="33" spans="2:9" ht="9" customHeight="1" x14ac:dyDescent="0.25">
      <c r="B33" s="5"/>
      <c r="C33" s="6"/>
      <c r="D33" s="7"/>
      <c r="E33" s="41"/>
      <c r="F33" s="41"/>
      <c r="G33" s="41"/>
      <c r="H33" s="41"/>
      <c r="I33" s="8"/>
    </row>
    <row r="34" spans="2:9" ht="9" customHeight="1" x14ac:dyDescent="0.25">
      <c r="B34" s="5"/>
      <c r="C34" s="6"/>
      <c r="D34" s="7"/>
      <c r="E34" s="41"/>
      <c r="F34" s="41"/>
      <c r="G34" s="41"/>
      <c r="H34" s="41"/>
      <c r="I34" s="8"/>
    </row>
    <row r="35" spans="2:9" ht="9" customHeight="1" x14ac:dyDescent="0.25">
      <c r="B35" s="5"/>
      <c r="C35" s="6"/>
      <c r="D35" s="7"/>
      <c r="E35" s="41"/>
      <c r="F35" s="41"/>
      <c r="G35" s="41"/>
      <c r="H35" s="41"/>
      <c r="I35" s="8"/>
    </row>
    <row r="36" spans="2:9" ht="9" customHeight="1" x14ac:dyDescent="0.25">
      <c r="B36" s="5"/>
      <c r="C36" s="6"/>
      <c r="D36" s="7"/>
      <c r="E36" s="41"/>
      <c r="F36" s="41"/>
      <c r="G36" s="41"/>
      <c r="H36" s="41"/>
      <c r="I36" s="8"/>
    </row>
    <row r="37" spans="2:9" ht="9" customHeight="1" x14ac:dyDescent="0.25">
      <c r="B37" s="5"/>
      <c r="C37" s="6"/>
      <c r="D37" s="7"/>
      <c r="E37" s="41"/>
      <c r="F37" s="41"/>
      <c r="G37" s="41"/>
      <c r="H37" s="41"/>
      <c r="I37" s="8"/>
    </row>
    <row r="38" spans="2:9" ht="9" customHeight="1" x14ac:dyDescent="0.25">
      <c r="B38" s="5"/>
      <c r="C38" s="6"/>
      <c r="D38" s="7"/>
      <c r="E38" s="41"/>
      <c r="F38" s="41"/>
      <c r="G38" s="41"/>
      <c r="H38" s="41"/>
      <c r="I38" s="8"/>
    </row>
    <row r="39" spans="2:9" ht="9" customHeight="1" x14ac:dyDescent="0.25">
      <c r="B39" s="5"/>
      <c r="C39" s="6"/>
      <c r="D39" s="7"/>
      <c r="E39" s="41"/>
      <c r="F39" s="41"/>
      <c r="G39" s="41"/>
      <c r="H39" s="41"/>
      <c r="I39" s="8"/>
    </row>
    <row r="40" spans="2:9" ht="9" customHeight="1" x14ac:dyDescent="0.25">
      <c r="B40" s="5"/>
      <c r="C40" s="6"/>
      <c r="D40" s="7"/>
      <c r="E40" s="41"/>
      <c r="F40" s="41"/>
      <c r="G40" s="41"/>
      <c r="H40" s="41"/>
      <c r="I40" s="8"/>
    </row>
    <row r="41" spans="2:9" ht="9" customHeight="1" x14ac:dyDescent="0.25">
      <c r="B41" s="5"/>
      <c r="C41" s="6"/>
      <c r="D41" s="7"/>
      <c r="E41" s="41"/>
      <c r="F41" s="41"/>
      <c r="G41" s="41"/>
      <c r="H41" s="41"/>
      <c r="I41" s="8"/>
    </row>
    <row r="42" spans="2:9" ht="9" customHeight="1" x14ac:dyDescent="0.25">
      <c r="B42" s="5"/>
      <c r="C42" s="6"/>
      <c r="D42" s="7"/>
      <c r="E42" s="41"/>
      <c r="F42" s="41"/>
      <c r="G42" s="41"/>
      <c r="H42" s="41"/>
      <c r="I42" s="8"/>
    </row>
    <row r="43" spans="2:9" ht="9" customHeight="1" x14ac:dyDescent="0.25">
      <c r="B43" s="5"/>
      <c r="C43" s="6"/>
      <c r="D43" s="7"/>
      <c r="E43" s="41"/>
      <c r="F43" s="41"/>
      <c r="G43" s="41"/>
      <c r="H43" s="41"/>
      <c r="I43" s="8"/>
    </row>
    <row r="44" spans="2:9" ht="9" customHeight="1" x14ac:dyDescent="0.25">
      <c r="B44" s="5"/>
      <c r="C44" s="6"/>
      <c r="D44" s="7"/>
      <c r="E44" s="41"/>
      <c r="F44" s="41"/>
      <c r="G44" s="41"/>
      <c r="H44" s="41"/>
      <c r="I44" s="8"/>
    </row>
    <row r="45" spans="2:9" ht="9" customHeight="1" x14ac:dyDescent="0.25">
      <c r="B45" s="5"/>
      <c r="C45" s="6"/>
      <c r="D45" s="7"/>
      <c r="E45" s="41"/>
      <c r="F45" s="41"/>
      <c r="G45" s="41"/>
      <c r="H45" s="41"/>
      <c r="I45" s="8"/>
    </row>
    <row r="46" spans="2:9" ht="9" customHeight="1" x14ac:dyDescent="0.25">
      <c r="B46" s="5"/>
      <c r="C46" s="6"/>
      <c r="D46" s="7"/>
      <c r="E46" s="7"/>
      <c r="F46" s="7"/>
      <c r="G46" s="7"/>
      <c r="H46" s="7"/>
      <c r="I46" s="8"/>
    </row>
    <row r="47" spans="2:9" ht="9" customHeight="1" x14ac:dyDescent="0.25">
      <c r="B47" s="5"/>
      <c r="C47" s="6"/>
      <c r="D47" s="7"/>
      <c r="E47" s="41"/>
      <c r="F47" s="41"/>
      <c r="G47" s="41"/>
      <c r="H47" s="41"/>
      <c r="I47" s="8"/>
    </row>
    <row r="48" spans="2:9" ht="9" customHeight="1" x14ac:dyDescent="0.25">
      <c r="B48" s="5"/>
      <c r="C48" s="6"/>
      <c r="D48" s="7"/>
      <c r="E48" s="41"/>
      <c r="F48" s="41"/>
      <c r="G48" s="41"/>
      <c r="H48" s="41"/>
      <c r="I48" s="8"/>
    </row>
    <row r="49" spans="2:9" ht="9" customHeight="1" x14ac:dyDescent="0.25">
      <c r="B49" s="5"/>
      <c r="C49" s="6"/>
      <c r="D49" s="7"/>
      <c r="E49" s="41"/>
      <c r="F49" s="41"/>
      <c r="G49" s="41"/>
      <c r="H49" s="41"/>
      <c r="I49" s="8"/>
    </row>
    <row r="50" spans="2:9" ht="9" customHeight="1" x14ac:dyDescent="0.25">
      <c r="B50" s="5"/>
      <c r="C50" s="6"/>
      <c r="D50" s="7"/>
      <c r="E50" s="41"/>
      <c r="F50" s="41"/>
      <c r="G50" s="41"/>
      <c r="H50" s="41"/>
      <c r="I50" s="8"/>
    </row>
    <row r="51" spans="2:9" ht="9" customHeight="1" x14ac:dyDescent="0.25">
      <c r="B51" s="5"/>
      <c r="C51" s="6"/>
      <c r="D51" s="7"/>
      <c r="E51" s="41"/>
      <c r="F51" s="41"/>
      <c r="G51" s="41"/>
      <c r="H51" s="41"/>
      <c r="I51" s="8"/>
    </row>
    <row r="52" spans="2:9" ht="9" customHeight="1" x14ac:dyDescent="0.25">
      <c r="B52" s="5"/>
      <c r="C52" s="6"/>
      <c r="D52" s="7"/>
      <c r="E52" s="41"/>
      <c r="F52" s="41"/>
      <c r="G52" s="41"/>
      <c r="H52" s="41"/>
      <c r="I52" s="8"/>
    </row>
    <row r="53" spans="2:9" ht="9" customHeight="1" x14ac:dyDescent="0.25">
      <c r="B53" s="5"/>
      <c r="C53" s="6"/>
      <c r="D53" s="7"/>
      <c r="E53" s="41"/>
      <c r="F53" s="41"/>
      <c r="G53" s="41"/>
      <c r="H53" s="41"/>
      <c r="I53" s="8"/>
    </row>
    <row r="54" spans="2:9" ht="9" customHeight="1" x14ac:dyDescent="0.25">
      <c r="B54" s="5"/>
      <c r="C54" s="6"/>
      <c r="D54" s="7"/>
      <c r="E54" s="41"/>
      <c r="F54" s="41"/>
      <c r="G54" s="41"/>
      <c r="H54" s="41"/>
      <c r="I54" s="8"/>
    </row>
    <row r="55" spans="2:9" ht="9" customHeight="1" x14ac:dyDescent="0.25">
      <c r="B55" s="5"/>
      <c r="C55" s="6"/>
      <c r="D55" s="7"/>
      <c r="E55" s="41"/>
      <c r="F55" s="41"/>
      <c r="G55" s="41"/>
      <c r="H55" s="41"/>
      <c r="I55" s="8"/>
    </row>
    <row r="56" spans="2:9" ht="9" customHeight="1" x14ac:dyDescent="0.25">
      <c r="B56" s="5"/>
      <c r="C56" s="6"/>
      <c r="D56" s="7"/>
      <c r="E56" s="41"/>
      <c r="F56" s="41"/>
      <c r="G56" s="41"/>
      <c r="H56" s="41"/>
      <c r="I56" s="8"/>
    </row>
    <row r="57" spans="2:9" ht="9" customHeight="1" x14ac:dyDescent="0.25">
      <c r="B57" s="5"/>
      <c r="C57" s="6"/>
      <c r="D57" s="7"/>
      <c r="E57" s="41"/>
      <c r="F57" s="41"/>
      <c r="G57" s="41"/>
      <c r="H57" s="41"/>
      <c r="I57" s="8"/>
    </row>
    <row r="58" spans="2:9" ht="9" customHeight="1" x14ac:dyDescent="0.25">
      <c r="B58" s="5"/>
      <c r="C58" s="6"/>
      <c r="D58" s="7"/>
      <c r="E58" s="41"/>
      <c r="F58" s="41"/>
      <c r="G58" s="41"/>
      <c r="H58" s="41"/>
      <c r="I58" s="8"/>
    </row>
    <row r="59" spans="2:9" ht="9" customHeight="1" x14ac:dyDescent="0.25">
      <c r="B59" s="5"/>
      <c r="C59" s="6"/>
      <c r="D59" s="7"/>
      <c r="E59" s="7"/>
      <c r="F59" s="7"/>
      <c r="G59" s="7"/>
      <c r="H59" s="7"/>
      <c r="I59" s="8"/>
    </row>
    <row r="60" spans="2:9" ht="9" customHeight="1" x14ac:dyDescent="0.25">
      <c r="B60" s="5"/>
      <c r="C60" s="6"/>
      <c r="D60" s="7"/>
      <c r="E60" s="43" t="str">
        <f>IF(Paramètres!C9&lt;&gt;"",Paramètres!C9,"")</f>
        <v>Lot n°6</v>
      </c>
      <c r="F60" s="43"/>
      <c r="G60" s="43"/>
      <c r="H60" s="43"/>
      <c r="I60" s="8"/>
    </row>
    <row r="61" spans="2:9" ht="9" customHeight="1" x14ac:dyDescent="0.25">
      <c r="B61" s="5"/>
      <c r="C61" s="6"/>
      <c r="D61" s="7"/>
      <c r="E61" s="43"/>
      <c r="F61" s="43"/>
      <c r="G61" s="43"/>
      <c r="H61" s="43"/>
      <c r="I61" s="8"/>
    </row>
    <row r="62" spans="2:9" ht="9" customHeight="1" x14ac:dyDescent="0.25">
      <c r="B62" s="5"/>
      <c r="C62" s="6"/>
      <c r="D62" s="7"/>
      <c r="E62" s="43"/>
      <c r="F62" s="43"/>
      <c r="G62" s="43"/>
      <c r="H62" s="43"/>
      <c r="I62" s="8"/>
    </row>
    <row r="63" spans="2:9" ht="9" customHeight="1" x14ac:dyDescent="0.25">
      <c r="B63" s="5"/>
      <c r="C63" s="6"/>
      <c r="D63" s="7"/>
      <c r="E63" s="43" t="str">
        <f>IF(Paramètres!C11&lt;&gt;"",Paramètres!C11,"")</f>
        <v>REVETEMENTS DE SOLS - FAIENCE</v>
      </c>
      <c r="F63" s="43"/>
      <c r="G63" s="43"/>
      <c r="H63" s="43"/>
      <c r="I63" s="8"/>
    </row>
    <row r="64" spans="2:9" ht="9" customHeight="1" x14ac:dyDescent="0.25">
      <c r="B64" s="5"/>
      <c r="C64" s="6"/>
      <c r="D64" s="7"/>
      <c r="E64" s="43"/>
      <c r="F64" s="43"/>
      <c r="G64" s="43"/>
      <c r="H64" s="43"/>
      <c r="I64" s="8"/>
    </row>
    <row r="65" spans="2:9" ht="9" customHeight="1" x14ac:dyDescent="0.25">
      <c r="B65" s="5"/>
      <c r="C65" s="6"/>
      <c r="D65" s="7"/>
      <c r="E65" s="43"/>
      <c r="F65" s="43"/>
      <c r="G65" s="43"/>
      <c r="H65" s="43"/>
      <c r="I65" s="8"/>
    </row>
    <row r="66" spans="2:9" ht="9" customHeight="1" x14ac:dyDescent="0.25">
      <c r="B66" s="5"/>
      <c r="C66" s="6"/>
      <c r="D66" s="7"/>
      <c r="E66" s="43"/>
      <c r="F66" s="43"/>
      <c r="G66" s="43"/>
      <c r="H66" s="43"/>
      <c r="I66" s="8"/>
    </row>
    <row r="67" spans="2:9" ht="9" customHeight="1" x14ac:dyDescent="0.25">
      <c r="B67" s="5"/>
      <c r="C67" s="6"/>
      <c r="D67" s="7"/>
      <c r="E67" s="43"/>
      <c r="F67" s="43"/>
      <c r="G67" s="43"/>
      <c r="H67" s="43"/>
      <c r="I67" s="8"/>
    </row>
    <row r="68" spans="2:9" ht="9" customHeight="1" x14ac:dyDescent="0.25">
      <c r="B68" s="5"/>
      <c r="C68" s="6"/>
      <c r="D68" s="7"/>
      <c r="E68" s="43"/>
      <c r="F68" s="43"/>
      <c r="G68" s="43"/>
      <c r="H68" s="43"/>
      <c r="I68" s="8"/>
    </row>
    <row r="69" spans="2:9" ht="9" customHeight="1" x14ac:dyDescent="0.25">
      <c r="B69" s="5"/>
      <c r="C69" s="6"/>
      <c r="D69" s="7"/>
      <c r="E69" s="43"/>
      <c r="F69" s="43"/>
      <c r="G69" s="43"/>
      <c r="H69" s="43"/>
      <c r="I69" s="8"/>
    </row>
    <row r="70" spans="2:9" ht="9" customHeight="1" x14ac:dyDescent="0.25">
      <c r="B70" s="5"/>
      <c r="C70" s="6"/>
      <c r="D70" s="7"/>
      <c r="E70" s="44" t="str">
        <f>IF(Paramètres!C3&lt;&gt;"",Paramètres!C3,"")</f>
        <v>DPGF</v>
      </c>
      <c r="F70" s="45"/>
      <c r="G70" s="45"/>
      <c r="H70" s="46"/>
      <c r="I70" s="8"/>
    </row>
    <row r="71" spans="2:9" ht="9" customHeight="1" x14ac:dyDescent="0.25">
      <c r="B71" s="5"/>
      <c r="C71" s="6"/>
      <c r="D71" s="7"/>
      <c r="E71" s="47"/>
      <c r="F71" s="42"/>
      <c r="G71" s="42"/>
      <c r="H71" s="48"/>
      <c r="I71" s="8"/>
    </row>
    <row r="72" spans="2:9" ht="9" customHeight="1" x14ac:dyDescent="0.25">
      <c r="B72" s="5"/>
      <c r="C72" s="6"/>
      <c r="D72" s="7"/>
      <c r="E72" s="47"/>
      <c r="F72" s="42"/>
      <c r="G72" s="42"/>
      <c r="H72" s="48"/>
      <c r="I72" s="8"/>
    </row>
    <row r="73" spans="2:9" ht="9" customHeight="1" x14ac:dyDescent="0.25">
      <c r="B73" s="5"/>
      <c r="C73" s="6"/>
      <c r="D73" s="7"/>
      <c r="E73" s="47"/>
      <c r="F73" s="42"/>
      <c r="G73" s="42"/>
      <c r="H73" s="48"/>
      <c r="I73" s="8"/>
    </row>
    <row r="74" spans="2:9" ht="9" customHeight="1" x14ac:dyDescent="0.25">
      <c r="B74" s="5"/>
      <c r="C74" s="6"/>
      <c r="D74" s="7"/>
      <c r="E74" s="47"/>
      <c r="F74" s="42"/>
      <c r="G74" s="42"/>
      <c r="H74" s="48"/>
      <c r="I74" s="8"/>
    </row>
    <row r="75" spans="2:9" ht="9" customHeight="1" x14ac:dyDescent="0.25">
      <c r="B75" s="5"/>
      <c r="C75" s="6"/>
      <c r="D75" s="7"/>
      <c r="E75" s="47"/>
      <c r="F75" s="42"/>
      <c r="G75" s="42"/>
      <c r="H75" s="48"/>
      <c r="I75" s="8"/>
    </row>
    <row r="76" spans="2:9" ht="9" customHeight="1" x14ac:dyDescent="0.25">
      <c r="B76" s="5"/>
      <c r="C76" s="6"/>
      <c r="D76" s="7"/>
      <c r="E76" s="49"/>
      <c r="F76" s="50"/>
      <c r="G76" s="50"/>
      <c r="H76" s="51"/>
      <c r="I76" s="8"/>
    </row>
    <row r="77" spans="2:9" ht="9" customHeight="1" x14ac:dyDescent="0.25">
      <c r="B77" s="5"/>
      <c r="C77" s="6"/>
      <c r="D77" s="7"/>
      <c r="E77" s="7"/>
      <c r="F77" s="7"/>
      <c r="G77" s="7"/>
      <c r="H77" s="7"/>
      <c r="I77" s="8"/>
    </row>
    <row r="78" spans="2:9" ht="9" customHeight="1" x14ac:dyDescent="0.25">
      <c r="B78" s="5"/>
      <c r="C78" s="6"/>
      <c r="D78" s="7"/>
      <c r="E78" s="7"/>
      <c r="F78" s="52" t="s">
        <v>0</v>
      </c>
      <c r="G78" s="52">
        <f>IF(Paramètres!C7&lt;&gt;"",Paramètres!C7,"")</f>
        <v>24928</v>
      </c>
      <c r="H78" s="7"/>
      <c r="I78" s="8"/>
    </row>
    <row r="79" spans="2:9" ht="9" customHeight="1" x14ac:dyDescent="0.25">
      <c r="B79" s="5"/>
      <c r="C79" s="6"/>
      <c r="D79" s="7"/>
      <c r="E79" s="7"/>
      <c r="F79" s="52"/>
      <c r="G79" s="52"/>
      <c r="H79" s="7"/>
      <c r="I79" s="8"/>
    </row>
    <row r="80" spans="2:9" ht="9" customHeight="1" x14ac:dyDescent="0.25">
      <c r="B80" s="5"/>
      <c r="C80" s="6"/>
      <c r="D80" s="7"/>
      <c r="E80" s="7"/>
      <c r="F80" s="52" t="s">
        <v>1</v>
      </c>
      <c r="G80" s="52" t="str">
        <f>IF(Paramètres!C13&lt;&gt;"",Paramètres!C13,"")</f>
        <v>26/03/2025</v>
      </c>
      <c r="H80" s="7"/>
      <c r="I80" s="8"/>
    </row>
    <row r="81" spans="2:9" ht="9" customHeight="1" x14ac:dyDescent="0.25">
      <c r="B81" s="5"/>
      <c r="C81" s="6"/>
      <c r="D81" s="7"/>
      <c r="E81" s="7"/>
      <c r="F81" s="52"/>
      <c r="G81" s="52"/>
      <c r="H81" s="7"/>
      <c r="I81" s="8"/>
    </row>
    <row r="82" spans="2:9" ht="9" customHeight="1" x14ac:dyDescent="0.25">
      <c r="B82" s="5"/>
      <c r="C82" s="6"/>
      <c r="D82" s="7"/>
      <c r="E82" s="7"/>
      <c r="F82" s="52" t="s">
        <v>2</v>
      </c>
      <c r="G82" s="52" t="str">
        <f>IF(Paramètres!C15&lt;&gt;"",Paramètres!C15,"")</f>
        <v>DCE</v>
      </c>
      <c r="H82" s="7"/>
      <c r="I82" s="8"/>
    </row>
    <row r="83" spans="2:9" ht="9" customHeight="1" x14ac:dyDescent="0.25">
      <c r="B83" s="5"/>
      <c r="C83" s="6"/>
      <c r="D83" s="7"/>
      <c r="E83" s="7"/>
      <c r="F83" s="52"/>
      <c r="G83" s="52"/>
      <c r="H83" s="7"/>
      <c r="I83" s="8"/>
    </row>
    <row r="84" spans="2:9" ht="9" customHeight="1" x14ac:dyDescent="0.25">
      <c r="B84" s="5"/>
      <c r="C84" s="6"/>
      <c r="D84" s="7"/>
      <c r="E84" s="7"/>
      <c r="F84" s="52" t="s">
        <v>3</v>
      </c>
      <c r="G84" s="52" t="str">
        <f>IF(Paramètres!C17&lt;&gt;"",Paramètres!C17,"")</f>
        <v/>
      </c>
      <c r="H84" s="7"/>
      <c r="I84" s="8"/>
    </row>
    <row r="85" spans="2:9" ht="9" customHeight="1" x14ac:dyDescent="0.25">
      <c r="B85" s="5"/>
      <c r="C85" s="6"/>
      <c r="D85" s="7"/>
      <c r="E85" s="7"/>
      <c r="F85" s="52"/>
      <c r="G85" s="52"/>
      <c r="H85" s="7"/>
      <c r="I85" s="8"/>
    </row>
    <row r="86" spans="2:9" ht="9" customHeight="1" x14ac:dyDescent="0.25">
      <c r="B86" s="9"/>
      <c r="C86" s="10"/>
      <c r="D86" s="11"/>
      <c r="E86" s="11"/>
      <c r="F86" s="11"/>
      <c r="G86" s="11"/>
      <c r="H86" s="11"/>
      <c r="I86" s="12"/>
    </row>
  </sheetData>
  <sheetProtection password="E95E" sheet="1" objects="1" selectLockedCells="1"/>
  <mergeCells count="17">
    <mergeCell ref="F80:F81"/>
    <mergeCell ref="G80:G81"/>
    <mergeCell ref="F82:F83"/>
    <mergeCell ref="G82:G83"/>
    <mergeCell ref="F84:F85"/>
    <mergeCell ref="G84:G85"/>
    <mergeCell ref="E60:H62"/>
    <mergeCell ref="E63:H69"/>
    <mergeCell ref="E70:H76"/>
    <mergeCell ref="F78:F79"/>
    <mergeCell ref="G78:G79"/>
    <mergeCell ref="E2:H10"/>
    <mergeCell ref="E11:H19"/>
    <mergeCell ref="E20:H27"/>
    <mergeCell ref="E28:H45"/>
    <mergeCell ref="E47:E58"/>
    <mergeCell ref="F47:H58"/>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Q130"/>
  <sheetViews>
    <sheetView showGridLines="0" workbookViewId="0">
      <pane ySplit="3" topLeftCell="A4" activePane="bottomLeft" state="frozen"/>
      <selection pane="bottomLeft" activeCell="I9" sqref="I9"/>
    </sheetView>
  </sheetViews>
  <sheetFormatPr baseColWidth="10" defaultColWidth="9.140625" defaultRowHeight="15" x14ac:dyDescent="0.25"/>
  <cols>
    <col min="1" max="1" width="0" hidden="1" customWidth="1"/>
    <col min="2" max="2" width="6.5703125" customWidth="1"/>
    <col min="3" max="3" width="36" customWidth="1"/>
    <col min="4" max="7" width="8.140625" customWidth="1"/>
    <col min="8" max="8" width="0" hidden="1" customWidth="1"/>
    <col min="9" max="10" width="12.5703125" customWidth="1"/>
    <col min="11" max="17" width="0" hidden="1" customWidth="1"/>
    <col min="18" max="69" width="10.7109375" customWidth="1"/>
  </cols>
  <sheetData>
    <row r="1" spans="1:17" hidden="1" x14ac:dyDescent="0.25">
      <c r="A1" s="7" t="s">
        <v>4</v>
      </c>
      <c r="B1" s="7" t="s">
        <v>5</v>
      </c>
      <c r="C1" s="7" t="s">
        <v>6</v>
      </c>
      <c r="D1" s="7" t="s">
        <v>7</v>
      </c>
      <c r="E1" s="7" t="s">
        <v>8</v>
      </c>
      <c r="F1" s="7" t="s">
        <v>9</v>
      </c>
      <c r="G1" s="7" t="s">
        <v>10</v>
      </c>
      <c r="H1" s="7" t="s">
        <v>11</v>
      </c>
      <c r="I1" s="7" t="s">
        <v>12</v>
      </c>
      <c r="J1" s="7" t="s">
        <v>13</v>
      </c>
      <c r="K1" s="7" t="s">
        <v>14</v>
      </c>
      <c r="M1" s="7" t="s">
        <v>15</v>
      </c>
      <c r="N1" s="7" t="s">
        <v>16</v>
      </c>
      <c r="O1" s="7" t="s">
        <v>17</v>
      </c>
      <c r="P1" s="7" t="s">
        <v>18</v>
      </c>
      <c r="Q1" s="7" t="s">
        <v>19</v>
      </c>
    </row>
    <row r="3" spans="1:17" ht="67.5" x14ac:dyDescent="0.25">
      <c r="A3" s="7" t="s">
        <v>20</v>
      </c>
      <c r="B3" s="13" t="s">
        <v>21</v>
      </c>
      <c r="C3" s="53" t="s">
        <v>22</v>
      </c>
      <c r="D3" s="53"/>
      <c r="E3" s="53"/>
      <c r="F3" s="13" t="s">
        <v>9</v>
      </c>
      <c r="G3" s="13" t="s">
        <v>23</v>
      </c>
      <c r="H3" s="13" t="s">
        <v>24</v>
      </c>
      <c r="I3" s="13" t="s">
        <v>25</v>
      </c>
      <c r="J3" s="13" t="s">
        <v>26</v>
      </c>
      <c r="K3" s="13" t="s">
        <v>27</v>
      </c>
      <c r="L3" s="13" t="s">
        <v>28</v>
      </c>
      <c r="M3" s="13" t="s">
        <v>29</v>
      </c>
      <c r="N3" s="13" t="s">
        <v>30</v>
      </c>
      <c r="O3" s="13" t="s">
        <v>31</v>
      </c>
      <c r="P3" s="13" t="s">
        <v>32</v>
      </c>
      <c r="Q3" s="13" t="s">
        <v>33</v>
      </c>
    </row>
    <row r="4" spans="1:17" ht="18.600000000000001" customHeight="1" x14ac:dyDescent="0.25">
      <c r="A4" s="7">
        <v>2</v>
      </c>
      <c r="B4" s="14" t="s">
        <v>34</v>
      </c>
      <c r="C4" s="54" t="s">
        <v>35</v>
      </c>
      <c r="D4" s="54"/>
      <c r="E4" s="54"/>
      <c r="F4" s="15"/>
      <c r="G4" s="15"/>
      <c r="H4" s="15"/>
      <c r="I4" s="15"/>
      <c r="J4" s="14"/>
      <c r="K4" s="7"/>
    </row>
    <row r="5" spans="1:17" hidden="1" x14ac:dyDescent="0.25">
      <c r="A5" s="7">
        <v>3</v>
      </c>
    </row>
    <row r="6" spans="1:17" hidden="1" x14ac:dyDescent="0.25">
      <c r="A6" s="7" t="s">
        <v>36</v>
      </c>
    </row>
    <row r="7" spans="1:17" ht="18.600000000000001" customHeight="1" x14ac:dyDescent="0.25">
      <c r="A7" s="7">
        <v>3</v>
      </c>
      <c r="B7" s="16" t="s">
        <v>37</v>
      </c>
      <c r="C7" s="55" t="s">
        <v>38</v>
      </c>
      <c r="D7" s="55"/>
      <c r="E7" s="55"/>
      <c r="F7" s="17"/>
      <c r="G7" s="17"/>
      <c r="H7" s="17"/>
      <c r="I7" s="17"/>
      <c r="J7" s="18"/>
      <c r="K7" s="7"/>
    </row>
    <row r="8" spans="1:17" x14ac:dyDescent="0.25">
      <c r="A8" s="7">
        <v>4</v>
      </c>
      <c r="B8" s="16" t="s">
        <v>39</v>
      </c>
      <c r="C8" s="56" t="s">
        <v>40</v>
      </c>
      <c r="D8" s="56"/>
      <c r="E8" s="56"/>
      <c r="F8" s="19"/>
      <c r="G8" s="19"/>
      <c r="H8" s="19"/>
      <c r="I8" s="19"/>
      <c r="J8" s="20"/>
      <c r="K8" s="7"/>
    </row>
    <row r="9" spans="1:17" x14ac:dyDescent="0.25">
      <c r="A9" s="7">
        <v>9</v>
      </c>
      <c r="B9" s="21" t="s">
        <v>41</v>
      </c>
      <c r="C9" s="57" t="s">
        <v>42</v>
      </c>
      <c r="D9" s="58"/>
      <c r="E9" s="58"/>
      <c r="F9" s="23" t="s">
        <v>43</v>
      </c>
      <c r="G9" s="24">
        <v>1</v>
      </c>
      <c r="H9" s="24"/>
      <c r="I9" s="25"/>
      <c r="J9" s="26">
        <f>IF(AND(G9= "",H9= ""), 0, ROUND(ROUND(I9, 2) * ROUND(IF(H9="",G9,H9),  0), 2))</f>
        <v>0</v>
      </c>
      <c r="K9" s="7"/>
      <c r="M9" s="27">
        <v>0.2</v>
      </c>
      <c r="Q9" s="7">
        <v>2078</v>
      </c>
    </row>
    <row r="10" spans="1:17" hidden="1" x14ac:dyDescent="0.25">
      <c r="A10" s="7" t="s">
        <v>44</v>
      </c>
    </row>
    <row r="11" spans="1:17" hidden="1" x14ac:dyDescent="0.25">
      <c r="A11" s="7" t="s">
        <v>44</v>
      </c>
    </row>
    <row r="12" spans="1:17" hidden="1" x14ac:dyDescent="0.25">
      <c r="A12" s="7" t="s">
        <v>45</v>
      </c>
    </row>
    <row r="13" spans="1:17" hidden="1" x14ac:dyDescent="0.25">
      <c r="A13" s="7" t="s">
        <v>46</v>
      </c>
    </row>
    <row r="14" spans="1:17" ht="18" customHeight="1" x14ac:dyDescent="0.25">
      <c r="A14" s="7">
        <v>4</v>
      </c>
      <c r="B14" s="16" t="s">
        <v>47</v>
      </c>
      <c r="C14" s="56" t="s">
        <v>48</v>
      </c>
      <c r="D14" s="56"/>
      <c r="E14" s="56"/>
      <c r="F14" s="19"/>
      <c r="G14" s="19"/>
      <c r="H14" s="19"/>
      <c r="I14" s="19"/>
      <c r="J14" s="20"/>
      <c r="K14" s="7"/>
    </row>
    <row r="15" spans="1:17" x14ac:dyDescent="0.25">
      <c r="A15" s="7">
        <v>9</v>
      </c>
      <c r="B15" s="21" t="s">
        <v>49</v>
      </c>
      <c r="C15" s="57" t="s">
        <v>48</v>
      </c>
      <c r="D15" s="58"/>
      <c r="E15" s="58"/>
      <c r="F15" s="23" t="s">
        <v>50</v>
      </c>
      <c r="G15" s="28">
        <v>1306</v>
      </c>
      <c r="H15" s="28"/>
      <c r="I15" s="25"/>
      <c r="J15" s="26">
        <f>IF(AND(G15= "",H15= ""), 0, ROUND(ROUND(I15, 2) * ROUND(IF(H15="",G15,H15),  2), 2))</f>
        <v>0</v>
      </c>
      <c r="K15" s="7"/>
      <c r="M15" s="27">
        <v>0.2</v>
      </c>
      <c r="Q15" s="7">
        <v>2078</v>
      </c>
    </row>
    <row r="16" spans="1:17" hidden="1" x14ac:dyDescent="0.25">
      <c r="A16" s="7" t="s">
        <v>44</v>
      </c>
    </row>
    <row r="17" spans="1:17" hidden="1" x14ac:dyDescent="0.25">
      <c r="A17" s="7" t="s">
        <v>44</v>
      </c>
    </row>
    <row r="18" spans="1:17" hidden="1" x14ac:dyDescent="0.25">
      <c r="A18" s="7" t="s">
        <v>44</v>
      </c>
    </row>
    <row r="19" spans="1:17" hidden="1" x14ac:dyDescent="0.25">
      <c r="A19" s="7" t="s">
        <v>44</v>
      </c>
    </row>
    <row r="20" spans="1:17" hidden="1" x14ac:dyDescent="0.25">
      <c r="A20" s="7" t="s">
        <v>44</v>
      </c>
    </row>
    <row r="21" spans="1:17" x14ac:dyDescent="0.25">
      <c r="A21" s="7" t="s">
        <v>51</v>
      </c>
      <c r="B21" s="29"/>
      <c r="C21" s="59" t="s">
        <v>52</v>
      </c>
      <c r="D21" s="59"/>
      <c r="E21" s="59"/>
      <c r="F21" s="59"/>
      <c r="G21" s="59"/>
      <c r="H21" s="59"/>
      <c r="I21" s="59"/>
      <c r="J21" s="29"/>
    </row>
    <row r="22" spans="1:17" hidden="1" x14ac:dyDescent="0.25">
      <c r="A22" s="7" t="s">
        <v>53</v>
      </c>
    </row>
    <row r="23" spans="1:17" hidden="1" x14ac:dyDescent="0.25">
      <c r="A23" s="7" t="s">
        <v>44</v>
      </c>
    </row>
    <row r="24" spans="1:17" hidden="1" x14ac:dyDescent="0.25">
      <c r="A24" s="7" t="s">
        <v>45</v>
      </c>
    </row>
    <row r="25" spans="1:17" hidden="1" x14ac:dyDescent="0.25">
      <c r="A25" s="7" t="s">
        <v>46</v>
      </c>
    </row>
    <row r="26" spans="1:17" ht="18" customHeight="1" x14ac:dyDescent="0.25">
      <c r="A26" s="7">
        <v>4</v>
      </c>
      <c r="B26" s="16" t="s">
        <v>54</v>
      </c>
      <c r="C26" s="56" t="s">
        <v>55</v>
      </c>
      <c r="D26" s="56"/>
      <c r="E26" s="56"/>
      <c r="F26" s="19"/>
      <c r="G26" s="19"/>
      <c r="H26" s="19"/>
      <c r="I26" s="19"/>
      <c r="J26" s="20"/>
      <c r="K26" s="7"/>
    </row>
    <row r="27" spans="1:17" hidden="1" x14ac:dyDescent="0.25">
      <c r="A27" s="7" t="s">
        <v>56</v>
      </c>
    </row>
    <row r="28" spans="1:17" hidden="1" x14ac:dyDescent="0.25">
      <c r="A28" s="7" t="s">
        <v>56</v>
      </c>
    </row>
    <row r="29" spans="1:17" hidden="1" x14ac:dyDescent="0.25">
      <c r="A29" s="7" t="s">
        <v>56</v>
      </c>
    </row>
    <row r="30" spans="1:17" hidden="1" x14ac:dyDescent="0.25">
      <c r="A30" s="7" t="s">
        <v>56</v>
      </c>
    </row>
    <row r="31" spans="1:17" x14ac:dyDescent="0.25">
      <c r="A31" s="7">
        <v>9</v>
      </c>
      <c r="B31" s="21" t="s">
        <v>57</v>
      </c>
      <c r="C31" s="57" t="s">
        <v>58</v>
      </c>
      <c r="D31" s="58"/>
      <c r="E31" s="58"/>
      <c r="F31" s="23" t="s">
        <v>50</v>
      </c>
      <c r="G31" s="28">
        <v>818</v>
      </c>
      <c r="H31" s="28"/>
      <c r="I31" s="25"/>
      <c r="J31" s="26">
        <f>IF(AND(G31= "",H31= ""), 0, ROUND(ROUND(I31, 2) * ROUND(IF(H31="",G31,H31),  2), 2))</f>
        <v>0</v>
      </c>
      <c r="K31" s="7"/>
      <c r="M31" s="27">
        <v>0.2</v>
      </c>
      <c r="Q31" s="7">
        <v>2078</v>
      </c>
    </row>
    <row r="32" spans="1:17" x14ac:dyDescent="0.25">
      <c r="A32" s="7" t="s">
        <v>51</v>
      </c>
      <c r="B32" s="29"/>
      <c r="C32" s="59" t="s">
        <v>59</v>
      </c>
      <c r="D32" s="59"/>
      <c r="E32" s="59"/>
      <c r="F32" s="59"/>
      <c r="G32" s="59"/>
      <c r="H32" s="59"/>
      <c r="I32" s="59"/>
      <c r="J32" s="29"/>
    </row>
    <row r="33" spans="1:17" hidden="1" x14ac:dyDescent="0.25">
      <c r="A33" s="7" t="s">
        <v>44</v>
      </c>
    </row>
    <row r="34" spans="1:17" hidden="1" x14ac:dyDescent="0.25">
      <c r="A34" s="7" t="s">
        <v>45</v>
      </c>
    </row>
    <row r="35" spans="1:17" x14ac:dyDescent="0.25">
      <c r="A35" s="7">
        <v>9</v>
      </c>
      <c r="B35" s="21" t="s">
        <v>60</v>
      </c>
      <c r="C35" s="57" t="s">
        <v>61</v>
      </c>
      <c r="D35" s="58"/>
      <c r="E35" s="58"/>
      <c r="F35" s="23" t="s">
        <v>50</v>
      </c>
      <c r="G35" s="28">
        <v>370</v>
      </c>
      <c r="H35" s="28"/>
      <c r="I35" s="25"/>
      <c r="J35" s="26">
        <f>IF(AND(G35= "",H35= ""), 0, ROUND(ROUND(I35, 2) * ROUND(IF(H35="",G35,H35),  2), 2))</f>
        <v>0</v>
      </c>
      <c r="K35" s="7"/>
      <c r="M35" s="27">
        <v>0.2</v>
      </c>
      <c r="Q35" s="7">
        <v>2078</v>
      </c>
    </row>
    <row r="36" spans="1:17" x14ac:dyDescent="0.25">
      <c r="A36" s="7" t="s">
        <v>51</v>
      </c>
      <c r="B36" s="29"/>
      <c r="C36" s="59" t="s">
        <v>59</v>
      </c>
      <c r="D36" s="59"/>
      <c r="E36" s="59"/>
      <c r="F36" s="59"/>
      <c r="G36" s="59"/>
      <c r="H36" s="59"/>
      <c r="I36" s="59"/>
      <c r="J36" s="29"/>
    </row>
    <row r="37" spans="1:17" hidden="1" x14ac:dyDescent="0.25">
      <c r="A37" s="7" t="s">
        <v>44</v>
      </c>
    </row>
    <row r="38" spans="1:17" hidden="1" x14ac:dyDescent="0.25">
      <c r="A38" s="7" t="s">
        <v>45</v>
      </c>
    </row>
    <row r="39" spans="1:17" x14ac:dyDescent="0.25">
      <c r="A39" s="7">
        <v>9</v>
      </c>
      <c r="B39" s="21" t="s">
        <v>62</v>
      </c>
      <c r="C39" s="57" t="s">
        <v>63</v>
      </c>
      <c r="D39" s="58"/>
      <c r="E39" s="58"/>
      <c r="F39" s="23" t="s">
        <v>50</v>
      </c>
      <c r="G39" s="28">
        <v>53</v>
      </c>
      <c r="H39" s="28"/>
      <c r="I39" s="25"/>
      <c r="J39" s="26">
        <f>IF(AND(G39= "",H39= ""), 0, ROUND(ROUND(I39, 2) * ROUND(IF(H39="",G39,H39),  2), 2))</f>
        <v>0</v>
      </c>
      <c r="K39" s="7"/>
      <c r="M39" s="27">
        <v>0.2</v>
      </c>
      <c r="Q39" s="7">
        <v>2078</v>
      </c>
    </row>
    <row r="40" spans="1:17" x14ac:dyDescent="0.25">
      <c r="A40" s="7" t="s">
        <v>51</v>
      </c>
      <c r="B40" s="29"/>
      <c r="C40" s="59" t="s">
        <v>59</v>
      </c>
      <c r="D40" s="59"/>
      <c r="E40" s="59"/>
      <c r="F40" s="59"/>
      <c r="G40" s="59"/>
      <c r="H40" s="59"/>
      <c r="I40" s="59"/>
      <c r="J40" s="29"/>
    </row>
    <row r="41" spans="1:17" hidden="1" x14ac:dyDescent="0.25">
      <c r="A41" s="7" t="s">
        <v>44</v>
      </c>
    </row>
    <row r="42" spans="1:17" hidden="1" x14ac:dyDescent="0.25">
      <c r="A42" s="7" t="s">
        <v>45</v>
      </c>
    </row>
    <row r="43" spans="1:17" x14ac:dyDescent="0.25">
      <c r="A43" s="7">
        <v>9</v>
      </c>
      <c r="B43" s="21" t="s">
        <v>64</v>
      </c>
      <c r="C43" s="57" t="s">
        <v>65</v>
      </c>
      <c r="D43" s="58"/>
      <c r="E43" s="58"/>
      <c r="F43" s="23" t="s">
        <v>50</v>
      </c>
      <c r="G43" s="28">
        <v>65</v>
      </c>
      <c r="H43" s="28"/>
      <c r="I43" s="25"/>
      <c r="J43" s="26">
        <f>IF(AND(G43= "",H43= ""), 0, ROUND(ROUND(I43, 2) * ROUND(IF(H43="",G43,H43),  2), 2))</f>
        <v>0</v>
      </c>
      <c r="K43" s="7"/>
      <c r="M43" s="27">
        <v>0.2</v>
      </c>
      <c r="Q43" s="7">
        <v>2078</v>
      </c>
    </row>
    <row r="44" spans="1:17" x14ac:dyDescent="0.25">
      <c r="A44" s="7" t="s">
        <v>51</v>
      </c>
      <c r="B44" s="29"/>
      <c r="C44" s="59" t="s">
        <v>59</v>
      </c>
      <c r="D44" s="59"/>
      <c r="E44" s="59"/>
      <c r="F44" s="59"/>
      <c r="G44" s="59"/>
      <c r="H44" s="59"/>
      <c r="I44" s="59"/>
      <c r="J44" s="29"/>
    </row>
    <row r="45" spans="1:17" hidden="1" x14ac:dyDescent="0.25">
      <c r="A45" s="7" t="s">
        <v>44</v>
      </c>
    </row>
    <row r="46" spans="1:17" hidden="1" x14ac:dyDescent="0.25">
      <c r="A46" s="7" t="s">
        <v>45</v>
      </c>
    </row>
    <row r="47" spans="1:17" hidden="1" x14ac:dyDescent="0.25">
      <c r="A47" s="7" t="s">
        <v>46</v>
      </c>
    </row>
    <row r="48" spans="1:17" x14ac:dyDescent="0.25">
      <c r="A48" s="7">
        <v>4</v>
      </c>
      <c r="B48" s="16" t="s">
        <v>66</v>
      </c>
      <c r="C48" s="56" t="s">
        <v>67</v>
      </c>
      <c r="D48" s="56"/>
      <c r="E48" s="56"/>
      <c r="F48" s="19"/>
      <c r="G48" s="19"/>
      <c r="H48" s="19"/>
      <c r="I48" s="19"/>
      <c r="J48" s="20"/>
      <c r="K48" s="7"/>
    </row>
    <row r="49" spans="1:17" x14ac:dyDescent="0.25">
      <c r="A49" s="7">
        <v>9</v>
      </c>
      <c r="B49" s="21" t="s">
        <v>68</v>
      </c>
      <c r="C49" s="57" t="s">
        <v>69</v>
      </c>
      <c r="D49" s="58"/>
      <c r="E49" s="58"/>
      <c r="F49" s="23" t="s">
        <v>50</v>
      </c>
      <c r="G49" s="28">
        <v>242</v>
      </c>
      <c r="H49" s="28"/>
      <c r="I49" s="25"/>
      <c r="J49" s="26">
        <f>IF(AND(G49= "",H49= ""), 0, ROUND(ROUND(I49, 2) * ROUND(IF(H49="",G49,H49),  2), 2))</f>
        <v>0</v>
      </c>
      <c r="K49" s="7"/>
      <c r="M49" s="27">
        <v>0.2</v>
      </c>
      <c r="Q49" s="7">
        <v>2078</v>
      </c>
    </row>
    <row r="50" spans="1:17" hidden="1" x14ac:dyDescent="0.25">
      <c r="A50" s="7" t="s">
        <v>44</v>
      </c>
    </row>
    <row r="51" spans="1:17" hidden="1" x14ac:dyDescent="0.25">
      <c r="A51" s="7" t="s">
        <v>44</v>
      </c>
    </row>
    <row r="52" spans="1:17" hidden="1" x14ac:dyDescent="0.25">
      <c r="A52" s="7" t="s">
        <v>44</v>
      </c>
    </row>
    <row r="53" spans="1:17" hidden="1" x14ac:dyDescent="0.25">
      <c r="A53" s="7" t="s">
        <v>44</v>
      </c>
    </row>
    <row r="54" spans="1:17" hidden="1" x14ac:dyDescent="0.25">
      <c r="A54" s="7" t="s">
        <v>44</v>
      </c>
    </row>
    <row r="55" spans="1:17" ht="47.1" customHeight="1" x14ac:dyDescent="0.25">
      <c r="A55" s="7" t="s">
        <v>51</v>
      </c>
      <c r="B55" s="29"/>
      <c r="C55" s="59" t="s">
        <v>70</v>
      </c>
      <c r="D55" s="59"/>
      <c r="E55" s="59"/>
      <c r="F55" s="59"/>
      <c r="G55" s="59"/>
      <c r="H55" s="59"/>
      <c r="I55" s="59"/>
      <c r="J55" s="29"/>
    </row>
    <row r="56" spans="1:17" hidden="1" x14ac:dyDescent="0.25">
      <c r="A56" s="7" t="s">
        <v>53</v>
      </c>
    </row>
    <row r="57" spans="1:17" hidden="1" x14ac:dyDescent="0.25">
      <c r="A57" s="7" t="s">
        <v>44</v>
      </c>
    </row>
    <row r="58" spans="1:17" hidden="1" x14ac:dyDescent="0.25">
      <c r="A58" s="7" t="s">
        <v>45</v>
      </c>
    </row>
    <row r="59" spans="1:17" x14ac:dyDescent="0.25">
      <c r="A59" s="7">
        <v>9</v>
      </c>
      <c r="B59" s="21" t="s">
        <v>71</v>
      </c>
      <c r="C59" s="57" t="s">
        <v>72</v>
      </c>
      <c r="D59" s="58"/>
      <c r="E59" s="58"/>
      <c r="F59" s="23" t="s">
        <v>50</v>
      </c>
      <c r="G59" s="28">
        <v>230</v>
      </c>
      <c r="H59" s="28"/>
      <c r="I59" s="25"/>
      <c r="J59" s="26">
        <f>IF(AND(G59= "",H59= ""), 0, ROUND(ROUND(I59, 2) * ROUND(IF(H59="",G59,H59),  2), 2))</f>
        <v>0</v>
      </c>
      <c r="K59" s="7"/>
      <c r="M59" s="27">
        <v>0.2</v>
      </c>
      <c r="Q59" s="7">
        <v>2078</v>
      </c>
    </row>
    <row r="60" spans="1:17" hidden="1" x14ac:dyDescent="0.25">
      <c r="A60" s="7" t="s">
        <v>44</v>
      </c>
    </row>
    <row r="61" spans="1:17" ht="47.1" customHeight="1" x14ac:dyDescent="0.25">
      <c r="A61" s="7" t="s">
        <v>51</v>
      </c>
      <c r="B61" s="29"/>
      <c r="C61" s="59" t="s">
        <v>70</v>
      </c>
      <c r="D61" s="59"/>
      <c r="E61" s="59"/>
      <c r="F61" s="59"/>
      <c r="G61" s="59"/>
      <c r="H61" s="59"/>
      <c r="I61" s="59"/>
      <c r="J61" s="29"/>
    </row>
    <row r="62" spans="1:17" hidden="1" x14ac:dyDescent="0.25">
      <c r="A62" s="7" t="s">
        <v>73</v>
      </c>
    </row>
    <row r="63" spans="1:17" hidden="1" x14ac:dyDescent="0.25">
      <c r="A63" s="7" t="s">
        <v>73</v>
      </c>
    </row>
    <row r="64" spans="1:17" hidden="1" x14ac:dyDescent="0.25">
      <c r="A64" s="7" t="s">
        <v>73</v>
      </c>
    </row>
    <row r="65" spans="1:17" hidden="1" x14ac:dyDescent="0.25">
      <c r="A65" s="7" t="s">
        <v>53</v>
      </c>
    </row>
    <row r="66" spans="1:17" hidden="1" x14ac:dyDescent="0.25">
      <c r="A66" s="7" t="s">
        <v>44</v>
      </c>
    </row>
    <row r="67" spans="1:17" hidden="1" x14ac:dyDescent="0.25">
      <c r="A67" s="7" t="s">
        <v>45</v>
      </c>
    </row>
    <row r="68" spans="1:17" x14ac:dyDescent="0.25">
      <c r="A68" s="7">
        <v>9</v>
      </c>
      <c r="B68" s="21" t="s">
        <v>74</v>
      </c>
      <c r="C68" s="57" t="s">
        <v>75</v>
      </c>
      <c r="D68" s="58"/>
      <c r="E68" s="58"/>
      <c r="F68" s="23" t="s">
        <v>76</v>
      </c>
      <c r="G68" s="28">
        <v>8</v>
      </c>
      <c r="H68" s="28"/>
      <c r="I68" s="25"/>
      <c r="J68" s="26">
        <f>IF(AND(G68= "",H68= ""), 0, ROUND(ROUND(I68, 2) * ROUND(IF(H68="",G68,H68),  2), 2))</f>
        <v>0</v>
      </c>
      <c r="K68" s="7"/>
      <c r="M68" s="27">
        <v>0.2</v>
      </c>
      <c r="Q68" s="7">
        <v>2078</v>
      </c>
    </row>
    <row r="69" spans="1:17" hidden="1" x14ac:dyDescent="0.25">
      <c r="A69" s="7" t="s">
        <v>44</v>
      </c>
    </row>
    <row r="70" spans="1:17" hidden="1" x14ac:dyDescent="0.25">
      <c r="A70" s="7" t="s">
        <v>44</v>
      </c>
    </row>
    <row r="71" spans="1:17" x14ac:dyDescent="0.25">
      <c r="A71" s="7" t="s">
        <v>51</v>
      </c>
      <c r="B71" s="29"/>
      <c r="C71" s="59" t="s">
        <v>77</v>
      </c>
      <c r="D71" s="59"/>
      <c r="E71" s="59"/>
      <c r="F71" s="59"/>
      <c r="G71" s="59"/>
      <c r="H71" s="59"/>
      <c r="I71" s="59"/>
      <c r="J71" s="29"/>
    </row>
    <row r="72" spans="1:17" hidden="1" x14ac:dyDescent="0.25">
      <c r="A72" s="7" t="s">
        <v>53</v>
      </c>
    </row>
    <row r="73" spans="1:17" hidden="1" x14ac:dyDescent="0.25">
      <c r="A73" s="7" t="s">
        <v>44</v>
      </c>
    </row>
    <row r="74" spans="1:17" hidden="1" x14ac:dyDescent="0.25">
      <c r="A74" s="7" t="s">
        <v>45</v>
      </c>
    </row>
    <row r="75" spans="1:17" x14ac:dyDescent="0.25">
      <c r="A75" s="7">
        <v>9</v>
      </c>
      <c r="B75" s="21" t="s">
        <v>78</v>
      </c>
      <c r="C75" s="57" t="s">
        <v>79</v>
      </c>
      <c r="D75" s="58"/>
      <c r="E75" s="58"/>
      <c r="F75" s="23" t="s">
        <v>80</v>
      </c>
      <c r="G75" s="24">
        <v>1</v>
      </c>
      <c r="H75" s="24"/>
      <c r="I75" s="25"/>
      <c r="J75" s="26">
        <f>IF(AND(G75= "",H75= ""), 0, ROUND(ROUND(I75, 2) * ROUND(IF(H75="",G75,H75),  0), 2))</f>
        <v>0</v>
      </c>
      <c r="K75" s="7"/>
      <c r="M75" s="27">
        <v>0.2</v>
      </c>
      <c r="Q75" s="7">
        <v>2078</v>
      </c>
    </row>
    <row r="76" spans="1:17" hidden="1" x14ac:dyDescent="0.25">
      <c r="A76" s="7" t="s">
        <v>44</v>
      </c>
    </row>
    <row r="77" spans="1:17" hidden="1" x14ac:dyDescent="0.25">
      <c r="A77" s="7" t="s">
        <v>44</v>
      </c>
    </row>
    <row r="78" spans="1:17" hidden="1" x14ac:dyDescent="0.25">
      <c r="A78" s="7" t="s">
        <v>45</v>
      </c>
    </row>
    <row r="79" spans="1:17" hidden="1" x14ac:dyDescent="0.25">
      <c r="A79" s="7" t="s">
        <v>46</v>
      </c>
    </row>
    <row r="80" spans="1:17" x14ac:dyDescent="0.25">
      <c r="A80" s="7">
        <v>4</v>
      </c>
      <c r="B80" s="16" t="s">
        <v>81</v>
      </c>
      <c r="C80" s="56" t="s">
        <v>82</v>
      </c>
      <c r="D80" s="56"/>
      <c r="E80" s="56"/>
      <c r="F80" s="19"/>
      <c r="G80" s="19"/>
      <c r="H80" s="19"/>
      <c r="I80" s="19"/>
      <c r="J80" s="20"/>
      <c r="K80" s="7"/>
    </row>
    <row r="81" spans="1:17" x14ac:dyDescent="0.25">
      <c r="A81" s="7">
        <v>9</v>
      </c>
      <c r="B81" s="21" t="s">
        <v>83</v>
      </c>
      <c r="C81" s="57" t="s">
        <v>84</v>
      </c>
      <c r="D81" s="58"/>
      <c r="E81" s="58"/>
      <c r="F81" s="23" t="s">
        <v>85</v>
      </c>
      <c r="G81" s="24">
        <v>1</v>
      </c>
      <c r="H81" s="24"/>
      <c r="I81" s="25"/>
      <c r="J81" s="26">
        <f>IF(AND(G81= "",H81= ""), 0, ROUND(ROUND(I81, 2) * ROUND(IF(H81="",G81,H81),  0), 2))</f>
        <v>0</v>
      </c>
      <c r="K81" s="7"/>
      <c r="M81" s="27">
        <v>0.2</v>
      </c>
      <c r="Q81" s="7">
        <v>2078</v>
      </c>
    </row>
    <row r="82" spans="1:17" hidden="1" x14ac:dyDescent="0.25">
      <c r="A82" s="7" t="s">
        <v>44</v>
      </c>
    </row>
    <row r="83" spans="1:17" x14ac:dyDescent="0.25">
      <c r="A83" s="7" t="s">
        <v>51</v>
      </c>
      <c r="B83" s="29"/>
      <c r="C83" s="59" t="s">
        <v>86</v>
      </c>
      <c r="D83" s="59"/>
      <c r="E83" s="59"/>
      <c r="F83" s="59"/>
      <c r="G83" s="59"/>
      <c r="H83" s="59"/>
      <c r="I83" s="59"/>
      <c r="J83" s="29"/>
    </row>
    <row r="84" spans="1:17" hidden="1" x14ac:dyDescent="0.25">
      <c r="A84" s="7" t="s">
        <v>44</v>
      </c>
    </row>
    <row r="85" spans="1:17" hidden="1" x14ac:dyDescent="0.25">
      <c r="A85" s="7" t="s">
        <v>45</v>
      </c>
    </row>
    <row r="86" spans="1:17" x14ac:dyDescent="0.25">
      <c r="A86" s="7">
        <v>9</v>
      </c>
      <c r="B86" s="21" t="s">
        <v>87</v>
      </c>
      <c r="C86" s="57" t="s">
        <v>88</v>
      </c>
      <c r="D86" s="58"/>
      <c r="E86" s="58"/>
      <c r="F86" s="23" t="s">
        <v>76</v>
      </c>
      <c r="G86" s="28">
        <v>11</v>
      </c>
      <c r="H86" s="28"/>
      <c r="I86" s="25"/>
      <c r="J86" s="26">
        <f>IF(AND(G86= "",H86= ""), 0, ROUND(ROUND(I86, 2) * ROUND(IF(H86="",G86,H86),  2), 2))</f>
        <v>0</v>
      </c>
      <c r="K86" s="7"/>
      <c r="M86" s="27">
        <v>0.2</v>
      </c>
      <c r="Q86" s="7">
        <v>2078</v>
      </c>
    </row>
    <row r="87" spans="1:17" hidden="1" x14ac:dyDescent="0.25">
      <c r="A87" s="7" t="s">
        <v>44</v>
      </c>
    </row>
    <row r="88" spans="1:17" ht="24.75" customHeight="1" x14ac:dyDescent="0.25">
      <c r="A88" s="7" t="s">
        <v>51</v>
      </c>
      <c r="B88" s="29"/>
      <c r="C88" s="59" t="s">
        <v>89</v>
      </c>
      <c r="D88" s="59"/>
      <c r="E88" s="59"/>
      <c r="F88" s="59"/>
      <c r="G88" s="59"/>
      <c r="H88" s="59"/>
      <c r="I88" s="59"/>
      <c r="J88" s="29"/>
    </row>
    <row r="89" spans="1:17" hidden="1" x14ac:dyDescent="0.25">
      <c r="A89" s="7" t="s">
        <v>53</v>
      </c>
    </row>
    <row r="90" spans="1:17" hidden="1" x14ac:dyDescent="0.25">
      <c r="A90" s="7" t="s">
        <v>44</v>
      </c>
    </row>
    <row r="91" spans="1:17" hidden="1" x14ac:dyDescent="0.25">
      <c r="A91" s="7" t="s">
        <v>45</v>
      </c>
    </row>
    <row r="92" spans="1:17" x14ac:dyDescent="0.25">
      <c r="A92" s="7">
        <v>9</v>
      </c>
      <c r="B92" s="21" t="s">
        <v>90</v>
      </c>
      <c r="C92" s="57" t="s">
        <v>91</v>
      </c>
      <c r="D92" s="58"/>
      <c r="E92" s="58"/>
      <c r="F92" s="23" t="s">
        <v>76</v>
      </c>
      <c r="G92" s="28">
        <v>37</v>
      </c>
      <c r="H92" s="28"/>
      <c r="I92" s="25"/>
      <c r="J92" s="26">
        <f>IF(AND(G92= "",H92= ""), 0, ROUND(ROUND(I92, 2) * ROUND(IF(H92="",G92,H92),  2), 2))</f>
        <v>0</v>
      </c>
      <c r="K92" s="7"/>
      <c r="M92" s="27">
        <v>0.2</v>
      </c>
      <c r="Q92" s="7">
        <v>2078</v>
      </c>
    </row>
    <row r="93" spans="1:17" hidden="1" x14ac:dyDescent="0.25">
      <c r="A93" s="7" t="s">
        <v>44</v>
      </c>
    </row>
    <row r="94" spans="1:17" x14ac:dyDescent="0.25">
      <c r="A94" s="7" t="s">
        <v>51</v>
      </c>
      <c r="B94" s="29"/>
      <c r="C94" s="59" t="s">
        <v>92</v>
      </c>
      <c r="D94" s="59"/>
      <c r="E94" s="59"/>
      <c r="F94" s="59"/>
      <c r="G94" s="59"/>
      <c r="H94" s="59"/>
      <c r="I94" s="59"/>
      <c r="J94" s="29"/>
    </row>
    <row r="95" spans="1:17" hidden="1" x14ac:dyDescent="0.25">
      <c r="A95" s="7" t="s">
        <v>53</v>
      </c>
    </row>
    <row r="96" spans="1:17" hidden="1" x14ac:dyDescent="0.25">
      <c r="A96" s="7" t="s">
        <v>44</v>
      </c>
    </row>
    <row r="97" spans="1:17" hidden="1" x14ac:dyDescent="0.25">
      <c r="A97" s="7" t="s">
        <v>45</v>
      </c>
    </row>
    <row r="98" spans="1:17" hidden="1" x14ac:dyDescent="0.25">
      <c r="A98" s="7" t="s">
        <v>46</v>
      </c>
    </row>
    <row r="99" spans="1:17" x14ac:dyDescent="0.25">
      <c r="A99" s="7">
        <v>4</v>
      </c>
      <c r="B99" s="16" t="s">
        <v>93</v>
      </c>
      <c r="C99" s="56" t="s">
        <v>94</v>
      </c>
      <c r="D99" s="56"/>
      <c r="E99" s="56"/>
      <c r="F99" s="19"/>
      <c r="G99" s="19"/>
      <c r="H99" s="19"/>
      <c r="I99" s="19"/>
      <c r="J99" s="20"/>
      <c r="K99" s="7"/>
    </row>
    <row r="100" spans="1:17" x14ac:dyDescent="0.25">
      <c r="A100" s="7">
        <v>9</v>
      </c>
      <c r="B100" s="21" t="s">
        <v>95</v>
      </c>
      <c r="C100" s="57" t="s">
        <v>96</v>
      </c>
      <c r="D100" s="58"/>
      <c r="E100" s="58"/>
      <c r="F100" s="23" t="s">
        <v>50</v>
      </c>
      <c r="G100" s="28">
        <v>1306</v>
      </c>
      <c r="H100" s="28"/>
      <c r="I100" s="25"/>
      <c r="J100" s="26">
        <f>IF(AND(G100= "",H100= ""), 0, ROUND(ROUND(I100, 2) * ROUND(IF(H100="",G100,H100),  2), 2))</f>
        <v>0</v>
      </c>
      <c r="K100" s="7"/>
      <c r="M100" s="27">
        <v>0.2</v>
      </c>
      <c r="Q100" s="7">
        <v>2078</v>
      </c>
    </row>
    <row r="101" spans="1:17" hidden="1" x14ac:dyDescent="0.25">
      <c r="A101" s="7" t="s">
        <v>44</v>
      </c>
    </row>
    <row r="102" spans="1:17" x14ac:dyDescent="0.25">
      <c r="A102" s="7" t="s">
        <v>51</v>
      </c>
      <c r="B102" s="29"/>
      <c r="C102" s="59" t="s">
        <v>52</v>
      </c>
      <c r="D102" s="59"/>
      <c r="E102" s="59"/>
      <c r="F102" s="59"/>
      <c r="G102" s="59"/>
      <c r="H102" s="59"/>
      <c r="I102" s="59"/>
      <c r="J102" s="29"/>
    </row>
    <row r="103" spans="1:17" hidden="1" x14ac:dyDescent="0.25">
      <c r="A103" s="7" t="s">
        <v>53</v>
      </c>
    </row>
    <row r="104" spans="1:17" hidden="1" x14ac:dyDescent="0.25">
      <c r="A104" s="7" t="s">
        <v>45</v>
      </c>
    </row>
    <row r="105" spans="1:17" hidden="1" x14ac:dyDescent="0.25">
      <c r="A105" s="7" t="s">
        <v>46</v>
      </c>
    </row>
    <row r="106" spans="1:17" x14ac:dyDescent="0.25">
      <c r="A106" s="7" t="s">
        <v>36</v>
      </c>
      <c r="B106" s="22"/>
      <c r="C106" s="60"/>
      <c r="D106" s="60"/>
      <c r="E106" s="60"/>
      <c r="J106" s="22"/>
    </row>
    <row r="107" spans="1:17" x14ac:dyDescent="0.25">
      <c r="B107" s="22"/>
      <c r="C107" s="63" t="s">
        <v>38</v>
      </c>
      <c r="D107" s="64"/>
      <c r="E107" s="64"/>
      <c r="F107" s="61"/>
      <c r="G107" s="61"/>
      <c r="H107" s="61"/>
      <c r="I107" s="61"/>
      <c r="J107" s="62"/>
    </row>
    <row r="108" spans="1:17" x14ac:dyDescent="0.25">
      <c r="B108" s="22"/>
      <c r="C108" s="66"/>
      <c r="D108" s="41"/>
      <c r="E108" s="41"/>
      <c r="F108" s="41"/>
      <c r="G108" s="41"/>
      <c r="H108" s="41"/>
      <c r="I108" s="41"/>
      <c r="J108" s="65"/>
    </row>
    <row r="109" spans="1:17" x14ac:dyDescent="0.25">
      <c r="B109" s="22"/>
      <c r="C109" s="69" t="s">
        <v>97</v>
      </c>
      <c r="D109" s="70"/>
      <c r="E109" s="70"/>
      <c r="F109" s="67">
        <f>SUMIF(K8:K106, IF(K7="","",K7), J8:J106)</f>
        <v>0</v>
      </c>
      <c r="G109" s="67"/>
      <c r="H109" s="67"/>
      <c r="I109" s="67"/>
      <c r="J109" s="68"/>
    </row>
    <row r="110" spans="1:17" ht="16.899999999999999" customHeight="1" x14ac:dyDescent="0.25">
      <c r="B110" s="22"/>
      <c r="C110" s="69" t="s">
        <v>98</v>
      </c>
      <c r="D110" s="70"/>
      <c r="E110" s="70"/>
      <c r="F110" s="67">
        <f>ROUND(SUMIF(K8:K106, IF(K7="","",K7), J8:J106) * 0.2, 2)</f>
        <v>0</v>
      </c>
      <c r="G110" s="67"/>
      <c r="H110" s="67"/>
      <c r="I110" s="67"/>
      <c r="J110" s="68"/>
    </row>
    <row r="111" spans="1:17" x14ac:dyDescent="0.25">
      <c r="B111" s="22"/>
      <c r="C111" s="73" t="s">
        <v>99</v>
      </c>
      <c r="D111" s="74"/>
      <c r="E111" s="74"/>
      <c r="F111" s="71">
        <f>SUM(F109:F110)</f>
        <v>0</v>
      </c>
      <c r="G111" s="71"/>
      <c r="H111" s="71"/>
      <c r="I111" s="71"/>
      <c r="J111" s="72"/>
    </row>
    <row r="112" spans="1:17" ht="37.15" customHeight="1" x14ac:dyDescent="0.25">
      <c r="B112" s="3"/>
      <c r="C112" s="75" t="s">
        <v>100</v>
      </c>
      <c r="D112" s="75"/>
      <c r="E112" s="75"/>
      <c r="F112" s="75"/>
      <c r="G112" s="75"/>
      <c r="H112" s="75"/>
      <c r="I112" s="75"/>
      <c r="J112" s="75"/>
    </row>
    <row r="114" spans="1:10" ht="15.75" x14ac:dyDescent="0.25">
      <c r="C114" s="76" t="s">
        <v>101</v>
      </c>
      <c r="D114" s="76"/>
      <c r="E114" s="76"/>
      <c r="F114" s="76"/>
      <c r="G114" s="76"/>
      <c r="H114" s="76"/>
      <c r="I114" s="76"/>
      <c r="J114" s="76"/>
    </row>
    <row r="115" spans="1:10" ht="16.899999999999999" customHeight="1" x14ac:dyDescent="0.25">
      <c r="C115" s="78" t="s">
        <v>102</v>
      </c>
      <c r="D115" s="79"/>
      <c r="E115" s="79"/>
      <c r="F115" s="77">
        <f>SUMIF(K9:K100, "", J9:J100)</f>
        <v>0</v>
      </c>
      <c r="G115" s="77"/>
      <c r="H115" s="77"/>
      <c r="I115" s="77"/>
      <c r="J115" s="77"/>
    </row>
    <row r="116" spans="1:10" x14ac:dyDescent="0.25">
      <c r="C116" s="82" t="s">
        <v>103</v>
      </c>
      <c r="D116" s="83"/>
      <c r="E116" s="83"/>
      <c r="F116" s="80">
        <f>SUMIF(K9:K9, "", J9:J9)</f>
        <v>0</v>
      </c>
      <c r="G116" s="81"/>
      <c r="H116" s="81"/>
      <c r="I116" s="81"/>
      <c r="J116" s="81"/>
    </row>
    <row r="117" spans="1:10" ht="16.350000000000001" customHeight="1" x14ac:dyDescent="0.25">
      <c r="C117" s="82" t="s">
        <v>104</v>
      </c>
      <c r="D117" s="83"/>
      <c r="E117" s="83"/>
      <c r="F117" s="80">
        <f>SUMIF(K15:K15, "", J15:J15)</f>
        <v>0</v>
      </c>
      <c r="G117" s="81"/>
      <c r="H117" s="81"/>
      <c r="I117" s="81"/>
      <c r="J117" s="81"/>
    </row>
    <row r="118" spans="1:10" ht="16.350000000000001" customHeight="1" x14ac:dyDescent="0.25">
      <c r="C118" s="82" t="s">
        <v>105</v>
      </c>
      <c r="D118" s="83"/>
      <c r="E118" s="83"/>
      <c r="F118" s="80">
        <f>SUMIF(K31:K43, "", J31:J43)</f>
        <v>0</v>
      </c>
      <c r="G118" s="81"/>
      <c r="H118" s="81"/>
      <c r="I118" s="81"/>
      <c r="J118" s="81"/>
    </row>
    <row r="119" spans="1:10" x14ac:dyDescent="0.25">
      <c r="C119" s="82" t="s">
        <v>106</v>
      </c>
      <c r="D119" s="83"/>
      <c r="E119" s="83"/>
      <c r="F119" s="80">
        <f>SUMIF(K49:K75, "", J49:J75)</f>
        <v>0</v>
      </c>
      <c r="G119" s="81"/>
      <c r="H119" s="81"/>
      <c r="I119" s="81"/>
      <c r="J119" s="81"/>
    </row>
    <row r="120" spans="1:10" x14ac:dyDescent="0.25">
      <c r="C120" s="82" t="s">
        <v>107</v>
      </c>
      <c r="D120" s="83"/>
      <c r="E120" s="83"/>
      <c r="F120" s="80">
        <f>SUMIF(K81:K92, "", J81:J92)</f>
        <v>0</v>
      </c>
      <c r="G120" s="81"/>
      <c r="H120" s="81"/>
      <c r="I120" s="81"/>
      <c r="J120" s="81"/>
    </row>
    <row r="121" spans="1:10" x14ac:dyDescent="0.25">
      <c r="C121" s="82" t="s">
        <v>108</v>
      </c>
      <c r="D121" s="83"/>
      <c r="E121" s="83"/>
      <c r="F121" s="80">
        <f>SUMIF(K100:K100, "", J100:J100)</f>
        <v>0</v>
      </c>
      <c r="G121" s="81"/>
      <c r="H121" s="81"/>
      <c r="I121" s="81"/>
      <c r="J121" s="81"/>
    </row>
    <row r="122" spans="1:10" x14ac:dyDescent="0.25">
      <c r="C122" s="84" t="s">
        <v>109</v>
      </c>
      <c r="D122" s="85"/>
      <c r="E122" s="85"/>
      <c r="F122" s="31"/>
      <c r="G122" s="31"/>
      <c r="H122" s="31"/>
      <c r="I122" s="31"/>
      <c r="J122" s="32"/>
    </row>
    <row r="123" spans="1:10" x14ac:dyDescent="0.25">
      <c r="C123" s="86"/>
      <c r="D123" s="87"/>
      <c r="E123" s="87"/>
      <c r="F123" s="87"/>
      <c r="G123" s="87"/>
      <c r="H123" s="87"/>
      <c r="I123" s="87"/>
      <c r="J123" s="88"/>
    </row>
    <row r="124" spans="1:10" x14ac:dyDescent="0.25">
      <c r="A124" s="33"/>
      <c r="C124" s="89" t="s">
        <v>97</v>
      </c>
      <c r="D124" s="41"/>
      <c r="E124" s="41"/>
      <c r="F124" s="90">
        <f>SUMIF(K5:K112, IF(K4="","",K4), J5:J112)</f>
        <v>0</v>
      </c>
      <c r="G124" s="91"/>
      <c r="H124" s="91"/>
      <c r="I124" s="91"/>
      <c r="J124" s="92"/>
    </row>
    <row r="125" spans="1:10" x14ac:dyDescent="0.25">
      <c r="A125" s="33"/>
      <c r="C125" s="89" t="s">
        <v>98</v>
      </c>
      <c r="D125" s="41"/>
      <c r="E125" s="41"/>
      <c r="F125" s="90">
        <f>ROUND(SUMIF(K5:K112, IF(K4="","",K4), J5:J112) * 0.2, 2)</f>
        <v>0</v>
      </c>
      <c r="G125" s="91"/>
      <c r="H125" s="91"/>
      <c r="I125" s="91"/>
      <c r="J125" s="92"/>
    </row>
    <row r="126" spans="1:10" x14ac:dyDescent="0.25">
      <c r="C126" s="93" t="s">
        <v>99</v>
      </c>
      <c r="D126" s="94"/>
      <c r="E126" s="94"/>
      <c r="F126" s="95">
        <f>SUM(F124:F125)</f>
        <v>0</v>
      </c>
      <c r="G126" s="96"/>
      <c r="H126" s="96"/>
      <c r="I126" s="96"/>
      <c r="J126" s="97"/>
    </row>
    <row r="127" spans="1:10" x14ac:dyDescent="0.25">
      <c r="C127" s="98"/>
      <c r="D127" s="60"/>
      <c r="E127" s="60"/>
      <c r="F127" s="60"/>
      <c r="G127" s="60"/>
      <c r="H127" s="60"/>
      <c r="I127" s="60"/>
      <c r="J127" s="60"/>
    </row>
    <row r="128" spans="1:10" x14ac:dyDescent="0.25">
      <c r="C128" s="99" t="s">
        <v>110</v>
      </c>
      <c r="D128" s="60"/>
      <c r="E128" s="60"/>
      <c r="F128" s="60"/>
      <c r="G128" s="60"/>
      <c r="H128" s="60"/>
      <c r="I128" s="60"/>
      <c r="J128" s="60"/>
    </row>
    <row r="129" spans="3:10" x14ac:dyDescent="0.25">
      <c r="C129" s="94" t="str">
        <f>IF(Paramètres!AA2&lt;&gt;"",Paramètres!AA2,"")</f>
        <v xml:space="preserve">Zéro euro </v>
      </c>
      <c r="D129" s="94"/>
      <c r="E129" s="94"/>
      <c r="F129" s="94"/>
      <c r="G129" s="94"/>
      <c r="H129" s="94"/>
      <c r="I129" s="94"/>
      <c r="J129" s="94"/>
    </row>
    <row r="130" spans="3:10" x14ac:dyDescent="0.25">
      <c r="C130" s="94"/>
      <c r="D130" s="94"/>
      <c r="E130" s="94"/>
      <c r="F130" s="94"/>
      <c r="G130" s="94"/>
      <c r="H130" s="94"/>
      <c r="I130" s="94"/>
      <c r="J130" s="94"/>
    </row>
  </sheetData>
  <sheetProtection password="E95E" sheet="1" objects="1" selectLockedCells="1"/>
  <mergeCells count="74">
    <mergeCell ref="C130:J130"/>
    <mergeCell ref="C126:E126"/>
    <mergeCell ref="F126:J126"/>
    <mergeCell ref="C127:J127"/>
    <mergeCell ref="C128:J128"/>
    <mergeCell ref="C129:J129"/>
    <mergeCell ref="C123:J123"/>
    <mergeCell ref="C124:E124"/>
    <mergeCell ref="F124:J124"/>
    <mergeCell ref="C125:E125"/>
    <mergeCell ref="F125:J125"/>
    <mergeCell ref="F120:J120"/>
    <mergeCell ref="C120:E120"/>
    <mergeCell ref="F121:J121"/>
    <mergeCell ref="C121:E121"/>
    <mergeCell ref="C122:E122"/>
    <mergeCell ref="F117:J117"/>
    <mergeCell ref="C117:E117"/>
    <mergeCell ref="F118:J118"/>
    <mergeCell ref="C118:E118"/>
    <mergeCell ref="F119:J119"/>
    <mergeCell ref="C119:E119"/>
    <mergeCell ref="C112:J112"/>
    <mergeCell ref="C114:J114"/>
    <mergeCell ref="F115:J115"/>
    <mergeCell ref="C115:E115"/>
    <mergeCell ref="F116:J116"/>
    <mergeCell ref="C116:E116"/>
    <mergeCell ref="F109:J109"/>
    <mergeCell ref="C109:E109"/>
    <mergeCell ref="F110:J110"/>
    <mergeCell ref="C110:E110"/>
    <mergeCell ref="F111:J111"/>
    <mergeCell ref="C111:E111"/>
    <mergeCell ref="C106:E106"/>
    <mergeCell ref="F107:J107"/>
    <mergeCell ref="C107:E107"/>
    <mergeCell ref="F108:J108"/>
    <mergeCell ref="C108:E108"/>
    <mergeCell ref="C92:E92"/>
    <mergeCell ref="C94:I94"/>
    <mergeCell ref="C99:E99"/>
    <mergeCell ref="C100:E100"/>
    <mergeCell ref="C102:I102"/>
    <mergeCell ref="C80:E80"/>
    <mergeCell ref="C81:E81"/>
    <mergeCell ref="C83:I83"/>
    <mergeCell ref="C86:E86"/>
    <mergeCell ref="C88:I88"/>
    <mergeCell ref="C59:E59"/>
    <mergeCell ref="C61:I61"/>
    <mergeCell ref="C68:E68"/>
    <mergeCell ref="C71:I71"/>
    <mergeCell ref="C75:E75"/>
    <mergeCell ref="C43:E43"/>
    <mergeCell ref="C44:I44"/>
    <mergeCell ref="C48:E48"/>
    <mergeCell ref="C49:E49"/>
    <mergeCell ref="C55:I55"/>
    <mergeCell ref="C32:I32"/>
    <mergeCell ref="C35:E35"/>
    <mergeCell ref="C36:I36"/>
    <mergeCell ref="C39:E39"/>
    <mergeCell ref="C40:I40"/>
    <mergeCell ref="C14:E14"/>
    <mergeCell ref="C15:E15"/>
    <mergeCell ref="C21:I21"/>
    <mergeCell ref="C26:E26"/>
    <mergeCell ref="C31:E31"/>
    <mergeCell ref="C3:E3"/>
    <mergeCell ref="C4:E4"/>
    <mergeCell ref="C7:E7"/>
    <mergeCell ref="C8:E8"/>
    <mergeCell ref="C9:E9"/>
  </mergeCells>
  <pageMargins left="0.55118110236219997" right="0.55118110236219997" top="0.55118110236219997" bottom="0.55118110236219997" header="0.23622047244093999" footer="0.23622047244093999"/>
  <pageSetup paperSize="9" fitToHeight="0" orientation="portrait"/>
  <headerFooter>
    <oddHeader>&amp;L24928 - FRANCE TRAVAIL - AGENCE DE DAX
Maitre d'ouvrage : Direction Régionale France Travail Nouvelle Aquitaine Service Immobilier et Logistique - 33056 Bordeaux Cedex&amp;RDPGF - Lot n°6 REVETEMENTS DE SOLS - FAIENCE 
DCE - Edition du 26/03/2025</oddHeader>
    <oddFooter>&amp;L&amp;G&amp;CEdition du 26/03/2025&amp;RPage &amp;P/&amp;N</oddFooter>
  </headerFooter>
  <legacyDrawingHF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98"/>
  <sheetViews>
    <sheetView showGridLines="0" workbookViewId="0"/>
  </sheetViews>
  <sheetFormatPr baseColWidth="10" defaultColWidth="9.140625" defaultRowHeight="12.75" customHeight="1" x14ac:dyDescent="0.25"/>
  <cols>
    <col min="1" max="1" width="11.42578125" customWidth="1"/>
    <col min="2" max="2" width="35" customWidth="1"/>
    <col min="3" max="10" width="11.42578125" customWidth="1"/>
  </cols>
  <sheetData>
    <row r="1" spans="1:27" ht="12.75" customHeight="1" x14ac:dyDescent="0.25">
      <c r="B1" s="30" t="s">
        <v>111</v>
      </c>
      <c r="AA1" s="7">
        <f>IF(DPGF!F126&lt;&gt;"",DPGF!F126,"0")</f>
        <v>0</v>
      </c>
    </row>
    <row r="2" spans="1:27" ht="12.75" customHeight="1" x14ac:dyDescent="0.25">
      <c r="AA2" s="7" t="str">
        <f>UPPER(MID(AA98,1,1))&amp;MID(AA98,2,168)</f>
        <v xml:space="preserve">Zéro euro </v>
      </c>
    </row>
    <row r="3" spans="1:27" ht="25.5" customHeight="1" x14ac:dyDescent="0.25">
      <c r="A3" s="34" t="s">
        <v>112</v>
      </c>
      <c r="B3" s="35" t="s">
        <v>113</v>
      </c>
      <c r="C3" s="100" t="s">
        <v>138</v>
      </c>
      <c r="D3" s="100"/>
      <c r="E3" s="100"/>
      <c r="F3" s="100"/>
      <c r="G3" s="100"/>
      <c r="H3" s="100"/>
      <c r="I3" s="100"/>
      <c r="J3" s="100"/>
      <c r="AA3" s="7">
        <f>INT(AA1/1000000)</f>
        <v>0</v>
      </c>
    </row>
    <row r="4" spans="1:27" ht="12.75" customHeight="1" x14ac:dyDescent="0.25">
      <c r="AA4" s="7">
        <f>INT((AA1-AA3*1000000)/1000)</f>
        <v>0</v>
      </c>
    </row>
    <row r="5" spans="1:27" ht="25.5" customHeight="1" x14ac:dyDescent="0.25">
      <c r="A5" s="34" t="s">
        <v>114</v>
      </c>
      <c r="B5" s="35" t="s">
        <v>115</v>
      </c>
      <c r="C5" s="100" t="s">
        <v>139</v>
      </c>
      <c r="D5" s="100"/>
      <c r="E5" s="100"/>
      <c r="F5" s="100"/>
      <c r="G5" s="100"/>
      <c r="H5" s="100"/>
      <c r="I5" s="100"/>
      <c r="J5" s="100"/>
      <c r="AA5" s="7">
        <f>INT(AA1-AA3*1000000-AA4*1000)</f>
        <v>0</v>
      </c>
    </row>
    <row r="6" spans="1:27" ht="12.75" customHeight="1" x14ac:dyDescent="0.25">
      <c r="AA6" s="7">
        <f>ROUND(AA1-AA3*1000000-AA4*1000-AA5,2)*100</f>
        <v>0</v>
      </c>
    </row>
    <row r="7" spans="1:27" ht="12.75" customHeight="1" x14ac:dyDescent="0.25">
      <c r="A7" s="34" t="s">
        <v>124</v>
      </c>
      <c r="B7" s="35" t="s">
        <v>125</v>
      </c>
      <c r="C7" s="36">
        <v>24928</v>
      </c>
      <c r="AA7" s="7">
        <f>AA3-AA12*100</f>
        <v>0</v>
      </c>
    </row>
    <row r="8" spans="1:27" ht="12.75" customHeight="1" x14ac:dyDescent="0.25">
      <c r="AA8" s="7">
        <f>0</f>
        <v>0</v>
      </c>
    </row>
    <row r="9" spans="1:27" ht="12.75" customHeight="1" x14ac:dyDescent="0.25">
      <c r="A9" s="34" t="s">
        <v>126</v>
      </c>
      <c r="B9" s="35" t="s">
        <v>127</v>
      </c>
      <c r="C9" s="36" t="s">
        <v>34</v>
      </c>
      <c r="AA9" s="7">
        <f>AA4-AA15*100</f>
        <v>0</v>
      </c>
    </row>
    <row r="10" spans="1:27" ht="12.75" customHeight="1" x14ac:dyDescent="0.25">
      <c r="AA10" s="7">
        <f>ROUND(AA5-AA18*100,0)</f>
        <v>0</v>
      </c>
    </row>
    <row r="11" spans="1:27" ht="25.5" customHeight="1" x14ac:dyDescent="0.25">
      <c r="A11" s="34" t="s">
        <v>116</v>
      </c>
      <c r="B11" s="35" t="s">
        <v>117</v>
      </c>
      <c r="C11" s="100" t="s">
        <v>35</v>
      </c>
      <c r="D11" s="100"/>
      <c r="E11" s="100"/>
      <c r="F11" s="100"/>
      <c r="G11" s="100"/>
      <c r="H11" s="100"/>
      <c r="I11" s="100"/>
      <c r="J11" s="100"/>
      <c r="AA11" s="7">
        <f>AA6</f>
        <v>0</v>
      </c>
    </row>
    <row r="12" spans="1:27" ht="12.75" customHeight="1" x14ac:dyDescent="0.25">
      <c r="AA12" s="7">
        <f>INT(AA3/100)</f>
        <v>0</v>
      </c>
    </row>
    <row r="13" spans="1:27" ht="12.75" customHeight="1" x14ac:dyDescent="0.25">
      <c r="A13" s="34" t="s">
        <v>128</v>
      </c>
      <c r="B13" s="35" t="s">
        <v>129</v>
      </c>
      <c r="C13" s="36" t="s">
        <v>140</v>
      </c>
      <c r="AA13" s="7">
        <f>INT((AA3-AA12*100)/10)</f>
        <v>0</v>
      </c>
    </row>
    <row r="14" spans="1:27" ht="12.75" customHeight="1" x14ac:dyDescent="0.25">
      <c r="AA14" s="7">
        <f>AA3-AA12*100-AA13*10</f>
        <v>0</v>
      </c>
    </row>
    <row r="15" spans="1:27" ht="12.75" customHeight="1" x14ac:dyDescent="0.25">
      <c r="A15" s="34" t="s">
        <v>130</v>
      </c>
      <c r="B15" s="35" t="s">
        <v>131</v>
      </c>
      <c r="C15" s="36" t="s">
        <v>141</v>
      </c>
      <c r="AA15" s="7">
        <f>INT(AA4/100)</f>
        <v>0</v>
      </c>
    </row>
    <row r="16" spans="1:27" ht="12.75" customHeight="1" x14ac:dyDescent="0.25">
      <c r="AA16" s="7">
        <f>INT((AA4-AA15*100)/10)</f>
        <v>0</v>
      </c>
    </row>
    <row r="17" spans="1:27" ht="12.75" customHeight="1" x14ac:dyDescent="0.25">
      <c r="A17" s="34" t="s">
        <v>132</v>
      </c>
      <c r="B17" s="35" t="s">
        <v>133</v>
      </c>
      <c r="C17" s="36"/>
      <c r="AA17" s="7">
        <f>AA4-AA15*100-AA16*10</f>
        <v>0</v>
      </c>
    </row>
    <row r="18" spans="1:27" ht="12.75" customHeight="1" x14ac:dyDescent="0.25">
      <c r="AA18" s="7">
        <f>INT(AA5/100)</f>
        <v>0</v>
      </c>
    </row>
    <row r="19" spans="1:27" ht="12.75" customHeight="1" x14ac:dyDescent="0.25">
      <c r="C19" s="37">
        <v>0.2</v>
      </c>
      <c r="E19" s="38" t="s">
        <v>134</v>
      </c>
      <c r="AA19" s="7">
        <f>INT((AA5-AA18*100)/10)</f>
        <v>0</v>
      </c>
    </row>
    <row r="20" spans="1:27" ht="12.75" customHeight="1" x14ac:dyDescent="0.25">
      <c r="C20" s="39">
        <v>5.5E-2</v>
      </c>
      <c r="E20" s="38" t="s">
        <v>135</v>
      </c>
      <c r="AA20" s="7">
        <f>AA5-AA18*100-AA19*10</f>
        <v>0</v>
      </c>
    </row>
    <row r="21" spans="1:27" ht="12.75" customHeight="1" x14ac:dyDescent="0.25">
      <c r="C21" s="39">
        <v>0</v>
      </c>
      <c r="E21" s="38" t="s">
        <v>136</v>
      </c>
      <c r="AA21" s="7">
        <f>INT(AA6/10)</f>
        <v>0</v>
      </c>
    </row>
    <row r="22" spans="1:27" ht="12.75" customHeight="1" x14ac:dyDescent="0.25">
      <c r="C22" s="40">
        <v>0</v>
      </c>
      <c r="E22" s="38" t="s">
        <v>137</v>
      </c>
      <c r="AA22" s="7">
        <f>ROUND(AA6-AA21*10,0)</f>
        <v>0</v>
      </c>
    </row>
    <row r="23" spans="1:27" ht="12.75" customHeight="1" x14ac:dyDescent="0.25">
      <c r="AA23" s="7" t="str">
        <f>IF(AA12=0,"",IF(AA12=1,"",IF(AA12=2,"deux ",IF(AA12=3,"trois ",IF(AA12=4,"quatre ",IF(AA12=5,"cinq ",AA42))))))</f>
        <v/>
      </c>
    </row>
    <row r="24" spans="1:27" ht="12.75" customHeight="1" x14ac:dyDescent="0.25">
      <c r="A24" s="34" t="s">
        <v>118</v>
      </c>
      <c r="B24" s="35" t="s">
        <v>119</v>
      </c>
      <c r="C24" s="100" t="s">
        <v>142</v>
      </c>
      <c r="D24" s="100"/>
      <c r="E24" s="100"/>
      <c r="F24" s="100"/>
      <c r="G24" s="100"/>
      <c r="H24" s="100"/>
      <c r="I24" s="100"/>
      <c r="J24" s="100"/>
      <c r="AA24" s="7" t="str">
        <f>IF(AA12=0,"",IF(AA12&lt;2,"cent ",AA43))</f>
        <v/>
      </c>
    </row>
    <row r="25" spans="1:27" ht="12.75" customHeight="1" x14ac:dyDescent="0.25">
      <c r="AA25" s="7" t="str">
        <f>IF(AA13=1,AA44,IF(AA13=7,AA64,IF(AA13=9,AA80,AA89)))</f>
        <v/>
      </c>
    </row>
    <row r="26" spans="1:27" ht="12.75" customHeight="1" x14ac:dyDescent="0.25">
      <c r="A26" s="34" t="s">
        <v>120</v>
      </c>
      <c r="B26" s="35" t="s">
        <v>121</v>
      </c>
      <c r="C26" s="100" t="s">
        <v>143</v>
      </c>
      <c r="D26" s="100"/>
      <c r="E26" s="100"/>
      <c r="F26" s="100"/>
      <c r="G26" s="100"/>
      <c r="H26" s="100"/>
      <c r="I26" s="100"/>
      <c r="J26" s="100"/>
      <c r="AA26" s="7" t="str">
        <f>IF(AA7=11,"",IF(AA7=12,"",IF(AA7=13,"",IF(AA7=14,"",IF(AA7=15,"",IF(AA7=16,"",AA45))))))</f>
        <v/>
      </c>
    </row>
    <row r="27" spans="1:27" ht="12.75" customHeight="1" x14ac:dyDescent="0.25">
      <c r="AA27" s="7" t="str">
        <f>IF(AA3=0,"",IF(AA3&lt;2,"million ","millions "))</f>
        <v/>
      </c>
    </row>
    <row r="28" spans="1:27" ht="12.75" customHeight="1" x14ac:dyDescent="0.25">
      <c r="A28" s="34" t="s">
        <v>122</v>
      </c>
      <c r="B28" s="35" t="s">
        <v>123</v>
      </c>
      <c r="C28" s="100" t="s">
        <v>144</v>
      </c>
      <c r="D28" s="100"/>
      <c r="E28" s="100"/>
      <c r="F28" s="100"/>
      <c r="G28" s="100"/>
      <c r="H28" s="100"/>
      <c r="I28" s="100"/>
      <c r="J28" s="100"/>
      <c r="AA28" s="7" t="str">
        <f>IF(AA8=1,"",IF(AA15=0,"",IF(AA15=1,"",IF(AA15=2,"deux ",IF(AA15=3,"trois ",IF(AA15=4,"quatre ",IF(AA15=5,"cinq ",AA46)))))))</f>
        <v/>
      </c>
    </row>
    <row r="29" spans="1:27" ht="12.75" customHeight="1" x14ac:dyDescent="0.25">
      <c r="AA29" s="7" t="str">
        <f>IF(AA15=0,"",IF(AA15&lt;2,"cent ",AA47))</f>
        <v/>
      </c>
    </row>
    <row r="30" spans="1:27" ht="12.75" customHeight="1" x14ac:dyDescent="0.25">
      <c r="AA30" s="7" t="str">
        <f>IF(AA16=1,AA48,IF(AA16=7,AA66,IF(AA16=9,AA81,AA90)))</f>
        <v/>
      </c>
    </row>
    <row r="31" spans="1:27" ht="12.75" customHeight="1" x14ac:dyDescent="0.25">
      <c r="AA31" s="7" t="str">
        <f>IF(AA4=1,"",AA49)</f>
        <v/>
      </c>
    </row>
    <row r="32" spans="1:27" ht="12.75" customHeight="1" x14ac:dyDescent="0.25">
      <c r="AA32" s="7" t="str">
        <f>IF(AA4&gt;0,"mille ","")</f>
        <v/>
      </c>
    </row>
    <row r="33" spans="27:27" ht="12.75" customHeight="1" x14ac:dyDescent="0.25">
      <c r="AA33" s="7" t="str">
        <f>IF(INT(AA1)=0,"zéro ",IF(AA18=0,"",IF(AA18=1,"",IF(AA18=2,"deux ",IF(AA18=3,"trois ",IF(AA18=4,"quatre ",IF(AA18=5,"cinq ",AA50)))))))</f>
        <v xml:space="preserve">zéro </v>
      </c>
    </row>
    <row r="34" spans="27:27" ht="12.75" customHeight="1" x14ac:dyDescent="0.25">
      <c r="AA34" s="7" t="str">
        <f>IF(AA18=0,"",IF(AA18&lt;2,"cent ",AA51))</f>
        <v/>
      </c>
    </row>
    <row r="35" spans="27:27" ht="12.75" customHeight="1" x14ac:dyDescent="0.25">
      <c r="AA35" s="7" t="str">
        <f>IF(AA19=1,AA52,IF(AA19=7,AA68,IF(AA19=9,AA83,AA91)))</f>
        <v/>
      </c>
    </row>
    <row r="36" spans="27:27" ht="12.75" customHeight="1" x14ac:dyDescent="0.25">
      <c r="AA36" s="7" t="str">
        <f>IF(AA10=11,"",IF(AA10=12,"",IF(AA10=13,"",IF(AA10=14,"",IF(AA10=15,"",IF(AA10=16,"",AA53))))))</f>
        <v/>
      </c>
    </row>
    <row r="37" spans="27:27" ht="12.75" customHeight="1" x14ac:dyDescent="0.25">
      <c r="AA37" s="7" t="str">
        <f>IF(INT(AA1&lt;2),"euro ","euros ")</f>
        <v xml:space="preserve">euro </v>
      </c>
    </row>
    <row r="38" spans="27:27" ht="12.75" customHeight="1" x14ac:dyDescent="0.25">
      <c r="AA38" s="7" t="str">
        <f>IF(AA6&gt;0,"et ","")</f>
        <v/>
      </c>
    </row>
    <row r="39" spans="27:27" ht="12.75" customHeight="1" x14ac:dyDescent="0.25">
      <c r="AA39" s="7" t="str">
        <f>IF(AA21=1,AA54,IF(AA21=7,AA70,IF(AA21=9,AA84,AA92)))</f>
        <v/>
      </c>
    </row>
    <row r="40" spans="27:27" ht="12.75" customHeight="1" x14ac:dyDescent="0.25">
      <c r="AA40" s="7" t="str">
        <f>IF(AA11=11,"",IF(AA11=12,"",IF(AA11=13,"",IF(AA11=14,"",IF(AA11=15,"",IF(AA11=16,"",AA55))))))</f>
        <v/>
      </c>
    </row>
    <row r="41" spans="27:27" ht="12.75" customHeight="1" x14ac:dyDescent="0.25">
      <c r="AA41" s="7" t="str">
        <f>IF(AA6=0,"",IF(AA6&lt;2,"centime","centimes"))</f>
        <v/>
      </c>
    </row>
    <row r="42" spans="27:27" ht="12.75" customHeight="1" x14ac:dyDescent="0.25">
      <c r="AA42" s="7" t="str">
        <f>IF(AA3=0," ",IF(AA12=6,"six ",IF(AA12=7,"sept ",IF(AA12=8,"huit ",IF(AA12=9,"neuf ",)))))</f>
        <v xml:space="preserve"> </v>
      </c>
    </row>
    <row r="43" spans="27:27" ht="12.75" customHeight="1" x14ac:dyDescent="0.25">
      <c r="AA43" s="7" t="str">
        <f>IF(AA7&gt;0,"cent ", "cents ")</f>
        <v xml:space="preserve">cents </v>
      </c>
    </row>
    <row r="44" spans="27:27" ht="12.75" customHeight="1" x14ac:dyDescent="0.25">
      <c r="AA44" s="7" t="str">
        <f>IF(AA7=10,"dix ",IF(AA7=11,"onze ",IF(AA7=12,"douze ",IF(AA7=13,"treize ",IF(AA7=14,"quatorze ",IF(AA7=15,"quinze ",AA56))))))</f>
        <v/>
      </c>
    </row>
    <row r="45" spans="27:27" ht="12.75" customHeight="1" x14ac:dyDescent="0.25">
      <c r="AA45" s="7" t="str">
        <f>IF(AA7=17,"",IF(AA7=18,"",IF(AA7=19,"",AA57)))</f>
        <v/>
      </c>
    </row>
    <row r="46" spans="27:27" ht="12.75" customHeight="1" x14ac:dyDescent="0.25">
      <c r="AA46" s="7">
        <f>IF(AA15=6,"six ",IF(AA15=7,"sept ",IF(AA15=8,"huit ",IF(AA15=9,"neuf ",))))</f>
        <v>0</v>
      </c>
    </row>
    <row r="47" spans="27:27" ht="12.75" customHeight="1" x14ac:dyDescent="0.25">
      <c r="AA47" s="7" t="str">
        <f>IF(AA9&gt;0,"cent ", "cents ")</f>
        <v xml:space="preserve">cents </v>
      </c>
    </row>
    <row r="48" spans="27:27" ht="12.75" customHeight="1" x14ac:dyDescent="0.25">
      <c r="AA48" s="7" t="str">
        <f>IF(AA9=10,"dix ",IF(AA9=11,"onze ",IF(AA9=12,"douze ",IF(AA9=13,"treize ",IF(AA9=14,"quatorze ",IF(AA9=15,"quinze ",AA58))))))</f>
        <v/>
      </c>
    </row>
    <row r="49" spans="27:27" ht="12.75" customHeight="1" x14ac:dyDescent="0.25">
      <c r="AA49" s="7" t="str">
        <f>IF(AA9=11,"",IF(AA9=12,"",IF(AA9=13,"",IF(AA9=14,"",IF(AA9=15,"",IF(AA9=16,"",AA59))))))</f>
        <v/>
      </c>
    </row>
    <row r="50" spans="27:27" ht="12.75" customHeight="1" x14ac:dyDescent="0.25">
      <c r="AA50" s="7">
        <f>IF(AA18=6,"six ",IF(AA18=7,"sept ",IF(AA18=8,"huit ",IF(AA18=9,"neuf ",))))</f>
        <v>0</v>
      </c>
    </row>
    <row r="51" spans="27:27" ht="12.75" customHeight="1" x14ac:dyDescent="0.25">
      <c r="AA51" s="7" t="str">
        <f>IF(AA10&gt;0,"cent ", "cents ")</f>
        <v xml:space="preserve">cents </v>
      </c>
    </row>
    <row r="52" spans="27:27" ht="12.75" customHeight="1" x14ac:dyDescent="0.25">
      <c r="AA52" s="7" t="str">
        <f>IF(AA10=10,"dix ",IF(AA10=11,"onze ",IF(AA10=12,"douze ",IF(AA10=13,"treize ",IF(AA10=14,"quatorze ",IF(AA10=15,"quinze ",AA60))))))</f>
        <v/>
      </c>
    </row>
    <row r="53" spans="27:27" ht="12.75" customHeight="1" x14ac:dyDescent="0.25">
      <c r="AA53" s="7" t="str">
        <f>IF(AA10=17,"",IF(AA10=18,"",IF(AA10=19,"",AA61)))</f>
        <v/>
      </c>
    </row>
    <row r="54" spans="27:27" ht="12.75" customHeight="1" x14ac:dyDescent="0.25">
      <c r="AA54" s="7" t="str">
        <f>IF(AA11=10,"dix ",IF(AA11=11,"onze ",IF(AA11=12,"douze ",IF(AA11=13,"treize ",IF(AA11=14,"quatorze ",IF(AA11=15,"quinze ",AA62))))))</f>
        <v/>
      </c>
    </row>
    <row r="55" spans="27:27" ht="12.75" customHeight="1" x14ac:dyDescent="0.25">
      <c r="AA55" s="7" t="str">
        <f>IF(AA11=17,"",IF(AA11=18,"",IF(AA11=19,"",AA63)))</f>
        <v/>
      </c>
    </row>
    <row r="56" spans="27:27" ht="12.75" customHeight="1" x14ac:dyDescent="0.25">
      <c r="AA56" s="7" t="str">
        <f>IF(AA7=16,"seize ",IF(AA7=17,"dix-sept ",IF(AA7=18,"dix-huit ",IF(AA7=19,"dix-neuf ",AA64))))</f>
        <v/>
      </c>
    </row>
    <row r="57" spans="27:27" ht="12.75" customHeight="1" x14ac:dyDescent="0.25">
      <c r="AA57" s="7" t="str">
        <f>IF(AA7=21,"et un ",IF(AA7=31,"et un ",IF(AA7=41,"et un ",IF(AA7=51,"et un ",IF(AA7=61,"et un ",AA65)))))</f>
        <v/>
      </c>
    </row>
    <row r="58" spans="27:27" ht="12.75" customHeight="1" x14ac:dyDescent="0.25">
      <c r="AA58" s="7" t="str">
        <f>IF(AA9=16,"seize ",IF(AA9=17,"dix-sept ",IF(AA9=18,"dix-huit ",IF(AA9=19,"dix-neuf ",AA66))))</f>
        <v/>
      </c>
    </row>
    <row r="59" spans="27:27" ht="12.75" customHeight="1" x14ac:dyDescent="0.25">
      <c r="AA59" s="7" t="str">
        <f>IF(AA9=17,"",IF(AA9=18,"",IF(AA9=19,"",AA67)))</f>
        <v/>
      </c>
    </row>
    <row r="60" spans="27:27" ht="12.75" customHeight="1" x14ac:dyDescent="0.25">
      <c r="AA60" s="7" t="str">
        <f>IF(AA10=16,"seize ",IF(AA10=17,"dix-sept ",IF(AA10=18,"dix-huit ",IF(AA10=19,"dix-neuf ",AA68))))</f>
        <v/>
      </c>
    </row>
    <row r="61" spans="27:27" ht="12.75" customHeight="1" x14ac:dyDescent="0.25">
      <c r="AA61" s="7" t="str">
        <f>IF(AA10=21,"et un ",IF(AA10=31,"et un ",IF(AA10=41,"et un ",IF(AA10=51,"et un ",IF(AA10=61,"et un ",AA69)))))</f>
        <v/>
      </c>
    </row>
    <row r="62" spans="27:27" ht="12.75" customHeight="1" x14ac:dyDescent="0.25">
      <c r="AA62" s="7" t="str">
        <f>IF(AA11=16,"seize ",IF(AA11=17,"dix-sept ",IF(AA11=18,"dix-huit ",IF(AA11=19,"dix-neuf ",AA70))))</f>
        <v/>
      </c>
    </row>
    <row r="63" spans="27:27" ht="12.75" customHeight="1" x14ac:dyDescent="0.25">
      <c r="AA63" s="7" t="str">
        <f>IF(AA11=21,"et un ",IF(AA11=31,"et un ",IF(AA11=41,"et un ",IF(AA11=51,"et un ",IF(AA11=61,"et un ",AA71)))))</f>
        <v/>
      </c>
    </row>
    <row r="64" spans="27:27" ht="12.75" customHeight="1" x14ac:dyDescent="0.25">
      <c r="AA64" s="7" t="str">
        <f>IF(AA7=70,"soixante-dix ",IF(AA7=71,"soixante et onze ",IF(AA7=72,"soixante-douze ",IF(AA7=73,"soixante-treize ",IF(AA7=74,"soixante-quatorze ",IF(AA7=75,"soixante-quinze ",AA72))))))</f>
        <v/>
      </c>
    </row>
    <row r="65" spans="27:27" ht="12.75" customHeight="1" x14ac:dyDescent="0.25">
      <c r="AA65" s="7" t="str">
        <f>IF(AA13=9,"",IF(AA13=7,"",IF(AA14=0,"",IF(AA14=1,"un ",IF(AA14=2,"deux ",IF(AA14=3,"trois ",IF(AA14=4,"quatre ",IF(AA14=5,"cinq ",AA73))))))))</f>
        <v/>
      </c>
    </row>
    <row r="66" spans="27:27" ht="12.75" customHeight="1" x14ac:dyDescent="0.25">
      <c r="AA66" s="7" t="str">
        <f>IF(AA9=70,"soixante-dix ",IF(AA9=71,"soixante et onze ",IF(AA9=72,"soixante-douze ",IF(AA9=73,"soixante-treize ",IF(AA9=74,"soixante-quatorze ",IF(AA9=75,"soixante-quinze ",AA74))))))</f>
        <v/>
      </c>
    </row>
    <row r="67" spans="27:27" ht="12.75" customHeight="1" x14ac:dyDescent="0.25">
      <c r="AA67" s="7" t="str">
        <f>IF(AA9=21,"et un ",IF(AA9=31,"et un ",IF(AA9=41,"et un ",IF(AA9=51,"et un ",IF(AA9=61,"et un ",AA75)))))</f>
        <v/>
      </c>
    </row>
    <row r="68" spans="27:27" ht="12.75" customHeight="1" x14ac:dyDescent="0.25">
      <c r="AA68" s="7" t="str">
        <f>IF(AA10=70,"soixante-dix ",IF(AA10=71,"soixante et onze ",IF(AA10=72,"soixante-douze ",IF(AA10=73,"soixante-treize ",IF(AA10=74,"soixante-quatorze ",IF(AA10=75,"soixante-quinze ",AA76))))))</f>
        <v/>
      </c>
    </row>
    <row r="69" spans="27:27" ht="12.75" customHeight="1" x14ac:dyDescent="0.25">
      <c r="AA69" s="7" t="str">
        <f>IF(AA19=9,"",IF(AA19=7,"",IF(AA20=0,"",IF(AA20=1,"un ",IF(AA20=2,"deux ",IF(AA20=3,"trois ",IF(AA20=4,"quatre ",IF(AA20=5,"cinq ",AA77))))))))</f>
        <v/>
      </c>
    </row>
    <row r="70" spans="27:27" ht="12.75" customHeight="1" x14ac:dyDescent="0.25">
      <c r="AA70" s="7" t="str">
        <f>IF(AA11=70,"soixante-dix ",IF(AA11=71,"soixante et onze ",IF(AA11=72,"soixante-douze ",IF(AA11=73,"soixante-treize ",IF(AA11=74,"soixante-quatorze ",IF(AA11=75,"soixante-quinze ",AA78))))))</f>
        <v/>
      </c>
    </row>
    <row r="71" spans="27:27" ht="12.75" customHeight="1" x14ac:dyDescent="0.25">
      <c r="AA71" s="7" t="str">
        <f>IF(AA21=9,"",IF(AA21=7,"",IF(AA22=0,"",IF(AA22=1,"un ",IF(AA22=2,"deux ",IF(AA22=3,"trois ",IF(AA22=4,"quatre ",IF(AA22=5,"cinq ",AA79))))))))</f>
        <v/>
      </c>
    </row>
    <row r="72" spans="27:27" ht="12.75" customHeight="1" x14ac:dyDescent="0.25">
      <c r="AA72" s="7" t="str">
        <f>IF(AA7=76,"soixante-seize ",IF(AA7=77,"soixante-dix-sept ",IF(AA7=78,"soixante-dix-huit ",IF(AA7=79,"soixante-dix-neuf ",AA80))))</f>
        <v/>
      </c>
    </row>
    <row r="73" spans="27:27" ht="12.75" customHeight="1" x14ac:dyDescent="0.25">
      <c r="AA73" s="7">
        <f>IF(AA13=9,"",IF(AA14=6,"six ",IF(AA14=7,"sept ",IF(AA14=8,"huit ",IF(AA14=9,"neuf ",)))))</f>
        <v>0</v>
      </c>
    </row>
    <row r="74" spans="27:27" ht="12.75" customHeight="1" x14ac:dyDescent="0.25">
      <c r="AA74" s="7" t="str">
        <f>IF(AA9=76,"soixante-seize ",IF(AA9=77,"soixante-dix-sept ",IF(AA9=78,"soixante-dix-huit ",IF(AA9=79,"soixante-dix-neuf ",AA81))))</f>
        <v/>
      </c>
    </row>
    <row r="75" spans="27:27" ht="12.75" customHeight="1" x14ac:dyDescent="0.25">
      <c r="AA75" s="7" t="str">
        <f>IF(AA16=9,"",IF(AA16=7,"",IF(AA17=0,"",IF(AA17=1,"un ",IF(AA17=2,"deux ",IF(AA17=3,"trois ",IF(AA17=4,"quatre ",IF(AA17=5,"cinq ",AA82))))))))</f>
        <v/>
      </c>
    </row>
    <row r="76" spans="27:27" ht="12.75" customHeight="1" x14ac:dyDescent="0.25">
      <c r="AA76" s="7" t="str">
        <f>IF(AA10=76,"soixante-seize ",IF(AA10=77,"soixante-dix-sept ",IF(AA10=78,"soixante-dix-huit ",IF(AA10=79,"soixante-dix-neuf ",AA83))))</f>
        <v/>
      </c>
    </row>
    <row r="77" spans="27:27" ht="12.75" customHeight="1" x14ac:dyDescent="0.25">
      <c r="AA77" s="7">
        <f>IF(AA19=9,"",IF(AA20=6,"six ",IF(AA20=7,"sept ",IF(AA20=8,"huit ",IF(AA20=9,"neuf ",)))))</f>
        <v>0</v>
      </c>
    </row>
    <row r="78" spans="27:27" ht="12.75" customHeight="1" x14ac:dyDescent="0.25">
      <c r="AA78" s="7" t="str">
        <f>IF(AA11=76,"soixante-seize ",IF(AA11=77,"soixante-dix-sept ",IF(AA11=78,"soixante-dix-huit ",IF(AA11=79,"soixante-dix-neuf ",AA84))))</f>
        <v/>
      </c>
    </row>
    <row r="79" spans="27:27" ht="12.75" customHeight="1" x14ac:dyDescent="0.25">
      <c r="AA79" s="7">
        <f>IF(AA21=9,"",IF(AA22=6,"six ",IF(AA22=7,"sept ",IF(AA22=8,"huit ",IF(AA22=9,"neuf ",)))))</f>
        <v>0</v>
      </c>
    </row>
    <row r="80" spans="27:27" ht="12.75" customHeight="1" x14ac:dyDescent="0.25">
      <c r="AA80" s="7" t="str">
        <f>IF(AA7=90,"quatre-vingt-dix ",IF(AA7=91,"quatre-vingt-onze ",IF(AA7=92,"quatre-vingt-douze ",IF(AA7=93,"quatre-vingt-treize ",IF(AA7=94,"quatre-vingt-quatorze ",IF(AA7=95,"quatre-vingt-quinze ",AA85))))))</f>
        <v/>
      </c>
    </row>
    <row r="81" spans="27:27" ht="12.75" customHeight="1" x14ac:dyDescent="0.25">
      <c r="AA81" s="7" t="str">
        <f>IF(AA9=90,"quatre-vingt-dix ",IF(AA9=91,"quatre-vingt-onze ",IF(AA9=92,"quatre-vingt-douze ",IF(AA9=93,"quatre-vingt-treize ",IF(AA9=94,"quatre-vingt-quatorze ",IF(AA9=95,"quatre-vingt-quinze ",AA86))))))</f>
        <v/>
      </c>
    </row>
    <row r="82" spans="27:27" ht="12.75" customHeight="1" x14ac:dyDescent="0.25">
      <c r="AA82" s="7">
        <f>IF(AA16=9,"",IF(AA17=6,"six ",IF(AA17=7,"sept ",IF(AA17=8,"huit ",IF(AA17=9,"neuf ",)))))</f>
        <v>0</v>
      </c>
    </row>
    <row r="83" spans="27:27" ht="12.75" customHeight="1" x14ac:dyDescent="0.25">
      <c r="AA83" s="7" t="str">
        <f>IF(AA10=90,"quatre-vingt-dix ",IF(AA10=91,"quatre-vingt-onze ",IF(AA10=92,"quatre-vingt-douze ",IF(AA10=93,"quatre-vingt-treize ",IF(AA10=94,"quatre-vingt-quatorze ",IF(AA10=95,"quatre-vingt-quinze ",AA87))))))</f>
        <v/>
      </c>
    </row>
    <row r="84" spans="27:27" ht="12.75" customHeight="1" x14ac:dyDescent="0.25">
      <c r="AA84" s="7" t="str">
        <f>IF(AA11=90,"quatre-vingt-dix ",IF(AA11=91,"quatre-vingt-onze ",IF(AA11=92,"quatre-vingt-douze ",IF(AA11=93,"quatre-vingt-treize ",IF(AA11=94,"quatre-vingt-quatorze ",IF(AA11=95,"quatre-vingt-quinze ",AA88))))))</f>
        <v/>
      </c>
    </row>
    <row r="85" spans="27:27" ht="12.75" customHeight="1" x14ac:dyDescent="0.25">
      <c r="AA85" s="7" t="str">
        <f>IF(AA7=96,"quatre-vingt-seize ",IF(AA7=97,"quatre-vingt-dix-sept ",IF(AA7=98,"quatre-vingt-dix-huit ",IF(AA7=99,"quatre-vingt-dix-neuf ",AA89))))</f>
        <v/>
      </c>
    </row>
    <row r="86" spans="27:27" ht="12.75" customHeight="1" x14ac:dyDescent="0.25">
      <c r="AA86" s="7" t="str">
        <f>IF(AA9=96,"quatre-vingt-seize ",IF(AA9=97,"quatre-vingt-dix-sept ",IF(AA9=98,"quatre-vingt-dix-huit ",IF(AA9=99,"quatre-vingt-dix-neuf ",AA90))))</f>
        <v/>
      </c>
    </row>
    <row r="87" spans="27:27" ht="12.75" customHeight="1" x14ac:dyDescent="0.25">
      <c r="AA87" s="7" t="str">
        <f>IF(AA10=96,"quatre-vingt-seize ",IF(AA10=97,"quatre-vingt-dix-sept ",IF(AA10=98,"quatre-vingt-dix-huit ",IF(AA10=99,"quatre-vingt-dix-neuf ",AA91))))</f>
        <v/>
      </c>
    </row>
    <row r="88" spans="27:27" ht="12.75" customHeight="1" x14ac:dyDescent="0.25">
      <c r="AA88" s="7" t="str">
        <f>IF(AA11=96,"quatre-vingt-seize ",IF(AA11=97,"quatre-vingt-dix-sept ",IF(AA11=98,"quatre-vingt-dix-huit ",IF(AA11=99,"quatre-vingt-dix-neuf ",AA92))))</f>
        <v/>
      </c>
    </row>
    <row r="89" spans="27:27" ht="12.75" customHeight="1" x14ac:dyDescent="0.25">
      <c r="AA89" s="7" t="str">
        <f>IF(AA13=2,"vingt ",IF(AA13=3,"trente ",IF(AA13=4,"quarante ",IF(AA13=5,"cinquante ",AA93))))</f>
        <v/>
      </c>
    </row>
    <row r="90" spans="27:27" ht="12.75" customHeight="1" x14ac:dyDescent="0.25">
      <c r="AA90" s="7" t="str">
        <f>IF(AA16=2,"vingt ",IF(AA16=3,"trente ",IF(AA16=4,"quarante ",IF(AA16=5,"cinquante ",AA94))))</f>
        <v/>
      </c>
    </row>
    <row r="91" spans="27:27" ht="12.75" customHeight="1" x14ac:dyDescent="0.25">
      <c r="AA91" s="7" t="str">
        <f>IF(AA19=2,"vingt ",IF(AA19=3,"trente ",IF(AA19=4,"quarante ",IF(AA19=5,"cinquante ",AA95))))</f>
        <v/>
      </c>
    </row>
    <row r="92" spans="27:27" ht="12.75" customHeight="1" x14ac:dyDescent="0.25">
      <c r="AA92" s="7" t="str">
        <f>IF(AA21=2,"vingt ",IF(AA21=3,"trente ",IF(AA21=4,"quarante ",IF(AA21=5,"cinquante ",AA96))))</f>
        <v/>
      </c>
    </row>
    <row r="93" spans="27:27" ht="12.75" customHeight="1" x14ac:dyDescent="0.25">
      <c r="AA93" s="7" t="str">
        <f>IF(AA13=6,"soixante ",IF(AA7=80,"quatre-vingts ",IF(AA13=8,"quatre-vingt-","")))</f>
        <v/>
      </c>
    </row>
    <row r="94" spans="27:27" ht="12.75" customHeight="1" x14ac:dyDescent="0.25">
      <c r="AA94" s="7" t="str">
        <f>IF(AA16=6,"soixante ",IF(AA9=80,"quatre-vingts ",IF(AA16=8,"quatre-vingt-","")))</f>
        <v/>
      </c>
    </row>
    <row r="95" spans="27:27" ht="12.75" customHeight="1" x14ac:dyDescent="0.25">
      <c r="AA95" s="7" t="str">
        <f>IF(AA19=6,"soixante ",IF(AA10=80,"quatre-vingts ",IF(AA19=8,"quatre-vingt-","")))</f>
        <v/>
      </c>
    </row>
    <row r="96" spans="27:27" ht="12.75" customHeight="1" x14ac:dyDescent="0.25">
      <c r="AA96" s="7" t="str">
        <f>IF(AA21=6,"soixante ",IF(AA11=80,"quatre-vingts ",IF(AA21=8,"quatre-vingt-","")))</f>
        <v/>
      </c>
    </row>
    <row r="97" spans="27:27" ht="12.75" customHeight="1" x14ac:dyDescent="0.25">
      <c r="AA97" s="7">
        <f>0</f>
        <v>0</v>
      </c>
    </row>
    <row r="98" spans="27:27" ht="12.75" customHeight="1" x14ac:dyDescent="0.25">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C12"/>
  <sheetViews>
    <sheetView workbookViewId="0"/>
  </sheetViews>
  <sheetFormatPr baseColWidth="10" defaultColWidth="9.140625" defaultRowHeight="15" x14ac:dyDescent="0.25"/>
  <cols>
    <col min="1" max="1" width="24.7109375" customWidth="1"/>
  </cols>
  <sheetData>
    <row r="1" spans="1:3" x14ac:dyDescent="0.25">
      <c r="A1" s="7" t="s">
        <v>145</v>
      </c>
      <c r="B1" s="7" t="s">
        <v>146</v>
      </c>
    </row>
    <row r="2" spans="1:3" x14ac:dyDescent="0.25">
      <c r="A2" s="7" t="s">
        <v>147</v>
      </c>
      <c r="B2" s="7" t="s">
        <v>138</v>
      </c>
    </row>
    <row r="3" spans="1:3" x14ac:dyDescent="0.25">
      <c r="A3" s="7" t="s">
        <v>148</v>
      </c>
      <c r="B3" s="7">
        <v>1</v>
      </c>
    </row>
    <row r="4" spans="1:3" x14ac:dyDescent="0.25">
      <c r="A4" s="7" t="s">
        <v>149</v>
      </c>
      <c r="B4" s="7">
        <v>0</v>
      </c>
    </row>
    <row r="5" spans="1:3" x14ac:dyDescent="0.25">
      <c r="A5" s="7" t="s">
        <v>150</v>
      </c>
      <c r="B5" s="7">
        <v>0</v>
      </c>
    </row>
    <row r="6" spans="1:3" x14ac:dyDescent="0.25">
      <c r="A6" s="7" t="s">
        <v>151</v>
      </c>
      <c r="B6" s="7">
        <v>1</v>
      </c>
    </row>
    <row r="7" spans="1:3" x14ac:dyDescent="0.25">
      <c r="A7" s="7" t="s">
        <v>152</v>
      </c>
      <c r="B7" s="7">
        <v>1</v>
      </c>
    </row>
    <row r="8" spans="1:3" x14ac:dyDescent="0.25">
      <c r="A8" s="7" t="s">
        <v>153</v>
      </c>
      <c r="B8" s="7">
        <v>0</v>
      </c>
    </row>
    <row r="9" spans="1:3" x14ac:dyDescent="0.25">
      <c r="A9" s="7" t="s">
        <v>154</v>
      </c>
      <c r="B9" s="7">
        <v>0</v>
      </c>
    </row>
    <row r="10" spans="1:3" x14ac:dyDescent="0.25">
      <c r="A10" s="7" t="s">
        <v>155</v>
      </c>
      <c r="C10" s="7" t="s">
        <v>156</v>
      </c>
    </row>
    <row r="11" spans="1:3" x14ac:dyDescent="0.25">
      <c r="A11" s="7" t="s">
        <v>157</v>
      </c>
      <c r="B11" s="7">
        <v>0</v>
      </c>
    </row>
    <row r="12" spans="1:3" x14ac:dyDescent="0.25">
      <c r="A12" s="7" t="s">
        <v>158</v>
      </c>
      <c r="B12" s="7" t="s">
        <v>159</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01" t="s">
        <v>160</v>
      </c>
      <c r="C2" s="101"/>
      <c r="D2" s="101"/>
      <c r="E2" s="101"/>
      <c r="F2" s="101"/>
      <c r="G2" s="101"/>
      <c r="H2" s="101"/>
      <c r="I2" s="101"/>
      <c r="J2" s="101"/>
    </row>
    <row r="4" spans="1:10" ht="12.75" customHeight="1" x14ac:dyDescent="0.25">
      <c r="A4" s="34" t="s">
        <v>112</v>
      </c>
      <c r="B4" s="35" t="s">
        <v>161</v>
      </c>
      <c r="C4" s="102"/>
      <c r="D4" s="102"/>
      <c r="E4" s="102"/>
      <c r="F4" s="102"/>
      <c r="G4" s="102"/>
      <c r="H4" s="102"/>
      <c r="I4" s="102"/>
      <c r="J4" s="102"/>
    </row>
    <row r="6" spans="1:10" ht="12.75" customHeight="1" x14ac:dyDescent="0.25">
      <c r="A6" s="34" t="s">
        <v>114</v>
      </c>
      <c r="B6" s="35" t="s">
        <v>162</v>
      </c>
      <c r="C6" s="102"/>
      <c r="D6" s="102"/>
      <c r="E6" s="102"/>
      <c r="F6" s="102"/>
      <c r="G6" s="102"/>
      <c r="H6" s="102"/>
      <c r="I6" s="102"/>
      <c r="J6" s="102"/>
    </row>
    <row r="8" spans="1:10" ht="12.75" customHeight="1" x14ac:dyDescent="0.25">
      <c r="A8" s="34" t="s">
        <v>124</v>
      </c>
      <c r="B8" s="35" t="s">
        <v>163</v>
      </c>
      <c r="C8" s="102"/>
      <c r="D8" s="102"/>
      <c r="E8" s="102"/>
      <c r="F8" s="102"/>
      <c r="G8" s="102"/>
      <c r="H8" s="102"/>
      <c r="I8" s="102"/>
      <c r="J8" s="102"/>
    </row>
    <row r="10" spans="1:10" ht="12.75" customHeight="1" x14ac:dyDescent="0.25">
      <c r="A10" s="34" t="s">
        <v>126</v>
      </c>
      <c r="B10" s="35" t="s">
        <v>164</v>
      </c>
      <c r="C10" s="103"/>
      <c r="D10" s="103"/>
      <c r="E10" s="103"/>
      <c r="F10" s="103"/>
      <c r="G10" s="103"/>
      <c r="H10" s="103"/>
      <c r="I10" s="103"/>
      <c r="J10" s="103"/>
    </row>
    <row r="12" spans="1:10" ht="12.75" customHeight="1" x14ac:dyDescent="0.25">
      <c r="A12" s="34" t="s">
        <v>116</v>
      </c>
      <c r="B12" s="35" t="s">
        <v>165</v>
      </c>
      <c r="C12" s="102"/>
      <c r="D12" s="102"/>
      <c r="E12" s="102"/>
      <c r="F12" s="102"/>
      <c r="G12" s="102"/>
      <c r="H12" s="102"/>
      <c r="I12" s="102"/>
      <c r="J12" s="102"/>
    </row>
    <row r="14" spans="1:10" ht="12.75" customHeight="1" x14ac:dyDescent="0.25">
      <c r="A14" s="34" t="s">
        <v>128</v>
      </c>
      <c r="B14" s="35" t="s">
        <v>166</v>
      </c>
      <c r="C14" s="102"/>
      <c r="D14" s="102"/>
      <c r="E14" s="102"/>
      <c r="F14" s="102"/>
      <c r="G14" s="102"/>
      <c r="H14" s="102"/>
      <c r="I14" s="102"/>
      <c r="J14" s="102"/>
    </row>
    <row r="16" spans="1:10" ht="12.75" customHeight="1" x14ac:dyDescent="0.25">
      <c r="A16" s="34" t="s">
        <v>130</v>
      </c>
      <c r="B16" s="35" t="s">
        <v>167</v>
      </c>
      <c r="C16" s="102"/>
      <c r="D16" s="102"/>
      <c r="E16" s="102"/>
      <c r="F16" s="102"/>
      <c r="G16" s="102"/>
      <c r="H16" s="102"/>
      <c r="I16" s="102"/>
      <c r="J16" s="102"/>
    </row>
    <row r="18" spans="1:10" ht="12.75" customHeight="1" x14ac:dyDescent="0.25">
      <c r="A18" s="34" t="s">
        <v>132</v>
      </c>
      <c r="B18" s="35" t="s">
        <v>168</v>
      </c>
      <c r="C18" s="104"/>
      <c r="D18" s="104"/>
      <c r="E18" s="104"/>
      <c r="F18" s="104"/>
      <c r="G18" s="104"/>
      <c r="H18" s="104"/>
      <c r="I18" s="104"/>
      <c r="J18" s="104"/>
    </row>
    <row r="20" spans="1:10" ht="12.75" customHeight="1" x14ac:dyDescent="0.25">
      <c r="A20" s="34" t="s">
        <v>169</v>
      </c>
      <c r="B20" s="35" t="s">
        <v>170</v>
      </c>
      <c r="C20" s="104"/>
      <c r="D20" s="104"/>
      <c r="E20" s="104"/>
      <c r="F20" s="104"/>
      <c r="G20" s="104"/>
      <c r="H20" s="104"/>
      <c r="I20" s="104"/>
      <c r="J20" s="104"/>
    </row>
    <row r="22" spans="1:10" ht="12.75" customHeight="1" x14ac:dyDescent="0.25">
      <c r="A22" s="34" t="s">
        <v>118</v>
      </c>
      <c r="B22" s="35" t="s">
        <v>171</v>
      </c>
      <c r="C22" s="104"/>
      <c r="D22" s="104"/>
      <c r="E22" s="104"/>
      <c r="F22" s="104"/>
      <c r="G22" s="104"/>
      <c r="H22" s="104"/>
      <c r="I22" s="104"/>
      <c r="J22" s="104"/>
    </row>
    <row r="24" spans="1:10" ht="12.75" customHeight="1" x14ac:dyDescent="0.25">
      <c r="A24" s="34" t="s">
        <v>120</v>
      </c>
      <c r="B24" s="35" t="s">
        <v>172</v>
      </c>
      <c r="C24" s="102"/>
      <c r="D24" s="102"/>
      <c r="E24" s="102"/>
      <c r="F24" s="102"/>
      <c r="G24" s="102"/>
      <c r="H24" s="102"/>
      <c r="I24" s="102"/>
      <c r="J24" s="102"/>
    </row>
    <row r="28" spans="1:10" ht="60" customHeight="1" x14ac:dyDescent="0.25">
      <c r="A28" s="34" t="s">
        <v>122</v>
      </c>
      <c r="B28" s="35" t="s">
        <v>173</v>
      </c>
      <c r="C28" s="102"/>
      <c r="D28" s="102"/>
      <c r="E28" s="102"/>
      <c r="F28" s="102"/>
      <c r="G28" s="102"/>
      <c r="H28" s="102"/>
      <c r="I28" s="102"/>
      <c r="J28" s="102"/>
    </row>
  </sheetData>
  <sheetProtection password="E95E" sheet="1" objects="1" selectLockedCells="1"/>
  <mergeCells count="13">
    <mergeCell ref="C22:J22"/>
    <mergeCell ref="C24:J24"/>
    <mergeCell ref="C28:J28"/>
    <mergeCell ref="C12:J12"/>
    <mergeCell ref="C14:J14"/>
    <mergeCell ref="C16:J16"/>
    <mergeCell ref="C18:J18"/>
    <mergeCell ref="C20:J20"/>
    <mergeCell ref="B2:J2"/>
    <mergeCell ref="C4:J4"/>
    <mergeCell ref="C6:J6"/>
    <mergeCell ref="C8:J8"/>
    <mergeCell ref="C10:J10"/>
  </mergeCells>
  <pageMargins left="0.70866141732282995" right="0.70866141732282995" top="0.74803149606299002" bottom="0.74803149606299002" header="0.31496062992126" footer="0.31496062992126"/>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9089375972BB4B9B6321C7378D6E06" ma:contentTypeVersion="14" ma:contentTypeDescription="Crée un document." ma:contentTypeScope="" ma:versionID="6e84b287d6c907678a60e0732eea501a">
  <xsd:schema xmlns:xsd="http://www.w3.org/2001/XMLSchema" xmlns:xs="http://www.w3.org/2001/XMLSchema" xmlns:p="http://schemas.microsoft.com/office/2006/metadata/properties" xmlns:ns2="3e91ad5e-5b90-448c-90e6-7c7831fd4cb7" xmlns:ns3="565491f9-3cbe-446a-a710-0ccf27b6bc27" targetNamespace="http://schemas.microsoft.com/office/2006/metadata/properties" ma:root="true" ma:fieldsID="336987d8cd92ae80650260064bd6d685" ns2:_="" ns3:_="">
    <xsd:import namespace="3e91ad5e-5b90-448c-90e6-7c7831fd4cb7"/>
    <xsd:import namespace="565491f9-3cbe-446a-a710-0ccf27b6bc2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1ad5e-5b90-448c-90e6-7c7831fd4c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5491f9-3cbe-446a-a710-0ccf27b6bc2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91ad5e-5b90-448c-90e6-7c7831fd4c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03FE1CC-FF2E-4637-98F5-974CA1D90382}"/>
</file>

<file path=customXml/itemProps2.xml><?xml version="1.0" encoding="utf-8"?>
<ds:datastoreItem xmlns:ds="http://schemas.openxmlformats.org/officeDocument/2006/customXml" ds:itemID="{2453A762-D38C-4BE5-8B72-5D709062596E}"/>
</file>

<file path=customXml/itemProps3.xml><?xml version="1.0" encoding="utf-8"?>
<ds:datastoreItem xmlns:ds="http://schemas.openxmlformats.org/officeDocument/2006/customXml" ds:itemID="{CD8168EE-0EDA-464E-91A6-7B4B108188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28</vt:i4>
      </vt:variant>
    </vt:vector>
  </HeadingPairs>
  <TitlesOfParts>
    <vt:vector size="33" baseType="lpstr">
      <vt:lpstr>Page de garde</vt:lpstr>
      <vt:lpstr>DPGF</vt:lpstr>
      <vt:lpstr>Paramètres</vt:lpstr>
      <vt:lpstr>Version</vt:lpstr>
      <vt:lpstr>Coordonnées Entreprise</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UTILISATEUR</cp:lastModifiedBy>
  <dcterms:created xsi:type="dcterms:W3CDTF">2025-03-26T08:04:55Z</dcterms:created>
  <dcterms:modified xsi:type="dcterms:W3CDTF">2025-03-26T08:07:50Z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0x010100C39089375972BB4B9B6321C7378D6E06</vt:lpwstr>
  </property>
  <property fmtid="{D5CDD505-2E9C-101B-9397-08002B2CF9AE}" pid="3" name="MediaServiceImageTags">
    <vt:lpwstr/>
  </property>
</Properties>
</file>