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H:\NAS-ACHATS-ET-MARCHES\MARCHES\2025 - 01 - 25-M-S3Y-019 Nettoyage et gestion des déchets CCIAMP-CCIR PACA-SASU-SCI\3.1 Prépa DCE\Version Sylvie\"/>
    </mc:Choice>
  </mc:AlternateContent>
  <xr:revisionPtr revIDLastSave="0" documentId="13_ncr:1_{6581E0D9-25A8-4D55-BD82-3D9A62F758E5}" xr6:coauthVersionLast="47" xr6:coauthVersionMax="47" xr10:uidLastSave="{00000000-0000-0000-0000-000000000000}"/>
  <workbookProtection workbookAlgorithmName="SHA-512" workbookHashValue="JQfJpgKbZusq2v9bjmSJl3g6DWKs3aA3mYMhodgxJFkZM3l5nrB4Uasb/y1GXFjn6OOP4cXxGVcCfZ8CdXIndw==" workbookSaltValue="1WN9+e6HPtmlGa1T4uGu7Q==" workbookSpinCount="100000" lockStructure="1"/>
  <bookViews>
    <workbookView xWindow="-110" yWindow="-110" windowWidth="19420" windowHeight="10300" tabRatio="906" xr2:uid="{00000000-000D-0000-FFFF-FFFF00000000}"/>
  </bookViews>
  <sheets>
    <sheet name="DPGF" sheetId="117" r:id="rId1"/>
    <sheet name="1-Surfaces" sheetId="131" r:id="rId2"/>
    <sheet name="2-Permanence" sheetId="140" r:id="rId3"/>
    <sheet name="3-VITRERIE" sheetId="141" r:id="rId4"/>
    <sheet name="4-Déchets DIB" sheetId="134" r:id="rId5"/>
    <sheet name="5-Déchets Papiers" sheetId="135" r:id="rId6"/>
    <sheet name="6-Point apport volontaire" sheetId="136" r:id="rId7"/>
    <sheet name="7-HYGIENE SANITAIRE " sheetId="139" r:id="rId8"/>
    <sheet name="BPU" sheetId="111" r:id="rId9"/>
    <sheet name="DQE" sheetId="137" r:id="rId10"/>
  </sheets>
  <definedNames>
    <definedName name="_xlnm._FilterDatabase" localSheetId="1" hidden="1">'1-Surfaces'!$A$8:$M$369</definedName>
    <definedName name="_xlnm._FilterDatabase" localSheetId="4" hidden="1">'4-Déchets DIB'!$A$5:$I$6</definedName>
    <definedName name="_xlnm._FilterDatabase" localSheetId="5" hidden="1">'5-Déchets Papiers'!$A$5:$I$6</definedName>
    <definedName name="_xlnm._FilterDatabase" localSheetId="6" hidden="1">'6-Point apport volontaire'!$A$5:$E$6</definedName>
    <definedName name="_xlnm._FilterDatabase" localSheetId="9" hidden="1">DQE!$A$1:$P$54</definedName>
    <definedName name="_xlnm.Print_Titles" localSheetId="1">'1-Surfaces'!$1:$8</definedName>
    <definedName name="_xlnm.Print_Titles" localSheetId="4">'4-Déchets DIB'!$3:$6</definedName>
    <definedName name="_xlnm.Print_Titles" localSheetId="5">'5-Déchets Papiers'!$4:$6</definedName>
    <definedName name="_xlnm.Print_Titles" localSheetId="6">'6-Point apport volontaire'!$3:$6</definedName>
    <definedName name="Print_Area" localSheetId="1">'1-Surfaces'!$A$1:$M$369</definedName>
    <definedName name="Print_Area" localSheetId="3">'3-VITRERIE'!$A$1:$J$47</definedName>
    <definedName name="Print_Area" localSheetId="7">'7-HYGIENE SANITAIRE '!$A$1:$G$6</definedName>
    <definedName name="Print_Titles" localSheetId="1">'1-Surfaces'!$1:$8</definedName>
    <definedName name="Print_Titles" localSheetId="3">'3-VITRERIE'!$5:$5</definedName>
    <definedName name="Print_Titles" localSheetId="7">'7-HYGIENE SANITAIRE '!$1:$4</definedName>
    <definedName name="_xlnm.Print_Area" localSheetId="1">'1-Surfaces'!$A$1:$M$369</definedName>
    <definedName name="_xlnm.Print_Area" localSheetId="4">'4-Déchets DIB'!$A$1:$I$27</definedName>
    <definedName name="_xlnm.Print_Area" localSheetId="5">'5-Déchets Papiers'!$A$1:$J$26</definedName>
    <definedName name="_xlnm.Print_Area" localSheetId="6">'6-Point apport volontaire'!$A$1:$E$25</definedName>
    <definedName name="_xlnm.Print_Area" localSheetId="0">DPGF!$A$1:$H$32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17" l="1"/>
  <c r="D32" i="117"/>
  <c r="E32" i="117"/>
  <c r="F32" i="117"/>
  <c r="B4" i="137"/>
  <c r="B4" i="111"/>
  <c r="C3" i="139"/>
  <c r="B3" i="136"/>
  <c r="B3" i="135"/>
  <c r="B3" i="134"/>
  <c r="C3" i="141"/>
  <c r="C3" i="140"/>
  <c r="B2" i="117"/>
  <c r="F31" i="117"/>
  <c r="F29" i="117"/>
  <c r="F23" i="117"/>
  <c r="F22" i="117"/>
  <c r="F19" i="117"/>
  <c r="F16" i="117"/>
  <c r="F15" i="117"/>
  <c r="F14" i="117"/>
  <c r="F12" i="117"/>
  <c r="F11" i="117"/>
  <c r="F10" i="117"/>
  <c r="F9" i="117"/>
  <c r="F8" i="117"/>
  <c r="F7" i="117"/>
  <c r="F5" i="117"/>
  <c r="E16" i="135"/>
  <c r="H16" i="135"/>
  <c r="E17" i="134"/>
  <c r="E31" i="117"/>
  <c r="E29" i="117"/>
  <c r="E19" i="117"/>
  <c r="E16" i="117"/>
  <c r="E15" i="117"/>
  <c r="E12" i="117"/>
  <c r="E11" i="117"/>
  <c r="E10" i="117"/>
  <c r="E9" i="117"/>
  <c r="E8" i="117"/>
  <c r="E7" i="117"/>
  <c r="E6" i="117"/>
  <c r="E5" i="117"/>
  <c r="D31" i="117"/>
  <c r="D29" i="117"/>
  <c r="D23" i="117"/>
  <c r="D22" i="117"/>
  <c r="D21" i="117"/>
  <c r="D19" i="117"/>
  <c r="D16" i="117"/>
  <c r="D15" i="117"/>
  <c r="D14" i="117"/>
  <c r="D11" i="117"/>
  <c r="D12" i="117"/>
  <c r="D10" i="117"/>
  <c r="D9" i="117"/>
  <c r="D8" i="117"/>
  <c r="D6" i="117"/>
  <c r="C19" i="117"/>
  <c r="C7" i="117"/>
  <c r="C5" i="117"/>
  <c r="G6" i="141"/>
  <c r="I6" i="141" s="1"/>
  <c r="J6" i="141" s="1"/>
  <c r="D5" i="117" s="1"/>
  <c r="G7" i="141"/>
  <c r="I7" i="141"/>
  <c r="J7" i="141"/>
  <c r="G8" i="141"/>
  <c r="I8" i="141"/>
  <c r="J8" i="141" s="1"/>
  <c r="G9" i="141"/>
  <c r="I9" i="141" s="1"/>
  <c r="J9" i="141" s="1"/>
  <c r="G10" i="141"/>
  <c r="I10" i="141"/>
  <c r="J10" i="141"/>
  <c r="G11" i="141"/>
  <c r="I11" i="141" s="1"/>
  <c r="J11" i="141" s="1"/>
  <c r="F17" i="117" l="1"/>
  <c r="D17" i="117"/>
  <c r="E17" i="117"/>
  <c r="C17" i="117"/>
  <c r="B53" i="137"/>
  <c r="I7" i="135"/>
  <c r="I7" i="134"/>
  <c r="F8" i="140" l="1"/>
  <c r="H8" i="140" s="1"/>
  <c r="I8" i="140" s="1"/>
  <c r="F7" i="140"/>
  <c r="H7" i="140" s="1"/>
  <c r="I7" i="140" s="1"/>
  <c r="F6" i="140"/>
  <c r="H6" i="140" s="1"/>
  <c r="I6" i="140" s="1"/>
  <c r="G12" i="141" l="1"/>
  <c r="I12" i="141" s="1"/>
  <c r="J12" i="141" s="1"/>
  <c r="G13" i="141"/>
  <c r="I13" i="141" s="1"/>
  <c r="J13" i="141" s="1"/>
  <c r="G14" i="141"/>
  <c r="I14" i="141" s="1"/>
  <c r="J14" i="141" s="1"/>
  <c r="G15" i="141"/>
  <c r="I15" i="141" s="1"/>
  <c r="J15" i="141" s="1"/>
  <c r="G16" i="141"/>
  <c r="I16" i="141" s="1"/>
  <c r="J16" i="141" s="1"/>
  <c r="G17" i="141"/>
  <c r="I17" i="141" s="1"/>
  <c r="J17" i="141" s="1"/>
  <c r="G18" i="141"/>
  <c r="I18" i="141" s="1"/>
  <c r="J18" i="141" s="1"/>
  <c r="G19" i="141"/>
  <c r="I19" i="141" s="1"/>
  <c r="J19" i="141" s="1"/>
  <c r="G20" i="141"/>
  <c r="I20" i="141" s="1"/>
  <c r="J20" i="141" s="1"/>
  <c r="G21" i="141"/>
  <c r="I21" i="141" s="1"/>
  <c r="J21" i="141" s="1"/>
  <c r="G22" i="141"/>
  <c r="I22" i="141" s="1"/>
  <c r="J22" i="141" s="1"/>
  <c r="G23" i="141"/>
  <c r="I23" i="141" s="1"/>
  <c r="J23" i="141" s="1"/>
  <c r="G24" i="141"/>
  <c r="I24" i="141"/>
  <c r="J24" i="141" s="1"/>
  <c r="G25" i="141"/>
  <c r="I25" i="141" s="1"/>
  <c r="J25" i="141" s="1"/>
  <c r="G26" i="141"/>
  <c r="I26" i="141" s="1"/>
  <c r="J26" i="141" s="1"/>
  <c r="G27" i="141"/>
  <c r="I27" i="141" s="1"/>
  <c r="J27" i="141" s="1"/>
  <c r="G28" i="141"/>
  <c r="I28" i="141" s="1"/>
  <c r="J28" i="141" s="1"/>
  <c r="G35" i="141"/>
  <c r="I35" i="141" s="1"/>
  <c r="J35" i="141" s="1"/>
  <c r="G36" i="141"/>
  <c r="I36" i="141" s="1"/>
  <c r="J36" i="141" s="1"/>
  <c r="G37" i="141"/>
  <c r="I37" i="141" s="1"/>
  <c r="J37" i="141" s="1"/>
  <c r="G38" i="141"/>
  <c r="I38" i="141" s="1"/>
  <c r="J38" i="141" s="1"/>
  <c r="G29" i="141"/>
  <c r="I29" i="141" s="1"/>
  <c r="J29" i="141" s="1"/>
  <c r="G30" i="141"/>
  <c r="I30" i="141" s="1"/>
  <c r="J30" i="141" s="1"/>
  <c r="G31" i="141"/>
  <c r="I31" i="141" s="1"/>
  <c r="J31" i="141" s="1"/>
  <c r="G45" i="141"/>
  <c r="I45" i="141" s="1"/>
  <c r="J45" i="141" s="1"/>
  <c r="G46" i="141"/>
  <c r="I46" i="141" s="1"/>
  <c r="J46" i="141" s="1"/>
  <c r="G39" i="141"/>
  <c r="I39" i="141"/>
  <c r="J39" i="141" s="1"/>
  <c r="G40" i="141"/>
  <c r="I40" i="141" s="1"/>
  <c r="J40" i="141" s="1"/>
  <c r="G41" i="141"/>
  <c r="I41" i="141" s="1"/>
  <c r="J41" i="141" s="1"/>
  <c r="G42" i="141"/>
  <c r="I42" i="141" s="1"/>
  <c r="J42" i="141" s="1"/>
  <c r="G32" i="141"/>
  <c r="I32" i="141" s="1"/>
  <c r="J32" i="141" s="1"/>
  <c r="G33" i="141"/>
  <c r="I33" i="141" s="1"/>
  <c r="J33" i="141" s="1"/>
  <c r="G43" i="141"/>
  <c r="I43" i="141"/>
  <c r="J43" i="141" s="1"/>
  <c r="G44" i="141"/>
  <c r="I44" i="141" s="1"/>
  <c r="J44" i="141" s="1"/>
  <c r="D47" i="141"/>
  <c r="G8" i="139"/>
  <c r="G47" i="141" l="1"/>
  <c r="J47" i="141"/>
  <c r="I47" i="141"/>
  <c r="G97" i="139" l="1"/>
  <c r="G96" i="139"/>
  <c r="G95" i="139"/>
  <c r="G94" i="139"/>
  <c r="G93" i="139"/>
  <c r="G67" i="139"/>
  <c r="G66" i="139"/>
  <c r="G65" i="139"/>
  <c r="G64" i="139"/>
  <c r="G63" i="139"/>
  <c r="G92" i="139"/>
  <c r="G91" i="139"/>
  <c r="G90" i="139"/>
  <c r="G89" i="139"/>
  <c r="G88" i="139"/>
  <c r="G87" i="139"/>
  <c r="G86" i="139"/>
  <c r="G85" i="139"/>
  <c r="G84" i="139"/>
  <c r="G83" i="139"/>
  <c r="G102" i="139"/>
  <c r="G101" i="139"/>
  <c r="G100" i="139"/>
  <c r="G99" i="139"/>
  <c r="G98" i="139"/>
  <c r="H98" i="139" s="1"/>
  <c r="I98" i="139" s="1"/>
  <c r="G57" i="139"/>
  <c r="G56" i="139"/>
  <c r="G55" i="139"/>
  <c r="G54" i="139"/>
  <c r="G53" i="139"/>
  <c r="G82" i="139"/>
  <c r="G81" i="139"/>
  <c r="G80" i="139"/>
  <c r="G79" i="139"/>
  <c r="G78" i="139"/>
  <c r="G77" i="139"/>
  <c r="G76" i="139"/>
  <c r="G75" i="139"/>
  <c r="G74" i="139"/>
  <c r="G73" i="139"/>
  <c r="H73" i="139" s="1"/>
  <c r="I73" i="139" s="1"/>
  <c r="G52" i="139"/>
  <c r="G51" i="139"/>
  <c r="G50" i="139"/>
  <c r="G49" i="139"/>
  <c r="G48" i="139"/>
  <c r="G47" i="139"/>
  <c r="G46" i="139"/>
  <c r="G45" i="139"/>
  <c r="G44" i="139"/>
  <c r="G43" i="139"/>
  <c r="G42" i="139"/>
  <c r="G41" i="139"/>
  <c r="G40" i="139"/>
  <c r="G39" i="139"/>
  <c r="G38" i="139"/>
  <c r="G37" i="139"/>
  <c r="G36" i="139"/>
  <c r="G35" i="139"/>
  <c r="G34" i="139"/>
  <c r="G33" i="139"/>
  <c r="G32" i="139"/>
  <c r="G31" i="139"/>
  <c r="G30" i="139"/>
  <c r="G29" i="139"/>
  <c r="G28" i="139"/>
  <c r="G27" i="139"/>
  <c r="G26" i="139"/>
  <c r="G25" i="139"/>
  <c r="G24" i="139"/>
  <c r="G23" i="139"/>
  <c r="G22" i="139"/>
  <c r="G21" i="139"/>
  <c r="G20" i="139"/>
  <c r="G19" i="139"/>
  <c r="G18" i="139"/>
  <c r="G12" i="139"/>
  <c r="G11" i="139"/>
  <c r="G10" i="139"/>
  <c r="G9" i="139"/>
  <c r="H8" i="139"/>
  <c r="H103" i="139" s="1"/>
  <c r="H63" i="139" l="1"/>
  <c r="I63" i="139" s="1"/>
  <c r="H53" i="139"/>
  <c r="I53" i="139" s="1"/>
  <c r="H23" i="139"/>
  <c r="I23" i="139" s="1"/>
  <c r="H33" i="139"/>
  <c r="I33" i="139" s="1"/>
  <c r="H83" i="139"/>
  <c r="I83" i="139" s="1"/>
  <c r="H88" i="139"/>
  <c r="I88" i="139" s="1"/>
  <c r="H18" i="139"/>
  <c r="I18" i="139" s="1"/>
  <c r="H93" i="139"/>
  <c r="I93" i="139" s="1"/>
  <c r="H38" i="139"/>
  <c r="I38" i="139" s="1"/>
  <c r="H48" i="139"/>
  <c r="I48" i="139" s="1"/>
  <c r="H78" i="139"/>
  <c r="I78" i="139" s="1"/>
  <c r="H28" i="139"/>
  <c r="I28" i="139" s="1"/>
  <c r="H43" i="139"/>
  <c r="I43" i="139" s="1"/>
  <c r="I8" i="139"/>
  <c r="I103" i="139" s="1"/>
  <c r="L53" i="137" l="1"/>
  <c r="L49" i="137"/>
  <c r="L37" i="137"/>
  <c r="L36" i="137"/>
  <c r="L29" i="137"/>
  <c r="L28" i="137"/>
  <c r="L23" i="137"/>
  <c r="L12" i="137"/>
  <c r="J53" i="137"/>
  <c r="J52" i="137"/>
  <c r="J47" i="137"/>
  <c r="J38" i="137"/>
  <c r="J37" i="137"/>
  <c r="J23" i="137"/>
  <c r="J12" i="137"/>
  <c r="J15" i="137"/>
  <c r="H53" i="137"/>
  <c r="H52" i="137"/>
  <c r="H51" i="137"/>
  <c r="H38" i="137"/>
  <c r="H33" i="137"/>
  <c r="H23" i="137"/>
  <c r="H12" i="137"/>
  <c r="F53" i="137"/>
  <c r="F52" i="137"/>
  <c r="F42" i="137"/>
  <c r="F41" i="137"/>
  <c r="F36" i="137"/>
  <c r="F35" i="137"/>
  <c r="F34" i="137"/>
  <c r="F33" i="137"/>
  <c r="F28" i="137"/>
  <c r="F27" i="137"/>
  <c r="F26" i="137"/>
  <c r="F25" i="137"/>
  <c r="F11" i="137"/>
  <c r="F10" i="137"/>
  <c r="F9" i="137"/>
  <c r="D53" i="137"/>
  <c r="D52" i="137"/>
  <c r="D51" i="137"/>
  <c r="D50" i="137"/>
  <c r="D49" i="137"/>
  <c r="D47" i="137"/>
  <c r="D37" i="137"/>
  <c r="D36" i="137"/>
  <c r="D29" i="137"/>
  <c r="D28" i="137"/>
  <c r="D23" i="137"/>
  <c r="D9" i="137"/>
  <c r="B50" i="137"/>
  <c r="H50" i="137" s="1"/>
  <c r="B51" i="137"/>
  <c r="J51" i="137" s="1"/>
  <c r="B52" i="137"/>
  <c r="L52" i="137" s="1"/>
  <c r="B49" i="137"/>
  <c r="H49" i="137" s="1"/>
  <c r="B45" i="137"/>
  <c r="F45" i="137" s="1"/>
  <c r="B46" i="137"/>
  <c r="J46" i="137" s="1"/>
  <c r="B47" i="137"/>
  <c r="H47" i="137" s="1"/>
  <c r="B44" i="137"/>
  <c r="L44" i="137" s="1"/>
  <c r="B24" i="137"/>
  <c r="F24" i="137" s="1"/>
  <c r="B25" i="137"/>
  <c r="B26" i="137"/>
  <c r="L26" i="137" s="1"/>
  <c r="B27" i="137"/>
  <c r="B28" i="137"/>
  <c r="J28" i="137" s="1"/>
  <c r="B29" i="137"/>
  <c r="B30" i="137"/>
  <c r="L30" i="137" s="1"/>
  <c r="B31" i="137"/>
  <c r="D31" i="137" s="1"/>
  <c r="B32" i="137"/>
  <c r="F32" i="137" s="1"/>
  <c r="B33" i="137"/>
  <c r="B34" i="137"/>
  <c r="L34" i="137" s="1"/>
  <c r="B35" i="137"/>
  <c r="L35" i="137" s="1"/>
  <c r="B36" i="137"/>
  <c r="J36" i="137" s="1"/>
  <c r="B37" i="137"/>
  <c r="H37" i="137" s="1"/>
  <c r="B38" i="137"/>
  <c r="F38" i="137" s="1"/>
  <c r="B39" i="137"/>
  <c r="B40" i="137"/>
  <c r="F40" i="137" s="1"/>
  <c r="B41" i="137"/>
  <c r="L41" i="137" s="1"/>
  <c r="B42" i="137"/>
  <c r="L42" i="137" s="1"/>
  <c r="B23" i="137"/>
  <c r="F23" i="137" s="1"/>
  <c r="B21" i="137"/>
  <c r="J21" i="137" s="1"/>
  <c r="B20" i="137"/>
  <c r="L20" i="137" s="1"/>
  <c r="B9" i="137"/>
  <c r="B10" i="137"/>
  <c r="D10" i="137" s="1"/>
  <c r="B11" i="137"/>
  <c r="D11" i="137" s="1"/>
  <c r="B12" i="137"/>
  <c r="D12" i="137" s="1"/>
  <c r="B13" i="137"/>
  <c r="F13" i="137" s="1"/>
  <c r="B14" i="137"/>
  <c r="B15" i="137"/>
  <c r="F15" i="137" s="1"/>
  <c r="B16" i="137"/>
  <c r="B17" i="137"/>
  <c r="D17" i="137" s="1"/>
  <c r="B18" i="137"/>
  <c r="D18" i="137" s="1"/>
  <c r="B8" i="137"/>
  <c r="L8" i="137" s="1"/>
  <c r="F8" i="137" l="1"/>
  <c r="L50" i="137"/>
  <c r="F49" i="137"/>
  <c r="J49" i="137"/>
  <c r="L51" i="137"/>
  <c r="F50" i="137"/>
  <c r="J50" i="137"/>
  <c r="F51" i="137"/>
  <c r="L45" i="137"/>
  <c r="F47" i="137"/>
  <c r="L47" i="137"/>
  <c r="H45" i="137"/>
  <c r="L46" i="137"/>
  <c r="H44" i="137"/>
  <c r="D44" i="137"/>
  <c r="H46" i="137"/>
  <c r="J44" i="137"/>
  <c r="F46" i="137"/>
  <c r="D45" i="137"/>
  <c r="F44" i="137"/>
  <c r="J45" i="137"/>
  <c r="D46" i="137"/>
  <c r="D38" i="137"/>
  <c r="L38" i="137"/>
  <c r="J40" i="137"/>
  <c r="D24" i="137"/>
  <c r="D32" i="137"/>
  <c r="D40" i="137"/>
  <c r="F29" i="137"/>
  <c r="F37" i="137"/>
  <c r="H34" i="137"/>
  <c r="J33" i="137"/>
  <c r="L24" i="137"/>
  <c r="L40" i="137"/>
  <c r="H32" i="137"/>
  <c r="J24" i="137"/>
  <c r="L31" i="137"/>
  <c r="D25" i="137"/>
  <c r="D33" i="137"/>
  <c r="D41" i="137"/>
  <c r="F30" i="137"/>
  <c r="H35" i="137"/>
  <c r="J34" i="137"/>
  <c r="H39" i="137"/>
  <c r="D30" i="137"/>
  <c r="J32" i="137"/>
  <c r="D26" i="137"/>
  <c r="D34" i="137"/>
  <c r="D42" i="137"/>
  <c r="F31" i="137"/>
  <c r="F39" i="137"/>
  <c r="H36" i="137"/>
  <c r="J27" i="137"/>
  <c r="J35" i="137"/>
  <c r="D27" i="137"/>
  <c r="D35" i="137"/>
  <c r="D21" i="137"/>
  <c r="H21" i="137"/>
  <c r="L21" i="137"/>
  <c r="H20" i="137"/>
  <c r="D20" i="137"/>
  <c r="F20" i="137"/>
  <c r="J20" i="137"/>
  <c r="F21" i="137"/>
  <c r="D16" i="137"/>
  <c r="D13" i="137"/>
  <c r="F12" i="137"/>
  <c r="H16" i="137"/>
  <c r="L15" i="137"/>
  <c r="F16" i="137"/>
  <c r="D15" i="137"/>
  <c r="D14" i="137"/>
  <c r="D8" i="137"/>
  <c r="F14" i="137"/>
  <c r="H15" i="137"/>
  <c r="L16" i="137"/>
  <c r="E12" i="136"/>
  <c r="E11" i="136"/>
  <c r="E13" i="136"/>
  <c r="L54" i="137" l="1"/>
  <c r="J54" i="137"/>
  <c r="H54" i="137"/>
  <c r="D54" i="137"/>
  <c r="F54" i="137"/>
  <c r="H7" i="135"/>
  <c r="E7" i="135"/>
  <c r="E7" i="134"/>
  <c r="H7" i="134"/>
  <c r="E26" i="134"/>
  <c r="H26" i="134"/>
  <c r="I26" i="134" l="1"/>
  <c r="E23" i="136" l="1"/>
  <c r="E21" i="136"/>
  <c r="E14" i="136"/>
  <c r="E18" i="136"/>
  <c r="E16" i="136"/>
  <c r="E15" i="136"/>
  <c r="E10" i="136"/>
  <c r="E8" i="136"/>
  <c r="E25" i="136"/>
  <c r="E7" i="136"/>
  <c r="H23" i="135"/>
  <c r="E23" i="135"/>
  <c r="H14" i="135"/>
  <c r="E14" i="135"/>
  <c r="H18" i="135"/>
  <c r="E18" i="135"/>
  <c r="I18" i="135" s="1"/>
  <c r="H11" i="135"/>
  <c r="E11" i="135"/>
  <c r="I11" i="135" s="1"/>
  <c r="I16" i="135"/>
  <c r="H15" i="135"/>
  <c r="E15" i="135"/>
  <c r="H10" i="135"/>
  <c r="E10" i="135"/>
  <c r="H9" i="135"/>
  <c r="E9" i="135"/>
  <c r="H25" i="135"/>
  <c r="E25" i="135"/>
  <c r="H24" i="134"/>
  <c r="E24" i="134"/>
  <c r="H14" i="134"/>
  <c r="E14" i="134"/>
  <c r="I14" i="134" s="1"/>
  <c r="H19" i="134"/>
  <c r="E19" i="134"/>
  <c r="H11" i="134"/>
  <c r="E11" i="134"/>
  <c r="H17" i="134"/>
  <c r="I17" i="134" s="1"/>
  <c r="H16" i="134"/>
  <c r="E16" i="134"/>
  <c r="H10" i="134"/>
  <c r="E10" i="134"/>
  <c r="H9" i="134"/>
  <c r="E9" i="134"/>
  <c r="I9" i="135" l="1"/>
  <c r="E26" i="136"/>
  <c r="I15" i="135"/>
  <c r="I23" i="135"/>
  <c r="I14" i="135"/>
  <c r="I10" i="135"/>
  <c r="I25" i="135"/>
  <c r="I16" i="134"/>
  <c r="I10" i="134"/>
  <c r="I27" i="134"/>
  <c r="I11" i="134"/>
  <c r="I19" i="134"/>
  <c r="I24" i="134"/>
  <c r="I9" i="134"/>
  <c r="I26" i="135" l="1"/>
  <c r="I9" i="131"/>
  <c r="K9" i="131" s="1"/>
  <c r="I10" i="131"/>
  <c r="K10" i="131" s="1"/>
  <c r="I11" i="131"/>
  <c r="K11" i="131" s="1"/>
  <c r="I12" i="131"/>
  <c r="K12" i="131" s="1"/>
  <c r="I13" i="131"/>
  <c r="K13" i="131" s="1"/>
  <c r="I14" i="131"/>
  <c r="K14" i="131" s="1"/>
  <c r="I15" i="131"/>
  <c r="K15" i="131" s="1"/>
  <c r="I16" i="131"/>
  <c r="K16" i="131" s="1"/>
  <c r="I17" i="131"/>
  <c r="K17" i="131" s="1"/>
  <c r="I18" i="131"/>
  <c r="K18" i="131" s="1"/>
  <c r="I19" i="131"/>
  <c r="K19" i="131" s="1"/>
  <c r="I20" i="131"/>
  <c r="K20" i="131" s="1"/>
  <c r="I21" i="131"/>
  <c r="K21" i="131" s="1"/>
  <c r="I22" i="131"/>
  <c r="K22" i="131" s="1"/>
  <c r="I23" i="131"/>
  <c r="K23" i="131" s="1"/>
  <c r="I24" i="131"/>
  <c r="K24" i="131" s="1"/>
  <c r="I25" i="131"/>
  <c r="K25" i="131" s="1"/>
  <c r="I26" i="131"/>
  <c r="K26" i="131" s="1"/>
  <c r="I27" i="131"/>
  <c r="K27" i="131" s="1"/>
  <c r="I28" i="131"/>
  <c r="K28" i="131" s="1"/>
  <c r="I29" i="131"/>
  <c r="K29" i="131" s="1"/>
  <c r="I30" i="131"/>
  <c r="K30" i="131" s="1"/>
  <c r="I31" i="131"/>
  <c r="K31" i="131" s="1"/>
  <c r="I32" i="131"/>
  <c r="K32" i="131" s="1"/>
  <c r="I33" i="131"/>
  <c r="K33" i="131" s="1"/>
  <c r="I34" i="131"/>
  <c r="K34" i="131" s="1"/>
  <c r="I35" i="131"/>
  <c r="K35" i="131" s="1"/>
  <c r="I36" i="131"/>
  <c r="K36" i="131" s="1"/>
  <c r="I37" i="131"/>
  <c r="K37" i="131" s="1"/>
  <c r="I38" i="131"/>
  <c r="K38" i="131" s="1"/>
  <c r="I39" i="131"/>
  <c r="K39" i="131" s="1"/>
  <c r="I40" i="131"/>
  <c r="K40" i="131" s="1"/>
  <c r="I41" i="131"/>
  <c r="K41" i="131" s="1"/>
  <c r="I42" i="131"/>
  <c r="K42" i="131" s="1"/>
  <c r="I43" i="131"/>
  <c r="K43" i="131" s="1"/>
  <c r="I44" i="131"/>
  <c r="K44" i="131" s="1"/>
  <c r="I45" i="131"/>
  <c r="K45" i="131" s="1"/>
  <c r="I46" i="131"/>
  <c r="K46" i="131" s="1"/>
  <c r="I47" i="131"/>
  <c r="K47" i="131" s="1"/>
  <c r="I48" i="131"/>
  <c r="K48" i="131" s="1"/>
  <c r="I49" i="131"/>
  <c r="K49" i="131" s="1"/>
  <c r="I50" i="131"/>
  <c r="K50" i="131" s="1"/>
  <c r="I51" i="131"/>
  <c r="K51" i="131" s="1"/>
  <c r="I52" i="131"/>
  <c r="K52" i="131" s="1"/>
  <c r="I53" i="131"/>
  <c r="K53" i="131" s="1"/>
  <c r="I54" i="131"/>
  <c r="K54" i="131" s="1"/>
  <c r="F55" i="131"/>
  <c r="I55" i="131" s="1"/>
  <c r="I56" i="131"/>
  <c r="K56" i="131" s="1"/>
  <c r="I57" i="131"/>
  <c r="K57" i="131" s="1"/>
  <c r="I58" i="131"/>
  <c r="K58" i="131" s="1"/>
  <c r="I59" i="131"/>
  <c r="K59" i="131" s="1"/>
  <c r="I60" i="131"/>
  <c r="K60" i="131" s="1"/>
  <c r="I61" i="131"/>
  <c r="K61" i="131" s="1"/>
  <c r="I62" i="131"/>
  <c r="K62" i="131" s="1"/>
  <c r="I63" i="131"/>
  <c r="K63" i="131" s="1"/>
  <c r="I64" i="131"/>
  <c r="K64" i="131" s="1"/>
  <c r="I65" i="131"/>
  <c r="K65" i="131" s="1"/>
  <c r="I66" i="131"/>
  <c r="K66" i="131" s="1"/>
  <c r="I67" i="131"/>
  <c r="K67" i="131" s="1"/>
  <c r="I68" i="131"/>
  <c r="K68" i="131" s="1"/>
  <c r="I69" i="131"/>
  <c r="K69" i="131" s="1"/>
  <c r="I70" i="131"/>
  <c r="K70" i="131" s="1"/>
  <c r="I71" i="131"/>
  <c r="K71" i="131" s="1"/>
  <c r="I72" i="131"/>
  <c r="K72" i="131" s="1"/>
  <c r="I73" i="131"/>
  <c r="K73" i="131" s="1"/>
  <c r="I74" i="131"/>
  <c r="K74" i="131" s="1"/>
  <c r="I75" i="131"/>
  <c r="K75" i="131" s="1"/>
  <c r="I76" i="131"/>
  <c r="K76" i="131" s="1"/>
  <c r="I77" i="131"/>
  <c r="K77" i="131" s="1"/>
  <c r="I78" i="131"/>
  <c r="K78" i="131" s="1"/>
  <c r="I79" i="131"/>
  <c r="K79" i="131" s="1"/>
  <c r="I80" i="131"/>
  <c r="K80" i="131" s="1"/>
  <c r="I81" i="131"/>
  <c r="K81" i="131" s="1"/>
  <c r="I82" i="131"/>
  <c r="K82" i="131" s="1"/>
  <c r="I83" i="131"/>
  <c r="K83" i="131" s="1"/>
  <c r="I84" i="131"/>
  <c r="K84" i="131" s="1"/>
  <c r="I85" i="131"/>
  <c r="K85" i="131" s="1"/>
  <c r="I86" i="131"/>
  <c r="K86" i="131" s="1"/>
  <c r="I87" i="131"/>
  <c r="K87" i="131" s="1"/>
  <c r="I88" i="131"/>
  <c r="K88" i="131" s="1"/>
  <c r="I89" i="131"/>
  <c r="K89" i="131" s="1"/>
  <c r="I90" i="131"/>
  <c r="K90" i="131" s="1"/>
  <c r="I91" i="131"/>
  <c r="K91" i="131" s="1"/>
  <c r="I92" i="131"/>
  <c r="K92" i="131" s="1"/>
  <c r="I93" i="131"/>
  <c r="K93" i="131" s="1"/>
  <c r="I94" i="131"/>
  <c r="K94" i="131" s="1"/>
  <c r="I95" i="131"/>
  <c r="K95" i="131" s="1"/>
  <c r="I96" i="131"/>
  <c r="K96" i="131" s="1"/>
  <c r="I97" i="131"/>
  <c r="K97" i="131" s="1"/>
  <c r="I98" i="131"/>
  <c r="K98" i="131" s="1"/>
  <c r="I99" i="131"/>
  <c r="K99" i="131" s="1"/>
  <c r="I100" i="131"/>
  <c r="K100" i="131" s="1"/>
  <c r="I101" i="131"/>
  <c r="K101" i="131" s="1"/>
  <c r="I102" i="131"/>
  <c r="K102" i="131" s="1"/>
  <c r="I103" i="131"/>
  <c r="K103" i="131" s="1"/>
  <c r="I104" i="131"/>
  <c r="K104" i="131" s="1"/>
  <c r="I105" i="131"/>
  <c r="K105" i="131" s="1"/>
  <c r="I106" i="131"/>
  <c r="K106" i="131" s="1"/>
  <c r="I107" i="131"/>
  <c r="K107" i="131" s="1"/>
  <c r="I108" i="131"/>
  <c r="K108" i="131" s="1"/>
  <c r="I109" i="131"/>
  <c r="K109" i="131" s="1"/>
  <c r="I110" i="131"/>
  <c r="K110" i="131" s="1"/>
  <c r="I111" i="131"/>
  <c r="K111" i="131" s="1"/>
  <c r="I112" i="131"/>
  <c r="K112" i="131" s="1"/>
  <c r="I113" i="131"/>
  <c r="K113" i="131" s="1"/>
  <c r="I114" i="131"/>
  <c r="K114" i="131" s="1"/>
  <c r="F115" i="131"/>
  <c r="I116" i="131"/>
  <c r="K116" i="131" s="1"/>
  <c r="I117" i="131"/>
  <c r="K117" i="131" s="1"/>
  <c r="L117" i="131" s="1"/>
  <c r="I118" i="131"/>
  <c r="K118" i="131" s="1"/>
  <c r="I119" i="131"/>
  <c r="K119" i="131" s="1"/>
  <c r="L119" i="131" s="1"/>
  <c r="I120" i="131"/>
  <c r="K120" i="131" s="1"/>
  <c r="F121" i="131"/>
  <c r="I122" i="131"/>
  <c r="K122" i="131" s="1"/>
  <c r="L122" i="131" s="1"/>
  <c r="I123" i="131"/>
  <c r="K123" i="131" s="1"/>
  <c r="M123" i="131" s="1"/>
  <c r="I124" i="131"/>
  <c r="K124" i="131" s="1"/>
  <c r="L124" i="131" s="1"/>
  <c r="I125" i="131"/>
  <c r="K125" i="131" s="1"/>
  <c r="M125" i="131" s="1"/>
  <c r="I126" i="131"/>
  <c r="K126" i="131" s="1"/>
  <c r="L126" i="131" s="1"/>
  <c r="I127" i="131"/>
  <c r="K127" i="131" s="1"/>
  <c r="M127" i="131" s="1"/>
  <c r="I128" i="131"/>
  <c r="K128" i="131" s="1"/>
  <c r="L128" i="131" s="1"/>
  <c r="I129" i="131"/>
  <c r="K129" i="131" s="1"/>
  <c r="M129" i="131" s="1"/>
  <c r="I130" i="131"/>
  <c r="K130" i="131" s="1"/>
  <c r="L130" i="131" s="1"/>
  <c r="I131" i="131"/>
  <c r="K131" i="131" s="1"/>
  <c r="M131" i="131" s="1"/>
  <c r="I132" i="131"/>
  <c r="K132" i="131" s="1"/>
  <c r="L132" i="131" s="1"/>
  <c r="I133" i="131"/>
  <c r="K133" i="131" s="1"/>
  <c r="M133" i="131" s="1"/>
  <c r="I134" i="131"/>
  <c r="K134" i="131" s="1"/>
  <c r="I135" i="131"/>
  <c r="K135" i="131" s="1"/>
  <c r="M135" i="131" s="1"/>
  <c r="I136" i="131"/>
  <c r="K136" i="131" s="1"/>
  <c r="L136" i="131" s="1"/>
  <c r="I137" i="131"/>
  <c r="K137" i="131" s="1"/>
  <c r="M137" i="131" s="1"/>
  <c r="I138" i="131"/>
  <c r="K138" i="131" s="1"/>
  <c r="I139" i="131"/>
  <c r="K139" i="131" s="1"/>
  <c r="M139" i="131" s="1"/>
  <c r="I140" i="131"/>
  <c r="K140" i="131" s="1"/>
  <c r="I141" i="131"/>
  <c r="K141" i="131" s="1"/>
  <c r="M141" i="131" s="1"/>
  <c r="I142" i="131"/>
  <c r="K142" i="131" s="1"/>
  <c r="L142" i="131" s="1"/>
  <c r="I143" i="131"/>
  <c r="I144" i="131"/>
  <c r="K144" i="131" s="1"/>
  <c r="L144" i="131" s="1"/>
  <c r="I145" i="131"/>
  <c r="K145" i="131" s="1"/>
  <c r="M145" i="131" s="1"/>
  <c r="I146" i="131"/>
  <c r="K146" i="131" s="1"/>
  <c r="I147" i="131"/>
  <c r="K147" i="131" s="1"/>
  <c r="M147" i="131" s="1"/>
  <c r="I148" i="131"/>
  <c r="K148" i="131" s="1"/>
  <c r="L148" i="131" s="1"/>
  <c r="I149" i="131"/>
  <c r="K149" i="131" s="1"/>
  <c r="M149" i="131" s="1"/>
  <c r="I150" i="131"/>
  <c r="K150" i="131" s="1"/>
  <c r="I151" i="131"/>
  <c r="K151" i="131" s="1"/>
  <c r="M151" i="131" s="1"/>
  <c r="I152" i="131"/>
  <c r="K152" i="131" s="1"/>
  <c r="L152" i="131" s="1"/>
  <c r="I153" i="131"/>
  <c r="K153" i="131" s="1"/>
  <c r="M153" i="131" s="1"/>
  <c r="I154" i="131"/>
  <c r="K154" i="131" s="1"/>
  <c r="I155" i="131"/>
  <c r="K155" i="131" s="1"/>
  <c r="M155" i="131" s="1"/>
  <c r="I156" i="131"/>
  <c r="K156" i="131" s="1"/>
  <c r="I157" i="131"/>
  <c r="K157" i="131" s="1"/>
  <c r="M157" i="131" s="1"/>
  <c r="I158" i="131"/>
  <c r="K158" i="131" s="1"/>
  <c r="L158" i="131" s="1"/>
  <c r="I159" i="131"/>
  <c r="K159" i="131" s="1"/>
  <c r="I160" i="131"/>
  <c r="K160" i="131" s="1"/>
  <c r="L160" i="131" s="1"/>
  <c r="I161" i="131"/>
  <c r="K161" i="131" s="1"/>
  <c r="M161" i="131" s="1"/>
  <c r="I162" i="131"/>
  <c r="K162" i="131" s="1"/>
  <c r="I163" i="131"/>
  <c r="K163" i="131" s="1"/>
  <c r="M163" i="131" s="1"/>
  <c r="I164" i="131"/>
  <c r="K164" i="131" s="1"/>
  <c r="I165" i="131"/>
  <c r="K165" i="131" s="1"/>
  <c r="M165" i="131" s="1"/>
  <c r="I166" i="131"/>
  <c r="K166" i="131" s="1"/>
  <c r="L166" i="131" s="1"/>
  <c r="I167" i="131"/>
  <c r="K167" i="131" s="1"/>
  <c r="I168" i="131"/>
  <c r="K168" i="131" s="1"/>
  <c r="L168" i="131" s="1"/>
  <c r="I169" i="131"/>
  <c r="K169" i="131" s="1"/>
  <c r="M169" i="131" s="1"/>
  <c r="I170" i="131"/>
  <c r="K170" i="131" s="1"/>
  <c r="I171" i="131"/>
  <c r="K171" i="131" s="1"/>
  <c r="M171" i="131" s="1"/>
  <c r="I172" i="131"/>
  <c r="K172" i="131" s="1"/>
  <c r="I173" i="131"/>
  <c r="K173" i="131" s="1"/>
  <c r="M173" i="131" s="1"/>
  <c r="I174" i="131"/>
  <c r="K174" i="131" s="1"/>
  <c r="L174" i="131" s="1"/>
  <c r="I175" i="131"/>
  <c r="K175" i="131" s="1"/>
  <c r="I176" i="131"/>
  <c r="K176" i="131" s="1"/>
  <c r="L176" i="131" s="1"/>
  <c r="I177" i="131"/>
  <c r="K177" i="131" s="1"/>
  <c r="M177" i="131" s="1"/>
  <c r="I178" i="131"/>
  <c r="K178" i="131" s="1"/>
  <c r="I179" i="131"/>
  <c r="K179" i="131" s="1"/>
  <c r="M179" i="131" s="1"/>
  <c r="I180" i="131"/>
  <c r="K180" i="131" s="1"/>
  <c r="I181" i="131"/>
  <c r="K181" i="131" s="1"/>
  <c r="M181" i="131" s="1"/>
  <c r="I182" i="131"/>
  <c r="K182" i="131" s="1"/>
  <c r="L182" i="131" s="1"/>
  <c r="I183" i="131"/>
  <c r="K183" i="131" s="1"/>
  <c r="I184" i="131"/>
  <c r="K184" i="131" s="1"/>
  <c r="L184" i="131" s="1"/>
  <c r="I185" i="131"/>
  <c r="K185" i="131" s="1"/>
  <c r="L185" i="131" s="1"/>
  <c r="I186" i="131"/>
  <c r="K186" i="131" s="1"/>
  <c r="I187" i="131"/>
  <c r="K187" i="131" s="1"/>
  <c r="L187" i="131" s="1"/>
  <c r="I188" i="131"/>
  <c r="K188" i="131" s="1"/>
  <c r="F189" i="131"/>
  <c r="I190" i="131"/>
  <c r="K190" i="131" s="1"/>
  <c r="I191" i="131"/>
  <c r="K191" i="131" s="1"/>
  <c r="M191" i="131" s="1"/>
  <c r="I192" i="131"/>
  <c r="K192" i="131" s="1"/>
  <c r="L192" i="131" s="1"/>
  <c r="I193" i="131"/>
  <c r="K193" i="131" s="1"/>
  <c r="M193" i="131" s="1"/>
  <c r="I194" i="131"/>
  <c r="K194" i="131" s="1"/>
  <c r="L194" i="131" s="1"/>
  <c r="I195" i="131"/>
  <c r="K195" i="131" s="1"/>
  <c r="M195" i="131" s="1"/>
  <c r="I196" i="131"/>
  <c r="K196" i="131" s="1"/>
  <c r="L196" i="131" s="1"/>
  <c r="I197" i="131"/>
  <c r="K197" i="131" s="1"/>
  <c r="M197" i="131" s="1"/>
  <c r="I198" i="131"/>
  <c r="K198" i="131" s="1"/>
  <c r="L198" i="131" s="1"/>
  <c r="I199" i="131"/>
  <c r="K199" i="131" s="1"/>
  <c r="M199" i="131" s="1"/>
  <c r="I200" i="131"/>
  <c r="K200" i="131" s="1"/>
  <c r="L200" i="131" s="1"/>
  <c r="I201" i="131"/>
  <c r="K201" i="131" s="1"/>
  <c r="M201" i="131" s="1"/>
  <c r="I202" i="131"/>
  <c r="K202" i="131" s="1"/>
  <c r="L202" i="131" s="1"/>
  <c r="I203" i="131"/>
  <c r="K203" i="131" s="1"/>
  <c r="M203" i="131" s="1"/>
  <c r="I204" i="131"/>
  <c r="K204" i="131" s="1"/>
  <c r="L204" i="131" s="1"/>
  <c r="I205" i="131"/>
  <c r="K205" i="131" s="1"/>
  <c r="M205" i="131" s="1"/>
  <c r="I206" i="131"/>
  <c r="K206" i="131" s="1"/>
  <c r="L206" i="131" s="1"/>
  <c r="I207" i="131"/>
  <c r="K207" i="131" s="1"/>
  <c r="M207" i="131" s="1"/>
  <c r="I208" i="131"/>
  <c r="K208" i="131" s="1"/>
  <c r="L208" i="131" s="1"/>
  <c r="F209" i="131"/>
  <c r="F222" i="131" s="1"/>
  <c r="I210" i="131"/>
  <c r="K210" i="131" s="1"/>
  <c r="I211" i="131"/>
  <c r="K211" i="131" s="1"/>
  <c r="I212" i="131"/>
  <c r="K212" i="131" s="1"/>
  <c r="I213" i="131"/>
  <c r="K213" i="131" s="1"/>
  <c r="I214" i="131"/>
  <c r="K214" i="131" s="1"/>
  <c r="I215" i="131"/>
  <c r="K215" i="131" s="1"/>
  <c r="I216" i="131"/>
  <c r="K216" i="131" s="1"/>
  <c r="I217" i="131"/>
  <c r="K217" i="131" s="1"/>
  <c r="I218" i="131"/>
  <c r="K218" i="131" s="1"/>
  <c r="I219" i="131"/>
  <c r="K219" i="131" s="1"/>
  <c r="I220" i="131"/>
  <c r="K220" i="131" s="1"/>
  <c r="I221" i="131"/>
  <c r="K221" i="131" s="1"/>
  <c r="I223" i="131"/>
  <c r="I224" i="131"/>
  <c r="K224" i="131" s="1"/>
  <c r="M224" i="131" s="1"/>
  <c r="I225" i="131"/>
  <c r="K225" i="131" s="1"/>
  <c r="I226" i="131"/>
  <c r="K226" i="131" s="1"/>
  <c r="I227" i="131"/>
  <c r="K227" i="131" s="1"/>
  <c r="I228" i="131"/>
  <c r="K228" i="131" s="1"/>
  <c r="M228" i="131" s="1"/>
  <c r="I229" i="131"/>
  <c r="K229" i="131" s="1"/>
  <c r="I230" i="131"/>
  <c r="K230" i="131" s="1"/>
  <c r="I231" i="131"/>
  <c r="K231" i="131" s="1"/>
  <c r="I232" i="131"/>
  <c r="K232" i="131" s="1"/>
  <c r="M232" i="131" s="1"/>
  <c r="I233" i="131"/>
  <c r="K233" i="131" s="1"/>
  <c r="I234" i="131"/>
  <c r="K234" i="131" s="1"/>
  <c r="I235" i="131"/>
  <c r="K235" i="131" s="1"/>
  <c r="I236" i="131"/>
  <c r="K236" i="131" s="1"/>
  <c r="M236" i="131" s="1"/>
  <c r="F237" i="131"/>
  <c r="I238" i="131"/>
  <c r="K238" i="131" s="1"/>
  <c r="L238" i="131" s="1"/>
  <c r="I239" i="131"/>
  <c r="K239" i="131" s="1"/>
  <c r="I240" i="131"/>
  <c r="K240" i="131" s="1"/>
  <c r="I241" i="131"/>
  <c r="K241" i="131" s="1"/>
  <c r="L241" i="131" s="1"/>
  <c r="I242" i="131"/>
  <c r="K242" i="131" s="1"/>
  <c r="F243" i="131"/>
  <c r="I244" i="131"/>
  <c r="K244" i="131" s="1"/>
  <c r="L244" i="131" s="1"/>
  <c r="I245" i="131"/>
  <c r="K245" i="131" s="1"/>
  <c r="I246" i="131"/>
  <c r="K246" i="131" s="1"/>
  <c r="M246" i="131" s="1"/>
  <c r="I247" i="131"/>
  <c r="K247" i="131" s="1"/>
  <c r="I248" i="131"/>
  <c r="K248" i="131" s="1"/>
  <c r="M248" i="131" s="1"/>
  <c r="F249" i="131"/>
  <c r="I250" i="131"/>
  <c r="K250" i="131" s="1"/>
  <c r="I251" i="131"/>
  <c r="K251" i="131" s="1"/>
  <c r="I252" i="131"/>
  <c r="K252" i="131" s="1"/>
  <c r="I253" i="131"/>
  <c r="K253" i="131" s="1"/>
  <c r="I254" i="131"/>
  <c r="K254" i="131" s="1"/>
  <c r="I255" i="131"/>
  <c r="K255" i="131" s="1"/>
  <c r="I256" i="131"/>
  <c r="K256" i="131" s="1"/>
  <c r="I257" i="131"/>
  <c r="K257" i="131" s="1"/>
  <c r="I258" i="131"/>
  <c r="K258" i="131" s="1"/>
  <c r="I259" i="131"/>
  <c r="K259" i="131" s="1"/>
  <c r="I260" i="131"/>
  <c r="K260" i="131" s="1"/>
  <c r="I261" i="131"/>
  <c r="K261" i="131" s="1"/>
  <c r="I262" i="131"/>
  <c r="K262" i="131" s="1"/>
  <c r="I263" i="131"/>
  <c r="K263" i="131" s="1"/>
  <c r="I264" i="131"/>
  <c r="K264" i="131" s="1"/>
  <c r="I265" i="131"/>
  <c r="K265" i="131" s="1"/>
  <c r="L265" i="131" s="1"/>
  <c r="F266" i="131"/>
  <c r="F267" i="131"/>
  <c r="I267" i="131" s="1"/>
  <c r="K267" i="131" s="1"/>
  <c r="I268" i="131"/>
  <c r="K268" i="131" s="1"/>
  <c r="I269" i="131"/>
  <c r="K269" i="131" s="1"/>
  <c r="F270" i="131"/>
  <c r="I270" i="131" s="1"/>
  <c r="K270" i="131" s="1"/>
  <c r="I271" i="131"/>
  <c r="K271" i="131" s="1"/>
  <c r="I272" i="131"/>
  <c r="K272" i="131" s="1"/>
  <c r="I273" i="131"/>
  <c r="I274" i="131"/>
  <c r="K274" i="131" s="1"/>
  <c r="I275" i="131"/>
  <c r="K275" i="131" s="1"/>
  <c r="M275" i="131" s="1"/>
  <c r="I276" i="131"/>
  <c r="K276" i="131" s="1"/>
  <c r="I277" i="131"/>
  <c r="K277" i="131" s="1"/>
  <c r="M277" i="131" s="1"/>
  <c r="I279" i="131"/>
  <c r="I280" i="131"/>
  <c r="K280" i="131" s="1"/>
  <c r="L280" i="131" s="1"/>
  <c r="I281" i="131"/>
  <c r="K281" i="131" s="1"/>
  <c r="I282" i="131"/>
  <c r="K282" i="131" s="1"/>
  <c r="L282" i="131" s="1"/>
  <c r="I283" i="131"/>
  <c r="K283" i="131" s="1"/>
  <c r="L283" i="131" s="1"/>
  <c r="I284" i="131"/>
  <c r="K284" i="131" s="1"/>
  <c r="L284" i="131" s="1"/>
  <c r="I285" i="131"/>
  <c r="K285" i="131" s="1"/>
  <c r="L285" i="131" s="1"/>
  <c r="I286" i="131"/>
  <c r="K286" i="131" s="1"/>
  <c r="L286" i="131" s="1"/>
  <c r="I287" i="131"/>
  <c r="K287" i="131" s="1"/>
  <c r="I288" i="131"/>
  <c r="K288" i="131" s="1"/>
  <c r="L288" i="131" s="1"/>
  <c r="F289" i="131"/>
  <c r="I290" i="131"/>
  <c r="K290" i="131" s="1"/>
  <c r="I291" i="131"/>
  <c r="K291" i="131" s="1"/>
  <c r="L291" i="131" s="1"/>
  <c r="I292" i="131"/>
  <c r="K292" i="131" s="1"/>
  <c r="I293" i="131"/>
  <c r="K293" i="131" s="1"/>
  <c r="M293" i="131" s="1"/>
  <c r="I294" i="131"/>
  <c r="K294" i="131" s="1"/>
  <c r="I295" i="131"/>
  <c r="K295" i="131" s="1"/>
  <c r="M295" i="131" s="1"/>
  <c r="I296" i="131"/>
  <c r="K296" i="131" s="1"/>
  <c r="L296" i="131" s="1"/>
  <c r="I297" i="131"/>
  <c r="K297" i="131" s="1"/>
  <c r="L297" i="131" s="1"/>
  <c r="I298" i="131"/>
  <c r="K298" i="131" s="1"/>
  <c r="F299" i="131"/>
  <c r="I300" i="131"/>
  <c r="I301" i="131" s="1"/>
  <c r="F301" i="131"/>
  <c r="I302" i="131"/>
  <c r="F303" i="131"/>
  <c r="F304" i="131"/>
  <c r="I304" i="131" s="1"/>
  <c r="K304" i="131" s="1"/>
  <c r="M304" i="131" s="1"/>
  <c r="I305" i="131"/>
  <c r="K305" i="131" s="1"/>
  <c r="I306" i="131"/>
  <c r="K306" i="131" s="1"/>
  <c r="M306" i="131" s="1"/>
  <c r="F307" i="131"/>
  <c r="I307" i="131" s="1"/>
  <c r="K307" i="131" s="1"/>
  <c r="F308" i="131"/>
  <c r="I308" i="131" s="1"/>
  <c r="K308" i="131" s="1"/>
  <c r="F309" i="131"/>
  <c r="I309" i="131" s="1"/>
  <c r="K309" i="131" s="1"/>
  <c r="F310" i="131"/>
  <c r="I310" i="131" s="1"/>
  <c r="K310" i="131" s="1"/>
  <c r="M310" i="131" s="1"/>
  <c r="F311" i="131"/>
  <c r="I311" i="131" s="1"/>
  <c r="K311" i="131" s="1"/>
  <c r="F312" i="131"/>
  <c r="I312" i="131" s="1"/>
  <c r="K312" i="131" s="1"/>
  <c r="M312" i="131" s="1"/>
  <c r="I314" i="131"/>
  <c r="K314" i="131" s="1"/>
  <c r="L314" i="131" s="1"/>
  <c r="I315" i="131"/>
  <c r="K315" i="131" s="1"/>
  <c r="F316" i="131"/>
  <c r="F320" i="131" s="1"/>
  <c r="I317" i="131"/>
  <c r="K317" i="131" s="1"/>
  <c r="I318" i="131"/>
  <c r="K318" i="131" s="1"/>
  <c r="L318" i="131" s="1"/>
  <c r="I319" i="131"/>
  <c r="K319" i="131" s="1"/>
  <c r="F321" i="131"/>
  <c r="I322" i="131"/>
  <c r="K322" i="131" s="1"/>
  <c r="F323" i="131"/>
  <c r="I323" i="131" s="1"/>
  <c r="K323" i="131" s="1"/>
  <c r="I324" i="131"/>
  <c r="K324" i="131" s="1"/>
  <c r="M324" i="131" s="1"/>
  <c r="F325" i="131"/>
  <c r="I325" i="131" s="1"/>
  <c r="K325" i="131" s="1"/>
  <c r="I326" i="131"/>
  <c r="K326" i="131" s="1"/>
  <c r="I327" i="131"/>
  <c r="K327" i="131" s="1"/>
  <c r="M327" i="131" s="1"/>
  <c r="I328" i="131"/>
  <c r="K328" i="131" s="1"/>
  <c r="I329" i="131"/>
  <c r="K329" i="131" s="1"/>
  <c r="M329" i="131" s="1"/>
  <c r="I330" i="131"/>
  <c r="K330" i="131" s="1"/>
  <c r="L330" i="131" s="1"/>
  <c r="F332" i="131"/>
  <c r="I332" i="131" s="1"/>
  <c r="K332" i="131" s="1"/>
  <c r="F333" i="131"/>
  <c r="I333" i="131" s="1"/>
  <c r="K333" i="131" s="1"/>
  <c r="M333" i="131" s="1"/>
  <c r="F334" i="131"/>
  <c r="I334" i="131" s="1"/>
  <c r="K334" i="131" s="1"/>
  <c r="I335" i="131"/>
  <c r="K335" i="131" s="1"/>
  <c r="M335" i="131" s="1"/>
  <c r="F336" i="131"/>
  <c r="I336" i="131" s="1"/>
  <c r="K336" i="131" s="1"/>
  <c r="I337" i="131"/>
  <c r="K337" i="131" s="1"/>
  <c r="M337" i="131" s="1"/>
  <c r="F339" i="131"/>
  <c r="I339" i="131" s="1"/>
  <c r="I340" i="131"/>
  <c r="K340" i="131" s="1"/>
  <c r="F341" i="131"/>
  <c r="I341" i="131" s="1"/>
  <c r="K341" i="131" s="1"/>
  <c r="F342" i="131"/>
  <c r="I342" i="131" s="1"/>
  <c r="K342" i="131" s="1"/>
  <c r="M342" i="131" s="1"/>
  <c r="I343" i="131"/>
  <c r="K343" i="131" s="1"/>
  <c r="I344" i="131"/>
  <c r="K344" i="131" s="1"/>
  <c r="F345" i="131"/>
  <c r="I345" i="131" s="1"/>
  <c r="K345" i="131" s="1"/>
  <c r="I346" i="131"/>
  <c r="K346" i="131" s="1"/>
  <c r="I347" i="131"/>
  <c r="K347" i="131" s="1"/>
  <c r="L347" i="131" s="1"/>
  <c r="I348" i="131"/>
  <c r="K348" i="131" s="1"/>
  <c r="I349" i="131"/>
  <c r="K349" i="131" s="1"/>
  <c r="L349" i="131" s="1"/>
  <c r="I350" i="131"/>
  <c r="K350" i="131" s="1"/>
  <c r="I351" i="131"/>
  <c r="K351" i="131" s="1"/>
  <c r="L351" i="131" s="1"/>
  <c r="F353" i="131"/>
  <c r="I353" i="131" s="1"/>
  <c r="I354" i="131"/>
  <c r="K354" i="131" s="1"/>
  <c r="I355" i="131"/>
  <c r="K355" i="131" s="1"/>
  <c r="I356" i="131"/>
  <c r="K356" i="131" s="1"/>
  <c r="F357" i="131"/>
  <c r="I357" i="131" s="1"/>
  <c r="K357" i="131" s="1"/>
  <c r="L357" i="131" s="1"/>
  <c r="F358" i="131"/>
  <c r="I358" i="131" s="1"/>
  <c r="K358" i="131" s="1"/>
  <c r="F359" i="131"/>
  <c r="I359" i="131" s="1"/>
  <c r="K359" i="131" s="1"/>
  <c r="M359" i="131" s="1"/>
  <c r="F360" i="131"/>
  <c r="I360" i="131" s="1"/>
  <c r="K360" i="131" s="1"/>
  <c r="F361" i="131"/>
  <c r="F362" i="131"/>
  <c r="I362" i="131" s="1"/>
  <c r="K362" i="131" s="1"/>
  <c r="F363" i="131"/>
  <c r="I363" i="131" s="1"/>
  <c r="K363" i="131" s="1"/>
  <c r="F364" i="131"/>
  <c r="I364" i="131" s="1"/>
  <c r="K364" i="131" s="1"/>
  <c r="F365" i="131"/>
  <c r="I365" i="131" s="1"/>
  <c r="K365" i="131" s="1"/>
  <c r="F366" i="131"/>
  <c r="I366" i="131" s="1"/>
  <c r="K366" i="131" s="1"/>
  <c r="L366" i="131" s="1"/>
  <c r="I316" i="131" l="1"/>
  <c r="K316" i="131" s="1"/>
  <c r="L316" i="131" s="1"/>
  <c r="F313" i="131"/>
  <c r="F352" i="131"/>
  <c r="F278" i="131"/>
  <c r="F367" i="131"/>
  <c r="F331" i="131"/>
  <c r="L135" i="131"/>
  <c r="L147" i="131"/>
  <c r="M291" i="131"/>
  <c r="M284" i="131"/>
  <c r="L173" i="131"/>
  <c r="L131" i="131"/>
  <c r="L322" i="131"/>
  <c r="M322" i="131"/>
  <c r="L201" i="131"/>
  <c r="M226" i="131"/>
  <c r="L226" i="131"/>
  <c r="M185" i="131"/>
  <c r="M178" i="131"/>
  <c r="L178" i="131"/>
  <c r="L267" i="131"/>
  <c r="M267" i="131"/>
  <c r="M326" i="131"/>
  <c r="L326" i="131"/>
  <c r="L295" i="131"/>
  <c r="L329" i="131"/>
  <c r="L127" i="131"/>
  <c r="L240" i="131"/>
  <c r="M240" i="131"/>
  <c r="M348" i="131"/>
  <c r="L348" i="131"/>
  <c r="L355" i="131"/>
  <c r="M355" i="131"/>
  <c r="L287" i="131"/>
  <c r="M287" i="131"/>
  <c r="M344" i="131"/>
  <c r="L344" i="131"/>
  <c r="L151" i="131"/>
  <c r="I249" i="131"/>
  <c r="L205" i="131"/>
  <c r="L181" i="131"/>
  <c r="L163" i="131"/>
  <c r="L306" i="131"/>
  <c r="L138" i="131"/>
  <c r="M138" i="131"/>
  <c r="M180" i="131"/>
  <c r="L180" i="131"/>
  <c r="L154" i="131"/>
  <c r="M154" i="131"/>
  <c r="L294" i="131"/>
  <c r="M294" i="131"/>
  <c r="L188" i="131"/>
  <c r="M188" i="131"/>
  <c r="L170" i="131"/>
  <c r="M170" i="131"/>
  <c r="L242" i="131"/>
  <c r="M242" i="131"/>
  <c r="M230" i="131"/>
  <c r="L230" i="131"/>
  <c r="L269" i="131"/>
  <c r="M269" i="131"/>
  <c r="M234" i="131"/>
  <c r="L234" i="131"/>
  <c r="L324" i="131"/>
  <c r="M314" i="131"/>
  <c r="M318" i="131"/>
  <c r="M297" i="131"/>
  <c r="L193" i="131"/>
  <c r="L342" i="131"/>
  <c r="M288" i="131"/>
  <c r="M238" i="131"/>
  <c r="L197" i="131"/>
  <c r="L165" i="131"/>
  <c r="M122" i="131"/>
  <c r="M365" i="131"/>
  <c r="L365" i="131"/>
  <c r="L186" i="131"/>
  <c r="M186" i="131"/>
  <c r="L172" i="131"/>
  <c r="M172" i="131"/>
  <c r="L305" i="131"/>
  <c r="M305" i="131"/>
  <c r="M298" i="131"/>
  <c r="L298" i="131"/>
  <c r="L290" i="131"/>
  <c r="M290" i="131"/>
  <c r="L156" i="131"/>
  <c r="M156" i="131"/>
  <c r="L134" i="131"/>
  <c r="M134" i="131"/>
  <c r="M346" i="131"/>
  <c r="L346" i="131"/>
  <c r="M350" i="131"/>
  <c r="L350" i="131"/>
  <c r="L164" i="131"/>
  <c r="M164" i="131"/>
  <c r="L292" i="131"/>
  <c r="M292" i="131"/>
  <c r="L281" i="131"/>
  <c r="M281" i="131"/>
  <c r="L190" i="131"/>
  <c r="K209" i="131"/>
  <c r="M209" i="131" s="1"/>
  <c r="L162" i="131"/>
  <c r="M162" i="131"/>
  <c r="L140" i="131"/>
  <c r="M140" i="131"/>
  <c r="M362" i="131"/>
  <c r="L362" i="131"/>
  <c r="L239" i="131"/>
  <c r="K243" i="131"/>
  <c r="L243" i="131" s="1"/>
  <c r="B10" i="117" s="1"/>
  <c r="M239" i="131"/>
  <c r="L150" i="131"/>
  <c r="M150" i="131"/>
  <c r="M268" i="131"/>
  <c r="L268" i="131"/>
  <c r="I278" i="131"/>
  <c r="I243" i="131"/>
  <c r="M286" i="131"/>
  <c r="L236" i="131"/>
  <c r="L232" i="131"/>
  <c r="L228" i="131"/>
  <c r="L224" i="131"/>
  <c r="L153" i="131"/>
  <c r="L137" i="131"/>
  <c r="I209" i="131"/>
  <c r="I289" i="131"/>
  <c r="M357" i="131"/>
  <c r="M241" i="131"/>
  <c r="I352" i="131"/>
  <c r="L275" i="131"/>
  <c r="M265" i="131"/>
  <c r="L171" i="131"/>
  <c r="M152" i="131"/>
  <c r="L149" i="131"/>
  <c r="M136" i="131"/>
  <c r="L133" i="131"/>
  <c r="L358" i="131"/>
  <c r="M358" i="131"/>
  <c r="L341" i="131"/>
  <c r="M341" i="131"/>
  <c r="L309" i="131"/>
  <c r="M309" i="131"/>
  <c r="L325" i="131"/>
  <c r="M325" i="131"/>
  <c r="L307" i="131"/>
  <c r="M307" i="131"/>
  <c r="L340" i="131"/>
  <c r="M340" i="131"/>
  <c r="L354" i="131"/>
  <c r="M354" i="131"/>
  <c r="I338" i="131"/>
  <c r="L328" i="131"/>
  <c r="M328" i="131"/>
  <c r="L276" i="131"/>
  <c r="M276" i="131"/>
  <c r="L364" i="131"/>
  <c r="M364" i="131"/>
  <c r="L345" i="131"/>
  <c r="M345" i="131"/>
  <c r="L319" i="131"/>
  <c r="M319" i="131"/>
  <c r="M311" i="131"/>
  <c r="L311" i="131"/>
  <c r="L317" i="131"/>
  <c r="M317" i="131"/>
  <c r="L334" i="131"/>
  <c r="M334" i="131"/>
  <c r="K353" i="131"/>
  <c r="M332" i="131"/>
  <c r="K338" i="131"/>
  <c r="L332" i="131"/>
  <c r="L274" i="131"/>
  <c r="M274" i="131"/>
  <c r="L308" i="131"/>
  <c r="M308" i="131"/>
  <c r="M343" i="131"/>
  <c r="L343" i="131"/>
  <c r="M271" i="131"/>
  <c r="L271" i="131"/>
  <c r="M360" i="131"/>
  <c r="L360" i="131"/>
  <c r="L363" i="131"/>
  <c r="M363" i="131"/>
  <c r="L315" i="131"/>
  <c r="M315" i="131"/>
  <c r="L356" i="131"/>
  <c r="M356" i="131"/>
  <c r="L336" i="131"/>
  <c r="M336" i="131"/>
  <c r="L323" i="131"/>
  <c r="M323" i="131"/>
  <c r="I361" i="131"/>
  <c r="K361" i="131" s="1"/>
  <c r="L359" i="131"/>
  <c r="K339" i="131"/>
  <c r="L337" i="131"/>
  <c r="L335" i="131"/>
  <c r="L333" i="131"/>
  <c r="L327" i="131"/>
  <c r="I321" i="131"/>
  <c r="L312" i="131"/>
  <c r="L310" i="131"/>
  <c r="L304" i="131"/>
  <c r="K302" i="131"/>
  <c r="K300" i="131"/>
  <c r="L293" i="131"/>
  <c r="M285" i="131"/>
  <c r="M282" i="131"/>
  <c r="K279" i="131"/>
  <c r="K273" i="131"/>
  <c r="K278" i="131" s="1"/>
  <c r="L261" i="131"/>
  <c r="M261" i="131"/>
  <c r="L250" i="131"/>
  <c r="K266" i="131"/>
  <c r="M250" i="131"/>
  <c r="L246" i="131"/>
  <c r="L215" i="131"/>
  <c r="M215" i="131"/>
  <c r="L210" i="131"/>
  <c r="K222" i="131"/>
  <c r="M210" i="131"/>
  <c r="L233" i="131"/>
  <c r="M233" i="131"/>
  <c r="L229" i="131"/>
  <c r="M229" i="131"/>
  <c r="L225" i="131"/>
  <c r="M225" i="131"/>
  <c r="L220" i="131"/>
  <c r="M220" i="131"/>
  <c r="M183" i="131"/>
  <c r="L183" i="131"/>
  <c r="L146" i="131"/>
  <c r="M146" i="131"/>
  <c r="L272" i="131"/>
  <c r="M272" i="131"/>
  <c r="L254" i="131"/>
  <c r="M254" i="131"/>
  <c r="L245" i="131"/>
  <c r="M245" i="131"/>
  <c r="L219" i="131"/>
  <c r="M219" i="131"/>
  <c r="L214" i="131"/>
  <c r="M214" i="131"/>
  <c r="M175" i="131"/>
  <c r="L175" i="131"/>
  <c r="L255" i="131"/>
  <c r="M255" i="131"/>
  <c r="K299" i="131"/>
  <c r="L264" i="131"/>
  <c r="M264" i="131"/>
  <c r="L259" i="131"/>
  <c r="M259" i="131"/>
  <c r="L213" i="131"/>
  <c r="M213" i="131"/>
  <c r="M366" i="131"/>
  <c r="M351" i="131"/>
  <c r="M347" i="131"/>
  <c r="M330" i="131"/>
  <c r="M296" i="131"/>
  <c r="I299" i="131"/>
  <c r="L258" i="131"/>
  <c r="M258" i="131"/>
  <c r="L253" i="131"/>
  <c r="M253" i="131"/>
  <c r="L248" i="131"/>
  <c r="L218" i="131"/>
  <c r="M218" i="131"/>
  <c r="M167" i="131"/>
  <c r="L167" i="131"/>
  <c r="M349" i="131"/>
  <c r="I303" i="131"/>
  <c r="K303" i="131" s="1"/>
  <c r="M283" i="131"/>
  <c r="M280" i="131"/>
  <c r="L277" i="131"/>
  <c r="L263" i="131"/>
  <c r="M263" i="131"/>
  <c r="L252" i="131"/>
  <c r="M252" i="131"/>
  <c r="M244" i="131"/>
  <c r="K249" i="131"/>
  <c r="L235" i="131"/>
  <c r="M235" i="131"/>
  <c r="L231" i="131"/>
  <c r="M231" i="131"/>
  <c r="L227" i="131"/>
  <c r="M227" i="131"/>
  <c r="K223" i="131"/>
  <c r="I237" i="131"/>
  <c r="L217" i="131"/>
  <c r="M217" i="131"/>
  <c r="L212" i="131"/>
  <c r="M212" i="131"/>
  <c r="L207" i="131"/>
  <c r="L203" i="131"/>
  <c r="L199" i="131"/>
  <c r="L195" i="131"/>
  <c r="L191" i="131"/>
  <c r="L262" i="131"/>
  <c r="M262" i="131"/>
  <c r="L257" i="131"/>
  <c r="M257" i="131"/>
  <c r="L247" i="131"/>
  <c r="M247" i="131"/>
  <c r="L211" i="131"/>
  <c r="M211" i="131"/>
  <c r="M159" i="131"/>
  <c r="L159" i="131"/>
  <c r="K143" i="131"/>
  <c r="K189" i="131" s="1"/>
  <c r="I189" i="131"/>
  <c r="L260" i="131"/>
  <c r="M260" i="131"/>
  <c r="F338" i="131"/>
  <c r="L270" i="131"/>
  <c r="M270" i="131"/>
  <c r="I266" i="131"/>
  <c r="L256" i="131"/>
  <c r="M256" i="131"/>
  <c r="L251" i="131"/>
  <c r="M251" i="131"/>
  <c r="L221" i="131"/>
  <c r="M221" i="131"/>
  <c r="L216" i="131"/>
  <c r="M216" i="131"/>
  <c r="M187" i="131"/>
  <c r="M182" i="131"/>
  <c r="L177" i="131"/>
  <c r="M174" i="131"/>
  <c r="L169" i="131"/>
  <c r="M166" i="131"/>
  <c r="L161" i="131"/>
  <c r="M158" i="131"/>
  <c r="L155" i="131"/>
  <c r="M142" i="131"/>
  <c r="L139" i="131"/>
  <c r="M126" i="131"/>
  <c r="L123" i="131"/>
  <c r="M119" i="131"/>
  <c r="M114" i="131"/>
  <c r="L114" i="131"/>
  <c r="M106" i="131"/>
  <c r="L106" i="131"/>
  <c r="M98" i="131"/>
  <c r="L98" i="131"/>
  <c r="M90" i="131"/>
  <c r="L90" i="131"/>
  <c r="M82" i="131"/>
  <c r="L82" i="131"/>
  <c r="M74" i="131"/>
  <c r="L74" i="131"/>
  <c r="M66" i="131"/>
  <c r="L66" i="131"/>
  <c r="M58" i="131"/>
  <c r="L58" i="131"/>
  <c r="L46" i="131"/>
  <c r="M46" i="131"/>
  <c r="L41" i="131"/>
  <c r="M41" i="131"/>
  <c r="L30" i="131"/>
  <c r="M30" i="131"/>
  <c r="L25" i="131"/>
  <c r="M25" i="131"/>
  <c r="L14" i="131"/>
  <c r="M14" i="131"/>
  <c r="M148" i="131"/>
  <c r="L145" i="131"/>
  <c r="M132" i="131"/>
  <c r="L129" i="131"/>
  <c r="L113" i="131"/>
  <c r="M113" i="131"/>
  <c r="L105" i="131"/>
  <c r="M105" i="131"/>
  <c r="L97" i="131"/>
  <c r="M97" i="131"/>
  <c r="L89" i="131"/>
  <c r="M89" i="131"/>
  <c r="L81" i="131"/>
  <c r="M81" i="131"/>
  <c r="L73" i="131"/>
  <c r="M73" i="131"/>
  <c r="L65" i="131"/>
  <c r="M65" i="131"/>
  <c r="L57" i="131"/>
  <c r="M57" i="131"/>
  <c r="L51" i="131"/>
  <c r="M51" i="131"/>
  <c r="L40" i="131"/>
  <c r="M40" i="131"/>
  <c r="L35" i="131"/>
  <c r="M35" i="131"/>
  <c r="L24" i="131"/>
  <c r="M24" i="131"/>
  <c r="L19" i="131"/>
  <c r="M19" i="131"/>
  <c r="M208" i="131"/>
  <c r="M206" i="131"/>
  <c r="M204" i="131"/>
  <c r="M202" i="131"/>
  <c r="M200" i="131"/>
  <c r="M198" i="131"/>
  <c r="M196" i="131"/>
  <c r="M194" i="131"/>
  <c r="M192" i="131"/>
  <c r="M190" i="131"/>
  <c r="M184" i="131"/>
  <c r="L179" i="131"/>
  <c r="M176" i="131"/>
  <c r="M168" i="131"/>
  <c r="M160" i="131"/>
  <c r="L118" i="131"/>
  <c r="M118" i="131"/>
  <c r="M112" i="131"/>
  <c r="L112" i="131"/>
  <c r="M104" i="131"/>
  <c r="L104" i="131"/>
  <c r="M96" i="131"/>
  <c r="L96" i="131"/>
  <c r="M88" i="131"/>
  <c r="L88" i="131"/>
  <c r="M80" i="131"/>
  <c r="L80" i="131"/>
  <c r="M72" i="131"/>
  <c r="L72" i="131"/>
  <c r="M64" i="131"/>
  <c r="L64" i="131"/>
  <c r="M56" i="131"/>
  <c r="L56" i="131"/>
  <c r="L50" i="131"/>
  <c r="M50" i="131"/>
  <c r="L45" i="131"/>
  <c r="M45" i="131"/>
  <c r="L34" i="131"/>
  <c r="M34" i="131"/>
  <c r="L29" i="131"/>
  <c r="M29" i="131"/>
  <c r="L18" i="131"/>
  <c r="M18" i="131"/>
  <c r="L13" i="131"/>
  <c r="M13" i="131"/>
  <c r="I222" i="131"/>
  <c r="L157" i="131"/>
  <c r="M144" i="131"/>
  <c r="L141" i="131"/>
  <c r="M128" i="131"/>
  <c r="L125" i="131"/>
  <c r="M117" i="131"/>
  <c r="L111" i="131"/>
  <c r="M111" i="131"/>
  <c r="L103" i="131"/>
  <c r="M103" i="131"/>
  <c r="L95" i="131"/>
  <c r="M95" i="131"/>
  <c r="L87" i="131"/>
  <c r="M87" i="131"/>
  <c r="L79" i="131"/>
  <c r="M79" i="131"/>
  <c r="L71" i="131"/>
  <c r="M71" i="131"/>
  <c r="L63" i="131"/>
  <c r="M63" i="131"/>
  <c r="K55" i="131"/>
  <c r="K115" i="131" s="1"/>
  <c r="I115" i="131"/>
  <c r="L44" i="131"/>
  <c r="M44" i="131"/>
  <c r="L39" i="131"/>
  <c r="M39" i="131"/>
  <c r="L28" i="131"/>
  <c r="M28" i="131"/>
  <c r="L23" i="131"/>
  <c r="M23" i="131"/>
  <c r="L12" i="131"/>
  <c r="M12" i="131"/>
  <c r="M110" i="131"/>
  <c r="L110" i="131"/>
  <c r="M102" i="131"/>
  <c r="L102" i="131"/>
  <c r="M94" i="131"/>
  <c r="L94" i="131"/>
  <c r="M86" i="131"/>
  <c r="L86" i="131"/>
  <c r="M78" i="131"/>
  <c r="L78" i="131"/>
  <c r="M70" i="131"/>
  <c r="L70" i="131"/>
  <c r="M62" i="131"/>
  <c r="L62" i="131"/>
  <c r="L54" i="131"/>
  <c r="M54" i="131"/>
  <c r="L49" i="131"/>
  <c r="M49" i="131"/>
  <c r="L38" i="131"/>
  <c r="M38" i="131"/>
  <c r="L33" i="131"/>
  <c r="M33" i="131"/>
  <c r="L22" i="131"/>
  <c r="M22" i="131"/>
  <c r="L17" i="131"/>
  <c r="M17" i="131"/>
  <c r="M124" i="131"/>
  <c r="L116" i="131"/>
  <c r="M116" i="131"/>
  <c r="K121" i="131"/>
  <c r="L109" i="131"/>
  <c r="M109" i="131"/>
  <c r="L101" i="131"/>
  <c r="M101" i="131"/>
  <c r="L93" i="131"/>
  <c r="M93" i="131"/>
  <c r="L85" i="131"/>
  <c r="M85" i="131"/>
  <c r="L77" i="131"/>
  <c r="M77" i="131"/>
  <c r="L69" i="131"/>
  <c r="M69" i="131"/>
  <c r="L61" i="131"/>
  <c r="M61" i="131"/>
  <c r="L48" i="131"/>
  <c r="M48" i="131"/>
  <c r="L43" i="131"/>
  <c r="M43" i="131"/>
  <c r="L32" i="131"/>
  <c r="M32" i="131"/>
  <c r="L27" i="131"/>
  <c r="M27" i="131"/>
  <c r="L16" i="131"/>
  <c r="M16" i="131"/>
  <c r="L11" i="131"/>
  <c r="M11" i="131"/>
  <c r="M130" i="131"/>
  <c r="M108" i="131"/>
  <c r="L108" i="131"/>
  <c r="M100" i="131"/>
  <c r="L100" i="131"/>
  <c r="M92" i="131"/>
  <c r="L92" i="131"/>
  <c r="M84" i="131"/>
  <c r="L84" i="131"/>
  <c r="M76" i="131"/>
  <c r="L76" i="131"/>
  <c r="M68" i="131"/>
  <c r="L68" i="131"/>
  <c r="M60" i="131"/>
  <c r="L60" i="131"/>
  <c r="L53" i="131"/>
  <c r="M53" i="131"/>
  <c r="L42" i="131"/>
  <c r="M42" i="131"/>
  <c r="L37" i="131"/>
  <c r="M37" i="131"/>
  <c r="L26" i="131"/>
  <c r="M26" i="131"/>
  <c r="L21" i="131"/>
  <c r="M21" i="131"/>
  <c r="L10" i="131"/>
  <c r="M10" i="131"/>
  <c r="L120" i="131"/>
  <c r="M120" i="131"/>
  <c r="L107" i="131"/>
  <c r="M107" i="131"/>
  <c r="L99" i="131"/>
  <c r="M99" i="131"/>
  <c r="L91" i="131"/>
  <c r="M91" i="131"/>
  <c r="L83" i="131"/>
  <c r="M83" i="131"/>
  <c r="L75" i="131"/>
  <c r="M75" i="131"/>
  <c r="L67" i="131"/>
  <c r="M67" i="131"/>
  <c r="L59" i="131"/>
  <c r="M59" i="131"/>
  <c r="L52" i="131"/>
  <c r="M52" i="131"/>
  <c r="L47" i="131"/>
  <c r="M47" i="131"/>
  <c r="L36" i="131"/>
  <c r="M36" i="131"/>
  <c r="L31" i="131"/>
  <c r="M31" i="131"/>
  <c r="L20" i="131"/>
  <c r="M20" i="131"/>
  <c r="L15" i="131"/>
  <c r="M15" i="131"/>
  <c r="L9" i="131"/>
  <c r="M9" i="131"/>
  <c r="I121" i="131"/>
  <c r="G10" i="117" l="1"/>
  <c r="H10" i="117"/>
  <c r="F369" i="131"/>
  <c r="K320" i="131"/>
  <c r="L320" i="131" s="1"/>
  <c r="B15" i="117" s="1"/>
  <c r="M316" i="131"/>
  <c r="I320" i="131"/>
  <c r="L209" i="131"/>
  <c r="B7" i="117" s="1"/>
  <c r="M243" i="131"/>
  <c r="L266" i="131"/>
  <c r="B31" i="117" s="1"/>
  <c r="G31" i="117" s="1"/>
  <c r="M266" i="131"/>
  <c r="L55" i="131"/>
  <c r="M55" i="131"/>
  <c r="M189" i="131"/>
  <c r="L189" i="131"/>
  <c r="B19" i="117" s="1"/>
  <c r="H19" i="117" s="1"/>
  <c r="L223" i="131"/>
  <c r="K237" i="131"/>
  <c r="M223" i="131"/>
  <c r="L303" i="131"/>
  <c r="M303" i="131"/>
  <c r="L278" i="131"/>
  <c r="B32" i="117" s="1"/>
  <c r="G32" i="117" s="1"/>
  <c r="M278" i="131"/>
  <c r="L222" i="131"/>
  <c r="B8" i="117" s="1"/>
  <c r="M222" i="131"/>
  <c r="M302" i="131"/>
  <c r="K313" i="131"/>
  <c r="L302" i="131"/>
  <c r="I313" i="131"/>
  <c r="M143" i="131"/>
  <c r="L143" i="131"/>
  <c r="M299" i="131"/>
  <c r="L299" i="131"/>
  <c r="B12" i="117" s="1"/>
  <c r="L339" i="131"/>
  <c r="M339" i="131"/>
  <c r="K352" i="131"/>
  <c r="M273" i="131"/>
  <c r="L273" i="131"/>
  <c r="L338" i="131"/>
  <c r="B29" i="117" s="1"/>
  <c r="G29" i="117" s="1"/>
  <c r="M338" i="131"/>
  <c r="L115" i="131"/>
  <c r="B5" i="117" s="1"/>
  <c r="M115" i="131"/>
  <c r="L279" i="131"/>
  <c r="K289" i="131"/>
  <c r="M279" i="131"/>
  <c r="L361" i="131"/>
  <c r="M361" i="131"/>
  <c r="M121" i="131"/>
  <c r="L121" i="131"/>
  <c r="B6" i="117" s="1"/>
  <c r="L249" i="131"/>
  <c r="B11" i="117" s="1"/>
  <c r="M249" i="131"/>
  <c r="L300" i="131"/>
  <c r="M300" i="131"/>
  <c r="K301" i="131"/>
  <c r="I331" i="131"/>
  <c r="K321" i="131"/>
  <c r="I367" i="131"/>
  <c r="M353" i="131"/>
  <c r="K367" i="131"/>
  <c r="L353" i="131"/>
  <c r="H11" i="117" l="1"/>
  <c r="G11" i="117"/>
  <c r="G7" i="117"/>
  <c r="H7" i="117"/>
  <c r="G8" i="117"/>
  <c r="H8" i="117"/>
  <c r="G12" i="117"/>
  <c r="H12" i="117"/>
  <c r="G15" i="117"/>
  <c r="H15" i="117"/>
  <c r="H6" i="117"/>
  <c r="G6" i="117"/>
  <c r="G5" i="117"/>
  <c r="H5" i="117"/>
  <c r="I369" i="131"/>
  <c r="M320" i="131"/>
  <c r="M321" i="131"/>
  <c r="L321" i="131"/>
  <c r="K331" i="131"/>
  <c r="K369" i="131" s="1"/>
  <c r="L301" i="131"/>
  <c r="B13" i="117" s="1"/>
  <c r="M301" i="131"/>
  <c r="L289" i="131"/>
  <c r="B21" i="117" s="1"/>
  <c r="M289" i="131"/>
  <c r="M352" i="131"/>
  <c r="L352" i="131"/>
  <c r="B23" i="117" s="1"/>
  <c r="H23" i="117" s="1"/>
  <c r="L313" i="131"/>
  <c r="B14" i="117" s="1"/>
  <c r="M313" i="131"/>
  <c r="L367" i="131"/>
  <c r="B16" i="117" s="1"/>
  <c r="M367" i="131"/>
  <c r="L237" i="131"/>
  <c r="B9" i="117" s="1"/>
  <c r="M237" i="131"/>
  <c r="G14" i="117" l="1"/>
  <c r="H14" i="117"/>
  <c r="H9" i="117"/>
  <c r="G9" i="117"/>
  <c r="H21" i="117"/>
  <c r="H16" i="117"/>
  <c r="H17" i="117" s="1"/>
  <c r="H24" i="117" s="1"/>
  <c r="G16" i="117"/>
  <c r="H13" i="117"/>
  <c r="G13" i="117"/>
  <c r="B17" i="117"/>
  <c r="G17" i="117" s="1"/>
  <c r="L331" i="131"/>
  <c r="B22" i="117" s="1"/>
  <c r="H22" i="117" s="1"/>
  <c r="M331" i="131"/>
  <c r="M369" i="131"/>
  <c r="L369" i="131"/>
  <c r="G24" i="117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<sst xmlns="http://schemas.openxmlformats.org/spreadsheetml/2006/main" count="1275" uniqueCount="361">
  <si>
    <t>SITES</t>
  </si>
  <si>
    <t>Palais de la Bourse</t>
  </si>
  <si>
    <t>Immeuble De Gaulle</t>
  </si>
  <si>
    <t>CMCI</t>
  </si>
  <si>
    <t>Vaufrèges</t>
  </si>
  <si>
    <t>Grand pré logement</t>
  </si>
  <si>
    <t>Athèlia II</t>
  </si>
  <si>
    <t>Entretien des sols</t>
  </si>
  <si>
    <t>Lavage mécanique des sols (Surface de 100m² à 1000m²)</t>
  </si>
  <si>
    <t>Prix M² en €.H.T.</t>
  </si>
  <si>
    <t>Lavage mécanique des sols (Surface &gt; 1000m²)</t>
  </si>
  <si>
    <t>Balayage mécanique des sols (Surface de 100m² à 1000m²)</t>
  </si>
  <si>
    <t>Balayage mécanique des sols (Surface &gt; 1000m²)</t>
  </si>
  <si>
    <t>Spray Method des sols en thermoplastique</t>
  </si>
  <si>
    <t xml:space="preserve">Spray cristallisante des sol en pierre marbrière </t>
  </si>
  <si>
    <t>Cristallisation des sols en pierre et pierre marbrière</t>
  </si>
  <si>
    <t>Récurage des sols en carrelage, des sols peints ou des sols en résine</t>
  </si>
  <si>
    <t>Décapage et mise en cire (2 couches) des sols en thermoplastique</t>
  </si>
  <si>
    <t>Lustrage des parquets</t>
  </si>
  <si>
    <t>Nettoyage par aspiration sous plancher technique</t>
  </si>
  <si>
    <t>Vitrerie</t>
  </si>
  <si>
    <t>Entretien de la vitrerie (Accès facile H&lt;3,00m)</t>
  </si>
  <si>
    <t>Entretien de la vitrerie (Accès difficile H&gt;3,00m)</t>
  </si>
  <si>
    <t>Prestations diverses</t>
  </si>
  <si>
    <t>Lavage de porte pleine aux 2 faces + encadrements</t>
  </si>
  <si>
    <t>Prix à l’unité en €.H.T.</t>
  </si>
  <si>
    <t>Lavage de poubelles de bureau (intérieure et extérieure) avec remise en place</t>
  </si>
  <si>
    <t>Lavage des sièges en cuir (Assise &amp; Dossier) avec produit approprié</t>
  </si>
  <si>
    <t>Lavage des sièges en plastique(Assise et Dossier)</t>
  </si>
  <si>
    <t>Lessivage des casiers de vestiaires int. Et Ext. Avec enlèvement des autocollants</t>
  </si>
  <si>
    <t xml:space="preserve">Nettoyage complet d'un réfrigérateur </t>
  </si>
  <si>
    <t>Nettoyage du matériel informatique (PC, écran, clavier)</t>
  </si>
  <si>
    <t>Shampooing des sièges en tissus (Assise &amp; Dossier)</t>
  </si>
  <si>
    <t>Dépoussiérage des stores</t>
  </si>
  <si>
    <t>Enlèvement des déchets sur des espaces extérieurs</t>
  </si>
  <si>
    <t>Lavage haute pression sol ou mur</t>
  </si>
  <si>
    <t>Lessivage des murs carrelés</t>
  </si>
  <si>
    <t>Lessivage des murs lisses</t>
  </si>
  <si>
    <t>Lessivage des murs peints/cloisons</t>
  </si>
  <si>
    <t>Nettoyage des locaux techniques (chaufferies, électrique, informatique,...)</t>
  </si>
  <si>
    <t>Nettoyage d'un local après intervention extérieure</t>
  </si>
  <si>
    <t>Forfait</t>
  </si>
  <si>
    <t>Nettoyage d'appartement</t>
  </si>
  <si>
    <t>Décontamination d'un espace/local en période d'épidémie</t>
  </si>
  <si>
    <t>Dépoussiérage humide des rayonnages d’archives débarrassés de tout élément</t>
  </si>
  <si>
    <t>Interventions pour évènements (urgents ou non)</t>
  </si>
  <si>
    <t>Présence supplémentaire pour événementiel
(sur la base d'une intervention d'une heure avec matériel et produits)</t>
  </si>
  <si>
    <t>en journée (6h/21h)</t>
  </si>
  <si>
    <t>de nuit (21h/6h)</t>
  </si>
  <si>
    <t>Présence supplémentaire pour événementiel 
(sur la base d'une intervention d'une heure avec matériel et produits)</t>
  </si>
  <si>
    <t>Coefficient à appliquer sur forfait pour présence supplémentaire
pour intervention en urgence (sous 1 heure)</t>
  </si>
  <si>
    <t xml:space="preserve">Prestations </t>
  </si>
  <si>
    <t>Location d'un contenant DIB 660L</t>
  </si>
  <si>
    <t>Location d'un contenant PAPIER/CARTON/EMBALLAGE 660L</t>
  </si>
  <si>
    <t>Collecte et traitement d'un DIB 660L</t>
  </si>
  <si>
    <t>Collecte et traitement d'un contenant PAPIER/CARTON/EMBALLAGE 660L</t>
  </si>
  <si>
    <t>Gestion des déchets</t>
  </si>
  <si>
    <t>Castellane</t>
  </si>
  <si>
    <t xml:space="preserve"> </t>
  </si>
  <si>
    <t>TOTAL ENSEMBLE PERIMETRE</t>
  </si>
  <si>
    <t>Total IMMEUBLE DE GAULLE</t>
  </si>
  <si>
    <t>Sanitaires</t>
  </si>
  <si>
    <t>Circulations</t>
  </si>
  <si>
    <t>5ème étage</t>
  </si>
  <si>
    <t>4ème étage</t>
  </si>
  <si>
    <t>3ème étage</t>
  </si>
  <si>
    <t>2ème étage</t>
  </si>
  <si>
    <t>1er étage</t>
  </si>
  <si>
    <t>Local technique</t>
  </si>
  <si>
    <t>Entresol</t>
  </si>
  <si>
    <t>Escaliers</t>
  </si>
  <si>
    <t>Ascenseur</t>
  </si>
  <si>
    <t>Hall/circulations</t>
  </si>
  <si>
    <t>RDC</t>
  </si>
  <si>
    <t>IMMEUBLE DE GAULLE</t>
  </si>
  <si>
    <t>Total ANSE DE LA RESERVE</t>
  </si>
  <si>
    <t>Bureaux</t>
  </si>
  <si>
    <t>Salle de réunion</t>
  </si>
  <si>
    <t>Cuisine</t>
  </si>
  <si>
    <t>Locaux techniques</t>
  </si>
  <si>
    <t xml:space="preserve">Circulations </t>
  </si>
  <si>
    <t>Hall d'entrée</t>
  </si>
  <si>
    <t>Douches</t>
  </si>
  <si>
    <t>Vestiaires</t>
  </si>
  <si>
    <t>ANSE DE LA RESERVE</t>
  </si>
  <si>
    <t>Métal</t>
  </si>
  <si>
    <t>Coursives (ensemble des étages)</t>
  </si>
  <si>
    <t>Béton</t>
  </si>
  <si>
    <t>Escaliers (ensemble des étages)</t>
  </si>
  <si>
    <t>Bâtiment OCEANIE</t>
  </si>
  <si>
    <t>Pavé</t>
  </si>
  <si>
    <t>Cours</t>
  </si>
  <si>
    <t>Carrelage</t>
  </si>
  <si>
    <t>RDC (Bâtiment ASIE)</t>
  </si>
  <si>
    <t>Sol souple</t>
  </si>
  <si>
    <t>Ascenseurs</t>
  </si>
  <si>
    <t>Reprographie</t>
  </si>
  <si>
    <t>Espace détente/Tisanerie</t>
  </si>
  <si>
    <t>Accueil</t>
  </si>
  <si>
    <t>Espace coworking</t>
  </si>
  <si>
    <t xml:space="preserve">Salle de réunion  </t>
  </si>
  <si>
    <t xml:space="preserve">Sanitaires </t>
  </si>
  <si>
    <t>Local copie</t>
  </si>
  <si>
    <t xml:space="preserve">Bureaux </t>
  </si>
  <si>
    <t>Sanitaires/douches</t>
  </si>
  <si>
    <t>Escalier</t>
  </si>
  <si>
    <t>Hall/accueil/circulation</t>
  </si>
  <si>
    <t>Abords</t>
  </si>
  <si>
    <t>Total FORTIA</t>
  </si>
  <si>
    <t>Circulations/paliers/escaliers</t>
  </si>
  <si>
    <t>Ensemble du périmètre</t>
  </si>
  <si>
    <t>FORTIA</t>
  </si>
  <si>
    <t>Moquette/Carrelage</t>
  </si>
  <si>
    <t>Hall/accueil/circulation/escaliers</t>
  </si>
  <si>
    <t>Dalle sur plot</t>
  </si>
  <si>
    <t>Parking</t>
  </si>
  <si>
    <t>Sous-sol</t>
  </si>
  <si>
    <t>Total GRAND PRE LOGEMENT</t>
  </si>
  <si>
    <t>GRAND PRE LOGEMENT</t>
  </si>
  <si>
    <t>Total GRAND PRE BASTIDE</t>
  </si>
  <si>
    <t>Terrasse</t>
  </si>
  <si>
    <t>GRAND PRE BASTIDE</t>
  </si>
  <si>
    <t>Total GRAND PRE BUREAUX</t>
  </si>
  <si>
    <t>Plastique</t>
  </si>
  <si>
    <t xml:space="preserve">Escaliers </t>
  </si>
  <si>
    <t>béton</t>
  </si>
  <si>
    <t>Locaux poubelles</t>
  </si>
  <si>
    <t>GRAND PRE BUREAUX</t>
  </si>
  <si>
    <t>Local serveur</t>
  </si>
  <si>
    <t>Moquette</t>
  </si>
  <si>
    <t>Salles de formations</t>
  </si>
  <si>
    <t>Total ESPACE FORBIN</t>
  </si>
  <si>
    <t>Tisanerie</t>
  </si>
  <si>
    <t>Parquet</t>
  </si>
  <si>
    <t>Salles de réunion</t>
  </si>
  <si>
    <t>Pierre marbrière</t>
  </si>
  <si>
    <t>Perron</t>
  </si>
  <si>
    <t>Stockage</t>
  </si>
  <si>
    <t>Archives</t>
  </si>
  <si>
    <t>ESPACE FORBIN</t>
  </si>
  <si>
    <t>Local photocopieur</t>
  </si>
  <si>
    <t>Réserve</t>
  </si>
  <si>
    <t>Espace détente</t>
  </si>
  <si>
    <t>Salle de formation</t>
  </si>
  <si>
    <t>Dalles gravillonnées</t>
  </si>
  <si>
    <t>Parvis</t>
  </si>
  <si>
    <t>Total VAUFREGES</t>
  </si>
  <si>
    <t>Bureau de direction</t>
  </si>
  <si>
    <t>Circulations + Escaliers</t>
  </si>
  <si>
    <t>Sol végétal</t>
  </si>
  <si>
    <t>Bitume</t>
  </si>
  <si>
    <t>RDJ</t>
  </si>
  <si>
    <t>Salle de pause</t>
  </si>
  <si>
    <t>Amphithéâtre</t>
  </si>
  <si>
    <t>Salles de cours</t>
  </si>
  <si>
    <t>Béton brut</t>
  </si>
  <si>
    <t>Local Poubelle</t>
  </si>
  <si>
    <t>VAUFREGES</t>
  </si>
  <si>
    <t>Escaliers de service</t>
  </si>
  <si>
    <t>Salle informatique</t>
  </si>
  <si>
    <t>Laboratoire de langues</t>
  </si>
  <si>
    <t>Béton peint</t>
  </si>
  <si>
    <t>Garage</t>
  </si>
  <si>
    <t>Salle de sport</t>
  </si>
  <si>
    <t>BAT S</t>
  </si>
  <si>
    <t>Marbre</t>
  </si>
  <si>
    <t>Salle du conseil</t>
  </si>
  <si>
    <t>Salles des professeurs</t>
  </si>
  <si>
    <t>Hall</t>
  </si>
  <si>
    <t>Foyer des étudiants</t>
  </si>
  <si>
    <t>BAT V</t>
  </si>
  <si>
    <t>Extérieurs</t>
  </si>
  <si>
    <t>Coin détente</t>
  </si>
  <si>
    <t>Documentation</t>
  </si>
  <si>
    <t>Total PALAIS DE LA BOURSE</t>
  </si>
  <si>
    <t>Combles</t>
  </si>
  <si>
    <t>Salle reportage vidéo</t>
  </si>
  <si>
    <t>3ème/4ème étage</t>
  </si>
  <si>
    <t>Salle convivialité</t>
  </si>
  <si>
    <t>Bibliothèque</t>
  </si>
  <si>
    <t>Dalles béton</t>
  </si>
  <si>
    <t>Terrasse salon d'honneur</t>
  </si>
  <si>
    <t xml:space="preserve">Cuisine </t>
  </si>
  <si>
    <t>Salles des séances</t>
  </si>
  <si>
    <t>Salon d'honneur</t>
  </si>
  <si>
    <t>Bureau Direction</t>
  </si>
  <si>
    <t>Escaliers d'honneur</t>
  </si>
  <si>
    <t>Plancher technique</t>
  </si>
  <si>
    <t>Serveur informatique</t>
  </si>
  <si>
    <t>Bureaux public</t>
  </si>
  <si>
    <t>Grand Hall</t>
  </si>
  <si>
    <t>Halls d'entrées</t>
  </si>
  <si>
    <t>Entrée</t>
  </si>
  <si>
    <t>Monte-documents</t>
  </si>
  <si>
    <t>Extérieur</t>
  </si>
  <si>
    <t>PALAIS DE LA BOURSE</t>
  </si>
  <si>
    <t>COUT ANNUEL € HT</t>
  </si>
  <si>
    <t>COUT MENSUEL € HT</t>
  </si>
  <si>
    <t>PRIX DE VENTE HORAIRE</t>
  </si>
  <si>
    <t>CADENCE MOYENNE PONDEREE</t>
  </si>
  <si>
    <t>FREQUENCE</t>
  </si>
  <si>
    <t>SURFACE</t>
  </si>
  <si>
    <t>INSTRUCTIONS DE TRAVAIL</t>
  </si>
  <si>
    <t>REVETEMENT</t>
  </si>
  <si>
    <t>NATURE DU LOCAL</t>
  </si>
  <si>
    <t>ETAGE</t>
  </si>
  <si>
    <t>TOTAL VITRERIE</t>
  </si>
  <si>
    <t>Portes vitrées</t>
  </si>
  <si>
    <t>Vitrerie façades</t>
  </si>
  <si>
    <t>Vitrerie entrée</t>
  </si>
  <si>
    <t>Cloisons vitrées</t>
  </si>
  <si>
    <t xml:space="preserve">Vitrerie entrée bureau et rampes </t>
  </si>
  <si>
    <t>Cloisons</t>
  </si>
  <si>
    <t>Vitrerie de façade</t>
  </si>
  <si>
    <t>Vitrerie de facade 1 face</t>
  </si>
  <si>
    <t>TAUX HORAIRE</t>
  </si>
  <si>
    <t>TPS/MOIS</t>
  </si>
  <si>
    <t>CADENCE</t>
  </si>
  <si>
    <t>FREQUENCE D'INTERVENTION</t>
  </si>
  <si>
    <t>LOCALISATION</t>
  </si>
  <si>
    <t>DESIGNATION</t>
  </si>
  <si>
    <t>SITE</t>
  </si>
  <si>
    <t>EFFECTIFS CLIENTS</t>
  </si>
  <si>
    <t>Coût de location du contenant</t>
  </si>
  <si>
    <t>Coût de collecte et traitement</t>
  </si>
  <si>
    <t>COÛT TOTAL ANNUEL</t>
  </si>
  <si>
    <t xml:space="preserve">Volumétrie </t>
  </si>
  <si>
    <t>Quantité</t>
  </si>
  <si>
    <t xml:space="preserve">Coût unitaire mensuel € HT </t>
  </si>
  <si>
    <t>Nombre de passage / an</t>
  </si>
  <si>
    <t>Coût unitaire de collecte</t>
  </si>
  <si>
    <t>Coût de collecte annuel</t>
  </si>
  <si>
    <t>660L</t>
  </si>
  <si>
    <t>100L</t>
  </si>
  <si>
    <t>Grand pré bureaux</t>
  </si>
  <si>
    <t>Grand pré bastide</t>
  </si>
  <si>
    <t>340L</t>
  </si>
  <si>
    <t>150L</t>
  </si>
  <si>
    <t>Type de contenant</t>
  </si>
  <si>
    <t>Type de bacs et conditionnement</t>
  </si>
  <si>
    <t>Gambetta</t>
  </si>
  <si>
    <t>Total CMCI</t>
  </si>
  <si>
    <t>CATELLANE</t>
  </si>
  <si>
    <t>Total CASTELLANE</t>
  </si>
  <si>
    <t>MARTIGUES</t>
  </si>
  <si>
    <t>Total MARTIGUES</t>
  </si>
  <si>
    <t>GAMBETTA</t>
  </si>
  <si>
    <t>Total GAMBETTA</t>
  </si>
  <si>
    <t>ATHELIA II</t>
  </si>
  <si>
    <t>Total ATHELIA II</t>
  </si>
  <si>
    <t>CENTRE VIE ANJOLY</t>
  </si>
  <si>
    <t>LUMINY ILE</t>
  </si>
  <si>
    <t xml:space="preserve"> AUBAGNE</t>
  </si>
  <si>
    <t>Total LUMINY ILE</t>
  </si>
  <si>
    <t>Total AUBAGNE</t>
  </si>
  <si>
    <t>CCIR PACA</t>
  </si>
  <si>
    <t>Total CCIR PACA</t>
  </si>
  <si>
    <t>Sainte-Victoire</t>
  </si>
  <si>
    <t>SAINTE-VICTOIRE</t>
  </si>
  <si>
    <t>CASTELLANE</t>
  </si>
  <si>
    <t>Centre de vie Anjoly</t>
  </si>
  <si>
    <t>Espace Forbin</t>
  </si>
  <si>
    <t>Grand pré Logement</t>
  </si>
  <si>
    <t>Fortia</t>
  </si>
  <si>
    <t>Luminy Ile</t>
  </si>
  <si>
    <t>Anse de la Réserve</t>
  </si>
  <si>
    <t>Aubagne</t>
  </si>
  <si>
    <t>SOCIETE /NOM DU CANDIDAT</t>
  </si>
  <si>
    <t>SOCIETE/NOM DU CANDIDAT</t>
  </si>
  <si>
    <t>Coût annuel
€ HT</t>
  </si>
  <si>
    <t xml:space="preserve">Coût unitaire mensuel €HT </t>
  </si>
  <si>
    <t>Coût annuel
€HT</t>
  </si>
  <si>
    <t>Martigues</t>
  </si>
  <si>
    <t>Grand Pré Logement</t>
  </si>
  <si>
    <t xml:space="preserve">Coût unitaire
mensuel €HT </t>
  </si>
  <si>
    <t>COÛT LOCATION + COLLECTE ANNUEL
€HT</t>
  </si>
  <si>
    <t>Total CENTRE VIE ANJOLY</t>
  </si>
  <si>
    <t>Total SAINTE-VICTOIRE</t>
  </si>
  <si>
    <t>COUT MENSUEL €HT</t>
  </si>
  <si>
    <t>COUT ANNUEL
€HT</t>
  </si>
  <si>
    <t>PRIX M² MENSUEL
€HT</t>
  </si>
  <si>
    <r>
      <t>TEMPS MENSUEL</t>
    </r>
    <r>
      <rPr>
        <b/>
        <sz val="10"/>
        <color rgb="FFFFFFFF"/>
        <rFont val="Calibri"/>
        <family val="2"/>
        <scheme val="minor"/>
      </rPr>
      <t xml:space="preserve"> (HORS ENCADREMENT)</t>
    </r>
  </si>
  <si>
    <t>Débarrassage, dépoussiérage humide des rayonnages d’archives
avec remise en place des éléments</t>
  </si>
  <si>
    <t>Prix mètre linéaire
en €.H.T.</t>
  </si>
  <si>
    <t>Prix par nombre de
passage en €.H.T.</t>
  </si>
  <si>
    <t>en journée
férié (6h/21h)</t>
  </si>
  <si>
    <t>de nuit férié
(21h/6h)</t>
  </si>
  <si>
    <t>Prix unitaires
€H.T.</t>
  </si>
  <si>
    <t>Unités
de calcul</t>
  </si>
  <si>
    <t>Montant
Annuel €HT</t>
  </si>
  <si>
    <t>CCIAMP</t>
  </si>
  <si>
    <t>Les Escampons</t>
  </si>
  <si>
    <t>Bastide Grand Pré</t>
  </si>
  <si>
    <t>Montant total annuel par membre du groupement</t>
  </si>
  <si>
    <t>T01 - Sainte-Victoire</t>
  </si>
  <si>
    <t>T02 - Grand Pré Bureaux</t>
  </si>
  <si>
    <t>T03 - Grand Pré Bastide</t>
  </si>
  <si>
    <t>SASU Les Escampons</t>
  </si>
  <si>
    <t>SCI Bastide Grand  Pré</t>
  </si>
  <si>
    <t>Athélia II (*)</t>
  </si>
  <si>
    <t>Grand Pré Logement  (*)</t>
  </si>
  <si>
    <t>Centre de vie Anjoly (*)</t>
  </si>
  <si>
    <t>Fortia (*)</t>
  </si>
  <si>
    <t>Sites par membre</t>
  </si>
  <si>
    <t>Tranches optionnelles</t>
  </si>
  <si>
    <t>SOCIETE / NOM DU CANDIDAT</t>
  </si>
  <si>
    <t>Type de conditionnement</t>
  </si>
  <si>
    <t>Papiers hygiénique</t>
  </si>
  <si>
    <t>Assainisseur d'air</t>
  </si>
  <si>
    <t>Essuie-main</t>
  </si>
  <si>
    <t>Savons</t>
  </si>
  <si>
    <t>Hygiène féminine</t>
  </si>
  <si>
    <t>TOTAL</t>
  </si>
  <si>
    <t>Gestion 
des déchets
€HT 
(4+5+6)</t>
  </si>
  <si>
    <t>Vitrerie
€HT
(3)</t>
  </si>
  <si>
    <t>Permanence
€HT
(2)</t>
  </si>
  <si>
    <t>Surfaces
Propreté
en €ht
(1)</t>
  </si>
  <si>
    <t>Luminy Ile (*)</t>
  </si>
  <si>
    <t>Consommables
Sanitaires €HT
(7)</t>
  </si>
  <si>
    <t>AUBAGNE</t>
  </si>
  <si>
    <t>Nombre de
distributeurs</t>
  </si>
  <si>
    <t>PRIX UNITAIRE
€ H.T</t>
  </si>
  <si>
    <t>PRIX MENSUEL
€ H.T</t>
  </si>
  <si>
    <t>EQUIPEMENTS
SANITAIRES</t>
  </si>
  <si>
    <t>PALAIS DE
LA BOURSE</t>
  </si>
  <si>
    <t>TOTAL COUT
MENSUEL
€HT /SITE</t>
  </si>
  <si>
    <t>TOTAL COUT
ANNUEL
€HT /SITE</t>
  </si>
  <si>
    <r>
      <t xml:space="preserve">Quantité/Mois
des </t>
    </r>
    <r>
      <rPr>
        <b/>
        <sz val="9"/>
        <color rgb="FFFFFFFF"/>
        <rFont val="Calibri"/>
        <family val="2"/>
      </rPr>
      <t>consommables</t>
    </r>
  </si>
  <si>
    <t>SUPERFICIE
DEVELLOPEE A TRAITER
EN M² / UNITES</t>
  </si>
  <si>
    <t>COUT ANNUEL €HT</t>
  </si>
  <si>
    <t>TEMPS MENSUELS</t>
  </si>
  <si>
    <t>HEURES/JOUR</t>
  </si>
  <si>
    <t>Forfait annuel
en €HT</t>
  </si>
  <si>
    <t>(*) sites avec démarrage des prestations au 1er Janvier 2026</t>
  </si>
  <si>
    <t>HORAIRE
D'INTERVENTION</t>
  </si>
  <si>
    <t>1 AGENT</t>
  </si>
  <si>
    <t>NOMBRE AGENTS</t>
  </si>
  <si>
    <t>lundi au vendredi 
08 h 00 à 12 h 00 
13 h 00 à 17 h 00</t>
  </si>
  <si>
    <t>lundi au vendredi
13h30 à 16h30</t>
  </si>
  <si>
    <t xml:space="preserve">lundi au vendredi
8h00 à 11h00
14h00 à 16h00 </t>
  </si>
  <si>
    <t>GRAND PRE
BUREAUX</t>
  </si>
  <si>
    <t>GRAND PRE
BASTIDE</t>
  </si>
  <si>
    <t>GRAND PRE
LOGEMENT</t>
  </si>
  <si>
    <t>CENTRE VIE
ANJOLY</t>
  </si>
  <si>
    <t>IMMEUBLE
DE GAULLE</t>
  </si>
  <si>
    <t>Coéfficient</t>
  </si>
  <si>
    <r>
      <t xml:space="preserve">Marché N° 25-M-S3Y-019
Prestation de nettoyage, gestion des déchets et services associées des locaux
</t>
    </r>
    <r>
      <rPr>
        <sz val="16"/>
        <rFont val="Calibri"/>
        <family val="2"/>
        <scheme val="minor"/>
      </rPr>
      <t xml:space="preserve">1-DETAIL DES SURFACES ET DES PRIX </t>
    </r>
  </si>
  <si>
    <r>
      <t xml:space="preserve">Marché N° 25-M-S3Y-019
Prestation de nettoyage, gestion des déchets et services associées des locaux
</t>
    </r>
    <r>
      <rPr>
        <sz val="16"/>
        <rFont val="Calibri"/>
        <family val="2"/>
        <scheme val="minor"/>
      </rPr>
      <t xml:space="preserve">3-NETTOYAGE VITRERIE </t>
    </r>
  </si>
  <si>
    <r>
      <t xml:space="preserve">Marché N° 25-M-S3Y-019
Prestation de nettoyage, gestion des déchets
et services associées des locaux
</t>
    </r>
    <r>
      <rPr>
        <sz val="16"/>
        <rFont val="Calibri"/>
        <family val="2"/>
        <scheme val="minor"/>
      </rPr>
      <t>4-Gestion des déchets - Gestion des DIB</t>
    </r>
  </si>
  <si>
    <r>
      <t xml:space="preserve">Marché N° 25-M-S3Y-019
Prestation de nettoyage, gestion des déchets
et services associées des locaux
</t>
    </r>
    <r>
      <rPr>
        <sz val="16"/>
        <rFont val="Calibri"/>
        <family val="2"/>
        <scheme val="minor"/>
      </rPr>
      <t>5-Gestion des déchets - Papier / carton</t>
    </r>
  </si>
  <si>
    <r>
      <t xml:space="preserve">Marché N° 25-M-S3Y-019
Prestation de nettoyage, gestion des déchets
et services associées des locaux
</t>
    </r>
    <r>
      <rPr>
        <sz val="16"/>
        <rFont val="Calibri"/>
        <family val="2"/>
        <scheme val="minor"/>
      </rPr>
      <t>6-Gestion des déchets - Points d'apport volontaire</t>
    </r>
  </si>
  <si>
    <r>
      <t xml:space="preserve">Marché N° 25-M-S3Y-019
Prestation de nettoyage, gestion des déchets et services associées des locaux
</t>
    </r>
    <r>
      <rPr>
        <sz val="16"/>
        <rFont val="Calibri"/>
        <family val="2"/>
        <scheme val="minor"/>
      </rPr>
      <t xml:space="preserve">7-DOTATION SERVICE HYGIENE SANITAIRE </t>
    </r>
  </si>
  <si>
    <r>
      <t xml:space="preserve">Marché N° 25-M-S3Y-019
Prestation de nettoyage, gestion des déchets
et services associées des locaux
</t>
    </r>
    <r>
      <rPr>
        <sz val="16"/>
        <rFont val="Calibri"/>
        <family val="2"/>
        <scheme val="minor"/>
      </rPr>
      <t>Bordereau de Prix Unitaires (BPU)</t>
    </r>
  </si>
  <si>
    <r>
      <t xml:space="preserve">Marché N° 25-M-S3Y-019
Prestation de nettoyage, gestion des déchets
et services associées des locaux
</t>
    </r>
    <r>
      <rPr>
        <sz val="16"/>
        <rFont val="Calibri"/>
        <family val="2"/>
        <scheme val="minor"/>
      </rPr>
      <t>Détail Quantitatif Estimatif Annuel</t>
    </r>
  </si>
  <si>
    <r>
      <t xml:space="preserve">Marché N° 25-M-S3Y-019 Prestation de nettoyage,
gestion des déchets et services associées des locaux
</t>
    </r>
    <r>
      <rPr>
        <sz val="16"/>
        <color theme="1"/>
        <rFont val="Calibri"/>
        <family val="2"/>
        <scheme val="minor"/>
      </rPr>
      <t>Décomposition du Prix Global et Forfaitaire (DPGF)</t>
    </r>
  </si>
  <si>
    <t>Total CCIAMP en €HT</t>
  </si>
  <si>
    <t>La 1ère année
d'exécution
Montant total annuel en €HT</t>
  </si>
  <si>
    <t>Les années suivantes d'exécution
Montant total annuel en €HT</t>
  </si>
  <si>
    <t>Montant total €HT</t>
  </si>
  <si>
    <t>SA ESCM</t>
  </si>
  <si>
    <r>
      <t xml:space="preserve">Marché N° 25-M-S3Y-019
                                       Prestation de nettoyage, gestion des déchets et services associées des locaux
</t>
    </r>
    <r>
      <rPr>
        <sz val="16"/>
        <rFont val="Calibri"/>
        <family val="2"/>
        <scheme val="minor"/>
      </rPr>
      <t>2-Permanence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</si>
</sst>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,##0.00\ &quot;€&quot;"/>
    <numFmt numFmtId="167" formatCode="_-* #,##0.00\ [$€-40C]_-;\-* #,##0.00\ [$€-40C]_-;_-* &quot;-&quot;??\ [$€-40C]_-;_-@_-"/>
  </numFmts>
  <fonts count="7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1"/>
      <name val="Calibri"/>
      <family val="2"/>
    </font>
    <font>
      <i/>
      <sz val="18"/>
      <color indexed="57"/>
      <name val="Calibri"/>
      <family val="2"/>
    </font>
    <font>
      <i/>
      <sz val="18"/>
      <color indexed="54"/>
      <name val="Calibri"/>
      <family val="2"/>
    </font>
    <font>
      <b/>
      <sz val="12"/>
      <color theme="0"/>
      <name val="Calibri"/>
      <family val="2"/>
    </font>
    <font>
      <sz val="12"/>
      <name val="Calibri"/>
      <family val="2"/>
      <scheme val="minor"/>
    </font>
    <font>
      <b/>
      <sz val="14"/>
      <color indexed="9"/>
      <name val="Calibri"/>
      <family val="2"/>
    </font>
    <font>
      <b/>
      <sz val="12"/>
      <color theme="9" tint="-0.249977111117893"/>
      <name val="Calibri"/>
      <family val="2"/>
    </font>
    <font>
      <sz val="24"/>
      <color rgb="FFB0DA00"/>
      <name val="Bebas Neue"/>
      <family val="2"/>
    </font>
    <font>
      <sz val="12"/>
      <color indexed="9"/>
      <name val="Bebas Neue"/>
      <family val="2"/>
    </font>
    <font>
      <b/>
      <sz val="11"/>
      <color theme="0"/>
      <name val="Calibri"/>
      <family val="2"/>
    </font>
    <font>
      <sz val="12"/>
      <name val="Calibri"/>
      <family val="2"/>
    </font>
    <font>
      <b/>
      <sz val="12"/>
      <color theme="0"/>
      <name val="Calibri"/>
      <family val="2"/>
      <scheme val="minor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b/>
      <sz val="20"/>
      <name val="Calibri"/>
      <family val="2"/>
    </font>
    <font>
      <i/>
      <sz val="16"/>
      <color indexed="43"/>
      <name val="Calibri"/>
      <family val="2"/>
    </font>
    <font>
      <b/>
      <i/>
      <sz val="16"/>
      <color theme="0"/>
      <name val="Calibri"/>
      <family val="2"/>
    </font>
    <font>
      <sz val="10"/>
      <color indexed="57"/>
      <name val="Calibri"/>
      <family val="2"/>
    </font>
    <font>
      <sz val="12"/>
      <color indexed="57"/>
      <name val="Calibri"/>
      <family val="2"/>
    </font>
    <font>
      <sz val="10"/>
      <color indexed="54"/>
      <name val="Calibri"/>
      <family val="2"/>
    </font>
    <font>
      <i/>
      <sz val="11"/>
      <color indexed="16"/>
      <name val="Calibri"/>
      <family val="2"/>
    </font>
    <font>
      <b/>
      <i/>
      <sz val="11"/>
      <color rgb="FFB0DA00"/>
      <name val="Calibri"/>
      <family val="2"/>
    </font>
    <font>
      <i/>
      <sz val="12"/>
      <color indexed="57"/>
      <name val="Calibri"/>
      <family val="2"/>
    </font>
    <font>
      <b/>
      <sz val="14"/>
      <color theme="0"/>
      <name val="Calibri"/>
      <family val="2"/>
    </font>
    <font>
      <sz val="10"/>
      <color rgb="FFB0DA00"/>
      <name val="Calibri"/>
      <family val="2"/>
    </font>
    <font>
      <sz val="10"/>
      <color indexed="9"/>
      <name val="Calibri"/>
      <family val="2"/>
    </font>
    <font>
      <b/>
      <sz val="24"/>
      <color indexed="16"/>
      <name val="Calibri"/>
      <family val="2"/>
    </font>
    <font>
      <sz val="8"/>
      <name val="Calibri"/>
      <family val="2"/>
    </font>
    <font>
      <b/>
      <sz val="10"/>
      <name val="Calibri"/>
      <family val="2"/>
    </font>
    <font>
      <sz val="9"/>
      <name val="Calibri"/>
      <family val="2"/>
    </font>
    <font>
      <b/>
      <sz val="11"/>
      <color indexed="60"/>
      <name val="Calibri"/>
      <family val="2"/>
    </font>
    <font>
      <sz val="14"/>
      <color indexed="54"/>
      <name val="calibri"/>
      <family val="2"/>
    </font>
    <font>
      <sz val="26"/>
      <color rgb="FFB0DA00"/>
      <name val="Bebas Neue"/>
      <family val="2"/>
    </font>
    <font>
      <b/>
      <i/>
      <sz val="14"/>
      <color rgb="FFB0DA00"/>
      <name val="Calibri"/>
      <family val="2"/>
    </font>
    <font>
      <sz val="9"/>
      <name val="Arial"/>
      <family val="2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8"/>
      <name val="Calibri"/>
      <family val="2"/>
      <scheme val="minor"/>
    </font>
    <font>
      <b/>
      <sz val="10"/>
      <color theme="0"/>
      <name val="Arial"/>
      <family val="2"/>
    </font>
    <font>
      <b/>
      <sz val="10"/>
      <name val="Calibri"/>
      <family val="2"/>
      <scheme val="minor"/>
    </font>
    <font>
      <sz val="10"/>
      <color theme="6" tint="-0.499984740745262"/>
      <name val="Calibri"/>
      <family val="2"/>
      <scheme val="minor"/>
    </font>
    <font>
      <b/>
      <sz val="18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indexed="16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i/>
      <sz val="10"/>
      <color rgb="FFB0DA00"/>
      <name val="Calibri"/>
      <family val="2"/>
      <scheme val="minor"/>
    </font>
    <font>
      <sz val="9"/>
      <color indexed="9"/>
      <name val="Bebas Neue"/>
      <family val="2"/>
    </font>
    <font>
      <sz val="9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4"/>
      <color theme="1"/>
      <name val="Calibri"/>
      <family val="2"/>
    </font>
    <font>
      <b/>
      <sz val="10"/>
      <name val="Arial"/>
      <family val="2"/>
    </font>
    <font>
      <b/>
      <sz val="9"/>
      <color rgb="FFFFFFFF"/>
      <name val="Calibri"/>
      <family val="2"/>
    </font>
    <font>
      <b/>
      <sz val="10"/>
      <color theme="0"/>
      <name val="Calibri"/>
      <family val="2"/>
    </font>
    <font>
      <sz val="8"/>
      <name val="Arial"/>
      <family val="2"/>
    </font>
    <font>
      <b/>
      <sz val="16"/>
      <color theme="1"/>
      <name val="Calibri"/>
      <family val="2"/>
      <scheme val="minor"/>
    </font>
    <font>
      <b/>
      <sz val="16"/>
      <color theme="1"/>
      <name val="Bebas Neue"/>
      <family val="2"/>
    </font>
    <font>
      <sz val="16"/>
      <color theme="1"/>
      <name val="Calibri"/>
      <family val="2"/>
      <scheme val="minor"/>
    </font>
    <font>
      <b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4E1AB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8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medium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/>
      <top style="medium">
        <color indexed="64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6" tint="-0.499984740745262"/>
      </bottom>
      <diagonal/>
    </border>
    <border>
      <left style="thin">
        <color theme="0"/>
      </left>
      <right/>
      <top style="thin">
        <color theme="0"/>
      </top>
      <bottom style="thin">
        <color theme="6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medium">
        <color theme="1" tint="0.34998626667073579"/>
      </left>
      <right/>
      <top style="thin">
        <color theme="6" tint="-0.499984740745262"/>
      </top>
      <bottom style="thin">
        <color theme="6" tint="-0.499984740745262"/>
      </bottom>
      <diagonal/>
    </border>
    <border>
      <left style="medium">
        <color theme="1" tint="0.34998626667073579"/>
      </left>
      <right/>
      <top style="thin">
        <color theme="6" tint="-0.499984740745262"/>
      </top>
      <bottom/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 diagonalUp="1">
      <left style="medium">
        <color theme="1" tint="0.34998626667073579"/>
      </left>
      <right/>
      <top style="thin">
        <color theme="6" tint="-0.499984740745262"/>
      </top>
      <bottom style="thin">
        <color theme="6" tint="-0.499984740745262"/>
      </bottom>
      <diagonal style="thin">
        <color theme="1" tint="0.34998626667073579"/>
      </diagonal>
    </border>
    <border diagonalUp="1"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 style="thin">
        <color theme="1" tint="0.34998626667073579"/>
      </diagonal>
    </border>
    <border>
      <left style="thin">
        <color indexed="64"/>
      </left>
      <right/>
      <top style="thin">
        <color theme="6" tint="-0.499984740745262"/>
      </top>
      <bottom style="thin">
        <color theme="6" tint="-0.499984740745262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theme="0"/>
      </bottom>
      <diagonal/>
    </border>
    <border>
      <left style="thin">
        <color auto="1"/>
      </left>
      <right/>
      <top style="thin">
        <color theme="0"/>
      </top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/>
      <top/>
      <bottom style="thin">
        <color theme="0"/>
      </bottom>
      <diagonal/>
    </border>
    <border>
      <left/>
      <right style="thin">
        <color auto="1"/>
      </right>
      <top/>
      <bottom style="thin">
        <color theme="0"/>
      </bottom>
      <diagonal/>
    </border>
    <border>
      <left style="thin">
        <color auto="1"/>
      </left>
      <right/>
      <top style="thin">
        <color theme="0"/>
      </top>
      <bottom style="thin">
        <color theme="0"/>
      </bottom>
      <diagonal/>
    </border>
    <border>
      <left/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theme="0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theme="1" tint="0.34998626667073579"/>
      </diagonal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n">
        <color theme="0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medium">
        <color theme="0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/>
      <diagonal/>
    </border>
  </borders>
  <cellStyleXfs count="23">
    <xf numFmtId="0" fontId="0" fillId="0" borderId="0"/>
    <xf numFmtId="165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</cellStyleXfs>
  <cellXfs count="453">
    <xf numFmtId="0" fontId="0" fillId="0" borderId="0" xfId="0"/>
    <xf numFmtId="2" fontId="6" fillId="0" borderId="0" xfId="12" applyNumberFormat="1" applyFont="1" applyAlignment="1" applyProtection="1">
      <alignment vertical="center"/>
      <protection locked="0"/>
    </xf>
    <xf numFmtId="0" fontId="4" fillId="0" borderId="0" xfId="12" applyFont="1" applyAlignment="1" applyProtection="1">
      <alignment vertical="center"/>
      <protection locked="0"/>
    </xf>
    <xf numFmtId="0" fontId="4" fillId="0" borderId="0" xfId="12" applyFont="1" applyAlignment="1" applyProtection="1">
      <alignment horizontal="center" vertical="center"/>
      <protection locked="0"/>
    </xf>
    <xf numFmtId="2" fontId="4" fillId="0" borderId="0" xfId="12" applyNumberFormat="1" applyFont="1" applyAlignment="1" applyProtection="1">
      <alignment vertical="center"/>
      <protection locked="0"/>
    </xf>
    <xf numFmtId="0" fontId="4" fillId="0" borderId="0" xfId="12" applyFont="1" applyAlignment="1" applyProtection="1">
      <alignment vertical="top"/>
      <protection locked="0"/>
    </xf>
    <xf numFmtId="166" fontId="4" fillId="0" borderId="0" xfId="12" applyNumberFormat="1" applyFont="1" applyAlignment="1" applyProtection="1">
      <alignment vertical="center"/>
      <protection locked="0"/>
    </xf>
    <xf numFmtId="1" fontId="4" fillId="0" borderId="0" xfId="12" applyNumberFormat="1" applyFont="1" applyAlignment="1" applyProtection="1">
      <alignment vertical="center"/>
      <protection locked="0"/>
    </xf>
    <xf numFmtId="0" fontId="4" fillId="0" borderId="0" xfId="12" applyFont="1" applyAlignment="1" applyProtection="1">
      <alignment vertical="center"/>
      <protection hidden="1"/>
    </xf>
    <xf numFmtId="166" fontId="4" fillId="0" borderId="0" xfId="12" applyNumberFormat="1" applyFont="1" applyAlignment="1" applyProtection="1">
      <alignment horizontal="left" vertical="center"/>
      <protection locked="0"/>
    </xf>
    <xf numFmtId="2" fontId="4" fillId="0" borderId="0" xfId="12" applyNumberFormat="1" applyFont="1" applyAlignment="1" applyProtection="1">
      <alignment horizontal="left" vertical="center"/>
      <protection locked="0"/>
    </xf>
    <xf numFmtId="1" fontId="4" fillId="0" borderId="0" xfId="12" applyNumberFormat="1" applyFont="1" applyAlignment="1" applyProtection="1">
      <alignment horizontal="left" vertical="center"/>
      <protection locked="0"/>
    </xf>
    <xf numFmtId="166" fontId="22" fillId="0" borderId="0" xfId="12" applyNumberFormat="1" applyFont="1" applyAlignment="1" applyProtection="1">
      <alignment vertical="center"/>
      <protection locked="0"/>
    </xf>
    <xf numFmtId="2" fontId="22" fillId="0" borderId="0" xfId="12" applyNumberFormat="1" applyFont="1" applyAlignment="1" applyProtection="1">
      <alignment vertical="center"/>
      <protection locked="0"/>
    </xf>
    <xf numFmtId="1" fontId="22" fillId="0" borderId="0" xfId="12" applyNumberFormat="1" applyFont="1" applyAlignment="1" applyProtection="1">
      <alignment vertical="center"/>
      <protection locked="0"/>
    </xf>
    <xf numFmtId="0" fontId="6" fillId="0" borderId="0" xfId="12" applyFont="1" applyAlignment="1" applyProtection="1">
      <alignment vertical="center"/>
      <protection locked="0"/>
    </xf>
    <xf numFmtId="166" fontId="6" fillId="0" borderId="0" xfId="12" applyNumberFormat="1" applyFont="1" applyAlignment="1" applyProtection="1">
      <alignment vertical="center"/>
      <protection locked="0"/>
    </xf>
    <xf numFmtId="0" fontId="41" fillId="2" borderId="41" xfId="0" applyFont="1" applyFill="1" applyBorder="1" applyAlignment="1" applyProtection="1">
      <alignment horizontal="center" vertical="center"/>
      <protection locked="0"/>
    </xf>
    <xf numFmtId="0" fontId="41" fillId="0" borderId="41" xfId="0" applyFont="1" applyBorder="1" applyAlignment="1" applyProtection="1">
      <alignment horizontal="center" vertical="center"/>
      <protection locked="0"/>
    </xf>
    <xf numFmtId="0" fontId="41" fillId="6" borderId="47" xfId="0" applyFont="1" applyFill="1" applyBorder="1" applyAlignment="1" applyProtection="1">
      <alignment horizontal="center" vertical="center"/>
      <protection locked="0"/>
    </xf>
    <xf numFmtId="0" fontId="41" fillId="2" borderId="41" xfId="0" applyFont="1" applyFill="1" applyBorder="1" applyAlignment="1" applyProtection="1">
      <alignment vertical="center"/>
      <protection locked="0"/>
    </xf>
    <xf numFmtId="2" fontId="49" fillId="4" borderId="12" xfId="12" applyNumberFormat="1" applyFont="1" applyFill="1" applyBorder="1" applyAlignment="1" applyProtection="1">
      <alignment horizontal="center" vertical="center" wrapText="1"/>
      <protection locked="0"/>
    </xf>
    <xf numFmtId="1" fontId="49" fillId="4" borderId="12" xfId="12" applyNumberFormat="1" applyFont="1" applyFill="1" applyBorder="1" applyAlignment="1" applyProtection="1">
      <alignment horizontal="center" vertical="center" wrapText="1"/>
      <protection locked="0"/>
    </xf>
    <xf numFmtId="166" fontId="49" fillId="4" borderId="12" xfId="12" applyNumberFormat="1" applyFont="1" applyFill="1" applyBorder="1" applyAlignment="1" applyProtection="1">
      <alignment horizontal="center" vertical="center" wrapText="1"/>
      <protection locked="0"/>
    </xf>
    <xf numFmtId="2" fontId="41" fillId="0" borderId="0" xfId="12" applyNumberFormat="1" applyFont="1" applyAlignment="1" applyProtection="1">
      <alignment vertical="center"/>
      <protection locked="0"/>
    </xf>
    <xf numFmtId="2" fontId="41" fillId="0" borderId="0" xfId="12" applyNumberFormat="1" applyFont="1" applyAlignment="1" applyProtection="1">
      <alignment horizontal="right" vertical="center"/>
      <protection locked="0"/>
    </xf>
    <xf numFmtId="166" fontId="41" fillId="0" borderId="11" xfId="12" applyNumberFormat="1" applyFont="1" applyBorder="1" applyAlignment="1" applyProtection="1">
      <alignment vertical="center"/>
      <protection locked="0"/>
    </xf>
    <xf numFmtId="3" fontId="41" fillId="5" borderId="1" xfId="12" applyNumberFormat="1" applyFont="1" applyFill="1" applyBorder="1" applyAlignment="1" applyProtection="1">
      <alignment horizontal="center" vertical="center"/>
      <protection locked="0"/>
    </xf>
    <xf numFmtId="2" fontId="41" fillId="5" borderId="1" xfId="12" applyNumberFormat="1" applyFont="1" applyFill="1" applyBorder="1" applyAlignment="1" applyProtection="1">
      <alignment horizontal="center" vertical="center"/>
      <protection locked="0"/>
    </xf>
    <xf numFmtId="166" fontId="41" fillId="5" borderId="1" xfId="12" applyNumberFormat="1" applyFont="1" applyFill="1" applyBorder="1" applyAlignment="1" applyProtection="1">
      <alignment horizontal="center" vertical="center"/>
      <protection locked="0"/>
    </xf>
    <xf numFmtId="0" fontId="41" fillId="0" borderId="0" xfId="12" applyFont="1" applyAlignment="1" applyProtection="1">
      <alignment vertical="center"/>
      <protection hidden="1"/>
    </xf>
    <xf numFmtId="1" fontId="41" fillId="0" borderId="0" xfId="12" applyNumberFormat="1" applyFont="1" applyAlignment="1" applyProtection="1">
      <alignment vertical="center"/>
      <protection locked="0"/>
    </xf>
    <xf numFmtId="0" fontId="48" fillId="0" borderId="0" xfId="12" applyFont="1" applyAlignment="1" applyProtection="1">
      <alignment vertical="center"/>
      <protection hidden="1"/>
    </xf>
    <xf numFmtId="2" fontId="48" fillId="4" borderId="1" xfId="12" applyNumberFormat="1" applyFont="1" applyFill="1" applyBorder="1" applyAlignment="1" applyProtection="1">
      <alignment horizontal="center" vertical="center"/>
      <protection locked="0"/>
    </xf>
    <xf numFmtId="2" fontId="40" fillId="4" borderId="1" xfId="12" applyNumberFormat="1" applyFont="1" applyFill="1" applyBorder="1" applyAlignment="1" applyProtection="1">
      <alignment horizontal="center" vertical="center"/>
      <protection locked="0"/>
    </xf>
    <xf numFmtId="166" fontId="40" fillId="4" borderId="1" xfId="12" applyNumberFormat="1" applyFont="1" applyFill="1" applyBorder="1" applyAlignment="1" applyProtection="1">
      <alignment horizontal="center" vertical="center"/>
      <protection locked="0"/>
    </xf>
    <xf numFmtId="0" fontId="41" fillId="2" borderId="44" xfId="0" applyFont="1" applyFill="1" applyBorder="1" applyAlignment="1" applyProtection="1">
      <alignment horizontal="center" vertical="center"/>
      <protection locked="0"/>
    </xf>
    <xf numFmtId="0" fontId="41" fillId="0" borderId="44" xfId="0" applyFont="1" applyBorder="1" applyAlignment="1" applyProtection="1">
      <alignment horizontal="center" vertical="center"/>
      <protection locked="0"/>
    </xf>
    <xf numFmtId="1" fontId="64" fillId="4" borderId="31" xfId="12" applyNumberFormat="1" applyFont="1" applyFill="1" applyBorder="1" applyAlignment="1" applyProtection="1">
      <alignment horizontal="center" vertical="center"/>
      <protection locked="0"/>
    </xf>
    <xf numFmtId="4" fontId="64" fillId="4" borderId="31" xfId="12" applyNumberFormat="1" applyFont="1" applyFill="1" applyBorder="1" applyAlignment="1" applyProtection="1">
      <alignment horizontal="center" vertical="center" wrapText="1"/>
      <protection locked="0"/>
    </xf>
    <xf numFmtId="166" fontId="49" fillId="4" borderId="0" xfId="12" applyNumberFormat="1" applyFont="1" applyFill="1" applyAlignment="1" applyProtection="1">
      <alignment horizontal="center" vertical="center" wrapText="1"/>
      <protection locked="0"/>
    </xf>
    <xf numFmtId="0" fontId="45" fillId="0" borderId="26" xfId="12" applyFont="1" applyBorder="1" applyAlignment="1" applyProtection="1">
      <alignment vertical="center"/>
      <protection locked="0"/>
    </xf>
    <xf numFmtId="0" fontId="41" fillId="2" borderId="44" xfId="0" applyFont="1" applyFill="1" applyBorder="1" applyAlignment="1" applyProtection="1">
      <alignment vertical="center"/>
      <protection locked="0"/>
    </xf>
    <xf numFmtId="0" fontId="41" fillId="0" borderId="44" xfId="0" applyFont="1" applyBorder="1" applyAlignment="1" applyProtection="1">
      <alignment vertical="center"/>
      <protection locked="0"/>
    </xf>
    <xf numFmtId="166" fontId="5" fillId="0" borderId="26" xfId="12" applyNumberFormat="1" applyFont="1" applyBorder="1" applyAlignment="1" applyProtection="1">
      <alignment horizontal="right" vertical="center"/>
      <protection locked="0"/>
    </xf>
    <xf numFmtId="166" fontId="69" fillId="0" borderId="26" xfId="12" applyNumberFormat="1" applyFont="1" applyBorder="1" applyAlignment="1" applyProtection="1">
      <alignment horizontal="right" vertical="center"/>
      <protection locked="0"/>
    </xf>
    <xf numFmtId="2" fontId="4" fillId="0" borderId="0" xfId="12" applyNumberFormat="1" applyFont="1" applyAlignment="1" applyProtection="1">
      <alignment horizontal="center" vertical="center"/>
      <protection locked="0"/>
    </xf>
    <xf numFmtId="2" fontId="4" fillId="0" borderId="75" xfId="12" applyNumberFormat="1" applyFont="1" applyBorder="1" applyAlignment="1" applyProtection="1">
      <alignment horizontal="center" vertical="center"/>
      <protection locked="0"/>
    </xf>
    <xf numFmtId="2" fontId="5" fillId="4" borderId="0" xfId="12" applyNumberFormat="1" applyFont="1" applyFill="1" applyAlignment="1" applyProtection="1">
      <alignment horizontal="center" vertical="center"/>
      <protection locked="0"/>
    </xf>
    <xf numFmtId="2" fontId="14" fillId="4" borderId="0" xfId="12" applyNumberFormat="1" applyFont="1" applyFill="1" applyAlignment="1" applyProtection="1">
      <alignment horizontal="center" vertical="center"/>
      <protection locked="0"/>
    </xf>
    <xf numFmtId="2" fontId="14" fillId="4" borderId="75" xfId="12" applyNumberFormat="1" applyFont="1" applyFill="1" applyBorder="1" applyAlignment="1" applyProtection="1">
      <alignment horizontal="center" vertical="center"/>
      <protection locked="0"/>
    </xf>
    <xf numFmtId="0" fontId="4" fillId="0" borderId="0" xfId="12" applyFont="1" applyAlignment="1">
      <alignment vertical="center"/>
    </xf>
    <xf numFmtId="0" fontId="10" fillId="4" borderId="37" xfId="12" applyFont="1" applyFill="1" applyBorder="1" applyAlignment="1">
      <alignment horizontal="center" vertical="center" wrapText="1"/>
    </xf>
    <xf numFmtId="0" fontId="4" fillId="0" borderId="0" xfId="12" applyFont="1" applyAlignment="1">
      <alignment horizontal="left" vertical="center"/>
    </xf>
    <xf numFmtId="0" fontId="10" fillId="4" borderId="49" xfId="12" applyFont="1" applyFill="1" applyBorder="1" applyAlignment="1">
      <alignment horizontal="center" vertical="center" wrapText="1"/>
    </xf>
    <xf numFmtId="0" fontId="10" fillId="4" borderId="50" xfId="12" applyFont="1" applyFill="1" applyBorder="1" applyAlignment="1">
      <alignment horizontal="center" vertical="center" wrapText="1"/>
    </xf>
    <xf numFmtId="0" fontId="10" fillId="4" borderId="51" xfId="12" applyFont="1" applyFill="1" applyBorder="1" applyAlignment="1">
      <alignment horizontal="center" vertical="center" wrapText="1"/>
    </xf>
    <xf numFmtId="0" fontId="10" fillId="4" borderId="72" xfId="12" applyFont="1" applyFill="1" applyBorder="1" applyAlignment="1">
      <alignment horizontal="center" vertical="center" wrapText="1"/>
    </xf>
    <xf numFmtId="0" fontId="10" fillId="4" borderId="5" xfId="12" applyFont="1" applyFill="1" applyBorder="1" applyAlignment="1">
      <alignment vertical="center" wrapText="1"/>
    </xf>
    <xf numFmtId="0" fontId="10" fillId="4" borderId="53" xfId="12" applyFont="1" applyFill="1" applyBorder="1" applyAlignment="1">
      <alignment vertical="center" wrapText="1"/>
    </xf>
    <xf numFmtId="0" fontId="10" fillId="5" borderId="54" xfId="12" applyFont="1" applyFill="1" applyBorder="1" applyAlignment="1">
      <alignment horizontal="left" vertical="center" wrapText="1"/>
    </xf>
    <xf numFmtId="166" fontId="41" fillId="6" borderId="71" xfId="0" applyNumberFormat="1" applyFont="1" applyFill="1" applyBorder="1" applyAlignment="1">
      <alignment horizontal="right" vertical="center"/>
    </xf>
    <xf numFmtId="166" fontId="41" fillId="0" borderId="26" xfId="0" applyNumberFormat="1" applyFont="1" applyBorder="1" applyAlignment="1">
      <alignment horizontal="right" vertical="center"/>
    </xf>
    <xf numFmtId="0" fontId="10" fillId="5" borderId="56" xfId="12" applyFont="1" applyFill="1" applyBorder="1" applyAlignment="1">
      <alignment horizontal="left" vertical="center" wrapText="1"/>
    </xf>
    <xf numFmtId="0" fontId="61" fillId="5" borderId="82" xfId="12" applyFont="1" applyFill="1" applyBorder="1" applyAlignment="1">
      <alignment horizontal="center" vertical="center" wrapText="1"/>
    </xf>
    <xf numFmtId="0" fontId="10" fillId="4" borderId="0" xfId="12" applyFont="1" applyFill="1" applyAlignment="1">
      <alignment horizontal="center" vertical="center" wrapText="1"/>
    </xf>
    <xf numFmtId="0" fontId="10" fillId="4" borderId="75" xfId="12" applyFont="1" applyFill="1" applyBorder="1" applyAlignment="1">
      <alignment horizontal="center" vertical="center" wrapText="1"/>
    </xf>
    <xf numFmtId="0" fontId="10" fillId="5" borderId="82" xfId="12" applyFont="1" applyFill="1" applyBorder="1" applyAlignment="1">
      <alignment horizontal="left" vertical="center" wrapText="1"/>
    </xf>
    <xf numFmtId="166" fontId="45" fillId="0" borderId="26" xfId="0" applyNumberFormat="1" applyFont="1" applyBorder="1" applyAlignment="1">
      <alignment horizontal="right" vertical="center"/>
    </xf>
    <xf numFmtId="0" fontId="10" fillId="4" borderId="56" xfId="12" applyFont="1" applyFill="1" applyBorder="1" applyAlignment="1">
      <alignment horizontal="center" vertical="center" wrapText="1"/>
    </xf>
    <xf numFmtId="0" fontId="10" fillId="4" borderId="82" xfId="12" applyFont="1" applyFill="1" applyBorder="1" applyAlignment="1">
      <alignment horizontal="center" vertical="center" wrapText="1"/>
    </xf>
    <xf numFmtId="166" fontId="10" fillId="4" borderId="82" xfId="12" applyNumberFormat="1" applyFont="1" applyFill="1" applyBorder="1" applyAlignment="1">
      <alignment horizontal="right" vertical="center" wrapText="1"/>
    </xf>
    <xf numFmtId="0" fontId="28" fillId="4" borderId="56" xfId="12" applyFont="1" applyFill="1" applyBorder="1" applyAlignment="1">
      <alignment vertical="center" wrapText="1"/>
    </xf>
    <xf numFmtId="0" fontId="28" fillId="4" borderId="36" xfId="12" applyFont="1" applyFill="1" applyBorder="1" applyAlignment="1">
      <alignment vertical="center" wrapText="1"/>
    </xf>
    <xf numFmtId="0" fontId="28" fillId="4" borderId="57" xfId="12" applyFont="1" applyFill="1" applyBorder="1" applyAlignment="1">
      <alignment vertical="center" wrapText="1"/>
    </xf>
    <xf numFmtId="0" fontId="28" fillId="4" borderId="72" xfId="12" applyFont="1" applyFill="1" applyBorder="1" applyAlignment="1">
      <alignment horizontal="center" vertical="center" wrapText="1"/>
    </xf>
    <xf numFmtId="0" fontId="10" fillId="4" borderId="1" xfId="12" applyFont="1" applyFill="1" applyBorder="1" applyAlignment="1">
      <alignment horizontal="center" vertical="center" wrapText="1"/>
    </xf>
    <xf numFmtId="0" fontId="28" fillId="4" borderId="73" xfId="12" applyFont="1" applyFill="1" applyBorder="1" applyAlignment="1">
      <alignment horizontal="center" vertical="center" wrapText="1"/>
    </xf>
    <xf numFmtId="0" fontId="28" fillId="4" borderId="75" xfId="12" applyFont="1" applyFill="1" applyBorder="1" applyAlignment="1">
      <alignment horizontal="center" vertical="center" wrapText="1"/>
    </xf>
    <xf numFmtId="0" fontId="10" fillId="5" borderId="52" xfId="12" applyFont="1" applyFill="1" applyBorder="1" applyAlignment="1">
      <alignment horizontal="left" vertical="center" wrapText="1"/>
    </xf>
    <xf numFmtId="0" fontId="10" fillId="5" borderId="74" xfId="12" applyFont="1" applyFill="1" applyBorder="1" applyAlignment="1">
      <alignment horizontal="left" vertical="center" wrapText="1"/>
    </xf>
    <xf numFmtId="0" fontId="31" fillId="0" borderId="0" xfId="12" applyFont="1" applyAlignment="1">
      <alignment horizontal="center" wrapText="1"/>
    </xf>
    <xf numFmtId="0" fontId="30" fillId="0" borderId="0" xfId="12" applyFont="1" applyAlignment="1">
      <alignment vertical="center"/>
    </xf>
    <xf numFmtId="0" fontId="24" fillId="0" borderId="0" xfId="12" applyFont="1" applyAlignment="1">
      <alignment horizontal="left" vertical="center"/>
    </xf>
    <xf numFmtId="0" fontId="24" fillId="0" borderId="0" xfId="12" applyFont="1" applyAlignment="1">
      <alignment vertical="center"/>
    </xf>
    <xf numFmtId="0" fontId="24" fillId="0" borderId="0" xfId="12" applyFont="1" applyAlignment="1">
      <alignment horizontal="center" vertical="center"/>
    </xf>
    <xf numFmtId="3" fontId="24" fillId="0" borderId="0" xfId="12" applyNumberFormat="1" applyFont="1" applyAlignment="1">
      <alignment horizontal="center" vertical="center"/>
    </xf>
    <xf numFmtId="2" fontId="23" fillId="0" borderId="0" xfId="12" applyNumberFormat="1" applyFont="1" applyAlignment="1">
      <alignment horizontal="center" vertical="center"/>
    </xf>
    <xf numFmtId="0" fontId="22" fillId="0" borderId="0" xfId="12" applyFont="1" applyAlignment="1">
      <alignment vertical="center"/>
    </xf>
    <xf numFmtId="0" fontId="29" fillId="0" borderId="0" xfId="12" applyFont="1" applyAlignment="1">
      <alignment vertical="center"/>
    </xf>
    <xf numFmtId="0" fontId="28" fillId="4" borderId="0" xfId="12" applyFont="1" applyFill="1" applyAlignment="1">
      <alignment vertical="center"/>
    </xf>
    <xf numFmtId="0" fontId="7" fillId="0" borderId="0" xfId="12" applyFont="1" applyAlignment="1">
      <alignment vertical="center"/>
    </xf>
    <xf numFmtId="0" fontId="7" fillId="0" borderId="0" xfId="12" applyFont="1" applyAlignment="1">
      <alignment horizontal="center" vertical="center"/>
    </xf>
    <xf numFmtId="3" fontId="7" fillId="0" borderId="0" xfId="12" applyNumberFormat="1" applyFont="1" applyAlignment="1">
      <alignment horizontal="center" vertical="center"/>
    </xf>
    <xf numFmtId="2" fontId="27" fillId="0" borderId="0" xfId="12" applyNumberFormat="1" applyFont="1" applyAlignment="1">
      <alignment horizontal="center" vertical="center"/>
    </xf>
    <xf numFmtId="0" fontId="6" fillId="0" borderId="0" xfId="12" applyFont="1" applyAlignment="1">
      <alignment vertical="center"/>
    </xf>
    <xf numFmtId="0" fontId="25" fillId="0" borderId="0" xfId="12" applyFont="1" applyAlignment="1">
      <alignment horizontal="right" vertical="center"/>
    </xf>
    <xf numFmtId="0" fontId="20" fillId="0" borderId="0" xfId="12" applyFont="1" applyAlignment="1">
      <alignment horizontal="center" vertical="center"/>
    </xf>
    <xf numFmtId="0" fontId="19" fillId="0" borderId="0" xfId="12" applyFont="1" applyAlignment="1">
      <alignment horizontal="center" vertical="center"/>
    </xf>
    <xf numFmtId="0" fontId="19" fillId="0" borderId="0" xfId="12" applyFont="1" applyAlignment="1">
      <alignment horizontal="left" vertical="center"/>
    </xf>
    <xf numFmtId="3" fontId="19" fillId="0" borderId="0" xfId="12" applyNumberFormat="1" applyFont="1" applyAlignment="1">
      <alignment horizontal="center" vertical="center"/>
    </xf>
    <xf numFmtId="2" fontId="15" fillId="0" borderId="0" xfId="12" applyNumberFormat="1" applyFont="1" applyAlignment="1">
      <alignment horizontal="center" vertical="center"/>
    </xf>
    <xf numFmtId="0" fontId="49" fillId="4" borderId="12" xfId="12" applyFont="1" applyFill="1" applyBorder="1" applyAlignment="1">
      <alignment horizontal="center" vertical="center" wrapText="1"/>
    </xf>
    <xf numFmtId="3" fontId="49" fillId="4" borderId="12" xfId="12" applyNumberFormat="1" applyFont="1" applyFill="1" applyBorder="1" applyAlignment="1">
      <alignment horizontal="center" vertical="center" wrapText="1"/>
    </xf>
    <xf numFmtId="2" fontId="49" fillId="4" borderId="12" xfId="12" applyNumberFormat="1" applyFont="1" applyFill="1" applyBorder="1" applyAlignment="1">
      <alignment horizontal="center" vertical="center" wrapText="1"/>
    </xf>
    <xf numFmtId="4" fontId="49" fillId="4" borderId="12" xfId="12" applyNumberFormat="1" applyFont="1" applyFill="1" applyBorder="1" applyAlignment="1">
      <alignment horizontal="center" vertical="center" wrapText="1"/>
    </xf>
    <xf numFmtId="4" fontId="49" fillId="0" borderId="0" xfId="12" applyNumberFormat="1" applyFont="1" applyAlignment="1">
      <alignment horizontal="center" vertical="center" wrapText="1"/>
    </xf>
    <xf numFmtId="0" fontId="41" fillId="0" borderId="0" xfId="12" applyFont="1" applyAlignment="1">
      <alignment vertical="center"/>
    </xf>
    <xf numFmtId="0" fontId="45" fillId="5" borderId="8" xfId="12" applyFont="1" applyFill="1" applyBorder="1" applyAlignment="1">
      <alignment horizontal="center" vertical="center"/>
    </xf>
    <xf numFmtId="0" fontId="51" fillId="0" borderId="0" xfId="0" applyFont="1" applyAlignment="1">
      <alignment horizontal="left" wrapText="1"/>
    </xf>
    <xf numFmtId="0" fontId="52" fillId="0" borderId="0" xfId="0" applyFont="1" applyAlignment="1">
      <alignment horizontal="left"/>
    </xf>
    <xf numFmtId="0" fontId="41" fillId="0" borderId="0" xfId="0" applyFont="1" applyAlignment="1">
      <alignment horizontal="center"/>
    </xf>
    <xf numFmtId="2" fontId="52" fillId="0" borderId="0" xfId="0" applyNumberFormat="1" applyFont="1" applyAlignment="1">
      <alignment horizontal="right"/>
    </xf>
    <xf numFmtId="2" fontId="41" fillId="0" borderId="0" xfId="12" applyNumberFormat="1" applyFont="1" applyAlignment="1">
      <alignment horizontal="center" vertical="center"/>
    </xf>
    <xf numFmtId="44" fontId="46" fillId="3" borderId="10" xfId="12" applyNumberFormat="1" applyFont="1" applyFill="1" applyBorder="1" applyAlignment="1">
      <alignment vertical="center"/>
    </xf>
    <xf numFmtId="44" fontId="46" fillId="3" borderId="6" xfId="12" applyNumberFormat="1" applyFont="1" applyFill="1" applyBorder="1" applyAlignment="1">
      <alignment vertical="center"/>
    </xf>
    <xf numFmtId="44" fontId="46" fillId="3" borderId="9" xfId="12" applyNumberFormat="1" applyFont="1" applyFill="1" applyBorder="1" applyAlignment="1">
      <alignment vertical="center"/>
    </xf>
    <xf numFmtId="44" fontId="53" fillId="0" borderId="0" xfId="12" applyNumberFormat="1" applyFont="1" applyAlignment="1">
      <alignment vertical="center"/>
    </xf>
    <xf numFmtId="0" fontId="45" fillId="0" borderId="0" xfId="12" applyFont="1" applyAlignment="1">
      <alignment vertical="center"/>
    </xf>
    <xf numFmtId="0" fontId="45" fillId="5" borderId="1" xfId="12" applyFont="1" applyFill="1" applyBorder="1" applyAlignment="1">
      <alignment vertical="center"/>
    </xf>
    <xf numFmtId="0" fontId="45" fillId="5" borderId="1" xfId="12" applyFont="1" applyFill="1" applyBorder="1" applyAlignment="1">
      <alignment horizontal="left"/>
    </xf>
    <xf numFmtId="0" fontId="41" fillId="5" borderId="1" xfId="12" applyFont="1" applyFill="1" applyBorder="1" applyAlignment="1">
      <alignment vertical="center"/>
    </xf>
    <xf numFmtId="0" fontId="41" fillId="5" borderId="1" xfId="12" applyFont="1" applyFill="1" applyBorder="1" applyAlignment="1">
      <alignment horizontal="center" vertical="center"/>
    </xf>
    <xf numFmtId="3" fontId="41" fillId="5" borderId="1" xfId="12" applyNumberFormat="1" applyFont="1" applyFill="1" applyBorder="1" applyAlignment="1">
      <alignment horizontal="center" vertical="center"/>
    </xf>
    <xf numFmtId="2" fontId="41" fillId="5" borderId="1" xfId="12" applyNumberFormat="1" applyFont="1" applyFill="1" applyBorder="1" applyAlignment="1">
      <alignment horizontal="center" vertical="center"/>
    </xf>
    <xf numFmtId="44" fontId="41" fillId="5" borderId="1" xfId="12" applyNumberFormat="1" applyFont="1" applyFill="1" applyBorder="1" applyAlignment="1">
      <alignment horizontal="center" vertical="center"/>
    </xf>
    <xf numFmtId="44" fontId="41" fillId="5" borderId="1" xfId="12" applyNumberFormat="1" applyFont="1" applyFill="1" applyBorder="1" applyAlignment="1">
      <alignment vertical="center"/>
    </xf>
    <xf numFmtId="44" fontId="41" fillId="0" borderId="0" xfId="12" applyNumberFormat="1" applyFont="1" applyAlignment="1">
      <alignment vertical="center"/>
    </xf>
    <xf numFmtId="0" fontId="45" fillId="0" borderId="0" xfId="0" applyFont="1" applyAlignment="1">
      <alignment horizontal="left"/>
    </xf>
    <xf numFmtId="0" fontId="45" fillId="5" borderId="1" xfId="12" applyFont="1" applyFill="1" applyBorder="1" applyAlignment="1">
      <alignment horizontal="left" vertical="center"/>
    </xf>
    <xf numFmtId="44" fontId="48" fillId="0" borderId="0" xfId="12" applyNumberFormat="1" applyFont="1" applyAlignment="1">
      <alignment vertical="center"/>
    </xf>
    <xf numFmtId="0" fontId="41" fillId="0" borderId="0" xfId="0" applyFont="1" applyAlignment="1">
      <alignment horizontal="left"/>
    </xf>
    <xf numFmtId="2" fontId="41" fillId="0" borderId="0" xfId="0" applyNumberFormat="1" applyFont="1" applyAlignment="1">
      <alignment horizontal="right"/>
    </xf>
    <xf numFmtId="0" fontId="45" fillId="0" borderId="8" xfId="12" applyFont="1" applyBorder="1" applyAlignment="1">
      <alignment horizontal="center" vertical="center"/>
    </xf>
    <xf numFmtId="0" fontId="45" fillId="5" borderId="0" xfId="12" applyFont="1" applyFill="1" applyAlignment="1">
      <alignment horizontal="center" vertical="center"/>
    </xf>
    <xf numFmtId="0" fontId="45" fillId="0" borderId="8" xfId="12" applyFont="1" applyBorder="1" applyAlignment="1">
      <alignment vertical="center"/>
    </xf>
    <xf numFmtId="0" fontId="40" fillId="4" borderId="1" xfId="12" applyFont="1" applyFill="1" applyBorder="1" applyAlignment="1">
      <alignment vertical="center"/>
    </xf>
    <xf numFmtId="0" fontId="40" fillId="4" borderId="1" xfId="12" applyFont="1" applyFill="1" applyBorder="1" applyAlignment="1">
      <alignment horizontal="left" vertical="center"/>
    </xf>
    <xf numFmtId="0" fontId="48" fillId="4" borderId="1" xfId="12" applyFont="1" applyFill="1" applyBorder="1" applyAlignment="1">
      <alignment vertical="center"/>
    </xf>
    <xf numFmtId="0" fontId="48" fillId="4" borderId="1" xfId="12" applyFont="1" applyFill="1" applyBorder="1" applyAlignment="1">
      <alignment horizontal="center" vertical="center"/>
    </xf>
    <xf numFmtId="3" fontId="40" fillId="4" borderId="1" xfId="12" applyNumberFormat="1" applyFont="1" applyFill="1" applyBorder="1" applyAlignment="1">
      <alignment horizontal="center" vertical="center"/>
    </xf>
    <xf numFmtId="2" fontId="48" fillId="4" borderId="1" xfId="12" applyNumberFormat="1" applyFont="1" applyFill="1" applyBorder="1" applyAlignment="1">
      <alignment horizontal="center" vertical="center"/>
    </xf>
    <xf numFmtId="44" fontId="40" fillId="4" borderId="1" xfId="12" applyNumberFormat="1" applyFont="1" applyFill="1" applyBorder="1" applyAlignment="1">
      <alignment horizontal="center" vertical="center"/>
    </xf>
    <xf numFmtId="44" fontId="40" fillId="4" borderId="1" xfId="12" applyNumberFormat="1" applyFont="1" applyFill="1" applyBorder="1" applyAlignment="1">
      <alignment vertical="center"/>
    </xf>
    <xf numFmtId="4" fontId="15" fillId="0" borderId="0" xfId="12" applyNumberFormat="1" applyFont="1" applyAlignment="1">
      <alignment vertical="center"/>
    </xf>
    <xf numFmtId="4" fontId="15" fillId="0" borderId="0" xfId="12" applyNumberFormat="1" applyFont="1" applyAlignment="1">
      <alignment horizontal="left" vertical="center"/>
    </xf>
    <xf numFmtId="4" fontId="15" fillId="0" borderId="0" xfId="12" applyNumberFormat="1" applyFont="1" applyAlignment="1">
      <alignment horizontal="center" vertical="center"/>
    </xf>
    <xf numFmtId="3" fontId="15" fillId="0" borderId="0" xfId="12" applyNumberFormat="1" applyFont="1" applyAlignment="1">
      <alignment horizontal="center" vertical="center"/>
    </xf>
    <xf numFmtId="1" fontId="4" fillId="0" borderId="0" xfId="12" applyNumberFormat="1" applyFont="1" applyAlignment="1">
      <alignment vertical="center"/>
    </xf>
    <xf numFmtId="166" fontId="4" fillId="0" borderId="0" xfId="12" applyNumberFormat="1" applyFont="1" applyAlignment="1">
      <alignment vertical="center"/>
    </xf>
    <xf numFmtId="4" fontId="4" fillId="0" borderId="0" xfId="12" applyNumberFormat="1" applyFont="1" applyAlignment="1">
      <alignment vertical="center"/>
    </xf>
    <xf numFmtId="4" fontId="4" fillId="0" borderId="0" xfId="12" applyNumberFormat="1" applyFont="1" applyAlignment="1">
      <alignment horizontal="left" vertical="center"/>
    </xf>
    <xf numFmtId="3" fontId="4" fillId="0" borderId="0" xfId="12" applyNumberFormat="1" applyFont="1" applyAlignment="1">
      <alignment horizontal="center" vertical="center"/>
    </xf>
    <xf numFmtId="4" fontId="4" fillId="0" borderId="0" xfId="12" applyNumberFormat="1" applyFont="1" applyAlignment="1">
      <alignment horizontal="center" vertical="center"/>
    </xf>
    <xf numFmtId="0" fontId="4" fillId="0" borderId="0" xfId="12" applyFont="1" applyAlignment="1">
      <alignment horizontal="center" vertical="center"/>
    </xf>
    <xf numFmtId="0" fontId="21" fillId="0" borderId="0" xfId="12" applyFont="1"/>
    <xf numFmtId="0" fontId="21" fillId="0" borderId="0" xfId="12" applyFont="1" applyProtection="1">
      <protection locked="0"/>
    </xf>
    <xf numFmtId="0" fontId="32" fillId="0" borderId="0" xfId="12" applyFont="1" applyAlignment="1">
      <alignment vertical="center"/>
    </xf>
    <xf numFmtId="0" fontId="30" fillId="0" borderId="0" xfId="12" applyFont="1" applyAlignment="1">
      <alignment horizontal="center" vertical="center"/>
    </xf>
    <xf numFmtId="2" fontId="4" fillId="0" borderId="0" xfId="12" applyNumberFormat="1" applyFont="1" applyAlignment="1">
      <alignment horizontal="center" vertical="center"/>
    </xf>
    <xf numFmtId="166" fontId="4" fillId="0" borderId="0" xfId="12" applyNumberFormat="1" applyFont="1" applyAlignment="1">
      <alignment horizontal="center" vertical="center"/>
    </xf>
    <xf numFmtId="0" fontId="8" fillId="4" borderId="0" xfId="12" applyFont="1" applyFill="1" applyAlignment="1">
      <alignment vertical="center"/>
    </xf>
    <xf numFmtId="0" fontId="8" fillId="4" borderId="0" xfId="12" applyFont="1" applyFill="1" applyAlignment="1">
      <alignment horizontal="center" vertical="center"/>
    </xf>
    <xf numFmtId="2" fontId="36" fillId="0" borderId="0" xfId="12" applyNumberFormat="1" applyFont="1" applyAlignment="1">
      <alignment vertical="center"/>
    </xf>
    <xf numFmtId="0" fontId="36" fillId="0" borderId="0" xfId="12" applyFont="1" applyAlignment="1">
      <alignment vertical="center"/>
    </xf>
    <xf numFmtId="166" fontId="26" fillId="0" borderId="0" xfId="12" applyNumberFormat="1" applyFont="1" applyAlignment="1">
      <alignment horizontal="right" vertical="center"/>
    </xf>
    <xf numFmtId="0" fontId="8" fillId="0" borderId="0" xfId="12" applyFont="1" applyAlignment="1">
      <alignment vertical="center"/>
    </xf>
    <xf numFmtId="0" fontId="8" fillId="0" borderId="0" xfId="12" applyFont="1" applyAlignment="1">
      <alignment horizontal="center" vertical="center"/>
    </xf>
    <xf numFmtId="166" fontId="49" fillId="4" borderId="0" xfId="12" applyNumberFormat="1" applyFont="1" applyFill="1" applyAlignment="1">
      <alignment horizontal="center" vertical="center" wrapText="1"/>
    </xf>
    <xf numFmtId="166" fontId="63" fillId="4" borderId="0" xfId="12" applyNumberFormat="1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45" fillId="5" borderId="26" xfId="12" applyFont="1" applyFill="1" applyBorder="1" applyAlignment="1">
      <alignment vertical="center"/>
    </xf>
    <xf numFmtId="0" fontId="41" fillId="0" borderId="26" xfId="12" applyFont="1" applyBorder="1" applyAlignment="1">
      <alignment horizontal="center" vertical="center"/>
    </xf>
    <xf numFmtId="0" fontId="41" fillId="0" borderId="26" xfId="12" applyFont="1" applyBorder="1" applyAlignment="1">
      <alignment horizontal="center" vertical="center" wrapText="1"/>
    </xf>
    <xf numFmtId="0" fontId="45" fillId="0" borderId="26" xfId="12" applyFont="1" applyBorder="1" applyAlignment="1">
      <alignment horizontal="center" vertical="center"/>
    </xf>
    <xf numFmtId="0" fontId="45" fillId="0" borderId="26" xfId="12" applyFont="1" applyBorder="1" applyAlignment="1">
      <alignment vertical="center"/>
    </xf>
    <xf numFmtId="166" fontId="45" fillId="0" borderId="26" xfId="12" applyNumberFormat="1" applyFont="1" applyBorder="1" applyAlignment="1">
      <alignment vertical="center"/>
    </xf>
    <xf numFmtId="0" fontId="62" fillId="0" borderId="0" xfId="0" applyFont="1" applyAlignment="1">
      <alignment horizontal="center" vertical="center" wrapText="1"/>
    </xf>
    <xf numFmtId="2" fontId="36" fillId="0" borderId="0" xfId="12" applyNumberFormat="1" applyFont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36" fillId="0" borderId="0" xfId="12" applyFont="1" applyAlignment="1" applyProtection="1">
      <alignment vertical="center"/>
      <protection locked="0"/>
    </xf>
    <xf numFmtId="0" fontId="17" fillId="0" borderId="0" xfId="12" applyFont="1" applyAlignment="1">
      <alignment horizontal="center" vertical="center" wrapText="1"/>
    </xf>
    <xf numFmtId="0" fontId="35" fillId="0" borderId="0" xfId="12" applyFont="1" applyAlignment="1">
      <alignment horizontal="center" vertical="center" wrapText="1"/>
    </xf>
    <xf numFmtId="0" fontId="32" fillId="0" borderId="0" xfId="12" applyFont="1" applyAlignment="1">
      <alignment horizontal="center" vertical="center"/>
    </xf>
    <xf numFmtId="2" fontId="32" fillId="0" borderId="0" xfId="12" applyNumberFormat="1" applyFont="1" applyAlignment="1">
      <alignment vertical="center"/>
    </xf>
    <xf numFmtId="166" fontId="32" fillId="0" borderId="0" xfId="12" applyNumberFormat="1" applyFont="1" applyAlignment="1">
      <alignment vertical="center"/>
    </xf>
    <xf numFmtId="0" fontId="64" fillId="4" borderId="33" xfId="12" applyFont="1" applyFill="1" applyBorder="1" applyAlignment="1">
      <alignment horizontal="center" vertical="center" wrapText="1"/>
    </xf>
    <xf numFmtId="0" fontId="64" fillId="4" borderId="32" xfId="12" applyFont="1" applyFill="1" applyBorder="1" applyAlignment="1">
      <alignment horizontal="center" vertical="center" wrapText="1"/>
    </xf>
    <xf numFmtId="0" fontId="64" fillId="4" borderId="31" xfId="12" applyFont="1" applyFill="1" applyBorder="1" applyAlignment="1">
      <alignment horizontal="center" vertical="center" wrapText="1"/>
    </xf>
    <xf numFmtId="2" fontId="64" fillId="4" borderId="31" xfId="12" applyNumberFormat="1" applyFont="1" applyFill="1" applyBorder="1" applyAlignment="1">
      <alignment horizontal="center" vertical="center" wrapText="1"/>
    </xf>
    <xf numFmtId="4" fontId="64" fillId="4" borderId="31" xfId="12" applyNumberFormat="1" applyFont="1" applyFill="1" applyBorder="1" applyAlignment="1">
      <alignment horizontal="center" vertical="center" wrapText="1"/>
    </xf>
    <xf numFmtId="166" fontId="64" fillId="4" borderId="30" xfId="12" applyNumberFormat="1" applyFont="1" applyFill="1" applyBorder="1" applyAlignment="1">
      <alignment horizontal="center" vertical="center" wrapText="1"/>
    </xf>
    <xf numFmtId="1" fontId="33" fillId="5" borderId="18" xfId="16" applyNumberFormat="1" applyFont="1" applyFill="1" applyBorder="1" applyAlignment="1">
      <alignment vertical="center" wrapText="1"/>
    </xf>
    <xf numFmtId="1" fontId="33" fillId="0" borderId="18" xfId="16" applyNumberFormat="1" applyFont="1" applyBorder="1" applyAlignment="1">
      <alignment vertical="center" wrapText="1"/>
    </xf>
    <xf numFmtId="1" fontId="33" fillId="0" borderId="18" xfId="16" applyNumberFormat="1" applyFont="1" applyBorder="1" applyAlignment="1">
      <alignment horizontal="center" vertical="center" wrapText="1"/>
    </xf>
    <xf numFmtId="2" fontId="33" fillId="0" borderId="18" xfId="16" applyNumberFormat="1" applyFont="1" applyBorder="1" applyAlignment="1">
      <alignment vertical="center" wrapText="1"/>
    </xf>
    <xf numFmtId="1" fontId="33" fillId="5" borderId="26" xfId="16" applyNumberFormat="1" applyFont="1" applyFill="1" applyBorder="1" applyAlignment="1">
      <alignment vertical="center" wrapText="1"/>
    </xf>
    <xf numFmtId="1" fontId="33" fillId="0" borderId="26" xfId="16" applyNumberFormat="1" applyFont="1" applyBorder="1" applyAlignment="1">
      <alignment vertical="center" wrapText="1"/>
    </xf>
    <xf numFmtId="1" fontId="33" fillId="0" borderId="26" xfId="16" applyNumberFormat="1" applyFont="1" applyBorder="1" applyAlignment="1">
      <alignment horizontal="center" vertical="center" wrapText="1"/>
    </xf>
    <xf numFmtId="2" fontId="33" fillId="0" borderId="26" xfId="16" applyNumberFormat="1" applyFont="1" applyBorder="1" applyAlignment="1">
      <alignment vertical="center" wrapText="1"/>
    </xf>
    <xf numFmtId="1" fontId="33" fillId="5" borderId="28" xfId="16" applyNumberFormat="1" applyFont="1" applyFill="1" applyBorder="1" applyAlignment="1">
      <alignment vertical="center" wrapText="1"/>
    </xf>
    <xf numFmtId="1" fontId="33" fillId="0" borderId="28" xfId="16" applyNumberFormat="1" applyFont="1" applyBorder="1" applyAlignment="1">
      <alignment vertical="center" wrapText="1"/>
    </xf>
    <xf numFmtId="1" fontId="33" fillId="0" borderId="28" xfId="16" applyNumberFormat="1" applyFont="1" applyBorder="1" applyAlignment="1">
      <alignment horizontal="center" vertical="center" wrapText="1"/>
    </xf>
    <xf numFmtId="2" fontId="33" fillId="0" borderId="28" xfId="16" applyNumberFormat="1" applyFont="1" applyBorder="1" applyAlignment="1">
      <alignment vertical="center" wrapText="1"/>
    </xf>
    <xf numFmtId="2" fontId="14" fillId="4" borderId="20" xfId="12" applyNumberFormat="1" applyFont="1" applyFill="1" applyBorder="1" applyAlignment="1">
      <alignment horizontal="center" vertical="center"/>
    </xf>
    <xf numFmtId="1" fontId="33" fillId="5" borderId="19" xfId="16" applyNumberFormat="1" applyFont="1" applyFill="1" applyBorder="1" applyAlignment="1">
      <alignment vertical="center" wrapText="1"/>
    </xf>
    <xf numFmtId="1" fontId="34" fillId="0" borderId="18" xfId="16" applyNumberFormat="1" applyFont="1" applyBorder="1" applyAlignment="1">
      <alignment horizontal="center" vertical="center" wrapText="1"/>
    </xf>
    <xf numFmtId="1" fontId="33" fillId="5" borderId="17" xfId="16" applyNumberFormat="1" applyFont="1" applyFill="1" applyBorder="1" applyAlignment="1">
      <alignment vertical="center" wrapText="1"/>
    </xf>
    <xf numFmtId="1" fontId="33" fillId="0" borderId="16" xfId="16" applyNumberFormat="1" applyFont="1" applyBorder="1" applyAlignment="1">
      <alignment vertical="center" wrapText="1"/>
    </xf>
    <xf numFmtId="1" fontId="33" fillId="0" borderId="16" xfId="16" applyNumberFormat="1" applyFont="1" applyBorder="1" applyAlignment="1">
      <alignment horizontal="center" vertical="center" wrapText="1"/>
    </xf>
    <xf numFmtId="2" fontId="33" fillId="0" borderId="16" xfId="16" applyNumberFormat="1" applyFont="1" applyBorder="1" applyAlignment="1">
      <alignment vertical="center" wrapText="1"/>
    </xf>
    <xf numFmtId="1" fontId="34" fillId="0" borderId="16" xfId="16" applyNumberFormat="1" applyFont="1" applyBorder="1" applyAlignment="1">
      <alignment horizontal="center" vertical="center" wrapText="1"/>
    </xf>
    <xf numFmtId="1" fontId="33" fillId="5" borderId="27" xfId="16" applyNumberFormat="1" applyFont="1" applyFill="1" applyBorder="1" applyAlignment="1">
      <alignment vertical="center" wrapText="1"/>
    </xf>
    <xf numFmtId="1" fontId="34" fillId="0" borderId="26" xfId="16" applyNumberFormat="1" applyFont="1" applyBorder="1" applyAlignment="1">
      <alignment horizontal="center" vertical="center" wrapText="1"/>
    </xf>
    <xf numFmtId="1" fontId="33" fillId="5" borderId="22" xfId="16" applyNumberFormat="1" applyFont="1" applyFill="1" applyBorder="1" applyAlignment="1">
      <alignment vertical="center" wrapText="1"/>
    </xf>
    <xf numFmtId="1" fontId="33" fillId="0" borderId="21" xfId="16" applyNumberFormat="1" applyFont="1" applyBorder="1" applyAlignment="1">
      <alignment vertical="center" wrapText="1"/>
    </xf>
    <xf numFmtId="1" fontId="33" fillId="0" borderId="21" xfId="16" applyNumberFormat="1" applyFont="1" applyBorder="1" applyAlignment="1">
      <alignment horizontal="center" vertical="center" wrapText="1"/>
    </xf>
    <xf numFmtId="2" fontId="33" fillId="0" borderId="21" xfId="16" applyNumberFormat="1" applyFont="1" applyBorder="1" applyAlignment="1">
      <alignment vertical="center" wrapText="1"/>
    </xf>
    <xf numFmtId="1" fontId="34" fillId="0" borderId="21" xfId="16" applyNumberFormat="1" applyFont="1" applyBorder="1" applyAlignment="1">
      <alignment horizontal="center" vertical="center" wrapText="1"/>
    </xf>
    <xf numFmtId="2" fontId="14" fillId="4" borderId="15" xfId="12" applyNumberFormat="1" applyFont="1" applyFill="1" applyBorder="1" applyAlignment="1">
      <alignment horizontal="center" vertical="center"/>
    </xf>
    <xf numFmtId="1" fontId="33" fillId="5" borderId="24" xfId="16" applyNumberFormat="1" applyFont="1" applyFill="1" applyBorder="1" applyAlignment="1">
      <alignment vertical="center" wrapText="1"/>
    </xf>
    <xf numFmtId="1" fontId="33" fillId="0" borderId="23" xfId="16" applyNumberFormat="1" applyFont="1" applyBorder="1" applyAlignment="1">
      <alignment vertical="center" wrapText="1"/>
    </xf>
    <xf numFmtId="1" fontId="33" fillId="0" borderId="23" xfId="16" applyNumberFormat="1" applyFont="1" applyBorder="1" applyAlignment="1">
      <alignment horizontal="center" vertical="center" wrapText="1"/>
    </xf>
    <xf numFmtId="2" fontId="33" fillId="0" borderId="23" xfId="16" applyNumberFormat="1" applyFont="1" applyBorder="1" applyAlignment="1">
      <alignment vertical="center" wrapText="1"/>
    </xf>
    <xf numFmtId="1" fontId="34" fillId="0" borderId="23" xfId="16" applyNumberFormat="1" applyFont="1" applyBorder="1" applyAlignment="1">
      <alignment horizontal="center" vertical="center" wrapText="1"/>
    </xf>
    <xf numFmtId="1" fontId="33" fillId="6" borderId="70" xfId="16" applyNumberFormat="1" applyFont="1" applyFill="1" applyBorder="1" applyAlignment="1">
      <alignment vertical="center" wrapText="1"/>
    </xf>
    <xf numFmtId="1" fontId="33" fillId="6" borderId="70" xfId="16" applyNumberFormat="1" applyFont="1" applyFill="1" applyBorder="1" applyAlignment="1">
      <alignment horizontal="center" vertical="center" wrapText="1"/>
    </xf>
    <xf numFmtId="2" fontId="33" fillId="6" borderId="70" xfId="16" applyNumberFormat="1" applyFont="1" applyFill="1" applyBorder="1" applyAlignment="1">
      <alignment vertical="center" wrapText="1"/>
    </xf>
    <xf numFmtId="1" fontId="34" fillId="6" borderId="70" xfId="16" applyNumberFormat="1" applyFont="1" applyFill="1" applyBorder="1" applyAlignment="1">
      <alignment horizontal="center" vertical="center" wrapText="1"/>
    </xf>
    <xf numFmtId="0" fontId="18" fillId="4" borderId="15" xfId="12" applyFont="1" applyFill="1" applyBorder="1" applyAlignment="1">
      <alignment vertical="center"/>
    </xf>
    <xf numFmtId="0" fontId="14" fillId="4" borderId="14" xfId="12" applyFont="1" applyFill="1" applyBorder="1" applyAlignment="1">
      <alignment horizontal="center" vertical="center"/>
    </xf>
    <xf numFmtId="3" fontId="64" fillId="4" borderId="13" xfId="12" applyNumberFormat="1" applyFont="1" applyFill="1" applyBorder="1" applyAlignment="1">
      <alignment horizontal="center" vertical="center"/>
    </xf>
    <xf numFmtId="44" fontId="14" fillId="4" borderId="14" xfId="12" applyNumberFormat="1" applyFont="1" applyFill="1" applyBorder="1" applyAlignment="1">
      <alignment horizontal="center" vertical="center"/>
    </xf>
    <xf numFmtId="2" fontId="14" fillId="4" borderId="13" xfId="12" applyNumberFormat="1" applyFont="1" applyFill="1" applyBorder="1" applyAlignment="1">
      <alignment horizontal="center" vertical="center"/>
    </xf>
    <xf numFmtId="44" fontId="14" fillId="4" borderId="13" xfId="12" applyNumberFormat="1" applyFont="1" applyFill="1" applyBorder="1" applyAlignment="1">
      <alignment horizontal="center" vertical="center"/>
    </xf>
    <xf numFmtId="166" fontId="14" fillId="4" borderId="13" xfId="12" applyNumberFormat="1" applyFont="1" applyFill="1" applyBorder="1" applyAlignment="1">
      <alignment horizontal="center" vertical="center"/>
    </xf>
    <xf numFmtId="166" fontId="32" fillId="0" borderId="0" xfId="12" applyNumberFormat="1" applyFont="1" applyAlignment="1">
      <alignment horizontal="center" vertical="center"/>
    </xf>
    <xf numFmtId="0" fontId="32" fillId="0" borderId="0" xfId="12" applyFont="1" applyAlignment="1" applyProtection="1">
      <alignment vertical="center"/>
      <protection locked="0"/>
    </xf>
    <xf numFmtId="1" fontId="33" fillId="0" borderId="18" xfId="16" applyNumberFormat="1" applyFont="1" applyBorder="1" applyAlignment="1" applyProtection="1">
      <alignment vertical="center" wrapText="1"/>
      <protection locked="0"/>
    </xf>
    <xf numFmtId="2" fontId="33" fillId="0" borderId="18" xfId="16" applyNumberFormat="1" applyFont="1" applyBorder="1" applyAlignment="1" applyProtection="1">
      <alignment vertical="center" wrapText="1"/>
      <protection locked="0"/>
    </xf>
    <xf numFmtId="1" fontId="33" fillId="0" borderId="26" xfId="16" applyNumberFormat="1" applyFont="1" applyBorder="1" applyAlignment="1" applyProtection="1">
      <alignment vertical="center" wrapText="1"/>
      <protection locked="0"/>
    </xf>
    <xf numFmtId="2" fontId="33" fillId="0" borderId="26" xfId="16" applyNumberFormat="1" applyFont="1" applyBorder="1" applyAlignment="1" applyProtection="1">
      <alignment vertical="center" wrapText="1"/>
      <protection locked="0"/>
    </xf>
    <xf numFmtId="1" fontId="33" fillId="0" borderId="28" xfId="16" applyNumberFormat="1" applyFont="1" applyBorder="1" applyAlignment="1" applyProtection="1">
      <alignment vertical="center" wrapText="1"/>
      <protection locked="0"/>
    </xf>
    <xf numFmtId="2" fontId="33" fillId="0" borderId="28" xfId="16" applyNumberFormat="1" applyFont="1" applyBorder="1" applyAlignment="1" applyProtection="1">
      <alignment vertical="center" wrapText="1"/>
      <protection locked="0"/>
    </xf>
    <xf numFmtId="1" fontId="34" fillId="0" borderId="18" xfId="16" applyNumberFormat="1" applyFont="1" applyBorder="1" applyAlignment="1" applyProtection="1">
      <alignment horizontal="center" vertical="center" wrapText="1"/>
      <protection locked="0"/>
    </xf>
    <xf numFmtId="1" fontId="34" fillId="0" borderId="16" xfId="16" applyNumberFormat="1" applyFont="1" applyBorder="1" applyAlignment="1" applyProtection="1">
      <alignment horizontal="center" vertical="center" wrapText="1"/>
      <protection locked="0"/>
    </xf>
    <xf numFmtId="1" fontId="33" fillId="0" borderId="16" xfId="16" applyNumberFormat="1" applyFont="1" applyBorder="1" applyAlignment="1" applyProtection="1">
      <alignment vertical="center" wrapText="1"/>
      <protection locked="0"/>
    </xf>
    <xf numFmtId="2" fontId="33" fillId="0" borderId="16" xfId="16" applyNumberFormat="1" applyFont="1" applyBorder="1" applyAlignment="1" applyProtection="1">
      <alignment vertical="center" wrapText="1"/>
      <protection locked="0"/>
    </xf>
    <xf numFmtId="1" fontId="34" fillId="0" borderId="26" xfId="16" applyNumberFormat="1" applyFont="1" applyBorder="1" applyAlignment="1" applyProtection="1">
      <alignment horizontal="center" vertical="center" wrapText="1"/>
      <protection locked="0"/>
    </xf>
    <xf numFmtId="1" fontId="34" fillId="0" borderId="21" xfId="16" applyNumberFormat="1" applyFont="1" applyBorder="1" applyAlignment="1" applyProtection="1">
      <alignment horizontal="center" vertical="center" wrapText="1"/>
      <protection locked="0"/>
    </xf>
    <xf numFmtId="2" fontId="33" fillId="0" borderId="21" xfId="16" applyNumberFormat="1" applyFont="1" applyBorder="1" applyAlignment="1" applyProtection="1">
      <alignment vertical="center" wrapText="1"/>
      <protection locked="0"/>
    </xf>
    <xf numFmtId="1" fontId="34" fillId="0" borderId="23" xfId="16" applyNumberFormat="1" applyFont="1" applyBorder="1" applyAlignment="1" applyProtection="1">
      <alignment horizontal="center" vertical="center" wrapText="1"/>
      <protection locked="0"/>
    </xf>
    <xf numFmtId="2" fontId="33" fillId="0" borderId="23" xfId="16" applyNumberFormat="1" applyFont="1" applyBorder="1" applyAlignment="1" applyProtection="1">
      <alignment vertical="center" wrapText="1"/>
      <protection locked="0"/>
    </xf>
    <xf numFmtId="1" fontId="34" fillId="6" borderId="70" xfId="16" applyNumberFormat="1" applyFont="1" applyFill="1" applyBorder="1" applyAlignment="1" applyProtection="1">
      <alignment horizontal="center" vertical="center" wrapText="1"/>
      <protection locked="0"/>
    </xf>
    <xf numFmtId="2" fontId="33" fillId="6" borderId="70" xfId="16" applyNumberFormat="1" applyFont="1" applyFill="1" applyBorder="1" applyAlignment="1" applyProtection="1">
      <alignment vertical="center" wrapText="1"/>
      <protection locked="0"/>
    </xf>
    <xf numFmtId="1" fontId="14" fillId="4" borderId="13" xfId="12" applyNumberFormat="1" applyFont="1" applyFill="1" applyBorder="1" applyAlignment="1" applyProtection="1">
      <alignment horizontal="center" vertical="center"/>
      <protection locked="0"/>
    </xf>
    <xf numFmtId="44" fontId="14" fillId="4" borderId="14" xfId="12" applyNumberFormat="1" applyFont="1" applyFill="1" applyBorder="1" applyAlignment="1" applyProtection="1">
      <alignment horizontal="center" vertical="center"/>
      <protection locked="0"/>
    </xf>
    <xf numFmtId="3" fontId="32" fillId="0" borderId="0" xfId="12" applyNumberFormat="1" applyFont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7" fillId="0" borderId="0" xfId="0" applyFont="1" applyAlignment="1">
      <alignment horizontal="center" vertical="center" wrapText="1"/>
    </xf>
    <xf numFmtId="10" fontId="39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center"/>
    </xf>
    <xf numFmtId="1" fontId="2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2" fontId="45" fillId="5" borderId="40" xfId="0" applyNumberFormat="1" applyFont="1" applyFill="1" applyBorder="1" applyAlignment="1">
      <alignment horizontal="center" vertical="center" textRotation="90" wrapText="1"/>
    </xf>
    <xf numFmtId="2" fontId="45" fillId="5" borderId="35" xfId="0" applyNumberFormat="1" applyFont="1" applyFill="1" applyBorder="1" applyAlignment="1">
      <alignment horizontal="center" vertical="center" textRotation="90" wrapText="1"/>
    </xf>
    <xf numFmtId="0" fontId="0" fillId="0" borderId="0" xfId="0" applyAlignment="1">
      <alignment vertical="center"/>
    </xf>
    <xf numFmtId="166" fontId="41" fillId="5" borderId="41" xfId="0" applyNumberFormat="1" applyFont="1" applyFill="1" applyBorder="1" applyAlignment="1">
      <alignment horizontal="left" vertical="center"/>
    </xf>
    <xf numFmtId="0" fontId="41" fillId="0" borderId="42" xfId="0" applyFont="1" applyBorder="1" applyAlignment="1">
      <alignment horizontal="center" vertical="center"/>
    </xf>
    <xf numFmtId="0" fontId="41" fillId="2" borderId="41" xfId="0" applyFont="1" applyFill="1" applyBorder="1" applyAlignment="1">
      <alignment horizontal="center" vertical="center"/>
    </xf>
    <xf numFmtId="166" fontId="41" fillId="5" borderId="41" xfId="0" applyNumberFormat="1" applyFont="1" applyFill="1" applyBorder="1" applyAlignment="1">
      <alignment horizontal="center" vertical="center"/>
    </xf>
    <xf numFmtId="0" fontId="41" fillId="0" borderId="41" xfId="0" applyFont="1" applyBorder="1" applyAlignment="1">
      <alignment horizontal="center" vertical="center"/>
    </xf>
    <xf numFmtId="0" fontId="41" fillId="6" borderId="46" xfId="0" applyFont="1" applyFill="1" applyBorder="1" applyAlignment="1">
      <alignment horizontal="center" vertical="center"/>
    </xf>
    <xf numFmtId="0" fontId="41" fillId="6" borderId="47" xfId="0" applyFont="1" applyFill="1" applyBorder="1" applyAlignment="1">
      <alignment horizontal="center" vertical="center"/>
    </xf>
    <xf numFmtId="166" fontId="41" fillId="6" borderId="47" xfId="0" applyNumberFormat="1" applyFont="1" applyFill="1" applyBorder="1" applyAlignment="1">
      <alignment horizontal="center" vertical="center"/>
    </xf>
    <xf numFmtId="0" fontId="42" fillId="0" borderId="41" xfId="0" applyFont="1" applyBorder="1" applyAlignment="1">
      <alignment horizontal="center" vertical="center"/>
    </xf>
    <xf numFmtId="0" fontId="41" fillId="0" borderId="43" xfId="0" applyFont="1" applyBorder="1" applyAlignment="1">
      <alignment horizontal="center" vertical="center"/>
    </xf>
    <xf numFmtId="0" fontId="41" fillId="2" borderId="44" xfId="0" applyFont="1" applyFill="1" applyBorder="1" applyAlignment="1">
      <alignment horizontal="center" vertical="center"/>
    </xf>
    <xf numFmtId="166" fontId="41" fillId="5" borderId="44" xfId="0" applyNumberFormat="1" applyFont="1" applyFill="1" applyBorder="1" applyAlignment="1">
      <alignment horizontal="center" vertical="center"/>
    </xf>
    <xf numFmtId="0" fontId="42" fillId="0" borderId="44" xfId="0" applyFont="1" applyBorder="1" applyAlignment="1">
      <alignment horizontal="center" vertical="center"/>
    </xf>
    <xf numFmtId="0" fontId="39" fillId="0" borderId="0" xfId="0" applyFont="1" applyAlignment="1">
      <alignment horizontal="left" vertical="top" wrapText="1"/>
    </xf>
    <xf numFmtId="166" fontId="16" fillId="4" borderId="13" xfId="0" applyNumberFormat="1" applyFont="1" applyFill="1" applyBorder="1" applyAlignment="1">
      <alignment vertical="center"/>
    </xf>
    <xf numFmtId="0" fontId="37" fillId="0" borderId="0" xfId="0" applyFont="1" applyAlignment="1">
      <alignment vertical="center" wrapText="1"/>
    </xf>
    <xf numFmtId="0" fontId="43" fillId="0" borderId="0" xfId="0" applyFont="1" applyAlignment="1">
      <alignment wrapText="1"/>
    </xf>
    <xf numFmtId="0" fontId="8" fillId="4" borderId="0" xfId="12" applyFont="1" applyFill="1" applyAlignment="1">
      <alignment horizontal="left" vertical="center"/>
    </xf>
    <xf numFmtId="0" fontId="41" fillId="0" borderId="48" xfId="0" applyFont="1" applyBorder="1" applyAlignment="1">
      <alignment horizontal="center" vertical="center"/>
    </xf>
    <xf numFmtId="0" fontId="2" fillId="0" borderId="0" xfId="0" applyFont="1"/>
    <xf numFmtId="0" fontId="41" fillId="0" borderId="44" xfId="0" applyFont="1" applyBorder="1" applyAlignment="1">
      <alignment horizontal="center" vertical="center"/>
    </xf>
    <xf numFmtId="166" fontId="44" fillId="4" borderId="13" xfId="0" applyNumberFormat="1" applyFont="1" applyFill="1" applyBorder="1" applyAlignment="1">
      <alignment horizontal="right" vertical="center"/>
    </xf>
    <xf numFmtId="0" fontId="47" fillId="0" borderId="0" xfId="0" applyFont="1" applyAlignment="1">
      <alignment vertical="center" wrapText="1"/>
    </xf>
    <xf numFmtId="2" fontId="45" fillId="5" borderId="40" xfId="0" applyNumberFormat="1" applyFont="1" applyFill="1" applyBorder="1" applyAlignment="1">
      <alignment horizontal="center" vertical="center" wrapText="1"/>
    </xf>
    <xf numFmtId="2" fontId="45" fillId="5" borderId="35" xfId="0" applyNumberFormat="1" applyFont="1" applyFill="1" applyBorder="1" applyAlignment="1">
      <alignment horizontal="center" vertical="center" wrapText="1"/>
    </xf>
    <xf numFmtId="166" fontId="32" fillId="0" borderId="0" xfId="12" applyNumberFormat="1" applyFont="1"/>
    <xf numFmtId="0" fontId="32" fillId="0" borderId="0" xfId="12" applyFont="1"/>
    <xf numFmtId="0" fontId="30" fillId="0" borderId="0" xfId="12" applyFont="1" applyAlignment="1">
      <alignment horizontal="left" vertical="center" indent="1"/>
    </xf>
    <xf numFmtId="0" fontId="38" fillId="0" borderId="0" xfId="12" applyFont="1" applyAlignment="1">
      <alignment horizontal="right" vertical="center"/>
    </xf>
    <xf numFmtId="0" fontId="28" fillId="4" borderId="0" xfId="12" applyFont="1" applyFill="1" applyAlignment="1">
      <alignment horizontal="left" vertical="center"/>
    </xf>
    <xf numFmtId="166" fontId="8" fillId="0" borderId="0" xfId="12" applyNumberFormat="1" applyFont="1" applyAlignment="1">
      <alignment vertical="center"/>
    </xf>
    <xf numFmtId="0" fontId="4" fillId="0" borderId="0" xfId="12" applyFont="1"/>
    <xf numFmtId="166" fontId="4" fillId="0" borderId="0" xfId="12" applyNumberFormat="1" applyFont="1"/>
    <xf numFmtId="2" fontId="8" fillId="4" borderId="34" xfId="12" applyNumberFormat="1" applyFont="1" applyFill="1" applyBorder="1" applyAlignment="1">
      <alignment horizontal="left" vertical="center"/>
    </xf>
    <xf numFmtId="1" fontId="8" fillId="4" borderId="34" xfId="12" applyNumberFormat="1" applyFont="1" applyFill="1" applyBorder="1" applyAlignment="1">
      <alignment horizontal="left" vertical="center" indent="1"/>
    </xf>
    <xf numFmtId="0" fontId="15" fillId="0" borderId="0" xfId="22" applyFont="1" applyAlignment="1">
      <alignment horizontal="center" vertical="center" wrapText="1"/>
    </xf>
    <xf numFmtId="167" fontId="24" fillId="0" borderId="0" xfId="12" applyNumberFormat="1" applyFont="1" applyAlignment="1">
      <alignment horizontal="center" vertical="center"/>
    </xf>
    <xf numFmtId="166" fontId="24" fillId="0" borderId="0" xfId="12" applyNumberFormat="1" applyFont="1" applyAlignment="1">
      <alignment vertical="center"/>
    </xf>
    <xf numFmtId="0" fontId="33" fillId="0" borderId="0" xfId="12" applyFont="1"/>
    <xf numFmtId="0" fontId="33" fillId="0" borderId="0" xfId="12" applyFont="1" applyAlignment="1">
      <alignment horizontal="left" indent="1"/>
    </xf>
    <xf numFmtId="0" fontId="33" fillId="0" borderId="0" xfId="12" applyFont="1" applyAlignment="1">
      <alignment horizontal="center"/>
    </xf>
    <xf numFmtId="167" fontId="33" fillId="0" borderId="0" xfId="12" applyNumberFormat="1" applyFont="1" applyAlignment="1">
      <alignment horizontal="center"/>
    </xf>
    <xf numFmtId="166" fontId="33" fillId="0" borderId="0" xfId="12" applyNumberFormat="1" applyFont="1"/>
    <xf numFmtId="0" fontId="17" fillId="4" borderId="33" xfId="12" applyFont="1" applyFill="1" applyBorder="1" applyAlignment="1">
      <alignment horizontal="center" vertical="center" wrapText="1"/>
    </xf>
    <xf numFmtId="0" fontId="17" fillId="4" borderId="32" xfId="12" applyFont="1" applyFill="1" applyBorder="1" applyAlignment="1">
      <alignment horizontal="center" vertical="center" wrapText="1"/>
    </xf>
    <xf numFmtId="166" fontId="17" fillId="4" borderId="80" xfId="12" applyNumberFormat="1" applyFont="1" applyFill="1" applyBorder="1" applyAlignment="1">
      <alignment horizontal="center" vertical="center" wrapText="1"/>
    </xf>
    <xf numFmtId="0" fontId="17" fillId="4" borderId="80" xfId="12" applyFont="1" applyFill="1" applyBorder="1" applyAlignment="1">
      <alignment horizontal="center" vertical="center" wrapText="1"/>
    </xf>
    <xf numFmtId="0" fontId="17" fillId="4" borderId="81" xfId="12" applyFont="1" applyFill="1" applyBorder="1" applyAlignment="1">
      <alignment horizontal="center" vertical="center" wrapText="1"/>
    </xf>
    <xf numFmtId="1" fontId="33" fillId="5" borderId="18" xfId="16" applyNumberFormat="1" applyFont="1" applyFill="1" applyBorder="1" applyAlignment="1">
      <alignment horizontal="left" vertical="center" wrapText="1" indent="1"/>
    </xf>
    <xf numFmtId="166" fontId="33" fillId="0" borderId="18" xfId="16" applyNumberFormat="1" applyFont="1" applyBorder="1" applyAlignment="1">
      <alignment vertical="center" wrapText="1"/>
    </xf>
    <xf numFmtId="166" fontId="33" fillId="0" borderId="76" xfId="16" applyNumberFormat="1" applyFont="1" applyBorder="1" applyAlignment="1">
      <alignment vertical="center" wrapText="1"/>
    </xf>
    <xf numFmtId="1" fontId="33" fillId="5" borderId="26" xfId="16" applyNumberFormat="1" applyFont="1" applyFill="1" applyBorder="1" applyAlignment="1">
      <alignment horizontal="left" vertical="center" wrapText="1" indent="1"/>
    </xf>
    <xf numFmtId="166" fontId="33" fillId="0" borderId="26" xfId="16" applyNumberFormat="1" applyFont="1" applyBorder="1" applyAlignment="1">
      <alignment vertical="center" wrapText="1"/>
    </xf>
    <xf numFmtId="166" fontId="33" fillId="0" borderId="77" xfId="16" applyNumberFormat="1" applyFont="1" applyBorder="1" applyAlignment="1">
      <alignment vertical="center" wrapText="1"/>
    </xf>
    <xf numFmtId="1" fontId="33" fillId="5" borderId="16" xfId="16" applyNumberFormat="1" applyFont="1" applyFill="1" applyBorder="1" applyAlignment="1">
      <alignment horizontal="left" vertical="center" wrapText="1" indent="1"/>
    </xf>
    <xf numFmtId="166" fontId="33" fillId="0" borderId="16" xfId="16" applyNumberFormat="1" applyFont="1" applyBorder="1" applyAlignment="1">
      <alignment vertical="center" wrapText="1"/>
    </xf>
    <xf numFmtId="166" fontId="33" fillId="0" borderId="78" xfId="16" applyNumberFormat="1" applyFont="1" applyBorder="1" applyAlignment="1">
      <alignment vertical="center" wrapText="1"/>
    </xf>
    <xf numFmtId="1" fontId="33" fillId="5" borderId="64" xfId="16" applyNumberFormat="1" applyFont="1" applyFill="1" applyBorder="1" applyAlignment="1">
      <alignment horizontal="left" vertical="center" wrapText="1" indent="1"/>
    </xf>
    <xf numFmtId="166" fontId="33" fillId="7" borderId="20" xfId="16" applyNumberFormat="1" applyFont="1" applyFill="1" applyBorder="1" applyAlignment="1">
      <alignment vertical="center" wrapText="1"/>
    </xf>
    <xf numFmtId="166" fontId="33" fillId="7" borderId="66" xfId="16" applyNumberFormat="1" applyFont="1" applyFill="1" applyBorder="1" applyAlignment="1">
      <alignment vertical="center" wrapText="1"/>
    </xf>
    <xf numFmtId="166" fontId="33" fillId="7" borderId="66" xfId="16" applyNumberFormat="1" applyFont="1" applyFill="1" applyBorder="1" applyAlignment="1">
      <alignment horizontal="center" vertical="center" wrapText="1"/>
    </xf>
    <xf numFmtId="166" fontId="33" fillId="7" borderId="67" xfId="16" applyNumberFormat="1" applyFont="1" applyFill="1" applyBorder="1" applyAlignment="1">
      <alignment vertical="center" wrapText="1"/>
    </xf>
    <xf numFmtId="1" fontId="33" fillId="5" borderId="61" xfId="16" applyNumberFormat="1" applyFont="1" applyFill="1" applyBorder="1" applyAlignment="1">
      <alignment horizontal="left" vertical="center" wrapText="1" indent="1"/>
    </xf>
    <xf numFmtId="166" fontId="33" fillId="7" borderId="25" xfId="16" applyNumberFormat="1" applyFont="1" applyFill="1" applyBorder="1" applyAlignment="1">
      <alignment vertical="center" wrapText="1"/>
    </xf>
    <xf numFmtId="166" fontId="33" fillId="7" borderId="0" xfId="16" applyNumberFormat="1" applyFont="1" applyFill="1" applyAlignment="1">
      <alignment vertical="center" wrapText="1"/>
    </xf>
    <xf numFmtId="166" fontId="33" fillId="7" borderId="0" xfId="16" applyNumberFormat="1" applyFont="1" applyFill="1" applyAlignment="1">
      <alignment horizontal="center" vertical="center" wrapText="1"/>
    </xf>
    <xf numFmtId="166" fontId="33" fillId="7" borderId="68" xfId="16" applyNumberFormat="1" applyFont="1" applyFill="1" applyBorder="1" applyAlignment="1">
      <alignment vertical="center" wrapText="1"/>
    </xf>
    <xf numFmtId="166" fontId="33" fillId="7" borderId="15" xfId="16" applyNumberFormat="1" applyFont="1" applyFill="1" applyBorder="1" applyAlignment="1">
      <alignment vertical="center" wrapText="1"/>
    </xf>
    <xf numFmtId="166" fontId="33" fillId="7" borderId="14" xfId="16" applyNumberFormat="1" applyFont="1" applyFill="1" applyBorder="1" applyAlignment="1">
      <alignment vertical="center" wrapText="1"/>
    </xf>
    <xf numFmtId="166" fontId="33" fillId="7" borderId="14" xfId="16" applyNumberFormat="1" applyFont="1" applyFill="1" applyBorder="1" applyAlignment="1">
      <alignment horizontal="center" vertical="center" wrapText="1"/>
    </xf>
    <xf numFmtId="166" fontId="33" fillId="7" borderId="69" xfId="16" applyNumberFormat="1" applyFont="1" applyFill="1" applyBorder="1" applyAlignment="1">
      <alignment vertical="center" wrapText="1"/>
    </xf>
    <xf numFmtId="1" fontId="33" fillId="7" borderId="20" xfId="16" applyNumberFormat="1" applyFont="1" applyFill="1" applyBorder="1" applyAlignment="1">
      <alignment vertical="center" wrapText="1"/>
    </xf>
    <xf numFmtId="1" fontId="33" fillId="7" borderId="66" xfId="16" applyNumberFormat="1" applyFont="1" applyFill="1" applyBorder="1" applyAlignment="1">
      <alignment vertical="center" wrapText="1"/>
    </xf>
    <xf numFmtId="1" fontId="33" fillId="7" borderId="66" xfId="16" applyNumberFormat="1" applyFont="1" applyFill="1" applyBorder="1" applyAlignment="1">
      <alignment horizontal="center" vertical="center" wrapText="1"/>
    </xf>
    <xf numFmtId="1" fontId="33" fillId="7" borderId="67" xfId="16" applyNumberFormat="1" applyFont="1" applyFill="1" applyBorder="1" applyAlignment="1">
      <alignment vertical="center" wrapText="1"/>
    </xf>
    <xf numFmtId="1" fontId="33" fillId="7" borderId="25" xfId="16" applyNumberFormat="1" applyFont="1" applyFill="1" applyBorder="1" applyAlignment="1">
      <alignment vertical="center" wrapText="1"/>
    </xf>
    <xf numFmtId="1" fontId="33" fillId="7" borderId="0" xfId="16" applyNumberFormat="1" applyFont="1" applyFill="1" applyAlignment="1">
      <alignment vertical="center" wrapText="1"/>
    </xf>
    <xf numFmtId="1" fontId="33" fillId="7" borderId="0" xfId="16" applyNumberFormat="1" applyFont="1" applyFill="1" applyAlignment="1">
      <alignment horizontal="center" vertical="center" wrapText="1"/>
    </xf>
    <xf numFmtId="1" fontId="33" fillId="7" borderId="68" xfId="16" applyNumberFormat="1" applyFont="1" applyFill="1" applyBorder="1" applyAlignment="1">
      <alignment vertical="center" wrapText="1"/>
    </xf>
    <xf numFmtId="1" fontId="33" fillId="7" borderId="15" xfId="16" applyNumberFormat="1" applyFont="1" applyFill="1" applyBorder="1" applyAlignment="1">
      <alignment vertical="center" wrapText="1"/>
    </xf>
    <xf numFmtId="1" fontId="33" fillId="7" borderId="14" xfId="16" applyNumberFormat="1" applyFont="1" applyFill="1" applyBorder="1" applyAlignment="1">
      <alignment vertical="center" wrapText="1"/>
    </xf>
    <xf numFmtId="1" fontId="33" fillId="7" borderId="14" xfId="16" applyNumberFormat="1" applyFont="1" applyFill="1" applyBorder="1" applyAlignment="1">
      <alignment horizontal="center" vertical="center" wrapText="1"/>
    </xf>
    <xf numFmtId="1" fontId="33" fillId="7" borderId="69" xfId="16" applyNumberFormat="1" applyFont="1" applyFill="1" applyBorder="1" applyAlignment="1">
      <alignment vertical="center" wrapText="1"/>
    </xf>
    <xf numFmtId="0" fontId="0" fillId="0" borderId="0" xfId="0" applyAlignment="1">
      <alignment horizontal="left" indent="1"/>
    </xf>
    <xf numFmtId="166" fontId="0" fillId="0" borderId="0" xfId="0" applyNumberFormat="1"/>
    <xf numFmtId="0" fontId="54" fillId="4" borderId="22" xfId="0" applyFont="1" applyFill="1" applyBorder="1" applyAlignment="1">
      <alignment horizontal="center" vertical="center"/>
    </xf>
    <xf numFmtId="166" fontId="54" fillId="4" borderId="21" xfId="0" applyNumberFormat="1" applyFont="1" applyFill="1" applyBorder="1" applyAlignment="1">
      <alignment vertical="center"/>
    </xf>
    <xf numFmtId="166" fontId="54" fillId="4" borderId="79" xfId="0" applyNumberFormat="1" applyFont="1" applyFill="1" applyBorder="1" applyAlignment="1">
      <alignment vertical="center"/>
    </xf>
    <xf numFmtId="0" fontId="4" fillId="0" borderId="0" xfId="12" applyFont="1" applyAlignment="1">
      <alignment horizontal="left" indent="1"/>
    </xf>
    <xf numFmtId="0" fontId="4" fillId="0" borderId="0" xfId="12" applyFont="1" applyAlignment="1">
      <alignment horizontal="center"/>
    </xf>
    <xf numFmtId="166" fontId="4" fillId="0" borderId="0" xfId="12" applyNumberFormat="1" applyFont="1" applyAlignment="1">
      <alignment horizontal="center"/>
    </xf>
    <xf numFmtId="1" fontId="33" fillId="0" borderId="18" xfId="16" applyNumberFormat="1" applyFont="1" applyBorder="1" applyAlignment="1" applyProtection="1">
      <alignment horizontal="center" vertical="center" wrapText="1"/>
      <protection locked="0"/>
    </xf>
    <xf numFmtId="166" fontId="33" fillId="0" borderId="18" xfId="16" applyNumberFormat="1" applyFont="1" applyBorder="1" applyAlignment="1" applyProtection="1">
      <alignment vertical="center" wrapText="1"/>
      <protection locked="0"/>
    </xf>
    <xf numFmtId="1" fontId="33" fillId="0" borderId="26" xfId="16" applyNumberFormat="1" applyFont="1" applyBorder="1" applyAlignment="1" applyProtection="1">
      <alignment horizontal="center" vertical="center" wrapText="1"/>
      <protection locked="0"/>
    </xf>
    <xf numFmtId="166" fontId="33" fillId="0" borderId="26" xfId="16" applyNumberFormat="1" applyFont="1" applyBorder="1" applyAlignment="1" applyProtection="1">
      <alignment vertical="center" wrapText="1"/>
      <protection locked="0"/>
    </xf>
    <xf numFmtId="1" fontId="33" fillId="0" borderId="16" xfId="16" applyNumberFormat="1" applyFont="1" applyBorder="1" applyAlignment="1" applyProtection="1">
      <alignment horizontal="center" vertical="center" wrapText="1"/>
      <protection locked="0"/>
    </xf>
    <xf numFmtId="166" fontId="33" fillId="0" borderId="16" xfId="16" applyNumberFormat="1" applyFont="1" applyBorder="1" applyAlignment="1" applyProtection="1">
      <alignment vertical="center" wrapText="1"/>
      <protection locked="0"/>
    </xf>
    <xf numFmtId="0" fontId="9" fillId="0" borderId="0" xfId="12" applyFont="1"/>
    <xf numFmtId="0" fontId="58" fillId="0" borderId="0" xfId="12" applyFont="1"/>
    <xf numFmtId="0" fontId="9" fillId="0" borderId="0" xfId="12" applyFont="1" applyAlignment="1">
      <alignment horizontal="center"/>
    </xf>
    <xf numFmtId="0" fontId="12" fillId="0" borderId="0" xfId="12" applyFont="1" applyAlignment="1">
      <alignment vertical="center" wrapText="1"/>
    </xf>
    <xf numFmtId="0" fontId="11" fillId="0" borderId="0" xfId="12" applyFont="1" applyAlignment="1">
      <alignment wrapText="1"/>
    </xf>
    <xf numFmtId="0" fontId="13" fillId="0" borderId="0" xfId="12" applyFont="1" applyAlignment="1">
      <alignment vertical="center" wrapText="1"/>
    </xf>
    <xf numFmtId="0" fontId="57" fillId="0" borderId="0" xfId="12" applyFont="1" applyAlignment="1">
      <alignment vertical="center" wrapText="1"/>
    </xf>
    <xf numFmtId="0" fontId="55" fillId="0" borderId="0" xfId="12" applyFont="1" applyAlignment="1">
      <alignment horizontal="center"/>
    </xf>
    <xf numFmtId="0" fontId="56" fillId="0" borderId="0" xfId="12" applyFont="1" applyAlignment="1">
      <alignment horizontal="right" wrapText="1"/>
    </xf>
    <xf numFmtId="0" fontId="41" fillId="0" borderId="0" xfId="12" applyFont="1"/>
    <xf numFmtId="0" fontId="41" fillId="0" borderId="0" xfId="12" applyFont="1" applyAlignment="1">
      <alignment horizontal="center"/>
    </xf>
    <xf numFmtId="1" fontId="54" fillId="4" borderId="49" xfId="0" applyNumberFormat="1" applyFont="1" applyFill="1" applyBorder="1" applyAlignment="1">
      <alignment horizontal="center" vertical="center" wrapText="1"/>
    </xf>
    <xf numFmtId="1" fontId="54" fillId="4" borderId="50" xfId="0" applyNumberFormat="1" applyFont="1" applyFill="1" applyBorder="1" applyAlignment="1">
      <alignment horizontal="center" vertical="center" wrapText="1"/>
    </xf>
    <xf numFmtId="1" fontId="54" fillId="4" borderId="51" xfId="0" applyNumberFormat="1" applyFont="1" applyFill="1" applyBorder="1" applyAlignment="1">
      <alignment horizontal="center" vertical="center" wrapText="1"/>
    </xf>
    <xf numFmtId="0" fontId="41" fillId="0" borderId="26" xfId="12" applyFont="1" applyBorder="1" applyAlignment="1">
      <alignment horizontal="left" vertical="center" wrapText="1" indent="1"/>
    </xf>
    <xf numFmtId="0" fontId="58" fillId="0" borderId="26" xfId="12" applyFont="1" applyBorder="1" applyAlignment="1">
      <alignment horizontal="center" vertical="center" wrapText="1"/>
    </xf>
    <xf numFmtId="166" fontId="41" fillId="5" borderId="26" xfId="12" applyNumberFormat="1" applyFont="1" applyFill="1" applyBorder="1" applyAlignment="1">
      <alignment vertical="center" wrapText="1"/>
    </xf>
    <xf numFmtId="4" fontId="41" fillId="5" borderId="26" xfId="12" applyNumberFormat="1" applyFont="1" applyFill="1" applyBorder="1" applyAlignment="1">
      <alignment horizontal="center" vertical="center" wrapText="1"/>
    </xf>
    <xf numFmtId="166" fontId="41" fillId="5" borderId="26" xfId="12" applyNumberFormat="1" applyFont="1" applyFill="1" applyBorder="1" applyAlignment="1" applyProtection="1">
      <alignment vertical="center" wrapText="1"/>
      <protection locked="0"/>
    </xf>
    <xf numFmtId="4" fontId="41" fillId="5" borderId="26" xfId="12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12" applyFont="1" applyAlignment="1">
      <alignment vertical="center"/>
    </xf>
    <xf numFmtId="0" fontId="9" fillId="0" borderId="0" xfId="12" applyFont="1" applyAlignment="1">
      <alignment horizontal="center" vertical="center"/>
    </xf>
    <xf numFmtId="0" fontId="11" fillId="0" borderId="0" xfId="12" applyFont="1" applyAlignment="1">
      <alignment vertical="center" wrapText="1"/>
    </xf>
    <xf numFmtId="0" fontId="11" fillId="0" borderId="0" xfId="12" applyFont="1" applyAlignment="1">
      <alignment horizontal="center" vertical="center" wrapText="1"/>
    </xf>
    <xf numFmtId="0" fontId="13" fillId="4" borderId="0" xfId="12" applyFont="1" applyFill="1" applyAlignment="1">
      <alignment vertical="center" wrapText="1"/>
    </xf>
    <xf numFmtId="0" fontId="55" fillId="4" borderId="0" xfId="12" applyFont="1" applyFill="1" applyAlignment="1">
      <alignment horizontal="center" vertical="center"/>
    </xf>
    <xf numFmtId="0" fontId="56" fillId="4" borderId="0" xfId="12" applyFont="1" applyFill="1" applyAlignment="1">
      <alignment horizontal="right" vertical="center" wrapText="1"/>
    </xf>
    <xf numFmtId="0" fontId="41" fillId="4" borderId="0" xfId="12" applyFont="1" applyFill="1" applyAlignment="1">
      <alignment vertical="center"/>
    </xf>
    <xf numFmtId="0" fontId="41" fillId="0" borderId="0" xfId="12" applyFont="1" applyAlignment="1">
      <alignment horizontal="center" vertical="center"/>
    </xf>
    <xf numFmtId="1" fontId="54" fillId="4" borderId="58" xfId="0" applyNumberFormat="1" applyFont="1" applyFill="1" applyBorder="1" applyAlignment="1">
      <alignment horizontal="center" vertical="center" wrapText="1"/>
    </xf>
    <xf numFmtId="1" fontId="54" fillId="4" borderId="35" xfId="0" applyNumberFormat="1" applyFont="1" applyFill="1" applyBorder="1" applyAlignment="1">
      <alignment horizontal="center" vertical="center" wrapText="1"/>
    </xf>
    <xf numFmtId="0" fontId="41" fillId="0" borderId="26" xfId="12" applyFont="1" applyBorder="1" applyAlignment="1">
      <alignment horizontal="left" vertical="center" wrapText="1"/>
    </xf>
    <xf numFmtId="166" fontId="41" fillId="5" borderId="26" xfId="12" applyNumberFormat="1" applyFont="1" applyFill="1" applyBorder="1" applyAlignment="1">
      <alignment vertical="center"/>
    </xf>
    <xf numFmtId="0" fontId="41" fillId="0" borderId="26" xfId="12" quotePrefix="1" applyFont="1" applyBorder="1" applyAlignment="1">
      <alignment horizontal="center" vertical="center"/>
    </xf>
    <xf numFmtId="0" fontId="41" fillId="0" borderId="26" xfId="12" applyFont="1" applyBorder="1" applyAlignment="1">
      <alignment vertical="center"/>
    </xf>
    <xf numFmtId="166" fontId="40" fillId="4" borderId="26" xfId="12" applyNumberFormat="1" applyFont="1" applyFill="1" applyBorder="1" applyAlignment="1">
      <alignment vertical="center"/>
    </xf>
    <xf numFmtId="0" fontId="66" fillId="0" borderId="0" xfId="12" applyFont="1" applyAlignment="1">
      <alignment horizontal="center" vertical="center" wrapText="1"/>
    </xf>
    <xf numFmtId="0" fontId="67" fillId="0" borderId="0" xfId="12" applyFont="1" applyAlignment="1">
      <alignment horizontal="center" vertical="center" wrapText="1"/>
    </xf>
    <xf numFmtId="0" fontId="4" fillId="0" borderId="82" xfId="12" applyFont="1" applyBorder="1" applyAlignment="1">
      <alignment horizontal="left" vertical="center" wrapText="1"/>
    </xf>
    <xf numFmtId="0" fontId="4" fillId="0" borderId="0" xfId="12" applyFont="1" applyAlignment="1">
      <alignment horizontal="left" vertical="center" wrapText="1"/>
    </xf>
    <xf numFmtId="0" fontId="4" fillId="4" borderId="4" xfId="12" applyFont="1" applyFill="1" applyBorder="1" applyAlignment="1">
      <alignment horizontal="center" vertical="center" wrapText="1"/>
    </xf>
    <xf numFmtId="166" fontId="5" fillId="6" borderId="61" xfId="12" applyNumberFormat="1" applyFont="1" applyFill="1" applyBorder="1" applyAlignment="1" applyProtection="1">
      <alignment horizontal="center" vertical="center"/>
      <protection locked="0"/>
    </xf>
    <xf numFmtId="166" fontId="5" fillId="6" borderId="62" xfId="12" applyNumberFormat="1" applyFont="1" applyFill="1" applyBorder="1" applyAlignment="1" applyProtection="1">
      <alignment horizontal="center" vertical="center"/>
      <protection locked="0"/>
    </xf>
    <xf numFmtId="166" fontId="5" fillId="6" borderId="63" xfId="12" applyNumberFormat="1" applyFont="1" applyFill="1" applyBorder="1" applyAlignment="1" applyProtection="1">
      <alignment horizontal="center" vertical="center"/>
      <protection locked="0"/>
    </xf>
    <xf numFmtId="0" fontId="59" fillId="0" borderId="0" xfId="12" applyFont="1" applyAlignment="1">
      <alignment horizontal="center" vertical="top" wrapText="1"/>
    </xf>
    <xf numFmtId="0" fontId="26" fillId="0" borderId="0" xfId="12" applyFont="1" applyAlignment="1">
      <alignment horizontal="right" vertical="center"/>
    </xf>
    <xf numFmtId="0" fontId="28" fillId="4" borderId="0" xfId="12" applyFont="1" applyFill="1" applyAlignment="1">
      <alignment horizontal="center" vertical="center"/>
    </xf>
    <xf numFmtId="0" fontId="59" fillId="0" borderId="0" xfId="12" applyFont="1" applyAlignment="1">
      <alignment horizontal="center" wrapText="1"/>
    </xf>
    <xf numFmtId="0" fontId="8" fillId="4" borderId="0" xfId="12" applyFont="1" applyFill="1" applyAlignment="1">
      <alignment horizontal="center" vertical="center"/>
    </xf>
    <xf numFmtId="2" fontId="14" fillId="4" borderId="20" xfId="12" applyNumberFormat="1" applyFont="1" applyFill="1" applyBorder="1" applyAlignment="1">
      <alignment horizontal="center" vertical="center"/>
    </xf>
    <xf numFmtId="2" fontId="14" fillId="4" borderId="25" xfId="12" applyNumberFormat="1" applyFont="1" applyFill="1" applyBorder="1" applyAlignment="1">
      <alignment horizontal="center" vertical="center"/>
    </xf>
    <xf numFmtId="2" fontId="14" fillId="4" borderId="15" xfId="12" applyNumberFormat="1" applyFont="1" applyFill="1" applyBorder="1" applyAlignment="1">
      <alignment horizontal="center" vertical="center"/>
    </xf>
    <xf numFmtId="2" fontId="14" fillId="4" borderId="29" xfId="12" applyNumberFormat="1" applyFont="1" applyFill="1" applyBorder="1" applyAlignment="1">
      <alignment horizontal="center" vertical="center" wrapText="1"/>
    </xf>
    <xf numFmtId="2" fontId="14" fillId="4" borderId="24" xfId="12" applyNumberFormat="1" applyFont="1" applyFill="1" applyBorder="1" applyAlignment="1">
      <alignment horizontal="center" vertical="center"/>
    </xf>
    <xf numFmtId="0" fontId="40" fillId="4" borderId="35" xfId="0" applyFont="1" applyFill="1" applyBorder="1" applyAlignment="1">
      <alignment horizontal="center" vertical="center"/>
    </xf>
    <xf numFmtId="0" fontId="40" fillId="4" borderId="39" xfId="0" applyFont="1" applyFill="1" applyBorder="1" applyAlignment="1">
      <alignment horizontal="center" vertical="center"/>
    </xf>
    <xf numFmtId="1" fontId="40" fillId="4" borderId="2" xfId="0" applyNumberFormat="1" applyFont="1" applyFill="1" applyBorder="1" applyAlignment="1">
      <alignment horizontal="center" vertical="center" wrapText="1"/>
    </xf>
    <xf numFmtId="1" fontId="40" fillId="4" borderId="36" xfId="0" applyNumberFormat="1" applyFont="1" applyFill="1" applyBorder="1" applyAlignment="1">
      <alignment horizontal="center" vertical="center" wrapText="1"/>
    </xf>
    <xf numFmtId="1" fontId="40" fillId="4" borderId="3" xfId="0" applyNumberFormat="1" applyFont="1" applyFill="1" applyBorder="1" applyAlignment="1">
      <alignment horizontal="center" vertical="center" wrapText="1"/>
    </xf>
    <xf numFmtId="1" fontId="40" fillId="4" borderId="37" xfId="0" applyNumberFormat="1" applyFont="1" applyFill="1" applyBorder="1" applyAlignment="1">
      <alignment horizontal="center" vertical="center" wrapText="1"/>
    </xf>
    <xf numFmtId="1" fontId="40" fillId="4" borderId="5" xfId="0" applyNumberFormat="1" applyFont="1" applyFill="1" applyBorder="1" applyAlignment="1">
      <alignment horizontal="center" vertical="center" wrapText="1"/>
    </xf>
    <xf numFmtId="1" fontId="40" fillId="4" borderId="38" xfId="0" applyNumberFormat="1" applyFont="1" applyFill="1" applyBorder="1" applyAlignment="1">
      <alignment horizontal="center" vertical="center" wrapText="1"/>
    </xf>
    <xf numFmtId="44" fontId="40" fillId="4" borderId="35" xfId="0" applyNumberFormat="1" applyFont="1" applyFill="1" applyBorder="1" applyAlignment="1">
      <alignment horizontal="center" vertical="center" wrapText="1"/>
    </xf>
    <xf numFmtId="44" fontId="40" fillId="4" borderId="39" xfId="0" applyNumberFormat="1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 vertical="center" wrapText="1"/>
    </xf>
    <xf numFmtId="0" fontId="8" fillId="4" borderId="0" xfId="12" applyFont="1" applyFill="1" applyAlignment="1">
      <alignment horizontal="left" vertical="center"/>
    </xf>
    <xf numFmtId="0" fontId="40" fillId="4" borderId="45" xfId="0" applyFont="1" applyFill="1" applyBorder="1" applyAlignment="1">
      <alignment horizontal="center" vertical="center"/>
    </xf>
    <xf numFmtId="2" fontId="14" fillId="4" borderId="65" xfId="12" applyNumberFormat="1" applyFont="1" applyFill="1" applyBorder="1" applyAlignment="1">
      <alignment horizontal="center" vertical="center"/>
    </xf>
    <xf numFmtId="166" fontId="33" fillId="0" borderId="18" xfId="16" applyNumberFormat="1" applyFont="1" applyBorder="1" applyAlignment="1">
      <alignment horizontal="center" vertical="center" wrapText="1"/>
    </xf>
    <xf numFmtId="166" fontId="33" fillId="0" borderId="26" xfId="16" applyNumberFormat="1" applyFont="1" applyBorder="1" applyAlignment="1">
      <alignment horizontal="center" vertical="center" wrapText="1"/>
    </xf>
    <xf numFmtId="166" fontId="33" fillId="0" borderId="16" xfId="16" applyNumberFormat="1" applyFont="1" applyBorder="1" applyAlignment="1">
      <alignment horizontal="center" vertical="center" wrapText="1"/>
    </xf>
    <xf numFmtId="2" fontId="14" fillId="4" borderId="29" xfId="12" applyNumberFormat="1" applyFont="1" applyFill="1" applyBorder="1" applyAlignment="1">
      <alignment horizontal="center" vertical="center"/>
    </xf>
    <xf numFmtId="1" fontId="54" fillId="5" borderId="56" xfId="0" applyNumberFormat="1" applyFont="1" applyFill="1" applyBorder="1" applyAlignment="1">
      <alignment horizontal="center" vertical="center" wrapText="1"/>
    </xf>
    <xf numFmtId="1" fontId="54" fillId="5" borderId="36" xfId="0" applyNumberFormat="1" applyFont="1" applyFill="1" applyBorder="1" applyAlignment="1">
      <alignment horizontal="center" vertical="center" wrapText="1"/>
    </xf>
    <xf numFmtId="1" fontId="54" fillId="5" borderId="57" xfId="0" applyNumberFormat="1" applyFont="1" applyFill="1" applyBorder="1" applyAlignment="1">
      <alignment horizontal="center" vertical="center" wrapText="1"/>
    </xf>
    <xf numFmtId="1" fontId="54" fillId="5" borderId="54" xfId="0" applyNumberFormat="1" applyFont="1" applyFill="1" applyBorder="1" applyAlignment="1">
      <alignment horizontal="center" vertical="center" wrapText="1"/>
    </xf>
    <xf numFmtId="1" fontId="54" fillId="5" borderId="7" xfId="0" applyNumberFormat="1" applyFont="1" applyFill="1" applyBorder="1" applyAlignment="1">
      <alignment horizontal="center" vertical="center" wrapText="1"/>
    </xf>
    <xf numFmtId="1" fontId="54" fillId="5" borderId="55" xfId="0" applyNumberFormat="1" applyFont="1" applyFill="1" applyBorder="1" applyAlignment="1">
      <alignment horizontal="center" vertical="center" wrapText="1"/>
    </xf>
    <xf numFmtId="1" fontId="54" fillId="5" borderId="52" xfId="0" applyNumberFormat="1" applyFont="1" applyFill="1" applyBorder="1" applyAlignment="1">
      <alignment horizontal="center" vertical="center" wrapText="1"/>
    </xf>
    <xf numFmtId="1" fontId="54" fillId="5" borderId="5" xfId="0" applyNumberFormat="1" applyFont="1" applyFill="1" applyBorder="1" applyAlignment="1">
      <alignment horizontal="center" vertical="center" wrapText="1"/>
    </xf>
    <xf numFmtId="1" fontId="54" fillId="5" borderId="53" xfId="0" applyNumberFormat="1" applyFont="1" applyFill="1" applyBorder="1" applyAlignment="1">
      <alignment horizontal="center" vertical="center" wrapText="1"/>
    </xf>
    <xf numFmtId="1" fontId="54" fillId="5" borderId="61" xfId="0" applyNumberFormat="1" applyFont="1" applyFill="1" applyBorder="1" applyAlignment="1">
      <alignment horizontal="center" vertical="center" wrapText="1"/>
    </xf>
    <xf numFmtId="1" fontId="54" fillId="5" borderId="62" xfId="0" applyNumberFormat="1" applyFont="1" applyFill="1" applyBorder="1" applyAlignment="1">
      <alignment horizontal="center" vertical="center" wrapText="1"/>
    </xf>
    <xf numFmtId="1" fontId="54" fillId="5" borderId="63" xfId="0" applyNumberFormat="1" applyFont="1" applyFill="1" applyBorder="1" applyAlignment="1">
      <alignment horizontal="center" vertical="center" wrapText="1"/>
    </xf>
    <xf numFmtId="1" fontId="54" fillId="5" borderId="59" xfId="0" applyNumberFormat="1" applyFont="1" applyFill="1" applyBorder="1" applyAlignment="1">
      <alignment horizontal="center" vertical="center" wrapText="1"/>
    </xf>
    <xf numFmtId="1" fontId="54" fillId="5" borderId="4" xfId="0" applyNumberFormat="1" applyFont="1" applyFill="1" applyBorder="1" applyAlignment="1">
      <alignment horizontal="center" vertical="center" wrapText="1"/>
    </xf>
    <xf numFmtId="1" fontId="54" fillId="5" borderId="60" xfId="0" applyNumberFormat="1" applyFont="1" applyFill="1" applyBorder="1" applyAlignment="1">
      <alignment horizontal="center" vertical="center" wrapText="1"/>
    </xf>
    <xf numFmtId="1" fontId="54" fillId="4" borderId="1" xfId="0" applyNumberFormat="1" applyFont="1" applyFill="1" applyBorder="1" applyAlignment="1">
      <alignment horizontal="center" vertical="center" wrapText="1"/>
    </xf>
  </cellXfs>
  <cellStyles count="23">
    <cellStyle name="Euro" xfId="1" xr:uid="{00000000-0005-0000-0000-000000000000}"/>
    <cellStyle name="Euro 2" xfId="2" xr:uid="{00000000-0005-0000-0000-000001000000}"/>
    <cellStyle name="Euro 2 2" xfId="9" xr:uid="{00000000-0005-0000-0000-000002000000}"/>
    <cellStyle name="Euro 2_Appendix  2.1 - Schedule of Unit Price" xfId="10" xr:uid="{00000000-0005-0000-0000-000003000000}"/>
    <cellStyle name="Euro_Appendix  2.1 - Schedule of Unit Price" xfId="11" xr:uid="{00000000-0005-0000-0000-000004000000}"/>
    <cellStyle name="Milliers 2" xfId="3" xr:uid="{00000000-0005-0000-0000-000005000000}"/>
    <cellStyle name="Milliers 2 2" xfId="17" xr:uid="{00000000-0005-0000-0000-000006000000}"/>
    <cellStyle name="Monétaire 2" xfId="4" xr:uid="{00000000-0005-0000-0000-000007000000}"/>
    <cellStyle name="Monétaire 3" xfId="15" xr:uid="{00000000-0005-0000-0000-000008000000}"/>
    <cellStyle name="Monétaire 4" xfId="21" xr:uid="{C171D1CA-AC68-4A26-91B1-016755675F19}"/>
    <cellStyle name="Normal" xfId="0" builtinId="0"/>
    <cellStyle name="Normal 2" xfId="5" xr:uid="{00000000-0005-0000-0000-00000A000000}"/>
    <cellStyle name="Normal 2 2" xfId="12" xr:uid="{00000000-0005-0000-0000-00000B000000}"/>
    <cellStyle name="Normal 2 2 2" xfId="19" xr:uid="{7495FFEC-979C-4EB5-9049-1E714A2734B8}"/>
    <cellStyle name="Normal 2 3" xfId="16" xr:uid="{00000000-0005-0000-0000-00000C000000}"/>
    <cellStyle name="Normal 2_Annexe 2 - BGPF Tous lots" xfId="13" xr:uid="{00000000-0005-0000-0000-00000D000000}"/>
    <cellStyle name="Normal 2_Annexe 4.6 -  Fiches à renseigner LVMH FB" xfId="22" xr:uid="{7367A383-C7D1-455F-98A8-4427DBFFD928}"/>
    <cellStyle name="Normal 3" xfId="6" xr:uid="{00000000-0005-0000-0000-00000E000000}"/>
    <cellStyle name="Normal 3 2" xfId="14" xr:uid="{00000000-0005-0000-0000-00000F000000}"/>
    <cellStyle name="Normal 4" xfId="8" xr:uid="{00000000-0005-0000-0000-000010000000}"/>
    <cellStyle name="Normal 5" xfId="20" xr:uid="{7743EE01-E784-4C6D-96AC-C25CB41C0BE0}"/>
    <cellStyle name="Pourcentage 2" xfId="7" xr:uid="{00000000-0005-0000-0000-000011000000}"/>
    <cellStyle name="Pourcentage 3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E1AB6"/>
      <color rgb="FFCDFDDB"/>
      <color rgb="FFFF9900"/>
      <color rgb="FFB0DA00"/>
      <color rgb="FF92D050"/>
      <color rgb="FF3D148E"/>
      <color rgb="FFFFCC00"/>
      <color rgb="FFFFDA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microsoft.com/office/2017/06/relationships/rdRichValueTypes" Target="richData/rdRichValueTyp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6" Type="http://schemas.microsoft.com/office/2017/06/relationships/rdRichValue" Target="richData/rdrichvalue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22/10/relationships/richValueRel" Target="richData/richValueRel.xml"/><Relationship Id="rId23" Type="http://schemas.openxmlformats.org/officeDocument/2006/relationships/customXml" Target="../customXml/item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eetMetadata" Target="metadata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32646</xdr:colOff>
      <xdr:row>0</xdr:row>
      <xdr:rowOff>0</xdr:rowOff>
    </xdr:from>
    <xdr:to>
      <xdr:col>1</xdr:col>
      <xdr:colOff>117105</xdr:colOff>
      <xdr:row>0</xdr:row>
      <xdr:rowOff>811157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794DBDC-9B65-8B2E-1B17-6FBA6EC6AE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646" y="0"/>
          <a:ext cx="2746977" cy="8111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097481" cy="896470"/>
    <xdr:pic>
      <xdr:nvPicPr>
        <xdr:cNvPr id="4" name="Image 3">
          <a:extLst>
            <a:ext uri="{FF2B5EF4-FFF2-40B4-BE49-F238E27FC236}">
              <a16:creationId xmlns:a16="http://schemas.microsoft.com/office/drawing/2014/main" id="{CE618D9D-C4D4-4C65-AC77-59D3903769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097481" cy="89647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</xdr:colOff>
      <xdr:row>0</xdr:row>
      <xdr:rowOff>12700</xdr:rowOff>
    </xdr:from>
    <xdr:ext cx="2597150" cy="716845"/>
    <xdr:pic>
      <xdr:nvPicPr>
        <xdr:cNvPr id="5" name="Image 4">
          <a:extLst>
            <a:ext uri="{FF2B5EF4-FFF2-40B4-BE49-F238E27FC236}">
              <a16:creationId xmlns:a16="http://schemas.microsoft.com/office/drawing/2014/main" id="{85291F6D-60DA-490E-B9F1-C4348BA020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12700"/>
          <a:ext cx="2597150" cy="716845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</xdr:rowOff>
    </xdr:from>
    <xdr:ext cx="2679545" cy="739588"/>
    <xdr:pic>
      <xdr:nvPicPr>
        <xdr:cNvPr id="4" name="Image 3">
          <a:extLst>
            <a:ext uri="{FF2B5EF4-FFF2-40B4-BE49-F238E27FC236}">
              <a16:creationId xmlns:a16="http://schemas.microsoft.com/office/drawing/2014/main" id="{C363E22E-0A9C-4C2C-ACE3-EF0F4B4336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2679545" cy="739588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679379</xdr:colOff>
      <xdr:row>0</xdr:row>
      <xdr:rowOff>565150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71A2B73-26FD-4CEB-9E4C-15EA477074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1949378" cy="5651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2400300</xdr:colOff>
      <xdr:row>1</xdr:row>
      <xdr:rowOff>201019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7973C87B-53C5-40A3-636D-D7005F6145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400300" cy="68361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0</xdr:col>
      <xdr:colOff>2159528</xdr:colOff>
      <xdr:row>1</xdr:row>
      <xdr:rowOff>133351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E1600F7-BDB5-4F71-8778-B441C0A45F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2162703" cy="615950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30">
    <pageSetUpPr fitToPage="1"/>
  </sheetPr>
  <dimension ref="A1:H33"/>
  <sheetViews>
    <sheetView tabSelected="1" view="pageBreakPreview" zoomScaleNormal="85" zoomScaleSheetLayoutView="100" zoomScalePageLayoutView="85" workbookViewId="0">
      <selection sqref="A1:H1"/>
    </sheetView>
  </sheetViews>
  <sheetFormatPr baseColWidth="10" defaultColWidth="11.453125" defaultRowHeight="13" x14ac:dyDescent="0.25"/>
  <cols>
    <col min="1" max="1" width="38.1796875" style="2" bestFit="1" customWidth="1"/>
    <col min="2" max="2" width="12.26953125" style="2" bestFit="1" customWidth="1"/>
    <col min="3" max="3" width="16.453125" style="3" bestFit="1" customWidth="1"/>
    <col min="4" max="4" width="10.54296875" style="4" bestFit="1" customWidth="1"/>
    <col min="5" max="5" width="25.453125" style="4" bestFit="1" customWidth="1"/>
    <col min="6" max="6" width="17.54296875" style="4" bestFit="1" customWidth="1"/>
    <col min="7" max="7" width="17.54296875" style="4" customWidth="1"/>
    <col min="8" max="8" width="21.26953125" style="4" bestFit="1" customWidth="1"/>
    <col min="9" max="11" width="20.81640625" style="51" customWidth="1"/>
    <col min="12" max="16384" width="11.453125" style="51"/>
  </cols>
  <sheetData>
    <row r="1" spans="1:8" ht="95.5" customHeight="1" x14ac:dyDescent="0.25">
      <c r="A1" s="401" t="s">
        <v>354</v>
      </c>
      <c r="B1" s="402"/>
      <c r="C1" s="402"/>
      <c r="D1" s="402"/>
      <c r="E1" s="402"/>
      <c r="F1" s="402"/>
      <c r="G1" s="402"/>
      <c r="H1" s="402"/>
    </row>
    <row r="2" spans="1:8" s="53" customFormat="1" ht="34.5" customHeight="1" x14ac:dyDescent="0.25">
      <c r="A2" s="52" t="s">
        <v>305</v>
      </c>
      <c r="B2" s="405">
        <f>'1-Surfaces'!B4</f>
        <v>0</v>
      </c>
      <c r="C2" s="405"/>
      <c r="D2" s="405"/>
      <c r="E2" s="405"/>
    </row>
    <row r="3" spans="1:8" ht="88.5" customHeight="1" x14ac:dyDescent="0.25">
      <c r="A3" s="54" t="s">
        <v>303</v>
      </c>
      <c r="B3" s="55" t="s">
        <v>316</v>
      </c>
      <c r="C3" s="55" t="s">
        <v>315</v>
      </c>
      <c r="D3" s="55" t="s">
        <v>314</v>
      </c>
      <c r="E3" s="55" t="s">
        <v>313</v>
      </c>
      <c r="F3" s="55" t="s">
        <v>318</v>
      </c>
      <c r="G3" s="56" t="s">
        <v>356</v>
      </c>
      <c r="H3" s="56" t="s">
        <v>357</v>
      </c>
    </row>
    <row r="4" spans="1:8" ht="28" customHeight="1" x14ac:dyDescent="0.25">
      <c r="A4" s="57" t="s">
        <v>290</v>
      </c>
      <c r="B4" s="58"/>
      <c r="C4" s="58"/>
      <c r="D4" s="58"/>
      <c r="E4" s="58"/>
      <c r="F4" s="58"/>
      <c r="G4" s="58"/>
      <c r="H4" s="59"/>
    </row>
    <row r="5" spans="1:8" ht="18.5" x14ac:dyDescent="0.25">
      <c r="A5" s="60" t="s">
        <v>1</v>
      </c>
      <c r="B5" s="44">
        <f>'1-Surfaces'!L115</f>
        <v>0</v>
      </c>
      <c r="C5" s="44">
        <f>'2-Permanence'!I6</f>
        <v>0</v>
      </c>
      <c r="D5" s="44">
        <f>SUM('3-VITRERIE'!J6:J11)</f>
        <v>0</v>
      </c>
      <c r="E5" s="44">
        <f>'4-Déchets DIB'!I7+'5-Déchets Papiers'!I7+'6-Point apport volontaire'!E7</f>
        <v>0</v>
      </c>
      <c r="F5" s="44">
        <f>'7-HYGIENE SANITAIRE '!I8</f>
        <v>0</v>
      </c>
      <c r="G5" s="44">
        <f>SUM(B5:F5)</f>
        <v>0</v>
      </c>
      <c r="H5" s="44">
        <f>SUM(B5:F5)</f>
        <v>0</v>
      </c>
    </row>
    <row r="6" spans="1:8" ht="18.5" x14ac:dyDescent="0.25">
      <c r="A6" s="60" t="s">
        <v>3</v>
      </c>
      <c r="B6" s="44">
        <f>'1-Surfaces'!L121</f>
        <v>0</v>
      </c>
      <c r="C6" s="61"/>
      <c r="D6" s="44">
        <f>SUM('3-VITRERIE'!J12:J13)</f>
        <v>0</v>
      </c>
      <c r="E6" s="44">
        <f>'4-Déchets DIB'!I8+'5-Déchets Papiers'!I8+'6-Point apport volontaire'!E8</f>
        <v>0</v>
      </c>
      <c r="F6" s="61"/>
      <c r="G6" s="44">
        <f t="shared" ref="G6:G17" si="0">SUM(B6:F6)</f>
        <v>0</v>
      </c>
      <c r="H6" s="44">
        <f t="shared" ref="H6:H16" si="1">SUM(B6:F6)</f>
        <v>0</v>
      </c>
    </row>
    <row r="7" spans="1:8" ht="18.5" x14ac:dyDescent="0.25">
      <c r="A7" s="60" t="s">
        <v>4</v>
      </c>
      <c r="B7" s="44">
        <f>'1-Surfaces'!L209</f>
        <v>0</v>
      </c>
      <c r="C7" s="44">
        <f>'2-Permanence'!I8</f>
        <v>0</v>
      </c>
      <c r="D7" s="44"/>
      <c r="E7" s="44">
        <f>'4-Déchets DIB'!I10+'5-Déchets Papiers'!I10+'6-Point apport volontaire'!E10</f>
        <v>0</v>
      </c>
      <c r="F7" s="44">
        <f>'7-HYGIENE SANITAIRE '!I23</f>
        <v>0</v>
      </c>
      <c r="G7" s="44">
        <f t="shared" si="0"/>
        <v>0</v>
      </c>
      <c r="H7" s="44">
        <f t="shared" si="1"/>
        <v>0</v>
      </c>
    </row>
    <row r="8" spans="1:8" ht="18.5" x14ac:dyDescent="0.25">
      <c r="A8" s="60" t="s">
        <v>272</v>
      </c>
      <c r="B8" s="44">
        <f>'1-Surfaces'!L222</f>
        <v>0</v>
      </c>
      <c r="C8" s="61"/>
      <c r="D8" s="44">
        <f>SUM('3-VITRERIE'!J20)</f>
        <v>0</v>
      </c>
      <c r="E8" s="44">
        <f>'4-Déchets DIB'!I11+'5-Déchets Papiers'!I11+'6-Point apport volontaire'!E11</f>
        <v>0</v>
      </c>
      <c r="F8" s="44">
        <f>'7-HYGIENE SANITAIRE '!I28</f>
        <v>0</v>
      </c>
      <c r="G8" s="44">
        <f t="shared" si="0"/>
        <v>0</v>
      </c>
      <c r="H8" s="44">
        <f t="shared" si="1"/>
        <v>0</v>
      </c>
    </row>
    <row r="9" spans="1:8" ht="18.5" x14ac:dyDescent="0.25">
      <c r="A9" s="60" t="s">
        <v>261</v>
      </c>
      <c r="B9" s="44">
        <f>'1-Surfaces'!L237</f>
        <v>0</v>
      </c>
      <c r="C9" s="61"/>
      <c r="D9" s="44">
        <f>SUM('3-VITRERIE'!J21:J22)</f>
        <v>0</v>
      </c>
      <c r="E9" s="62">
        <f>'4-Déchets DIB'!I12+'5-Déchets Papiers'!I12+'6-Point apport volontaire'!E12</f>
        <v>0</v>
      </c>
      <c r="F9" s="44">
        <f>'7-HYGIENE SANITAIRE '!I33</f>
        <v>0</v>
      </c>
      <c r="G9" s="44">
        <f t="shared" si="0"/>
        <v>0</v>
      </c>
      <c r="H9" s="44">
        <f t="shared" si="1"/>
        <v>0</v>
      </c>
    </row>
    <row r="10" spans="1:8" ht="18.5" x14ac:dyDescent="0.25">
      <c r="A10" s="60" t="s">
        <v>240</v>
      </c>
      <c r="B10" s="44">
        <f>'1-Surfaces'!L243</f>
        <v>0</v>
      </c>
      <c r="C10" s="61"/>
      <c r="D10" s="44">
        <f>SUM('3-VITRERIE'!J23:J25)</f>
        <v>0</v>
      </c>
      <c r="E10" s="62">
        <f>'4-Déchets DIB'!I13+'5-Déchets Papiers'!I13+'6-Point apport volontaire'!E13</f>
        <v>0</v>
      </c>
      <c r="F10" s="44">
        <f>'7-HYGIENE SANITAIRE '!I38</f>
        <v>0</v>
      </c>
      <c r="G10" s="44">
        <f t="shared" si="0"/>
        <v>0</v>
      </c>
      <c r="H10" s="44">
        <f t="shared" si="1"/>
        <v>0</v>
      </c>
    </row>
    <row r="11" spans="1:8" ht="18.5" x14ac:dyDescent="0.25">
      <c r="A11" s="60" t="s">
        <v>299</v>
      </c>
      <c r="B11" s="44">
        <f>'1-Surfaces'!L249</f>
        <v>0</v>
      </c>
      <c r="C11" s="61"/>
      <c r="D11" s="44">
        <f>SUM('3-VITRERIE'!J26)</f>
        <v>0</v>
      </c>
      <c r="E11" s="62">
        <f>+'4-Déchets DIB'!I14+'5-Déchets Papiers'!I14+'6-Point apport volontaire'!E14</f>
        <v>0</v>
      </c>
      <c r="F11" s="44">
        <f>'7-HYGIENE SANITAIRE '!I43</f>
        <v>0</v>
      </c>
      <c r="G11" s="44">
        <f>SUM(B11:F11)/2</f>
        <v>0</v>
      </c>
      <c r="H11" s="44">
        <f t="shared" si="1"/>
        <v>0</v>
      </c>
    </row>
    <row r="12" spans="1:8" ht="18.5" x14ac:dyDescent="0.25">
      <c r="A12" s="60" t="s">
        <v>301</v>
      </c>
      <c r="B12" s="44">
        <f>'1-Surfaces'!L299</f>
        <v>0</v>
      </c>
      <c r="C12" s="61"/>
      <c r="D12" s="44">
        <f>SUM('3-VITRERIE'!J32:J33)</f>
        <v>0</v>
      </c>
      <c r="E12" s="44">
        <f>'4-Déchets DIB'!I19+'5-Déchets Papiers'!I18+'6-Point apport volontaire'!E18</f>
        <v>0</v>
      </c>
      <c r="F12" s="44">
        <f>'7-HYGIENE SANITAIRE '!I63</f>
        <v>0</v>
      </c>
      <c r="G12" s="44">
        <f>SUM(B12:F12)/2</f>
        <v>0</v>
      </c>
      <c r="H12" s="44">
        <f t="shared" si="1"/>
        <v>0</v>
      </c>
    </row>
    <row r="13" spans="1:8" ht="18.5" x14ac:dyDescent="0.25">
      <c r="A13" s="60" t="s">
        <v>302</v>
      </c>
      <c r="B13" s="44">
        <f>'1-Surfaces'!L301</f>
        <v>0</v>
      </c>
      <c r="C13" s="61"/>
      <c r="D13" s="61"/>
      <c r="E13" s="61"/>
      <c r="F13" s="61"/>
      <c r="G13" s="44">
        <f>SUM(B13:F13)/2</f>
        <v>0</v>
      </c>
      <c r="H13" s="44">
        <f t="shared" si="1"/>
        <v>0</v>
      </c>
    </row>
    <row r="14" spans="1:8" ht="18.5" x14ac:dyDescent="0.25">
      <c r="A14" s="60" t="s">
        <v>317</v>
      </c>
      <c r="B14" s="44">
        <f>'1-Surfaces'!L313</f>
        <v>0</v>
      </c>
      <c r="C14" s="61"/>
      <c r="D14" s="44">
        <f>SUM('3-VITRERIE'!J35:J36)</f>
        <v>0</v>
      </c>
      <c r="E14" s="61"/>
      <c r="F14" s="44">
        <f>'7-HYGIENE SANITAIRE '!I73</f>
        <v>0</v>
      </c>
      <c r="G14" s="44">
        <f>SUM(B14:F14)/2</f>
        <v>0</v>
      </c>
      <c r="H14" s="44">
        <f t="shared" si="1"/>
        <v>0</v>
      </c>
    </row>
    <row r="15" spans="1:8" ht="18.5" x14ac:dyDescent="0.25">
      <c r="A15" s="60" t="s">
        <v>266</v>
      </c>
      <c r="B15" s="44">
        <f>'1-Surfaces'!L320</f>
        <v>0</v>
      </c>
      <c r="C15" s="61"/>
      <c r="D15" s="44">
        <f>SUM('3-VITRERIE'!J37:J38)</f>
        <v>0</v>
      </c>
      <c r="E15" s="44">
        <f>'4-Déchets DIB'!I22+'5-Déchets Papiers'!I21+'6-Point apport volontaire'!E21</f>
        <v>0</v>
      </c>
      <c r="F15" s="44">
        <f>'7-HYGIENE SANITAIRE '!I78</f>
        <v>0</v>
      </c>
      <c r="G15" s="44">
        <f t="shared" si="0"/>
        <v>0</v>
      </c>
      <c r="H15" s="44">
        <f t="shared" si="1"/>
        <v>0</v>
      </c>
    </row>
    <row r="16" spans="1:8" s="2" customFormat="1" ht="18.5" x14ac:dyDescent="0.25">
      <c r="A16" s="63" t="s">
        <v>2</v>
      </c>
      <c r="B16" s="44">
        <f>'1-Surfaces'!L367</f>
        <v>0</v>
      </c>
      <c r="C16" s="61"/>
      <c r="D16" s="44">
        <f>SUM('3-VITRERIE'!J45:J46)</f>
        <v>0</v>
      </c>
      <c r="E16" s="44">
        <f>'4-Déchets DIB'!I26+'5-Déchets Papiers'!I25+'6-Point apport volontaire'!E25</f>
        <v>0</v>
      </c>
      <c r="F16" s="44">
        <f>'7-HYGIENE SANITAIRE '!I98</f>
        <v>0</v>
      </c>
      <c r="G16" s="44">
        <f t="shared" si="0"/>
        <v>0</v>
      </c>
      <c r="H16" s="44">
        <f t="shared" si="1"/>
        <v>0</v>
      </c>
    </row>
    <row r="17" spans="1:8" s="2" customFormat="1" ht="18.5" x14ac:dyDescent="0.25">
      <c r="A17" s="64" t="s">
        <v>355</v>
      </c>
      <c r="B17" s="45">
        <f>SUM(B5:B16)</f>
        <v>0</v>
      </c>
      <c r="C17" s="45">
        <f t="shared" ref="C17:H17" si="2">SUM(C5:C16)</f>
        <v>0</v>
      </c>
      <c r="D17" s="45">
        <f t="shared" si="2"/>
        <v>0</v>
      </c>
      <c r="E17" s="45">
        <f t="shared" si="2"/>
        <v>0</v>
      </c>
      <c r="F17" s="45">
        <f t="shared" si="2"/>
        <v>0</v>
      </c>
      <c r="G17" s="45">
        <f t="shared" si="0"/>
        <v>0</v>
      </c>
      <c r="H17" s="45">
        <f t="shared" si="2"/>
        <v>0</v>
      </c>
    </row>
    <row r="18" spans="1:8" ht="28" customHeight="1" x14ac:dyDescent="0.25">
      <c r="A18" s="57" t="s">
        <v>297</v>
      </c>
      <c r="B18" s="65"/>
      <c r="C18" s="65"/>
      <c r="D18" s="65"/>
      <c r="E18" s="65"/>
      <c r="F18" s="65"/>
      <c r="G18" s="65"/>
      <c r="H18" s="66"/>
    </row>
    <row r="19" spans="1:8" ht="18.649999999999999" customHeight="1" x14ac:dyDescent="0.25">
      <c r="A19" s="67" t="s">
        <v>57</v>
      </c>
      <c r="B19" s="44">
        <f>'1-Surfaces'!L189</f>
        <v>0</v>
      </c>
      <c r="C19" s="44">
        <f>'2-Permanence'!I7</f>
        <v>0</v>
      </c>
      <c r="D19" s="44">
        <f>SUM('3-VITRERIE'!J14:J16)</f>
        <v>0</v>
      </c>
      <c r="E19" s="44">
        <f>'4-Déchets DIB'!I9+'5-Déchets Papiers'!I9+'6-Point apport volontaire'!E9</f>
        <v>0</v>
      </c>
      <c r="F19" s="44">
        <f>'7-HYGIENE SANITAIRE '!I18</f>
        <v>0</v>
      </c>
      <c r="G19" s="61"/>
      <c r="H19" s="45">
        <f>SUM(B19:F19)</f>
        <v>0</v>
      </c>
    </row>
    <row r="20" spans="1:8" ht="28" customHeight="1" x14ac:dyDescent="0.25">
      <c r="A20" s="57" t="s">
        <v>298</v>
      </c>
      <c r="B20" s="48"/>
      <c r="C20" s="49"/>
      <c r="D20" s="48"/>
      <c r="E20" s="49"/>
      <c r="F20" s="49"/>
      <c r="G20" s="49"/>
      <c r="H20" s="50"/>
    </row>
    <row r="21" spans="1:8" ht="18.5" x14ac:dyDescent="0.25">
      <c r="A21" s="60" t="s">
        <v>300</v>
      </c>
      <c r="B21" s="44">
        <f>'1-Surfaces'!L289</f>
        <v>0</v>
      </c>
      <c r="C21" s="61"/>
      <c r="D21" s="44">
        <f>SUM('3-VITRERIE'!J31)</f>
        <v>0</v>
      </c>
      <c r="E21" s="61"/>
      <c r="F21" s="61"/>
      <c r="G21" s="68">
        <f>SUM(B21:F21)/2</f>
        <v>0</v>
      </c>
      <c r="H21" s="45">
        <f>SUM(B21:F21)</f>
        <v>0</v>
      </c>
    </row>
    <row r="22" spans="1:8" ht="28" customHeight="1" x14ac:dyDescent="0.25">
      <c r="A22" s="69" t="s">
        <v>255</v>
      </c>
      <c r="B22" s="44">
        <f>'1-Surfaces'!L331</f>
        <v>0</v>
      </c>
      <c r="C22" s="61"/>
      <c r="D22" s="44">
        <f>SUM('3-VITRERIE'!J39:J40)</f>
        <v>0</v>
      </c>
      <c r="E22" s="61"/>
      <c r="F22" s="44">
        <f>'7-HYGIENE SANITAIRE '!I83</f>
        <v>0</v>
      </c>
      <c r="G22" s="61"/>
      <c r="H22" s="45">
        <f t="shared" ref="H22:H23" si="3">SUM(B22:F22)</f>
        <v>0</v>
      </c>
    </row>
    <row r="23" spans="1:8" s="2" customFormat="1" ht="28" customHeight="1" x14ac:dyDescent="0.25">
      <c r="A23" s="69" t="s">
        <v>265</v>
      </c>
      <c r="B23" s="44">
        <f>'1-Surfaces'!L352</f>
        <v>0</v>
      </c>
      <c r="C23" s="61"/>
      <c r="D23" s="44">
        <f>SUM('3-VITRERIE'!J43:J44)</f>
        <v>0</v>
      </c>
      <c r="E23" s="61"/>
      <c r="F23" s="44">
        <f>'7-HYGIENE SANITAIRE '!I93</f>
        <v>0</v>
      </c>
      <c r="G23" s="61"/>
      <c r="H23" s="45">
        <f t="shared" si="3"/>
        <v>0</v>
      </c>
    </row>
    <row r="24" spans="1:8" s="2" customFormat="1" ht="28" customHeight="1" x14ac:dyDescent="0.25">
      <c r="A24" s="70" t="s">
        <v>358</v>
      </c>
      <c r="B24" s="406"/>
      <c r="C24" s="407"/>
      <c r="D24" s="407"/>
      <c r="E24" s="407"/>
      <c r="F24" s="408"/>
      <c r="G24" s="71">
        <f>G17+G19+G21+G22+G23</f>
        <v>0</v>
      </c>
      <c r="H24" s="71">
        <f>H17+H19+H21+H22+H23</f>
        <v>0</v>
      </c>
    </row>
    <row r="25" spans="1:8" s="2" customFormat="1" ht="26.15" customHeight="1" x14ac:dyDescent="0.25">
      <c r="A25" s="403" t="s">
        <v>333</v>
      </c>
      <c r="B25" s="404"/>
      <c r="C25" s="404"/>
      <c r="D25" s="46"/>
      <c r="E25" s="46"/>
      <c r="F25" s="46"/>
      <c r="G25" s="46"/>
      <c r="H25" s="47"/>
    </row>
    <row r="26" spans="1:8" s="2" customFormat="1" ht="37" customHeight="1" x14ac:dyDescent="0.25">
      <c r="A26" s="72" t="s">
        <v>304</v>
      </c>
      <c r="B26" s="73"/>
      <c r="C26" s="73"/>
      <c r="D26" s="73"/>
      <c r="E26" s="73"/>
      <c r="F26" s="73"/>
      <c r="G26" s="74"/>
    </row>
    <row r="27" spans="1:8" s="2" customFormat="1" ht="77.150000000000006" customHeight="1" x14ac:dyDescent="0.25">
      <c r="A27" s="75" t="s">
        <v>303</v>
      </c>
      <c r="B27" s="76" t="s">
        <v>316</v>
      </c>
      <c r="C27" s="76" t="s">
        <v>315</v>
      </c>
      <c r="D27" s="76" t="s">
        <v>314</v>
      </c>
      <c r="E27" s="76" t="s">
        <v>313</v>
      </c>
      <c r="F27" s="76" t="s">
        <v>318</v>
      </c>
      <c r="G27" s="77" t="s">
        <v>332</v>
      </c>
    </row>
    <row r="28" spans="1:8" s="2" customFormat="1" ht="28" customHeight="1" x14ac:dyDescent="0.25">
      <c r="A28" s="57" t="s">
        <v>359</v>
      </c>
      <c r="B28" s="65"/>
      <c r="C28" s="65"/>
      <c r="D28" s="65"/>
      <c r="E28" s="65"/>
      <c r="F28" s="65"/>
      <c r="G28" s="78"/>
    </row>
    <row r="29" spans="1:8" s="2" customFormat="1" ht="18.5" x14ac:dyDescent="0.25">
      <c r="A29" s="79" t="s">
        <v>294</v>
      </c>
      <c r="B29" s="44">
        <f>'1-Surfaces'!L338</f>
        <v>0</v>
      </c>
      <c r="C29" s="61"/>
      <c r="D29" s="44">
        <f>SUM('3-VITRERIE'!J41:J42)</f>
        <v>0</v>
      </c>
      <c r="E29" s="44">
        <f>'4-Déchets DIB'!I24+'5-Déchets Papiers'!I23+'6-Point apport volontaire'!E23</f>
        <v>0</v>
      </c>
      <c r="F29" s="44">
        <f>'7-HYGIENE SANITAIRE '!I88</f>
        <v>0</v>
      </c>
      <c r="G29" s="45">
        <f>SUM(B29:F29)</f>
        <v>0</v>
      </c>
    </row>
    <row r="30" spans="1:8" s="2" customFormat="1" ht="28" customHeight="1" x14ac:dyDescent="0.25">
      <c r="A30" s="57" t="s">
        <v>290</v>
      </c>
      <c r="B30" s="65"/>
      <c r="C30" s="65"/>
      <c r="D30" s="65"/>
      <c r="E30" s="65"/>
      <c r="F30" s="65"/>
      <c r="G30" s="78"/>
    </row>
    <row r="31" spans="1:8" s="2" customFormat="1" ht="18.5" x14ac:dyDescent="0.25">
      <c r="A31" s="60" t="s">
        <v>295</v>
      </c>
      <c r="B31" s="44">
        <f>'1-Surfaces'!L266</f>
        <v>0</v>
      </c>
      <c r="C31" s="61"/>
      <c r="D31" s="44">
        <f>SUM('3-VITRERIE'!J27:J28)</f>
        <v>0</v>
      </c>
      <c r="E31" s="44">
        <f>'4-Déchets DIB'!I16+'5-Déchets Papiers'!I15+'6-Point apport volontaire'!E15</f>
        <v>0</v>
      </c>
      <c r="F31" s="44">
        <f>'7-HYGIENE SANITAIRE '!I48</f>
        <v>0</v>
      </c>
      <c r="G31" s="45">
        <f t="shared" ref="G31:G32" si="4">SUM(B31:F31)</f>
        <v>0</v>
      </c>
    </row>
    <row r="32" spans="1:8" ht="18.5" x14ac:dyDescent="0.25">
      <c r="A32" s="80" t="s">
        <v>296</v>
      </c>
      <c r="B32" s="44">
        <f>'1-Surfaces'!L278</f>
        <v>0</v>
      </c>
      <c r="C32" s="61"/>
      <c r="D32" s="44">
        <f>SUM('3-VITRERIE'!J29:J30)</f>
        <v>0</v>
      </c>
      <c r="E32" s="44">
        <f>'4-Déchets DIB'!I17+'5-Déchets Papiers'!I16+'6-Point apport volontaire'!E16</f>
        <v>0</v>
      </c>
      <c r="F32" s="44">
        <f>'7-HYGIENE SANITAIRE '!I53</f>
        <v>0</v>
      </c>
      <c r="G32" s="45">
        <f t="shared" si="4"/>
        <v>0</v>
      </c>
      <c r="H32" s="51"/>
    </row>
    <row r="33" spans="1:8" x14ac:dyDescent="0.25">
      <c r="A33" s="5"/>
      <c r="B33" s="5"/>
      <c r="C33" s="5"/>
      <c r="D33" s="5"/>
      <c r="E33" s="5"/>
      <c r="F33" s="5"/>
      <c r="G33" s="5"/>
      <c r="H33" s="5"/>
    </row>
  </sheetData>
  <sheetProtection algorithmName="SHA-512" hashValue="7REaKrz4H4cMO/dMLNAQuglZO7P3HgEWNNFPQOxw5Vjj2gvBLPxawvA3alcg7cKJEprovmdTEHTaT/LW1tagDw==" saltValue="lqGn0nDXiyQbhFtx45/Nvw==" spinCount="100000" sheet="1" formatCells="0" formatColumns="0" formatRows="0" insertColumns="0" insertRows="0" autoFilter="0"/>
  <mergeCells count="4">
    <mergeCell ref="A1:H1"/>
    <mergeCell ref="A25:C25"/>
    <mergeCell ref="B2:E2"/>
    <mergeCell ref="B24:F24"/>
  </mergeCells>
  <printOptions horizontalCentered="1"/>
  <pageMargins left="0.23622047244094491" right="0.23622047244094491" top="0.31496062992125984" bottom="0.39370078740157483" header="0.15748031496062992" footer="0.15748031496062992"/>
  <pageSetup paperSize="9" scale="91" fitToHeight="10" orientation="landscape" r:id="rId1"/>
  <headerFooter alignWithMargins="0">
    <oddFooter>&amp;L&amp;"Calibri,Normal"&amp;9Marché 25-M-S3Y-019 Prestations de nettoyage des locaux et gestion des déchets&amp;R&amp;"Calibri,Normal"&amp;9Page &amp;P/&amp;N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DE001-6033-425B-9917-15058A32B2A1}">
  <sheetPr>
    <pageSetUpPr fitToPage="1"/>
  </sheetPr>
  <dimension ref="A1:L54"/>
  <sheetViews>
    <sheetView showGridLines="0" topLeftCell="A40" zoomScale="98" zoomScaleNormal="98" zoomScaleSheetLayoutView="70" workbookViewId="0">
      <selection activeCell="A7" sqref="A7:L7"/>
    </sheetView>
  </sheetViews>
  <sheetFormatPr baseColWidth="10" defaultColWidth="11.453125" defaultRowHeight="15.5" x14ac:dyDescent="0.25"/>
  <cols>
    <col min="1" max="1" width="63.7265625" style="385" bestFit="1" customWidth="1"/>
    <col min="2" max="2" width="11.81640625" style="385" bestFit="1" customWidth="1"/>
    <col min="3" max="3" width="9.54296875" style="385" customWidth="1"/>
    <col min="4" max="4" width="10.7265625" style="385" bestFit="1" customWidth="1"/>
    <col min="5" max="5" width="9.54296875" style="386" customWidth="1"/>
    <col min="6" max="6" width="9.54296875" style="385" customWidth="1"/>
    <col min="7" max="7" width="9.54296875" style="386" customWidth="1"/>
    <col min="8" max="16" width="9.54296875" style="385" customWidth="1"/>
    <col min="17" max="16384" width="11.453125" style="385"/>
  </cols>
  <sheetData>
    <row r="1" spans="1:12" ht="38.15" customHeight="1" x14ac:dyDescent="0.25"/>
    <row r="2" spans="1:12" ht="78.650000000000006" customHeight="1" x14ac:dyDescent="0.25">
      <c r="A2" s="429" t="s">
        <v>353</v>
      </c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</row>
    <row r="3" spans="1:12" ht="20.149999999999999" customHeight="1" x14ac:dyDescent="0.25">
      <c r="A3" s="370">
        <v>2</v>
      </c>
      <c r="B3" s="370"/>
      <c r="C3" s="370"/>
      <c r="D3" s="370"/>
      <c r="E3" s="370"/>
      <c r="F3" s="387"/>
      <c r="G3" s="388"/>
      <c r="H3" s="387"/>
    </row>
    <row r="4" spans="1:12" s="107" customFormat="1" ht="20.149999999999999" customHeight="1" x14ac:dyDescent="0.25">
      <c r="A4" s="285" t="s">
        <v>268</v>
      </c>
      <c r="B4" s="389">
        <f>'1-Surfaces'!B4</f>
        <v>0</v>
      </c>
      <c r="C4" s="389"/>
      <c r="D4" s="390"/>
      <c r="E4" s="391"/>
      <c r="F4" s="392"/>
      <c r="G4" s="393"/>
    </row>
    <row r="5" spans="1:12" s="107" customFormat="1" ht="20.149999999999999" customHeight="1" x14ac:dyDescent="0.25">
      <c r="C5" s="452" t="s">
        <v>290</v>
      </c>
      <c r="D5" s="452"/>
      <c r="E5" s="452" t="s">
        <v>291</v>
      </c>
      <c r="F5" s="452"/>
      <c r="G5" s="452" t="s">
        <v>292</v>
      </c>
      <c r="H5" s="452"/>
      <c r="I5" s="452" t="s">
        <v>265</v>
      </c>
      <c r="J5" s="452"/>
      <c r="K5" s="452" t="s">
        <v>255</v>
      </c>
      <c r="L5" s="452"/>
    </row>
    <row r="6" spans="1:12" s="107" customFormat="1" ht="43.5" x14ac:dyDescent="0.25">
      <c r="A6" s="376" t="s">
        <v>51</v>
      </c>
      <c r="B6" s="394" t="s">
        <v>287</v>
      </c>
      <c r="C6" s="395" t="s">
        <v>227</v>
      </c>
      <c r="D6" s="395" t="s">
        <v>289</v>
      </c>
      <c r="E6" s="395" t="s">
        <v>227</v>
      </c>
      <c r="F6" s="395" t="s">
        <v>289</v>
      </c>
      <c r="G6" s="395" t="s">
        <v>227</v>
      </c>
      <c r="H6" s="395" t="s">
        <v>289</v>
      </c>
      <c r="I6" s="395" t="s">
        <v>227</v>
      </c>
      <c r="J6" s="395" t="s">
        <v>289</v>
      </c>
      <c r="K6" s="395" t="s">
        <v>227</v>
      </c>
      <c r="L6" s="395" t="s">
        <v>289</v>
      </c>
    </row>
    <row r="7" spans="1:12" s="107" customFormat="1" ht="26.15" customHeight="1" x14ac:dyDescent="0.25">
      <c r="A7" s="449" t="s">
        <v>7</v>
      </c>
      <c r="B7" s="450"/>
      <c r="C7" s="450"/>
      <c r="D7" s="450"/>
      <c r="E7" s="450"/>
      <c r="F7" s="450"/>
      <c r="G7" s="450"/>
      <c r="H7" s="450"/>
      <c r="I7" s="450"/>
      <c r="J7" s="450"/>
      <c r="K7" s="450"/>
      <c r="L7" s="451"/>
    </row>
    <row r="8" spans="1:12" s="107" customFormat="1" ht="20.149999999999999" customHeight="1" x14ac:dyDescent="0.25">
      <c r="A8" s="396" t="s">
        <v>8</v>
      </c>
      <c r="B8" s="381">
        <f>BPU!C8</f>
        <v>0</v>
      </c>
      <c r="C8" s="172">
        <v>1000</v>
      </c>
      <c r="D8" s="397">
        <f>C8*B8</f>
        <v>0</v>
      </c>
      <c r="E8" s="172">
        <v>200</v>
      </c>
      <c r="F8" s="397">
        <f>E8*B8</f>
        <v>0</v>
      </c>
      <c r="G8" s="274"/>
      <c r="H8" s="274"/>
      <c r="I8" s="274"/>
      <c r="J8" s="274"/>
      <c r="K8" s="398">
        <v>100</v>
      </c>
      <c r="L8" s="397">
        <f>K8*B8</f>
        <v>0</v>
      </c>
    </row>
    <row r="9" spans="1:12" s="107" customFormat="1" ht="20.149999999999999" customHeight="1" x14ac:dyDescent="0.25">
      <c r="A9" s="396" t="s">
        <v>10</v>
      </c>
      <c r="B9" s="381">
        <f>BPU!C9</f>
        <v>0</v>
      </c>
      <c r="C9" s="172">
        <v>1000</v>
      </c>
      <c r="D9" s="397">
        <f t="shared" ref="D9:D53" si="0">C9*B9</f>
        <v>0</v>
      </c>
      <c r="E9" s="172">
        <v>200</v>
      </c>
      <c r="F9" s="397">
        <f t="shared" ref="F9:F16" si="1">E9*B9</f>
        <v>0</v>
      </c>
      <c r="G9" s="274"/>
      <c r="H9" s="274"/>
      <c r="I9" s="274"/>
      <c r="J9" s="274"/>
      <c r="K9" s="274"/>
      <c r="L9" s="274"/>
    </row>
    <row r="10" spans="1:12" s="107" customFormat="1" ht="20.149999999999999" customHeight="1" x14ac:dyDescent="0.25">
      <c r="A10" s="396" t="s">
        <v>11</v>
      </c>
      <c r="B10" s="381">
        <f>BPU!C10</f>
        <v>0</v>
      </c>
      <c r="C10" s="172">
        <v>500</v>
      </c>
      <c r="D10" s="397">
        <f t="shared" si="0"/>
        <v>0</v>
      </c>
      <c r="E10" s="172">
        <v>100</v>
      </c>
      <c r="F10" s="397">
        <f t="shared" si="1"/>
        <v>0</v>
      </c>
      <c r="G10" s="274"/>
      <c r="H10" s="274"/>
      <c r="I10" s="274"/>
      <c r="J10" s="274"/>
      <c r="K10" s="274"/>
      <c r="L10" s="274"/>
    </row>
    <row r="11" spans="1:12" s="107" customFormat="1" ht="20.149999999999999" customHeight="1" x14ac:dyDescent="0.25">
      <c r="A11" s="396" t="s">
        <v>12</v>
      </c>
      <c r="B11" s="381">
        <f>BPU!C11</f>
        <v>0</v>
      </c>
      <c r="C11" s="172">
        <v>1000</v>
      </c>
      <c r="D11" s="397">
        <f t="shared" si="0"/>
        <v>0</v>
      </c>
      <c r="E11" s="172">
        <v>200</v>
      </c>
      <c r="F11" s="397">
        <f t="shared" si="1"/>
        <v>0</v>
      </c>
      <c r="G11" s="274"/>
      <c r="H11" s="274"/>
      <c r="I11" s="274"/>
      <c r="J11" s="274"/>
      <c r="K11" s="274"/>
      <c r="L11" s="274"/>
    </row>
    <row r="12" spans="1:12" s="107" customFormat="1" ht="20.149999999999999" customHeight="1" x14ac:dyDescent="0.25">
      <c r="A12" s="396" t="s">
        <v>13</v>
      </c>
      <c r="B12" s="381">
        <f>BPU!C12</f>
        <v>0</v>
      </c>
      <c r="C12" s="172">
        <v>500</v>
      </c>
      <c r="D12" s="397">
        <f t="shared" si="0"/>
        <v>0</v>
      </c>
      <c r="E12" s="172">
        <v>500</v>
      </c>
      <c r="F12" s="397">
        <f t="shared" si="1"/>
        <v>0</v>
      </c>
      <c r="G12" s="172">
        <v>50</v>
      </c>
      <c r="H12" s="397">
        <f t="shared" ref="H12:H53" si="2">B12*G12</f>
        <v>0</v>
      </c>
      <c r="I12" s="172">
        <v>100</v>
      </c>
      <c r="J12" s="397">
        <f t="shared" ref="J12:J53" si="3">I12*B12</f>
        <v>0</v>
      </c>
      <c r="K12" s="172">
        <v>100</v>
      </c>
      <c r="L12" s="397">
        <f t="shared" ref="L12:L16" si="4">K12*B12</f>
        <v>0</v>
      </c>
    </row>
    <row r="13" spans="1:12" s="107" customFormat="1" ht="20.149999999999999" customHeight="1" x14ac:dyDescent="0.25">
      <c r="A13" s="396" t="s">
        <v>14</v>
      </c>
      <c r="B13" s="381">
        <f>BPU!C13</f>
        <v>0</v>
      </c>
      <c r="C13" s="172">
        <v>300</v>
      </c>
      <c r="D13" s="397">
        <f t="shared" si="0"/>
        <v>0</v>
      </c>
      <c r="E13" s="172">
        <v>50</v>
      </c>
      <c r="F13" s="397">
        <f t="shared" si="1"/>
        <v>0</v>
      </c>
      <c r="G13" s="274"/>
      <c r="H13" s="274"/>
      <c r="I13" s="274"/>
      <c r="J13" s="274"/>
      <c r="K13" s="274"/>
      <c r="L13" s="274"/>
    </row>
    <row r="14" spans="1:12" s="107" customFormat="1" ht="20.149999999999999" customHeight="1" x14ac:dyDescent="0.25">
      <c r="A14" s="396" t="s">
        <v>15</v>
      </c>
      <c r="B14" s="381">
        <f>BPU!C14</f>
        <v>0</v>
      </c>
      <c r="C14" s="172">
        <v>100</v>
      </c>
      <c r="D14" s="397">
        <f t="shared" si="0"/>
        <v>0</v>
      </c>
      <c r="E14" s="172">
        <v>150</v>
      </c>
      <c r="F14" s="397">
        <f t="shared" si="1"/>
        <v>0</v>
      </c>
      <c r="G14" s="274"/>
      <c r="H14" s="274"/>
      <c r="I14" s="274"/>
      <c r="J14" s="274"/>
      <c r="K14" s="274"/>
      <c r="L14" s="274"/>
    </row>
    <row r="15" spans="1:12" s="107" customFormat="1" ht="20.149999999999999" customHeight="1" x14ac:dyDescent="0.25">
      <c r="A15" s="396" t="s">
        <v>16</v>
      </c>
      <c r="B15" s="381">
        <f>BPU!C15</f>
        <v>0</v>
      </c>
      <c r="C15" s="172">
        <v>100</v>
      </c>
      <c r="D15" s="397">
        <f t="shared" si="0"/>
        <v>0</v>
      </c>
      <c r="E15" s="172">
        <v>100</v>
      </c>
      <c r="F15" s="397">
        <f t="shared" si="1"/>
        <v>0</v>
      </c>
      <c r="G15" s="172">
        <v>30</v>
      </c>
      <c r="H15" s="397">
        <f t="shared" si="2"/>
        <v>0</v>
      </c>
      <c r="I15" s="172">
        <v>30</v>
      </c>
      <c r="J15" s="397">
        <f t="shared" si="3"/>
        <v>0</v>
      </c>
      <c r="K15" s="172">
        <v>30</v>
      </c>
      <c r="L15" s="397">
        <f t="shared" si="4"/>
        <v>0</v>
      </c>
    </row>
    <row r="16" spans="1:12" s="107" customFormat="1" ht="20.149999999999999" customHeight="1" x14ac:dyDescent="0.25">
      <c r="A16" s="396" t="s">
        <v>17</v>
      </c>
      <c r="B16" s="381">
        <f>BPU!C16</f>
        <v>0</v>
      </c>
      <c r="C16" s="172">
        <v>1000</v>
      </c>
      <c r="D16" s="397">
        <f t="shared" si="0"/>
        <v>0</v>
      </c>
      <c r="E16" s="172">
        <v>500</v>
      </c>
      <c r="F16" s="397">
        <f t="shared" si="1"/>
        <v>0</v>
      </c>
      <c r="G16" s="172">
        <v>50</v>
      </c>
      <c r="H16" s="397">
        <f t="shared" si="2"/>
        <v>0</v>
      </c>
      <c r="I16" s="274"/>
      <c r="J16" s="274"/>
      <c r="K16" s="172">
        <v>30</v>
      </c>
      <c r="L16" s="397">
        <f t="shared" si="4"/>
        <v>0</v>
      </c>
    </row>
    <row r="17" spans="1:12" s="107" customFormat="1" ht="20.149999999999999" customHeight="1" x14ac:dyDescent="0.25">
      <c r="A17" s="396" t="s">
        <v>18</v>
      </c>
      <c r="B17" s="381">
        <f>BPU!C17</f>
        <v>0</v>
      </c>
      <c r="C17" s="172">
        <v>50</v>
      </c>
      <c r="D17" s="397">
        <f t="shared" si="0"/>
        <v>0</v>
      </c>
      <c r="E17" s="274"/>
      <c r="F17" s="274"/>
      <c r="G17" s="274"/>
      <c r="H17" s="274"/>
      <c r="I17" s="274"/>
      <c r="J17" s="274"/>
      <c r="K17" s="274"/>
      <c r="L17" s="274"/>
    </row>
    <row r="18" spans="1:12" s="107" customFormat="1" ht="20.149999999999999" customHeight="1" x14ac:dyDescent="0.25">
      <c r="A18" s="396" t="s">
        <v>19</v>
      </c>
      <c r="B18" s="381">
        <f>BPU!C18</f>
        <v>0</v>
      </c>
      <c r="C18" s="172">
        <v>50</v>
      </c>
      <c r="D18" s="397">
        <f t="shared" si="0"/>
        <v>0</v>
      </c>
      <c r="E18" s="274"/>
      <c r="F18" s="274"/>
      <c r="G18" s="274"/>
      <c r="H18" s="274"/>
      <c r="I18" s="274"/>
      <c r="J18" s="274"/>
      <c r="K18" s="274"/>
      <c r="L18" s="274"/>
    </row>
    <row r="19" spans="1:12" s="107" customFormat="1" ht="26.15" customHeight="1" x14ac:dyDescent="0.25">
      <c r="A19" s="446" t="s">
        <v>20</v>
      </c>
      <c r="B19" s="447"/>
      <c r="C19" s="447"/>
      <c r="D19" s="447"/>
      <c r="E19" s="447"/>
      <c r="F19" s="447"/>
      <c r="G19" s="447"/>
      <c r="H19" s="447"/>
      <c r="I19" s="447"/>
      <c r="J19" s="447"/>
      <c r="K19" s="447"/>
      <c r="L19" s="448"/>
    </row>
    <row r="20" spans="1:12" s="107" customFormat="1" ht="20.149999999999999" customHeight="1" x14ac:dyDescent="0.25">
      <c r="A20" s="396" t="s">
        <v>21</v>
      </c>
      <c r="B20" s="381">
        <f>BPU!C20</f>
        <v>0</v>
      </c>
      <c r="C20" s="172">
        <v>50</v>
      </c>
      <c r="D20" s="397">
        <f t="shared" si="0"/>
        <v>0</v>
      </c>
      <c r="E20" s="172">
        <v>10</v>
      </c>
      <c r="F20" s="397">
        <f t="shared" ref="F20:F21" si="5">E20*B20</f>
        <v>0</v>
      </c>
      <c r="G20" s="172">
        <v>5</v>
      </c>
      <c r="H20" s="397">
        <f t="shared" si="2"/>
        <v>0</v>
      </c>
      <c r="I20" s="172">
        <v>5</v>
      </c>
      <c r="J20" s="397">
        <f t="shared" si="3"/>
        <v>0</v>
      </c>
      <c r="K20" s="172">
        <v>5</v>
      </c>
      <c r="L20" s="397">
        <f t="shared" ref="L20:L21" si="6">K20*B20</f>
        <v>0</v>
      </c>
    </row>
    <row r="21" spans="1:12" s="107" customFormat="1" ht="20.149999999999999" customHeight="1" x14ac:dyDescent="0.25">
      <c r="A21" s="396" t="s">
        <v>22</v>
      </c>
      <c r="B21" s="381">
        <f>BPU!C21</f>
        <v>0</v>
      </c>
      <c r="C21" s="172">
        <v>50</v>
      </c>
      <c r="D21" s="397">
        <f t="shared" si="0"/>
        <v>0</v>
      </c>
      <c r="E21" s="172">
        <v>10</v>
      </c>
      <c r="F21" s="397">
        <f t="shared" si="5"/>
        <v>0</v>
      </c>
      <c r="G21" s="172">
        <v>5</v>
      </c>
      <c r="H21" s="397">
        <f t="shared" si="2"/>
        <v>0</v>
      </c>
      <c r="I21" s="172">
        <v>5</v>
      </c>
      <c r="J21" s="397">
        <f t="shared" si="3"/>
        <v>0</v>
      </c>
      <c r="K21" s="172">
        <v>5</v>
      </c>
      <c r="L21" s="397">
        <f t="shared" si="6"/>
        <v>0</v>
      </c>
    </row>
    <row r="22" spans="1:12" s="107" customFormat="1" ht="26.15" customHeight="1" x14ac:dyDescent="0.25">
      <c r="A22" s="446" t="s">
        <v>23</v>
      </c>
      <c r="B22" s="447"/>
      <c r="C22" s="447"/>
      <c r="D22" s="447"/>
      <c r="E22" s="447"/>
      <c r="F22" s="447"/>
      <c r="G22" s="447"/>
      <c r="H22" s="447"/>
      <c r="I22" s="447"/>
      <c r="J22" s="447"/>
      <c r="K22" s="447"/>
      <c r="L22" s="448"/>
    </row>
    <row r="23" spans="1:12" s="107" customFormat="1" ht="20.149999999999999" customHeight="1" x14ac:dyDescent="0.25">
      <c r="A23" s="396" t="s">
        <v>24</v>
      </c>
      <c r="B23" s="381">
        <f>BPU!C23</f>
        <v>0</v>
      </c>
      <c r="C23" s="172">
        <v>50</v>
      </c>
      <c r="D23" s="397">
        <f t="shared" si="0"/>
        <v>0</v>
      </c>
      <c r="E23" s="172">
        <v>20</v>
      </c>
      <c r="F23" s="397">
        <f t="shared" ref="F23:F42" si="7">E23*B23</f>
        <v>0</v>
      </c>
      <c r="G23" s="172">
        <v>2</v>
      </c>
      <c r="H23" s="397">
        <f t="shared" si="2"/>
        <v>0</v>
      </c>
      <c r="I23" s="172">
        <v>5</v>
      </c>
      <c r="J23" s="397">
        <f t="shared" si="3"/>
        <v>0</v>
      </c>
      <c r="K23" s="172">
        <v>5</v>
      </c>
      <c r="L23" s="397">
        <f t="shared" ref="L23:L42" si="8">K23*B23</f>
        <v>0</v>
      </c>
    </row>
    <row r="24" spans="1:12" s="107" customFormat="1" ht="20.149999999999999" customHeight="1" x14ac:dyDescent="0.25">
      <c r="A24" s="396" t="s">
        <v>26</v>
      </c>
      <c r="B24" s="381">
        <f>BPU!C24</f>
        <v>0</v>
      </c>
      <c r="C24" s="172">
        <v>50</v>
      </c>
      <c r="D24" s="397">
        <f t="shared" si="0"/>
        <v>0</v>
      </c>
      <c r="E24" s="172">
        <v>20</v>
      </c>
      <c r="F24" s="397">
        <f t="shared" si="7"/>
        <v>0</v>
      </c>
      <c r="G24" s="274"/>
      <c r="H24" s="274"/>
      <c r="I24" s="172">
        <v>5</v>
      </c>
      <c r="J24" s="397">
        <f t="shared" si="3"/>
        <v>0</v>
      </c>
      <c r="K24" s="172">
        <v>5</v>
      </c>
      <c r="L24" s="397">
        <f t="shared" si="8"/>
        <v>0</v>
      </c>
    </row>
    <row r="25" spans="1:12" s="107" customFormat="1" ht="20.149999999999999" customHeight="1" x14ac:dyDescent="0.25">
      <c r="A25" s="396" t="s">
        <v>27</v>
      </c>
      <c r="B25" s="381">
        <f>BPU!C25</f>
        <v>0</v>
      </c>
      <c r="C25" s="172">
        <v>50</v>
      </c>
      <c r="D25" s="397">
        <f t="shared" si="0"/>
        <v>0</v>
      </c>
      <c r="E25" s="172">
        <v>5</v>
      </c>
      <c r="F25" s="397">
        <f t="shared" si="7"/>
        <v>0</v>
      </c>
      <c r="G25" s="274"/>
      <c r="H25" s="274"/>
      <c r="I25" s="274"/>
      <c r="J25" s="274"/>
      <c r="K25" s="274"/>
      <c r="L25" s="274"/>
    </row>
    <row r="26" spans="1:12" s="107" customFormat="1" ht="20.149999999999999" customHeight="1" x14ac:dyDescent="0.25">
      <c r="A26" s="396" t="s">
        <v>28</v>
      </c>
      <c r="B26" s="381">
        <f>BPU!C26</f>
        <v>0</v>
      </c>
      <c r="C26" s="172">
        <v>50</v>
      </c>
      <c r="D26" s="397">
        <f t="shared" si="0"/>
        <v>0</v>
      </c>
      <c r="E26" s="172">
        <v>5</v>
      </c>
      <c r="F26" s="397">
        <f t="shared" si="7"/>
        <v>0</v>
      </c>
      <c r="G26" s="274"/>
      <c r="H26" s="274"/>
      <c r="I26" s="274"/>
      <c r="J26" s="274"/>
      <c r="K26" s="172">
        <v>5</v>
      </c>
      <c r="L26" s="397">
        <f t="shared" si="8"/>
        <v>0</v>
      </c>
    </row>
    <row r="27" spans="1:12" s="107" customFormat="1" ht="20.149999999999999" customHeight="1" x14ac:dyDescent="0.25">
      <c r="A27" s="396" t="s">
        <v>29</v>
      </c>
      <c r="B27" s="381">
        <f>BPU!C27</f>
        <v>0</v>
      </c>
      <c r="C27" s="172">
        <v>50</v>
      </c>
      <c r="D27" s="397">
        <f t="shared" si="0"/>
        <v>0</v>
      </c>
      <c r="E27" s="172">
        <v>5</v>
      </c>
      <c r="F27" s="397">
        <f t="shared" si="7"/>
        <v>0</v>
      </c>
      <c r="G27" s="274"/>
      <c r="H27" s="274"/>
      <c r="I27" s="172">
        <v>1</v>
      </c>
      <c r="J27" s="397">
        <f t="shared" si="3"/>
        <v>0</v>
      </c>
      <c r="K27" s="274"/>
      <c r="L27" s="274"/>
    </row>
    <row r="28" spans="1:12" s="107" customFormat="1" ht="20.149999999999999" customHeight="1" x14ac:dyDescent="0.25">
      <c r="A28" s="396" t="s">
        <v>30</v>
      </c>
      <c r="B28" s="381">
        <f>BPU!C28</f>
        <v>0</v>
      </c>
      <c r="C28" s="172">
        <v>5</v>
      </c>
      <c r="D28" s="397">
        <f t="shared" si="0"/>
        <v>0</v>
      </c>
      <c r="E28" s="172">
        <v>5</v>
      </c>
      <c r="F28" s="397">
        <f t="shared" si="7"/>
        <v>0</v>
      </c>
      <c r="G28" s="274"/>
      <c r="H28" s="274"/>
      <c r="I28" s="172">
        <v>1</v>
      </c>
      <c r="J28" s="397">
        <f t="shared" si="3"/>
        <v>0</v>
      </c>
      <c r="K28" s="172">
        <v>1</v>
      </c>
      <c r="L28" s="397">
        <f t="shared" si="8"/>
        <v>0</v>
      </c>
    </row>
    <row r="29" spans="1:12" s="107" customFormat="1" ht="20.149999999999999" customHeight="1" x14ac:dyDescent="0.25">
      <c r="A29" s="396" t="s">
        <v>31</v>
      </c>
      <c r="B29" s="381">
        <f>BPU!C29</f>
        <v>0</v>
      </c>
      <c r="C29" s="172">
        <v>100</v>
      </c>
      <c r="D29" s="397">
        <f t="shared" si="0"/>
        <v>0</v>
      </c>
      <c r="E29" s="172">
        <v>10</v>
      </c>
      <c r="F29" s="397">
        <f t="shared" si="7"/>
        <v>0</v>
      </c>
      <c r="G29" s="274"/>
      <c r="H29" s="274"/>
      <c r="I29" s="274"/>
      <c r="J29" s="274"/>
      <c r="K29" s="172">
        <v>1</v>
      </c>
      <c r="L29" s="397">
        <f t="shared" si="8"/>
        <v>0</v>
      </c>
    </row>
    <row r="30" spans="1:12" s="107" customFormat="1" ht="20.149999999999999" customHeight="1" x14ac:dyDescent="0.25">
      <c r="A30" s="396" t="s">
        <v>32</v>
      </c>
      <c r="B30" s="381">
        <f>BPU!C30</f>
        <v>0</v>
      </c>
      <c r="C30" s="172">
        <v>50</v>
      </c>
      <c r="D30" s="397">
        <f t="shared" si="0"/>
        <v>0</v>
      </c>
      <c r="E30" s="172">
        <v>10</v>
      </c>
      <c r="F30" s="397">
        <f t="shared" si="7"/>
        <v>0</v>
      </c>
      <c r="G30" s="274"/>
      <c r="H30" s="274"/>
      <c r="I30" s="274"/>
      <c r="J30" s="274"/>
      <c r="K30" s="172">
        <v>10</v>
      </c>
      <c r="L30" s="397">
        <f t="shared" si="8"/>
        <v>0</v>
      </c>
    </row>
    <row r="31" spans="1:12" s="107" customFormat="1" ht="20.149999999999999" customHeight="1" x14ac:dyDescent="0.25">
      <c r="A31" s="396" t="s">
        <v>33</v>
      </c>
      <c r="B31" s="381">
        <f>BPU!C31</f>
        <v>0</v>
      </c>
      <c r="C31" s="172">
        <v>100</v>
      </c>
      <c r="D31" s="397">
        <f t="shared" si="0"/>
        <v>0</v>
      </c>
      <c r="E31" s="172">
        <v>10</v>
      </c>
      <c r="F31" s="397">
        <f t="shared" si="7"/>
        <v>0</v>
      </c>
      <c r="G31" s="274"/>
      <c r="H31" s="274"/>
      <c r="I31" s="274"/>
      <c r="J31" s="274"/>
      <c r="K31" s="172">
        <v>20</v>
      </c>
      <c r="L31" s="397">
        <f t="shared" si="8"/>
        <v>0</v>
      </c>
    </row>
    <row r="32" spans="1:12" s="107" customFormat="1" ht="20.149999999999999" customHeight="1" x14ac:dyDescent="0.25">
      <c r="A32" s="396" t="s">
        <v>34</v>
      </c>
      <c r="B32" s="381">
        <f>BPU!C32</f>
        <v>0</v>
      </c>
      <c r="C32" s="172">
        <v>100</v>
      </c>
      <c r="D32" s="397">
        <f t="shared" si="0"/>
        <v>0</v>
      </c>
      <c r="E32" s="172">
        <v>10</v>
      </c>
      <c r="F32" s="397">
        <f t="shared" si="7"/>
        <v>0</v>
      </c>
      <c r="G32" s="172">
        <v>10</v>
      </c>
      <c r="H32" s="397">
        <f t="shared" si="2"/>
        <v>0</v>
      </c>
      <c r="I32" s="172">
        <v>10</v>
      </c>
      <c r="J32" s="397">
        <f t="shared" si="3"/>
        <v>0</v>
      </c>
      <c r="K32" s="274"/>
      <c r="L32" s="274"/>
    </row>
    <row r="33" spans="1:12" s="107" customFormat="1" ht="20.149999999999999" customHeight="1" x14ac:dyDescent="0.25">
      <c r="A33" s="396" t="s">
        <v>35</v>
      </c>
      <c r="B33" s="381">
        <f>BPU!C33</f>
        <v>0</v>
      </c>
      <c r="C33" s="172">
        <v>100</v>
      </c>
      <c r="D33" s="397">
        <f t="shared" si="0"/>
        <v>0</v>
      </c>
      <c r="E33" s="172">
        <v>100</v>
      </c>
      <c r="F33" s="397">
        <f t="shared" si="7"/>
        <v>0</v>
      </c>
      <c r="G33" s="172">
        <v>10</v>
      </c>
      <c r="H33" s="397">
        <f t="shared" si="2"/>
        <v>0</v>
      </c>
      <c r="I33" s="172">
        <v>10</v>
      </c>
      <c r="J33" s="397">
        <f t="shared" si="3"/>
        <v>0</v>
      </c>
      <c r="K33" s="274"/>
      <c r="L33" s="274"/>
    </row>
    <row r="34" spans="1:12" s="107" customFormat="1" ht="20.149999999999999" customHeight="1" x14ac:dyDescent="0.25">
      <c r="A34" s="396" t="s">
        <v>36</v>
      </c>
      <c r="B34" s="381">
        <f>BPU!C34</f>
        <v>0</v>
      </c>
      <c r="C34" s="172">
        <v>50</v>
      </c>
      <c r="D34" s="397">
        <f t="shared" si="0"/>
        <v>0</v>
      </c>
      <c r="E34" s="172">
        <v>50</v>
      </c>
      <c r="F34" s="397">
        <f t="shared" si="7"/>
        <v>0</v>
      </c>
      <c r="G34" s="172">
        <v>10</v>
      </c>
      <c r="H34" s="397">
        <f t="shared" si="2"/>
        <v>0</v>
      </c>
      <c r="I34" s="172">
        <v>10</v>
      </c>
      <c r="J34" s="397">
        <f t="shared" si="3"/>
        <v>0</v>
      </c>
      <c r="K34" s="172">
        <v>10</v>
      </c>
      <c r="L34" s="397">
        <f t="shared" si="8"/>
        <v>0</v>
      </c>
    </row>
    <row r="35" spans="1:12" s="107" customFormat="1" ht="20.149999999999999" customHeight="1" x14ac:dyDescent="0.25">
      <c r="A35" s="396" t="s">
        <v>37</v>
      </c>
      <c r="B35" s="381">
        <f>BPU!C35</f>
        <v>0</v>
      </c>
      <c r="C35" s="172">
        <v>50</v>
      </c>
      <c r="D35" s="397">
        <f t="shared" si="0"/>
        <v>0</v>
      </c>
      <c r="E35" s="172">
        <v>50</v>
      </c>
      <c r="F35" s="397">
        <f t="shared" si="7"/>
        <v>0</v>
      </c>
      <c r="G35" s="172">
        <v>10</v>
      </c>
      <c r="H35" s="397">
        <f t="shared" si="2"/>
        <v>0</v>
      </c>
      <c r="I35" s="172">
        <v>10</v>
      </c>
      <c r="J35" s="397">
        <f t="shared" si="3"/>
        <v>0</v>
      </c>
      <c r="K35" s="172">
        <v>10</v>
      </c>
      <c r="L35" s="397">
        <f t="shared" si="8"/>
        <v>0</v>
      </c>
    </row>
    <row r="36" spans="1:12" s="107" customFormat="1" ht="20.149999999999999" customHeight="1" x14ac:dyDescent="0.25">
      <c r="A36" s="396" t="s">
        <v>38</v>
      </c>
      <c r="B36" s="381">
        <f>BPU!C36</f>
        <v>0</v>
      </c>
      <c r="C36" s="172">
        <v>100</v>
      </c>
      <c r="D36" s="397">
        <f t="shared" si="0"/>
        <v>0</v>
      </c>
      <c r="E36" s="172">
        <v>50</v>
      </c>
      <c r="F36" s="397">
        <f t="shared" si="7"/>
        <v>0</v>
      </c>
      <c r="G36" s="172">
        <v>10</v>
      </c>
      <c r="H36" s="397">
        <f t="shared" si="2"/>
        <v>0</v>
      </c>
      <c r="I36" s="172">
        <v>10</v>
      </c>
      <c r="J36" s="397">
        <f t="shared" si="3"/>
        <v>0</v>
      </c>
      <c r="K36" s="172">
        <v>10</v>
      </c>
      <c r="L36" s="397">
        <f t="shared" si="8"/>
        <v>0</v>
      </c>
    </row>
    <row r="37" spans="1:12" s="107" customFormat="1" ht="20.149999999999999" customHeight="1" x14ac:dyDescent="0.25">
      <c r="A37" s="396" t="s">
        <v>39</v>
      </c>
      <c r="B37" s="381">
        <f>BPU!C37</f>
        <v>0</v>
      </c>
      <c r="C37" s="172">
        <v>100</v>
      </c>
      <c r="D37" s="397">
        <f t="shared" si="0"/>
        <v>0</v>
      </c>
      <c r="E37" s="172">
        <v>100</v>
      </c>
      <c r="F37" s="397">
        <f t="shared" si="7"/>
        <v>0</v>
      </c>
      <c r="G37" s="172">
        <v>10</v>
      </c>
      <c r="H37" s="397">
        <f t="shared" si="2"/>
        <v>0</v>
      </c>
      <c r="I37" s="172">
        <v>10</v>
      </c>
      <c r="J37" s="397">
        <f t="shared" si="3"/>
        <v>0</v>
      </c>
      <c r="K37" s="172">
        <v>10</v>
      </c>
      <c r="L37" s="397">
        <f t="shared" si="8"/>
        <v>0</v>
      </c>
    </row>
    <row r="38" spans="1:12" s="107" customFormat="1" ht="20.149999999999999" customHeight="1" x14ac:dyDescent="0.25">
      <c r="A38" s="396" t="s">
        <v>40</v>
      </c>
      <c r="B38" s="381">
        <f>BPU!C38</f>
        <v>0</v>
      </c>
      <c r="C38" s="172">
        <v>100</v>
      </c>
      <c r="D38" s="397">
        <f t="shared" si="0"/>
        <v>0</v>
      </c>
      <c r="E38" s="172">
        <v>50</v>
      </c>
      <c r="F38" s="397">
        <f t="shared" si="7"/>
        <v>0</v>
      </c>
      <c r="G38" s="172">
        <v>10</v>
      </c>
      <c r="H38" s="397">
        <f t="shared" si="2"/>
        <v>0</v>
      </c>
      <c r="I38" s="172">
        <v>10</v>
      </c>
      <c r="J38" s="397">
        <f t="shared" si="3"/>
        <v>0</v>
      </c>
      <c r="K38" s="172">
        <v>10</v>
      </c>
      <c r="L38" s="397">
        <f t="shared" si="8"/>
        <v>0</v>
      </c>
    </row>
    <row r="39" spans="1:12" s="107" customFormat="1" ht="20.149999999999999" customHeight="1" x14ac:dyDescent="0.25">
      <c r="A39" s="396" t="s">
        <v>42</v>
      </c>
      <c r="B39" s="381">
        <f>BPU!C39</f>
        <v>0</v>
      </c>
      <c r="C39" s="274"/>
      <c r="D39" s="274"/>
      <c r="E39" s="172">
        <v>2</v>
      </c>
      <c r="F39" s="397">
        <f t="shared" si="7"/>
        <v>0</v>
      </c>
      <c r="G39" s="172">
        <v>4</v>
      </c>
      <c r="H39" s="397">
        <f t="shared" si="2"/>
        <v>0</v>
      </c>
      <c r="I39" s="274"/>
      <c r="J39" s="274"/>
      <c r="K39" s="274"/>
      <c r="L39" s="274"/>
    </row>
    <row r="40" spans="1:12" s="107" customFormat="1" ht="20.149999999999999" customHeight="1" x14ac:dyDescent="0.25">
      <c r="A40" s="396" t="s">
        <v>43</v>
      </c>
      <c r="B40" s="381">
        <f>BPU!C40</f>
        <v>0</v>
      </c>
      <c r="C40" s="172">
        <v>100</v>
      </c>
      <c r="D40" s="397">
        <f t="shared" si="0"/>
        <v>0</v>
      </c>
      <c r="E40" s="172">
        <v>100</v>
      </c>
      <c r="F40" s="397">
        <f t="shared" si="7"/>
        <v>0</v>
      </c>
      <c r="G40" s="274"/>
      <c r="H40" s="274"/>
      <c r="I40" s="172">
        <v>15</v>
      </c>
      <c r="J40" s="397">
        <f t="shared" si="3"/>
        <v>0</v>
      </c>
      <c r="K40" s="172">
        <v>15</v>
      </c>
      <c r="L40" s="397">
        <f t="shared" si="8"/>
        <v>0</v>
      </c>
    </row>
    <row r="41" spans="1:12" s="107" customFormat="1" ht="26.15" customHeight="1" x14ac:dyDescent="0.25">
      <c r="A41" s="396" t="s">
        <v>282</v>
      </c>
      <c r="B41" s="381">
        <f>BPU!C41</f>
        <v>0</v>
      </c>
      <c r="C41" s="172">
        <v>100</v>
      </c>
      <c r="D41" s="397">
        <f t="shared" si="0"/>
        <v>0</v>
      </c>
      <c r="E41" s="172">
        <v>50</v>
      </c>
      <c r="F41" s="397">
        <f t="shared" si="7"/>
        <v>0</v>
      </c>
      <c r="G41" s="274"/>
      <c r="H41" s="274"/>
      <c r="I41" s="274"/>
      <c r="J41" s="274"/>
      <c r="K41" s="172">
        <v>5</v>
      </c>
      <c r="L41" s="397">
        <f t="shared" si="8"/>
        <v>0</v>
      </c>
    </row>
    <row r="42" spans="1:12" s="107" customFormat="1" ht="20.149999999999999" customHeight="1" x14ac:dyDescent="0.25">
      <c r="A42" s="396" t="s">
        <v>44</v>
      </c>
      <c r="B42" s="381">
        <f>BPU!C42</f>
        <v>0</v>
      </c>
      <c r="C42" s="172">
        <v>100</v>
      </c>
      <c r="D42" s="397">
        <f t="shared" si="0"/>
        <v>0</v>
      </c>
      <c r="E42" s="172">
        <v>50</v>
      </c>
      <c r="F42" s="397">
        <f t="shared" si="7"/>
        <v>0</v>
      </c>
      <c r="G42" s="274"/>
      <c r="H42" s="274"/>
      <c r="I42" s="274"/>
      <c r="J42" s="274"/>
      <c r="K42" s="172">
        <v>5</v>
      </c>
      <c r="L42" s="397">
        <f t="shared" si="8"/>
        <v>0</v>
      </c>
    </row>
    <row r="43" spans="1:12" s="107" customFormat="1" ht="26.15" customHeight="1" x14ac:dyDescent="0.25">
      <c r="A43" s="446" t="s">
        <v>56</v>
      </c>
      <c r="B43" s="447"/>
      <c r="C43" s="447"/>
      <c r="D43" s="447"/>
      <c r="E43" s="447"/>
      <c r="F43" s="447"/>
      <c r="G43" s="447"/>
      <c r="H43" s="447"/>
      <c r="I43" s="447"/>
      <c r="J43" s="447"/>
      <c r="K43" s="447"/>
      <c r="L43" s="448"/>
    </row>
    <row r="44" spans="1:12" s="107" customFormat="1" ht="20.149999999999999" customHeight="1" x14ac:dyDescent="0.25">
      <c r="A44" s="396" t="s">
        <v>52</v>
      </c>
      <c r="B44" s="381">
        <f>BPU!C44</f>
        <v>0</v>
      </c>
      <c r="C44" s="172">
        <v>10</v>
      </c>
      <c r="D44" s="397">
        <f t="shared" si="0"/>
        <v>0</v>
      </c>
      <c r="E44" s="172">
        <v>5</v>
      </c>
      <c r="F44" s="397">
        <f t="shared" ref="F44:F47" si="9">E44*B44</f>
        <v>0</v>
      </c>
      <c r="G44" s="172">
        <v>2</v>
      </c>
      <c r="H44" s="397">
        <f t="shared" si="2"/>
        <v>0</v>
      </c>
      <c r="I44" s="172">
        <v>2</v>
      </c>
      <c r="J44" s="397">
        <f t="shared" si="3"/>
        <v>0</v>
      </c>
      <c r="K44" s="172">
        <v>1</v>
      </c>
      <c r="L44" s="397">
        <f t="shared" ref="L44:L47" si="10">K44*B44</f>
        <v>0</v>
      </c>
    </row>
    <row r="45" spans="1:12" s="107" customFormat="1" ht="20.149999999999999" customHeight="1" x14ac:dyDescent="0.25">
      <c r="A45" s="396" t="s">
        <v>53</v>
      </c>
      <c r="B45" s="381">
        <f>BPU!C45</f>
        <v>0</v>
      </c>
      <c r="C45" s="172">
        <v>10</v>
      </c>
      <c r="D45" s="397">
        <f t="shared" si="0"/>
        <v>0</v>
      </c>
      <c r="E45" s="172">
        <v>5</v>
      </c>
      <c r="F45" s="397">
        <f t="shared" si="9"/>
        <v>0</v>
      </c>
      <c r="G45" s="172">
        <v>2</v>
      </c>
      <c r="H45" s="397">
        <f t="shared" si="2"/>
        <v>0</v>
      </c>
      <c r="I45" s="172">
        <v>2</v>
      </c>
      <c r="J45" s="397">
        <f t="shared" si="3"/>
        <v>0</v>
      </c>
      <c r="K45" s="172">
        <v>1</v>
      </c>
      <c r="L45" s="397">
        <f t="shared" si="10"/>
        <v>0</v>
      </c>
    </row>
    <row r="46" spans="1:12" s="107" customFormat="1" ht="26.15" customHeight="1" x14ac:dyDescent="0.25">
      <c r="A46" s="396" t="s">
        <v>54</v>
      </c>
      <c r="B46" s="381">
        <f>BPU!C46</f>
        <v>0</v>
      </c>
      <c r="C46" s="172">
        <v>11</v>
      </c>
      <c r="D46" s="397">
        <f t="shared" si="0"/>
        <v>0</v>
      </c>
      <c r="E46" s="172">
        <v>6</v>
      </c>
      <c r="F46" s="397">
        <f t="shared" si="9"/>
        <v>0</v>
      </c>
      <c r="G46" s="172">
        <v>2</v>
      </c>
      <c r="H46" s="397">
        <f t="shared" si="2"/>
        <v>0</v>
      </c>
      <c r="I46" s="172">
        <v>2</v>
      </c>
      <c r="J46" s="397">
        <f t="shared" si="3"/>
        <v>0</v>
      </c>
      <c r="K46" s="172">
        <v>1</v>
      </c>
      <c r="L46" s="397">
        <f t="shared" si="10"/>
        <v>0</v>
      </c>
    </row>
    <row r="47" spans="1:12" s="107" customFormat="1" ht="26.15" customHeight="1" x14ac:dyDescent="0.25">
      <c r="A47" s="396" t="s">
        <v>55</v>
      </c>
      <c r="B47" s="381">
        <f>BPU!C47</f>
        <v>0</v>
      </c>
      <c r="C47" s="172">
        <v>11</v>
      </c>
      <c r="D47" s="397">
        <f t="shared" si="0"/>
        <v>0</v>
      </c>
      <c r="E47" s="172">
        <v>6</v>
      </c>
      <c r="F47" s="397">
        <f t="shared" si="9"/>
        <v>0</v>
      </c>
      <c r="G47" s="172">
        <v>2</v>
      </c>
      <c r="H47" s="397">
        <f t="shared" si="2"/>
        <v>0</v>
      </c>
      <c r="I47" s="172">
        <v>2</v>
      </c>
      <c r="J47" s="397">
        <f t="shared" si="3"/>
        <v>0</v>
      </c>
      <c r="K47" s="172">
        <v>1</v>
      </c>
      <c r="L47" s="397">
        <f t="shared" si="10"/>
        <v>0</v>
      </c>
    </row>
    <row r="48" spans="1:12" s="107" customFormat="1" ht="26.15" customHeight="1" x14ac:dyDescent="0.25">
      <c r="A48" s="446" t="s">
        <v>45</v>
      </c>
      <c r="B48" s="447"/>
      <c r="C48" s="447"/>
      <c r="D48" s="447"/>
      <c r="E48" s="447"/>
      <c r="F48" s="447"/>
      <c r="G48" s="447"/>
      <c r="H48" s="447"/>
      <c r="I48" s="447"/>
      <c r="J48" s="447"/>
      <c r="K48" s="447"/>
      <c r="L48" s="448"/>
    </row>
    <row r="49" spans="1:12" s="107" customFormat="1" ht="26.15" customHeight="1" x14ac:dyDescent="0.25">
      <c r="A49" s="396" t="s">
        <v>46</v>
      </c>
      <c r="B49" s="381">
        <f>BPU!C49</f>
        <v>0</v>
      </c>
      <c r="C49" s="172">
        <v>240</v>
      </c>
      <c r="D49" s="397">
        <f t="shared" si="0"/>
        <v>0</v>
      </c>
      <c r="E49" s="172">
        <v>20</v>
      </c>
      <c r="F49" s="397">
        <f t="shared" ref="F49:F53" si="11">E49*B49</f>
        <v>0</v>
      </c>
      <c r="G49" s="172">
        <v>5</v>
      </c>
      <c r="H49" s="397">
        <f t="shared" si="2"/>
        <v>0</v>
      </c>
      <c r="I49" s="172">
        <v>5</v>
      </c>
      <c r="J49" s="397">
        <f t="shared" si="3"/>
        <v>0</v>
      </c>
      <c r="K49" s="172">
        <v>5</v>
      </c>
      <c r="L49" s="397">
        <f t="shared" ref="L49:L53" si="12">K49*B49</f>
        <v>0</v>
      </c>
    </row>
    <row r="50" spans="1:12" s="107" customFormat="1" ht="26.15" customHeight="1" x14ac:dyDescent="0.25">
      <c r="A50" s="396" t="s">
        <v>46</v>
      </c>
      <c r="B50" s="381">
        <f>BPU!C50</f>
        <v>0</v>
      </c>
      <c r="C50" s="172">
        <v>240</v>
      </c>
      <c r="D50" s="397">
        <f t="shared" si="0"/>
        <v>0</v>
      </c>
      <c r="E50" s="172">
        <v>20</v>
      </c>
      <c r="F50" s="397">
        <f t="shared" si="11"/>
        <v>0</v>
      </c>
      <c r="G50" s="172">
        <v>5</v>
      </c>
      <c r="H50" s="397">
        <f t="shared" si="2"/>
        <v>0</v>
      </c>
      <c r="I50" s="172">
        <v>5</v>
      </c>
      <c r="J50" s="397">
        <f t="shared" si="3"/>
        <v>0</v>
      </c>
      <c r="K50" s="172">
        <v>5</v>
      </c>
      <c r="L50" s="397">
        <f t="shared" si="12"/>
        <v>0</v>
      </c>
    </row>
    <row r="51" spans="1:12" s="107" customFormat="1" ht="26.15" customHeight="1" x14ac:dyDescent="0.25">
      <c r="A51" s="396" t="s">
        <v>49</v>
      </c>
      <c r="B51" s="381">
        <f>BPU!C51</f>
        <v>0</v>
      </c>
      <c r="C51" s="172">
        <v>240</v>
      </c>
      <c r="D51" s="397">
        <f t="shared" si="0"/>
        <v>0</v>
      </c>
      <c r="E51" s="172">
        <v>20</v>
      </c>
      <c r="F51" s="397">
        <f t="shared" si="11"/>
        <v>0</v>
      </c>
      <c r="G51" s="172">
        <v>5</v>
      </c>
      <c r="H51" s="397">
        <f t="shared" si="2"/>
        <v>0</v>
      </c>
      <c r="I51" s="172">
        <v>5</v>
      </c>
      <c r="J51" s="397">
        <f t="shared" si="3"/>
        <v>0</v>
      </c>
      <c r="K51" s="172">
        <v>5</v>
      </c>
      <c r="L51" s="397">
        <f t="shared" si="12"/>
        <v>0</v>
      </c>
    </row>
    <row r="52" spans="1:12" s="107" customFormat="1" ht="26.15" customHeight="1" x14ac:dyDescent="0.25">
      <c r="A52" s="396" t="s">
        <v>46</v>
      </c>
      <c r="B52" s="381">
        <f>BPU!C52</f>
        <v>0</v>
      </c>
      <c r="C52" s="172">
        <v>240</v>
      </c>
      <c r="D52" s="397">
        <f t="shared" si="0"/>
        <v>0</v>
      </c>
      <c r="E52" s="172">
        <v>20</v>
      </c>
      <c r="F52" s="397">
        <f t="shared" si="11"/>
        <v>0</v>
      </c>
      <c r="G52" s="172">
        <v>5</v>
      </c>
      <c r="H52" s="397">
        <f t="shared" si="2"/>
        <v>0</v>
      </c>
      <c r="I52" s="172">
        <v>5</v>
      </c>
      <c r="J52" s="397">
        <f t="shared" si="3"/>
        <v>0</v>
      </c>
      <c r="K52" s="172">
        <v>5</v>
      </c>
      <c r="L52" s="397">
        <f t="shared" si="12"/>
        <v>0</v>
      </c>
    </row>
    <row r="53" spans="1:12" s="107" customFormat="1" ht="26.15" customHeight="1" x14ac:dyDescent="0.25">
      <c r="A53" s="396" t="s">
        <v>50</v>
      </c>
      <c r="B53" s="382">
        <f>BPU!C53</f>
        <v>0</v>
      </c>
      <c r="C53" s="399">
        <v>10</v>
      </c>
      <c r="D53" s="397">
        <f t="shared" si="0"/>
        <v>0</v>
      </c>
      <c r="E53" s="172">
        <v>5</v>
      </c>
      <c r="F53" s="397">
        <f t="shared" si="11"/>
        <v>0</v>
      </c>
      <c r="G53" s="172">
        <v>5</v>
      </c>
      <c r="H53" s="397">
        <f t="shared" si="2"/>
        <v>0</v>
      </c>
      <c r="I53" s="172">
        <v>5</v>
      </c>
      <c r="J53" s="397">
        <f t="shared" si="3"/>
        <v>0</v>
      </c>
      <c r="K53" s="172">
        <v>5</v>
      </c>
      <c r="L53" s="397">
        <f t="shared" si="12"/>
        <v>0</v>
      </c>
    </row>
    <row r="54" spans="1:12" s="107" customFormat="1" ht="31.5" customHeight="1" x14ac:dyDescent="0.25">
      <c r="A54" s="172" t="s">
        <v>293</v>
      </c>
      <c r="B54" s="274"/>
      <c r="C54" s="274"/>
      <c r="D54" s="400">
        <f>SUM(D7:D53)</f>
        <v>0</v>
      </c>
      <c r="E54" s="274"/>
      <c r="F54" s="400">
        <f>SUM(F7:F53)</f>
        <v>0</v>
      </c>
      <c r="G54" s="274"/>
      <c r="H54" s="400">
        <f>SUM(H7:H53)</f>
        <v>0</v>
      </c>
      <c r="I54" s="274"/>
      <c r="J54" s="400">
        <f>SUM(J7:J53)</f>
        <v>0</v>
      </c>
      <c r="K54" s="274"/>
      <c r="L54" s="400">
        <f>SUM(L7:L53)</f>
        <v>0</v>
      </c>
    </row>
  </sheetData>
  <sheetProtection algorithmName="SHA-512" hashValue="FlGyZT6cb6XdTPQk2ukf8Cvsxi/74OfS0Mk/bWYOQWAqePDQcG6ZEBkMj8YZfic2W0W8HIDsZbtZ8060hAl9eA==" saltValue="yL51Zy6N3bLiOryD2DEFGg==" spinCount="100000" sheet="1" objects="1" scenarios="1"/>
  <mergeCells count="11">
    <mergeCell ref="A48:L48"/>
    <mergeCell ref="A2:L2"/>
    <mergeCell ref="A7:L7"/>
    <mergeCell ref="A19:L19"/>
    <mergeCell ref="A22:L22"/>
    <mergeCell ref="A43:L43"/>
    <mergeCell ref="C5:D5"/>
    <mergeCell ref="E5:F5"/>
    <mergeCell ref="G5:H5"/>
    <mergeCell ref="I5:J5"/>
    <mergeCell ref="K5:L5"/>
  </mergeCells>
  <printOptions horizontalCentered="1"/>
  <pageMargins left="0.23622047244094491" right="0.23622047244094491" top="0.31496062992125984" bottom="0.39370078740157483" header="0.15748031496062992" footer="0.15748031496062992"/>
  <pageSetup paperSize="9" scale="84" fitToHeight="10" orientation="landscape" r:id="rId1"/>
  <headerFooter alignWithMargins="0">
    <oddFooter>&amp;L&amp;"Calibri,Normal"&amp;9Marché 25-M-S3Y-019 Prestations de nettoyage des locaux et gestion des déchets&amp;R&amp;"Calibri,Normal"&amp;9Page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9F9E2-3021-45CB-8AC0-26712EDCE2F4}">
  <sheetPr codeName="Feuil31">
    <tabColor rgb="FF4E1AB6"/>
    <pageSetUpPr fitToPage="1"/>
  </sheetPr>
  <dimension ref="A1:N390"/>
  <sheetViews>
    <sheetView view="pageBreakPreview" zoomScale="85" zoomScaleNormal="85" zoomScaleSheetLayoutView="85" zoomScalePageLayoutView="85" workbookViewId="0">
      <selection activeCell="A14" sqref="A14"/>
    </sheetView>
  </sheetViews>
  <sheetFormatPr baseColWidth="10" defaultColWidth="11.453125" defaultRowHeight="15.5" outlineLevelRow="2" x14ac:dyDescent="0.25"/>
  <cols>
    <col min="1" max="1" width="32.81640625" style="51" bestFit="1" customWidth="1"/>
    <col min="2" max="2" width="21.1796875" style="53" bestFit="1" customWidth="1"/>
    <col min="3" max="3" width="25.7265625" style="51" bestFit="1" customWidth="1"/>
    <col min="4" max="4" width="16.453125" style="51" bestFit="1" customWidth="1"/>
    <col min="5" max="5" width="12" style="154" bestFit="1" customWidth="1"/>
    <col min="6" max="6" width="7.54296875" style="152" bestFit="1" customWidth="1"/>
    <col min="7" max="7" width="10" style="101" bestFit="1" customWidth="1"/>
    <col min="8" max="8" width="14.54296875" style="7" customWidth="1"/>
    <col min="9" max="9" width="13.453125" style="4" customWidth="1"/>
    <col min="10" max="10" width="14.54296875" style="6" customWidth="1"/>
    <col min="11" max="11" width="15.54296875" style="51" customWidth="1"/>
    <col min="12" max="12" width="15.453125" style="51" customWidth="1"/>
    <col min="13" max="13" width="14.453125" style="51" customWidth="1"/>
    <col min="14" max="14" width="1.54296875" style="51" customWidth="1"/>
    <col min="15" max="16384" width="11.453125" style="51"/>
  </cols>
  <sheetData>
    <row r="1" spans="1:14" ht="100.4" customHeight="1" x14ac:dyDescent="0.7">
      <c r="A1" s="409" t="s">
        <v>346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81"/>
    </row>
    <row r="2" spans="1:14" ht="13.5" customHeight="1" x14ac:dyDescent="0.25">
      <c r="A2" s="82">
        <v>1</v>
      </c>
      <c r="B2" s="83"/>
      <c r="C2" s="84"/>
      <c r="D2" s="84"/>
      <c r="E2" s="85"/>
      <c r="F2" s="86"/>
      <c r="G2" s="87"/>
      <c r="H2" s="14"/>
      <c r="I2" s="13"/>
      <c r="J2" s="12"/>
      <c r="K2" s="88"/>
      <c r="L2" s="88"/>
      <c r="M2" s="88"/>
      <c r="N2" s="88"/>
    </row>
    <row r="3" spans="1:14" ht="13.5" customHeight="1" x14ac:dyDescent="0.25">
      <c r="A3" s="84"/>
      <c r="B3" s="83"/>
      <c r="C3" s="89"/>
      <c r="D3" s="84"/>
      <c r="E3" s="85"/>
      <c r="F3" s="86"/>
      <c r="G3" s="87"/>
      <c r="H3" s="14"/>
      <c r="I3" s="13"/>
      <c r="J3" s="12"/>
      <c r="K3" s="88"/>
      <c r="L3" s="88"/>
      <c r="M3" s="88"/>
      <c r="N3" s="88"/>
    </row>
    <row r="4" spans="1:14" s="53" customFormat="1" ht="21.75" customHeight="1" x14ac:dyDescent="0.25">
      <c r="A4" s="90" t="s">
        <v>267</v>
      </c>
      <c r="B4" s="411"/>
      <c r="C4" s="411"/>
      <c r="D4" s="91"/>
      <c r="E4" s="92"/>
      <c r="F4" s="93"/>
      <c r="G4" s="94"/>
      <c r="H4" s="15"/>
      <c r="I4" s="1"/>
      <c r="J4" s="16"/>
      <c r="K4" s="95"/>
      <c r="L4" s="410"/>
      <c r="M4" s="410"/>
      <c r="N4" s="96"/>
    </row>
    <row r="5" spans="1:14" ht="10.5" customHeight="1" x14ac:dyDescent="0.25">
      <c r="A5" s="84"/>
      <c r="B5" s="83"/>
      <c r="C5" s="84"/>
      <c r="D5" s="84"/>
      <c r="E5" s="85"/>
      <c r="F5" s="86"/>
      <c r="G5" s="87"/>
      <c r="H5" s="14"/>
      <c r="I5" s="13"/>
      <c r="J5" s="12"/>
      <c r="K5" s="88"/>
      <c r="L5" s="88"/>
      <c r="M5" s="88"/>
      <c r="N5" s="88"/>
    </row>
    <row r="6" spans="1:14" s="53" customFormat="1" ht="21.75" customHeight="1" x14ac:dyDescent="0.5">
      <c r="A6" s="155"/>
      <c r="B6" s="155"/>
      <c r="C6" s="155"/>
      <c r="D6" s="155"/>
      <c r="E6" s="155"/>
      <c r="F6" s="155"/>
      <c r="G6" s="155"/>
      <c r="H6" s="156"/>
      <c r="I6" s="156"/>
      <c r="J6" s="156"/>
      <c r="K6" s="155"/>
      <c r="L6" s="155"/>
      <c r="M6" s="155"/>
      <c r="N6" s="97"/>
    </row>
    <row r="7" spans="1:14" s="53" customFormat="1" ht="11.25" customHeight="1" x14ac:dyDescent="0.25">
      <c r="A7" s="98"/>
      <c r="B7" s="99"/>
      <c r="C7" s="98"/>
      <c r="D7" s="98"/>
      <c r="E7" s="98"/>
      <c r="F7" s="100"/>
      <c r="G7" s="101"/>
      <c r="H7" s="11"/>
      <c r="I7" s="10"/>
      <c r="J7" s="9"/>
    </row>
    <row r="8" spans="1:14" s="107" customFormat="1" ht="45" customHeight="1" thickBot="1" x14ac:dyDescent="0.3">
      <c r="A8" s="102" t="s">
        <v>0</v>
      </c>
      <c r="B8" s="102" t="s">
        <v>205</v>
      </c>
      <c r="C8" s="102" t="s">
        <v>204</v>
      </c>
      <c r="D8" s="102" t="s">
        <v>203</v>
      </c>
      <c r="E8" s="102" t="s">
        <v>202</v>
      </c>
      <c r="F8" s="103" t="s">
        <v>201</v>
      </c>
      <c r="G8" s="104" t="s">
        <v>200</v>
      </c>
      <c r="H8" s="22" t="s">
        <v>199</v>
      </c>
      <c r="I8" s="21" t="s">
        <v>281</v>
      </c>
      <c r="J8" s="23" t="s">
        <v>198</v>
      </c>
      <c r="K8" s="105" t="s">
        <v>278</v>
      </c>
      <c r="L8" s="105" t="s">
        <v>279</v>
      </c>
      <c r="M8" s="105" t="s">
        <v>280</v>
      </c>
      <c r="N8" s="106"/>
    </row>
    <row r="9" spans="1:14" s="107" customFormat="1" ht="13" outlineLevel="2" x14ac:dyDescent="0.3">
      <c r="A9" s="108" t="s">
        <v>195</v>
      </c>
      <c r="B9" s="109" t="s">
        <v>194</v>
      </c>
      <c r="C9" s="110" t="s">
        <v>145</v>
      </c>
      <c r="D9" s="110" t="s">
        <v>180</v>
      </c>
      <c r="E9" s="111">
        <v>86</v>
      </c>
      <c r="F9" s="112">
        <v>1100</v>
      </c>
      <c r="G9" s="113">
        <v>21.67</v>
      </c>
      <c r="H9" s="24"/>
      <c r="I9" s="25" t="str">
        <f t="shared" ref="I9:I40" si="0">IFERROR(F9/H9*G9,"")</f>
        <v/>
      </c>
      <c r="J9" s="26"/>
      <c r="K9" s="114" t="str">
        <f t="shared" ref="K9:K40" si="1">IFERROR(I9*J9,"")</f>
        <v/>
      </c>
      <c r="L9" s="115" t="str">
        <f t="shared" ref="L9:L72" si="2">IFERROR(K9*12,"")</f>
        <v/>
      </c>
      <c r="M9" s="116">
        <f t="shared" ref="M9:M40" si="3">IF(ISERR(K9/F9),0,K9/F9)</f>
        <v>0</v>
      </c>
      <c r="N9" s="117"/>
    </row>
    <row r="10" spans="1:14" s="107" customFormat="1" ht="13" outlineLevel="2" x14ac:dyDescent="0.3">
      <c r="A10" s="118"/>
      <c r="B10" s="109"/>
      <c r="C10" s="110" t="s">
        <v>115</v>
      </c>
      <c r="D10" s="110" t="s">
        <v>150</v>
      </c>
      <c r="E10" s="111">
        <v>87</v>
      </c>
      <c r="F10" s="112">
        <v>175</v>
      </c>
      <c r="G10" s="113">
        <v>4.33</v>
      </c>
      <c r="H10" s="24"/>
      <c r="I10" s="25" t="str">
        <f t="shared" si="0"/>
        <v/>
      </c>
      <c r="J10" s="26"/>
      <c r="K10" s="114" t="str">
        <f t="shared" si="1"/>
        <v/>
      </c>
      <c r="L10" s="115" t="str">
        <f t="shared" si="2"/>
        <v/>
      </c>
      <c r="M10" s="116">
        <f t="shared" si="3"/>
        <v>0</v>
      </c>
      <c r="N10" s="117"/>
    </row>
    <row r="11" spans="1:14" s="107" customFormat="1" ht="13" outlineLevel="2" x14ac:dyDescent="0.3">
      <c r="A11" s="118"/>
      <c r="B11" s="109" t="s">
        <v>116</v>
      </c>
      <c r="C11" s="110" t="s">
        <v>158</v>
      </c>
      <c r="D11" s="110" t="s">
        <v>155</v>
      </c>
      <c r="E11" s="111">
        <v>89</v>
      </c>
      <c r="F11" s="112">
        <v>36</v>
      </c>
      <c r="G11" s="113">
        <v>4.33</v>
      </c>
      <c r="H11" s="24"/>
      <c r="I11" s="25" t="str">
        <f t="shared" si="0"/>
        <v/>
      </c>
      <c r="J11" s="26"/>
      <c r="K11" s="114" t="str">
        <f t="shared" si="1"/>
        <v/>
      </c>
      <c r="L11" s="115" t="str">
        <f t="shared" si="2"/>
        <v/>
      </c>
      <c r="M11" s="116">
        <f t="shared" si="3"/>
        <v>0</v>
      </c>
      <c r="N11" s="117"/>
    </row>
    <row r="12" spans="1:14" s="107" customFormat="1" ht="13" outlineLevel="2" x14ac:dyDescent="0.3">
      <c r="A12" s="118"/>
      <c r="B12" s="109"/>
      <c r="C12" s="110" t="s">
        <v>193</v>
      </c>
      <c r="D12" s="110" t="s">
        <v>123</v>
      </c>
      <c r="E12" s="111">
        <v>92</v>
      </c>
      <c r="F12" s="112">
        <v>19.190000000000001</v>
      </c>
      <c r="G12" s="113">
        <v>4.33</v>
      </c>
      <c r="H12" s="24"/>
      <c r="I12" s="25" t="str">
        <f t="shared" si="0"/>
        <v/>
      </c>
      <c r="J12" s="26"/>
      <c r="K12" s="114" t="str">
        <f t="shared" si="1"/>
        <v/>
      </c>
      <c r="L12" s="115" t="str">
        <f t="shared" si="2"/>
        <v/>
      </c>
      <c r="M12" s="116">
        <f t="shared" si="3"/>
        <v>0</v>
      </c>
      <c r="N12" s="117"/>
    </row>
    <row r="13" spans="1:14" s="107" customFormat="1" ht="13" outlineLevel="2" x14ac:dyDescent="0.3">
      <c r="A13" s="118"/>
      <c r="B13" s="109" t="s">
        <v>73</v>
      </c>
      <c r="C13" s="110" t="s">
        <v>192</v>
      </c>
      <c r="D13" s="110" t="s">
        <v>165</v>
      </c>
      <c r="E13" s="111">
        <v>90</v>
      </c>
      <c r="F13" s="112">
        <v>14.17</v>
      </c>
      <c r="G13" s="113">
        <v>21.67</v>
      </c>
      <c r="H13" s="24"/>
      <c r="I13" s="25" t="str">
        <f t="shared" si="0"/>
        <v/>
      </c>
      <c r="J13" s="26"/>
      <c r="K13" s="114" t="str">
        <f t="shared" si="1"/>
        <v/>
      </c>
      <c r="L13" s="115" t="str">
        <f t="shared" si="2"/>
        <v/>
      </c>
      <c r="M13" s="116">
        <f t="shared" si="3"/>
        <v>0</v>
      </c>
      <c r="N13" s="117"/>
    </row>
    <row r="14" spans="1:14" s="107" customFormat="1" ht="13" outlineLevel="2" x14ac:dyDescent="0.3">
      <c r="A14" s="118"/>
      <c r="B14" s="109"/>
      <c r="C14" s="110" t="s">
        <v>191</v>
      </c>
      <c r="D14" s="110" t="s">
        <v>165</v>
      </c>
      <c r="E14" s="111">
        <v>90</v>
      </c>
      <c r="F14" s="112">
        <v>270.41000000000003</v>
      </c>
      <c r="G14" s="113">
        <v>21.67</v>
      </c>
      <c r="H14" s="24"/>
      <c r="I14" s="25" t="str">
        <f t="shared" si="0"/>
        <v/>
      </c>
      <c r="J14" s="26"/>
      <c r="K14" s="114" t="str">
        <f t="shared" si="1"/>
        <v/>
      </c>
      <c r="L14" s="115" t="str">
        <f t="shared" si="2"/>
        <v/>
      </c>
      <c r="M14" s="116">
        <f t="shared" si="3"/>
        <v>0</v>
      </c>
      <c r="N14" s="117"/>
    </row>
    <row r="15" spans="1:14" s="107" customFormat="1" ht="13" outlineLevel="2" x14ac:dyDescent="0.3">
      <c r="A15" s="118"/>
      <c r="B15" s="109"/>
      <c r="C15" s="110" t="s">
        <v>98</v>
      </c>
      <c r="D15" s="110" t="s">
        <v>165</v>
      </c>
      <c r="E15" s="111">
        <v>90</v>
      </c>
      <c r="F15" s="112">
        <v>14.4</v>
      </c>
      <c r="G15" s="113">
        <v>21.67</v>
      </c>
      <c r="H15" s="24"/>
      <c r="I15" s="25" t="str">
        <f t="shared" si="0"/>
        <v/>
      </c>
      <c r="J15" s="26"/>
      <c r="K15" s="114" t="str">
        <f t="shared" si="1"/>
        <v/>
      </c>
      <c r="L15" s="115" t="str">
        <f t="shared" si="2"/>
        <v/>
      </c>
      <c r="M15" s="116">
        <f t="shared" si="3"/>
        <v>0</v>
      </c>
      <c r="N15" s="117"/>
    </row>
    <row r="16" spans="1:14" s="107" customFormat="1" ht="13" outlineLevel="2" x14ac:dyDescent="0.3">
      <c r="A16" s="118"/>
      <c r="B16" s="109"/>
      <c r="C16" s="110" t="s">
        <v>190</v>
      </c>
      <c r="D16" s="110" t="s">
        <v>165</v>
      </c>
      <c r="E16" s="111">
        <v>90</v>
      </c>
      <c r="F16" s="112">
        <v>928</v>
      </c>
      <c r="G16" s="113">
        <v>21.67</v>
      </c>
      <c r="H16" s="24"/>
      <c r="I16" s="25" t="str">
        <f t="shared" si="0"/>
        <v/>
      </c>
      <c r="J16" s="26"/>
      <c r="K16" s="114" t="str">
        <f t="shared" si="1"/>
        <v/>
      </c>
      <c r="L16" s="115" t="str">
        <f t="shared" si="2"/>
        <v/>
      </c>
      <c r="M16" s="116">
        <f t="shared" si="3"/>
        <v>0</v>
      </c>
      <c r="N16" s="117"/>
    </row>
    <row r="17" spans="1:14" s="107" customFormat="1" ht="13" outlineLevel="2" x14ac:dyDescent="0.3">
      <c r="A17" s="118"/>
      <c r="B17" s="109"/>
      <c r="C17" s="110" t="s">
        <v>189</v>
      </c>
      <c r="D17" s="110" t="s">
        <v>165</v>
      </c>
      <c r="E17" s="111">
        <v>31</v>
      </c>
      <c r="F17" s="112">
        <v>149.80000000000001</v>
      </c>
      <c r="G17" s="113">
        <v>21.67</v>
      </c>
      <c r="H17" s="24"/>
      <c r="I17" s="25" t="str">
        <f t="shared" si="0"/>
        <v/>
      </c>
      <c r="J17" s="26"/>
      <c r="K17" s="114" t="str">
        <f t="shared" si="1"/>
        <v/>
      </c>
      <c r="L17" s="115" t="str">
        <f t="shared" si="2"/>
        <v/>
      </c>
      <c r="M17" s="116">
        <f t="shared" si="3"/>
        <v>0</v>
      </c>
      <c r="N17" s="117"/>
    </row>
    <row r="18" spans="1:14" s="107" customFormat="1" ht="13" outlineLevel="2" x14ac:dyDescent="0.3">
      <c r="A18" s="118"/>
      <c r="B18" s="109"/>
      <c r="C18" s="110" t="s">
        <v>62</v>
      </c>
      <c r="D18" s="110" t="s">
        <v>123</v>
      </c>
      <c r="E18" s="111">
        <v>52</v>
      </c>
      <c r="F18" s="112">
        <v>14.7</v>
      </c>
      <c r="G18" s="113">
        <v>21.67</v>
      </c>
      <c r="H18" s="24"/>
      <c r="I18" s="25" t="str">
        <f t="shared" si="0"/>
        <v/>
      </c>
      <c r="J18" s="26"/>
      <c r="K18" s="114" t="str">
        <f t="shared" si="1"/>
        <v/>
      </c>
      <c r="L18" s="115" t="str">
        <f t="shared" si="2"/>
        <v/>
      </c>
      <c r="M18" s="116">
        <f t="shared" si="3"/>
        <v>0</v>
      </c>
      <c r="N18" s="117"/>
    </row>
    <row r="19" spans="1:14" s="107" customFormat="1" ht="13" outlineLevel="2" x14ac:dyDescent="0.3">
      <c r="A19" s="118"/>
      <c r="B19" s="109"/>
      <c r="C19" s="110" t="s">
        <v>62</v>
      </c>
      <c r="D19" s="110" t="s">
        <v>129</v>
      </c>
      <c r="E19" s="111">
        <v>52</v>
      </c>
      <c r="F19" s="112">
        <v>101.76</v>
      </c>
      <c r="G19" s="113">
        <v>21.67</v>
      </c>
      <c r="H19" s="24"/>
      <c r="I19" s="25" t="str">
        <f t="shared" si="0"/>
        <v/>
      </c>
      <c r="J19" s="26"/>
      <c r="K19" s="114" t="str">
        <f t="shared" si="1"/>
        <v/>
      </c>
      <c r="L19" s="115" t="str">
        <f t="shared" si="2"/>
        <v/>
      </c>
      <c r="M19" s="116">
        <f t="shared" si="3"/>
        <v>0</v>
      </c>
      <c r="N19" s="117"/>
    </row>
    <row r="20" spans="1:14" s="107" customFormat="1" ht="13" outlineLevel="2" x14ac:dyDescent="0.3">
      <c r="A20" s="118"/>
      <c r="B20" s="109"/>
      <c r="C20" s="110" t="s">
        <v>62</v>
      </c>
      <c r="D20" s="110" t="s">
        <v>165</v>
      </c>
      <c r="E20" s="111">
        <v>52</v>
      </c>
      <c r="F20" s="112">
        <v>184.21</v>
      </c>
      <c r="G20" s="113">
        <v>21.67</v>
      </c>
      <c r="H20" s="24"/>
      <c r="I20" s="25" t="str">
        <f t="shared" si="0"/>
        <v/>
      </c>
      <c r="J20" s="26"/>
      <c r="K20" s="114" t="str">
        <f t="shared" si="1"/>
        <v/>
      </c>
      <c r="L20" s="115" t="str">
        <f t="shared" si="2"/>
        <v/>
      </c>
      <c r="M20" s="116">
        <f t="shared" si="3"/>
        <v>0</v>
      </c>
      <c r="N20" s="117"/>
    </row>
    <row r="21" spans="1:14" s="107" customFormat="1" ht="13" outlineLevel="2" x14ac:dyDescent="0.3">
      <c r="A21" s="118"/>
      <c r="B21" s="109"/>
      <c r="C21" s="110" t="s">
        <v>158</v>
      </c>
      <c r="D21" s="110" t="s">
        <v>165</v>
      </c>
      <c r="E21" s="111">
        <v>84</v>
      </c>
      <c r="F21" s="112">
        <v>12.5</v>
      </c>
      <c r="G21" s="113">
        <v>13</v>
      </c>
      <c r="H21" s="24"/>
      <c r="I21" s="25" t="str">
        <f t="shared" si="0"/>
        <v/>
      </c>
      <c r="J21" s="26"/>
      <c r="K21" s="114" t="str">
        <f t="shared" si="1"/>
        <v/>
      </c>
      <c r="L21" s="115" t="str">
        <f t="shared" si="2"/>
        <v/>
      </c>
      <c r="M21" s="116">
        <f t="shared" si="3"/>
        <v>0</v>
      </c>
      <c r="N21" s="117"/>
    </row>
    <row r="22" spans="1:14" s="107" customFormat="1" ht="13" outlineLevel="2" x14ac:dyDescent="0.3">
      <c r="A22" s="118"/>
      <c r="B22" s="109"/>
      <c r="C22" s="110" t="s">
        <v>186</v>
      </c>
      <c r="D22" s="110" t="s">
        <v>165</v>
      </c>
      <c r="E22" s="111">
        <v>88</v>
      </c>
      <c r="F22" s="112">
        <v>102.8</v>
      </c>
      <c r="G22" s="113">
        <v>21.67</v>
      </c>
      <c r="H22" s="24"/>
      <c r="I22" s="25" t="str">
        <f t="shared" si="0"/>
        <v/>
      </c>
      <c r="J22" s="26"/>
      <c r="K22" s="114" t="str">
        <f t="shared" si="1"/>
        <v/>
      </c>
      <c r="L22" s="115" t="str">
        <f t="shared" si="2"/>
        <v/>
      </c>
      <c r="M22" s="116">
        <f t="shared" si="3"/>
        <v>0</v>
      </c>
      <c r="N22" s="117"/>
    </row>
    <row r="23" spans="1:14" s="107" customFormat="1" ht="13" outlineLevel="2" x14ac:dyDescent="0.3">
      <c r="A23" s="118"/>
      <c r="B23" s="109"/>
      <c r="C23" s="110" t="s">
        <v>71</v>
      </c>
      <c r="D23" s="110" t="s">
        <v>92</v>
      </c>
      <c r="E23" s="111">
        <v>83</v>
      </c>
      <c r="F23" s="112">
        <v>2</v>
      </c>
      <c r="G23" s="113">
        <v>21.67</v>
      </c>
      <c r="H23" s="24"/>
      <c r="I23" s="25" t="str">
        <f t="shared" si="0"/>
        <v/>
      </c>
      <c r="J23" s="26"/>
      <c r="K23" s="114" t="str">
        <f t="shared" si="1"/>
        <v/>
      </c>
      <c r="L23" s="115" t="str">
        <f t="shared" si="2"/>
        <v/>
      </c>
      <c r="M23" s="116">
        <f t="shared" si="3"/>
        <v>0</v>
      </c>
      <c r="N23" s="117"/>
    </row>
    <row r="24" spans="1:14" s="107" customFormat="1" ht="13" outlineLevel="2" x14ac:dyDescent="0.3">
      <c r="A24" s="118"/>
      <c r="B24" s="109"/>
      <c r="C24" s="110" t="s">
        <v>76</v>
      </c>
      <c r="D24" s="110" t="s">
        <v>129</v>
      </c>
      <c r="E24" s="111">
        <v>30</v>
      </c>
      <c r="F24" s="112">
        <v>176.7</v>
      </c>
      <c r="G24" s="113">
        <v>4.33</v>
      </c>
      <c r="H24" s="24"/>
      <c r="I24" s="25" t="str">
        <f t="shared" si="0"/>
        <v/>
      </c>
      <c r="J24" s="26"/>
      <c r="K24" s="114" t="str">
        <f t="shared" si="1"/>
        <v/>
      </c>
      <c r="L24" s="115" t="str">
        <f t="shared" si="2"/>
        <v/>
      </c>
      <c r="M24" s="116">
        <f t="shared" si="3"/>
        <v>0</v>
      </c>
      <c r="N24" s="117"/>
    </row>
    <row r="25" spans="1:14" s="107" customFormat="1" ht="13" outlineLevel="2" x14ac:dyDescent="0.3">
      <c r="A25" s="118"/>
      <c r="B25" s="109"/>
      <c r="C25" s="110" t="s">
        <v>76</v>
      </c>
      <c r="D25" s="110" t="s">
        <v>165</v>
      </c>
      <c r="E25" s="111">
        <v>30</v>
      </c>
      <c r="F25" s="112">
        <v>62.14</v>
      </c>
      <c r="G25" s="113">
        <v>4.33</v>
      </c>
      <c r="H25" s="24"/>
      <c r="I25" s="25" t="str">
        <f t="shared" si="0"/>
        <v/>
      </c>
      <c r="J25" s="26"/>
      <c r="K25" s="114" t="str">
        <f t="shared" si="1"/>
        <v/>
      </c>
      <c r="L25" s="115" t="str">
        <f t="shared" si="2"/>
        <v/>
      </c>
      <c r="M25" s="116">
        <f t="shared" si="3"/>
        <v>0</v>
      </c>
      <c r="N25" s="117"/>
    </row>
    <row r="26" spans="1:14" s="107" customFormat="1" ht="13" outlineLevel="2" x14ac:dyDescent="0.3">
      <c r="A26" s="118"/>
      <c r="B26" s="109"/>
      <c r="C26" s="110" t="s">
        <v>134</v>
      </c>
      <c r="D26" s="110" t="s">
        <v>123</v>
      </c>
      <c r="E26" s="111">
        <v>40</v>
      </c>
      <c r="F26" s="112">
        <v>59.09</v>
      </c>
      <c r="G26" s="113">
        <v>21.67</v>
      </c>
      <c r="H26" s="24"/>
      <c r="I26" s="25" t="str">
        <f t="shared" si="0"/>
        <v/>
      </c>
      <c r="J26" s="26"/>
      <c r="K26" s="114" t="str">
        <f t="shared" si="1"/>
        <v/>
      </c>
      <c r="L26" s="115" t="str">
        <f t="shared" si="2"/>
        <v/>
      </c>
      <c r="M26" s="116">
        <f t="shared" si="3"/>
        <v>0</v>
      </c>
      <c r="N26" s="117"/>
    </row>
    <row r="27" spans="1:14" s="107" customFormat="1" ht="13" outlineLevel="2" x14ac:dyDescent="0.3">
      <c r="A27" s="118"/>
      <c r="B27" s="109"/>
      <c r="C27" s="110" t="s">
        <v>134</v>
      </c>
      <c r="D27" s="110" t="s">
        <v>129</v>
      </c>
      <c r="E27" s="111">
        <v>40</v>
      </c>
      <c r="F27" s="112">
        <v>41.1</v>
      </c>
      <c r="G27" s="113">
        <v>21.67</v>
      </c>
      <c r="H27" s="24"/>
      <c r="I27" s="25" t="str">
        <f t="shared" si="0"/>
        <v/>
      </c>
      <c r="J27" s="26"/>
      <c r="K27" s="114" t="str">
        <f t="shared" si="1"/>
        <v/>
      </c>
      <c r="L27" s="115" t="str">
        <f t="shared" si="2"/>
        <v/>
      </c>
      <c r="M27" s="116">
        <f t="shared" si="3"/>
        <v>0</v>
      </c>
      <c r="N27" s="117"/>
    </row>
    <row r="28" spans="1:14" s="107" customFormat="1" ht="13" outlineLevel="2" x14ac:dyDescent="0.3">
      <c r="A28" s="118"/>
      <c r="B28" s="109"/>
      <c r="C28" s="110" t="s">
        <v>134</v>
      </c>
      <c r="D28" s="110" t="s">
        <v>165</v>
      </c>
      <c r="E28" s="111">
        <v>40</v>
      </c>
      <c r="F28" s="112">
        <v>193.09</v>
      </c>
      <c r="G28" s="113">
        <v>21.67</v>
      </c>
      <c r="H28" s="24"/>
      <c r="I28" s="25" t="str">
        <f t="shared" si="0"/>
        <v/>
      </c>
      <c r="J28" s="26"/>
      <c r="K28" s="114" t="str">
        <f t="shared" si="1"/>
        <v/>
      </c>
      <c r="L28" s="115" t="str">
        <f t="shared" si="2"/>
        <v/>
      </c>
      <c r="M28" s="116">
        <f t="shared" si="3"/>
        <v>0</v>
      </c>
      <c r="N28" s="117"/>
    </row>
    <row r="29" spans="1:14" s="107" customFormat="1" ht="13" outlineLevel="2" x14ac:dyDescent="0.3">
      <c r="A29" s="118"/>
      <c r="B29" s="109"/>
      <c r="C29" s="110" t="s">
        <v>134</v>
      </c>
      <c r="D29" s="110" t="s">
        <v>133</v>
      </c>
      <c r="E29" s="111">
        <v>40</v>
      </c>
      <c r="F29" s="112">
        <v>46.8</v>
      </c>
      <c r="G29" s="113">
        <v>21.67</v>
      </c>
      <c r="H29" s="24"/>
      <c r="I29" s="25" t="str">
        <f t="shared" si="0"/>
        <v/>
      </c>
      <c r="J29" s="26"/>
      <c r="K29" s="114" t="str">
        <f t="shared" si="1"/>
        <v/>
      </c>
      <c r="L29" s="115" t="str">
        <f t="shared" si="2"/>
        <v/>
      </c>
      <c r="M29" s="116">
        <f t="shared" si="3"/>
        <v>0</v>
      </c>
      <c r="N29" s="117"/>
    </row>
    <row r="30" spans="1:14" s="107" customFormat="1" ht="13" outlineLevel="2" x14ac:dyDescent="0.3">
      <c r="A30" s="118"/>
      <c r="B30" s="109"/>
      <c r="C30" s="110" t="s">
        <v>61</v>
      </c>
      <c r="D30" s="110" t="s">
        <v>92</v>
      </c>
      <c r="E30" s="111">
        <v>10</v>
      </c>
      <c r="F30" s="112">
        <v>39.97</v>
      </c>
      <c r="G30" s="113">
        <v>21.67</v>
      </c>
      <c r="H30" s="24"/>
      <c r="I30" s="25" t="str">
        <f t="shared" si="0"/>
        <v/>
      </c>
      <c r="J30" s="26"/>
      <c r="K30" s="114" t="str">
        <f t="shared" si="1"/>
        <v/>
      </c>
      <c r="L30" s="115" t="str">
        <f t="shared" si="2"/>
        <v/>
      </c>
      <c r="M30" s="116">
        <f t="shared" si="3"/>
        <v>0</v>
      </c>
      <c r="N30" s="117"/>
    </row>
    <row r="31" spans="1:14" s="107" customFormat="1" ht="13" outlineLevel="2" x14ac:dyDescent="0.3">
      <c r="A31" s="118"/>
      <c r="B31" s="109"/>
      <c r="C31" s="110" t="s">
        <v>172</v>
      </c>
      <c r="D31" s="110" t="s">
        <v>92</v>
      </c>
      <c r="E31" s="111">
        <v>70</v>
      </c>
      <c r="F31" s="112">
        <v>13.5</v>
      </c>
      <c r="G31" s="113">
        <v>21.67</v>
      </c>
      <c r="H31" s="24"/>
      <c r="I31" s="25" t="str">
        <f t="shared" si="0"/>
        <v/>
      </c>
      <c r="J31" s="26"/>
      <c r="K31" s="114" t="str">
        <f t="shared" si="1"/>
        <v/>
      </c>
      <c r="L31" s="115" t="str">
        <f t="shared" si="2"/>
        <v/>
      </c>
      <c r="M31" s="116">
        <f t="shared" si="3"/>
        <v>0</v>
      </c>
      <c r="N31" s="117"/>
    </row>
    <row r="32" spans="1:14" s="107" customFormat="1" ht="13" outlineLevel="2" x14ac:dyDescent="0.3">
      <c r="A32" s="118"/>
      <c r="B32" s="109"/>
      <c r="C32" s="110" t="s">
        <v>83</v>
      </c>
      <c r="D32" s="110" t="s">
        <v>92</v>
      </c>
      <c r="E32" s="111">
        <v>20</v>
      </c>
      <c r="F32" s="112">
        <v>6.21</v>
      </c>
      <c r="G32" s="113">
        <v>21.67</v>
      </c>
      <c r="H32" s="24"/>
      <c r="I32" s="25" t="str">
        <f t="shared" si="0"/>
        <v/>
      </c>
      <c r="J32" s="26"/>
      <c r="K32" s="114" t="str">
        <f t="shared" si="1"/>
        <v/>
      </c>
      <c r="L32" s="115" t="str">
        <f t="shared" si="2"/>
        <v/>
      </c>
      <c r="M32" s="116">
        <f t="shared" si="3"/>
        <v>0</v>
      </c>
      <c r="N32" s="117"/>
    </row>
    <row r="33" spans="1:14" s="107" customFormat="1" ht="13" outlineLevel="2" x14ac:dyDescent="0.3">
      <c r="A33" s="118"/>
      <c r="B33" s="109"/>
      <c r="C33" s="110" t="s">
        <v>137</v>
      </c>
      <c r="D33" s="110" t="s">
        <v>92</v>
      </c>
      <c r="E33" s="111">
        <v>81</v>
      </c>
      <c r="F33" s="112">
        <v>15.68</v>
      </c>
      <c r="G33" s="113">
        <v>0.17</v>
      </c>
      <c r="H33" s="24"/>
      <c r="I33" s="25" t="str">
        <f t="shared" si="0"/>
        <v/>
      </c>
      <c r="J33" s="26"/>
      <c r="K33" s="114" t="str">
        <f t="shared" si="1"/>
        <v/>
      </c>
      <c r="L33" s="115" t="str">
        <f t="shared" si="2"/>
        <v/>
      </c>
      <c r="M33" s="116">
        <f t="shared" si="3"/>
        <v>0</v>
      </c>
      <c r="N33" s="117"/>
    </row>
    <row r="34" spans="1:14" s="107" customFormat="1" ht="13" outlineLevel="2" x14ac:dyDescent="0.3">
      <c r="A34" s="118"/>
      <c r="B34" s="109"/>
      <c r="C34" s="110" t="s">
        <v>79</v>
      </c>
      <c r="D34" s="110" t="s">
        <v>92</v>
      </c>
      <c r="E34" s="111">
        <v>80</v>
      </c>
      <c r="F34" s="112">
        <v>9.25</v>
      </c>
      <c r="G34" s="113">
        <v>0.08</v>
      </c>
      <c r="H34" s="24"/>
      <c r="I34" s="25" t="str">
        <f t="shared" si="0"/>
        <v/>
      </c>
      <c r="J34" s="26"/>
      <c r="K34" s="114" t="str">
        <f t="shared" si="1"/>
        <v/>
      </c>
      <c r="L34" s="115" t="str">
        <f t="shared" si="2"/>
        <v/>
      </c>
      <c r="M34" s="116">
        <f t="shared" si="3"/>
        <v>0</v>
      </c>
      <c r="N34" s="117"/>
    </row>
    <row r="35" spans="1:14" s="107" customFormat="1" ht="13" outlineLevel="2" x14ac:dyDescent="0.3">
      <c r="A35" s="118"/>
      <c r="B35" s="109" t="s">
        <v>69</v>
      </c>
      <c r="C35" s="110" t="s">
        <v>62</v>
      </c>
      <c r="D35" s="110" t="s">
        <v>123</v>
      </c>
      <c r="E35" s="111">
        <v>51</v>
      </c>
      <c r="F35" s="112">
        <v>175.69</v>
      </c>
      <c r="G35" s="113">
        <v>4.33</v>
      </c>
      <c r="H35" s="24"/>
      <c r="I35" s="25" t="str">
        <f t="shared" si="0"/>
        <v/>
      </c>
      <c r="J35" s="26"/>
      <c r="K35" s="114" t="str">
        <f t="shared" si="1"/>
        <v/>
      </c>
      <c r="L35" s="115" t="str">
        <f t="shared" si="2"/>
        <v/>
      </c>
      <c r="M35" s="116">
        <f t="shared" si="3"/>
        <v>0</v>
      </c>
      <c r="N35" s="117"/>
    </row>
    <row r="36" spans="1:14" s="107" customFormat="1" ht="13" outlineLevel="2" x14ac:dyDescent="0.3">
      <c r="A36" s="118"/>
      <c r="B36" s="109"/>
      <c r="C36" s="110" t="s">
        <v>62</v>
      </c>
      <c r="D36" s="110" t="s">
        <v>129</v>
      </c>
      <c r="E36" s="111">
        <v>51</v>
      </c>
      <c r="F36" s="112">
        <v>98.49</v>
      </c>
      <c r="G36" s="113">
        <v>4.33</v>
      </c>
      <c r="H36" s="24"/>
      <c r="I36" s="25" t="str">
        <f t="shared" si="0"/>
        <v/>
      </c>
      <c r="J36" s="26"/>
      <c r="K36" s="114" t="str">
        <f t="shared" si="1"/>
        <v/>
      </c>
      <c r="L36" s="115" t="str">
        <f t="shared" si="2"/>
        <v/>
      </c>
      <c r="M36" s="116">
        <f t="shared" si="3"/>
        <v>0</v>
      </c>
      <c r="N36" s="117"/>
    </row>
    <row r="37" spans="1:14" s="107" customFormat="1" ht="13" outlineLevel="2" x14ac:dyDescent="0.3">
      <c r="A37" s="118"/>
      <c r="B37" s="109"/>
      <c r="C37" s="110" t="s">
        <v>186</v>
      </c>
      <c r="D37" s="110" t="s">
        <v>165</v>
      </c>
      <c r="E37" s="111">
        <v>88</v>
      </c>
      <c r="F37" s="112">
        <v>81.52</v>
      </c>
      <c r="G37" s="113">
        <v>21.67</v>
      </c>
      <c r="H37" s="24"/>
      <c r="I37" s="25" t="str">
        <f t="shared" si="0"/>
        <v/>
      </c>
      <c r="J37" s="26"/>
      <c r="K37" s="114" t="str">
        <f t="shared" si="1"/>
        <v/>
      </c>
      <c r="L37" s="115" t="str">
        <f t="shared" si="2"/>
        <v/>
      </c>
      <c r="M37" s="116">
        <f t="shared" si="3"/>
        <v>0</v>
      </c>
      <c r="N37" s="117"/>
    </row>
    <row r="38" spans="1:14" s="107" customFormat="1" ht="13" outlineLevel="2" x14ac:dyDescent="0.3">
      <c r="A38" s="118"/>
      <c r="B38" s="109"/>
      <c r="C38" s="110" t="s">
        <v>158</v>
      </c>
      <c r="D38" s="110" t="s">
        <v>123</v>
      </c>
      <c r="E38" s="111">
        <v>84</v>
      </c>
      <c r="F38" s="112">
        <v>18.510000000000002</v>
      </c>
      <c r="G38" s="113">
        <v>13</v>
      </c>
      <c r="H38" s="24"/>
      <c r="I38" s="25" t="str">
        <f t="shared" si="0"/>
        <v/>
      </c>
      <c r="J38" s="26"/>
      <c r="K38" s="114" t="str">
        <f t="shared" si="1"/>
        <v/>
      </c>
      <c r="L38" s="115" t="str">
        <f t="shared" si="2"/>
        <v/>
      </c>
      <c r="M38" s="116">
        <f t="shared" si="3"/>
        <v>0</v>
      </c>
      <c r="N38" s="117"/>
    </row>
    <row r="39" spans="1:14" s="107" customFormat="1" ht="13" outlineLevel="2" x14ac:dyDescent="0.3">
      <c r="A39" s="118"/>
      <c r="B39" s="109"/>
      <c r="C39" s="110" t="s">
        <v>158</v>
      </c>
      <c r="D39" s="110" t="s">
        <v>165</v>
      </c>
      <c r="E39" s="111">
        <v>84</v>
      </c>
      <c r="F39" s="112">
        <v>18.8</v>
      </c>
      <c r="G39" s="113">
        <v>13</v>
      </c>
      <c r="H39" s="24"/>
      <c r="I39" s="25" t="str">
        <f t="shared" si="0"/>
        <v/>
      </c>
      <c r="J39" s="26"/>
      <c r="K39" s="114" t="str">
        <f t="shared" si="1"/>
        <v/>
      </c>
      <c r="L39" s="115" t="str">
        <f t="shared" si="2"/>
        <v/>
      </c>
      <c r="M39" s="116">
        <f t="shared" si="3"/>
        <v>0</v>
      </c>
      <c r="N39" s="117"/>
    </row>
    <row r="40" spans="1:14" s="107" customFormat="1" ht="13" outlineLevel="2" x14ac:dyDescent="0.3">
      <c r="A40" s="118"/>
      <c r="B40" s="109"/>
      <c r="C40" s="110" t="s">
        <v>76</v>
      </c>
      <c r="D40" s="110" t="s">
        <v>123</v>
      </c>
      <c r="E40" s="111">
        <v>30</v>
      </c>
      <c r="F40" s="112">
        <v>200.15</v>
      </c>
      <c r="G40" s="113">
        <v>4.33</v>
      </c>
      <c r="H40" s="24"/>
      <c r="I40" s="25" t="str">
        <f t="shared" si="0"/>
        <v/>
      </c>
      <c r="J40" s="26"/>
      <c r="K40" s="114" t="str">
        <f t="shared" si="1"/>
        <v/>
      </c>
      <c r="L40" s="115" t="str">
        <f t="shared" si="2"/>
        <v/>
      </c>
      <c r="M40" s="116">
        <f t="shared" si="3"/>
        <v>0</v>
      </c>
      <c r="N40" s="117"/>
    </row>
    <row r="41" spans="1:14" s="107" customFormat="1" ht="13" outlineLevel="2" x14ac:dyDescent="0.3">
      <c r="A41" s="118"/>
      <c r="B41" s="109"/>
      <c r="C41" s="110" t="s">
        <v>76</v>
      </c>
      <c r="D41" s="110" t="s">
        <v>129</v>
      </c>
      <c r="E41" s="111">
        <v>30</v>
      </c>
      <c r="F41" s="112">
        <v>277.07</v>
      </c>
      <c r="G41" s="113">
        <v>4.33</v>
      </c>
      <c r="H41" s="24"/>
      <c r="I41" s="25" t="str">
        <f t="shared" ref="I41:I72" si="4">IFERROR(F41/H41*G41,"")</f>
        <v/>
      </c>
      <c r="J41" s="26"/>
      <c r="K41" s="114" t="str">
        <f t="shared" ref="K41:K72" si="5">IFERROR(I41*J41,"")</f>
        <v/>
      </c>
      <c r="L41" s="115" t="str">
        <f t="shared" si="2"/>
        <v/>
      </c>
      <c r="M41" s="116">
        <f t="shared" ref="M41:M72" si="6">IF(ISERR(K41/F41),0,K41/F41)</f>
        <v>0</v>
      </c>
      <c r="N41" s="117"/>
    </row>
    <row r="42" spans="1:14" s="107" customFormat="1" ht="13" outlineLevel="2" x14ac:dyDescent="0.3">
      <c r="A42" s="118"/>
      <c r="B42" s="109"/>
      <c r="C42" s="110" t="s">
        <v>134</v>
      </c>
      <c r="D42" s="110" t="s">
        <v>123</v>
      </c>
      <c r="E42" s="111">
        <v>40</v>
      </c>
      <c r="F42" s="112">
        <v>38.270000000000003</v>
      </c>
      <c r="G42" s="113">
        <v>21.67</v>
      </c>
      <c r="H42" s="24"/>
      <c r="I42" s="25" t="str">
        <f t="shared" si="4"/>
        <v/>
      </c>
      <c r="J42" s="26"/>
      <c r="K42" s="114" t="str">
        <f t="shared" si="5"/>
        <v/>
      </c>
      <c r="L42" s="115" t="str">
        <f t="shared" si="2"/>
        <v/>
      </c>
      <c r="M42" s="116">
        <f t="shared" si="6"/>
        <v>0</v>
      </c>
      <c r="N42" s="117"/>
    </row>
    <row r="43" spans="1:14" s="107" customFormat="1" ht="13" outlineLevel="2" x14ac:dyDescent="0.3">
      <c r="A43" s="118"/>
      <c r="B43" s="109"/>
      <c r="C43" s="110" t="s">
        <v>140</v>
      </c>
      <c r="D43" s="110" t="s">
        <v>123</v>
      </c>
      <c r="E43" s="111">
        <v>82</v>
      </c>
      <c r="F43" s="112">
        <v>13.2</v>
      </c>
      <c r="G43" s="113">
        <v>4.33</v>
      </c>
      <c r="H43" s="24"/>
      <c r="I43" s="25" t="str">
        <f t="shared" si="4"/>
        <v/>
      </c>
      <c r="J43" s="26"/>
      <c r="K43" s="114" t="str">
        <f t="shared" si="5"/>
        <v/>
      </c>
      <c r="L43" s="115" t="str">
        <f t="shared" si="2"/>
        <v/>
      </c>
      <c r="M43" s="116">
        <f t="shared" si="6"/>
        <v>0</v>
      </c>
      <c r="N43" s="117"/>
    </row>
    <row r="44" spans="1:14" s="107" customFormat="1" ht="13" outlineLevel="2" x14ac:dyDescent="0.3">
      <c r="A44" s="118"/>
      <c r="B44" s="109"/>
      <c r="C44" s="110" t="s">
        <v>61</v>
      </c>
      <c r="D44" s="110" t="s">
        <v>92</v>
      </c>
      <c r="E44" s="111">
        <v>10</v>
      </c>
      <c r="F44" s="112">
        <v>30.07</v>
      </c>
      <c r="G44" s="113">
        <v>21.67</v>
      </c>
      <c r="H44" s="24"/>
      <c r="I44" s="25" t="str">
        <f t="shared" si="4"/>
        <v/>
      </c>
      <c r="J44" s="26"/>
      <c r="K44" s="114" t="str">
        <f t="shared" si="5"/>
        <v/>
      </c>
      <c r="L44" s="115" t="str">
        <f t="shared" si="2"/>
        <v/>
      </c>
      <c r="M44" s="116">
        <f t="shared" si="6"/>
        <v>0</v>
      </c>
      <c r="N44" s="117"/>
    </row>
    <row r="45" spans="1:14" s="107" customFormat="1" ht="13" outlineLevel="2" x14ac:dyDescent="0.3">
      <c r="A45" s="118"/>
      <c r="B45" s="109"/>
      <c r="C45" s="110" t="s">
        <v>172</v>
      </c>
      <c r="D45" s="110" t="s">
        <v>187</v>
      </c>
      <c r="E45" s="111">
        <v>70</v>
      </c>
      <c r="F45" s="112">
        <v>17.73</v>
      </c>
      <c r="G45" s="113">
        <v>21.67</v>
      </c>
      <c r="H45" s="24"/>
      <c r="I45" s="25" t="str">
        <f t="shared" si="4"/>
        <v/>
      </c>
      <c r="J45" s="26"/>
      <c r="K45" s="114" t="str">
        <f t="shared" si="5"/>
        <v/>
      </c>
      <c r="L45" s="115" t="str">
        <f t="shared" si="2"/>
        <v/>
      </c>
      <c r="M45" s="116">
        <f t="shared" si="6"/>
        <v>0</v>
      </c>
      <c r="N45" s="117"/>
    </row>
    <row r="46" spans="1:14" s="107" customFormat="1" ht="13" outlineLevel="2" x14ac:dyDescent="0.3">
      <c r="A46" s="118"/>
      <c r="B46" s="109"/>
      <c r="C46" s="110" t="s">
        <v>188</v>
      </c>
      <c r="D46" s="110" t="s">
        <v>187</v>
      </c>
      <c r="E46" s="111">
        <v>30</v>
      </c>
      <c r="F46" s="112">
        <v>84.46</v>
      </c>
      <c r="G46" s="113">
        <v>4.33</v>
      </c>
      <c r="H46" s="24"/>
      <c r="I46" s="25" t="str">
        <f t="shared" si="4"/>
        <v/>
      </c>
      <c r="J46" s="26"/>
      <c r="K46" s="114" t="str">
        <f t="shared" si="5"/>
        <v/>
      </c>
      <c r="L46" s="115" t="str">
        <f t="shared" si="2"/>
        <v/>
      </c>
      <c r="M46" s="116">
        <f t="shared" si="6"/>
        <v>0</v>
      </c>
      <c r="N46" s="117"/>
    </row>
    <row r="47" spans="1:14" s="107" customFormat="1" ht="13" outlineLevel="2" x14ac:dyDescent="0.3">
      <c r="A47" s="118"/>
      <c r="B47" s="109"/>
      <c r="C47" s="110" t="s">
        <v>137</v>
      </c>
      <c r="D47" s="110" t="s">
        <v>123</v>
      </c>
      <c r="E47" s="111">
        <v>81</v>
      </c>
      <c r="F47" s="112">
        <v>5.0599999999999996</v>
      </c>
      <c r="G47" s="113">
        <v>0.17</v>
      </c>
      <c r="H47" s="24"/>
      <c r="I47" s="25" t="str">
        <f t="shared" si="4"/>
        <v/>
      </c>
      <c r="J47" s="26"/>
      <c r="K47" s="114" t="str">
        <f t="shared" si="5"/>
        <v/>
      </c>
      <c r="L47" s="115" t="str">
        <f t="shared" si="2"/>
        <v/>
      </c>
      <c r="M47" s="116">
        <f t="shared" si="6"/>
        <v>0</v>
      </c>
      <c r="N47" s="117"/>
    </row>
    <row r="48" spans="1:14" s="107" customFormat="1" ht="13" outlineLevel="2" x14ac:dyDescent="0.3">
      <c r="A48" s="118"/>
      <c r="B48" s="109" t="s">
        <v>67</v>
      </c>
      <c r="C48" s="110" t="s">
        <v>62</v>
      </c>
      <c r="D48" s="110" t="s">
        <v>165</v>
      </c>
      <c r="E48" s="111">
        <v>52</v>
      </c>
      <c r="F48" s="112">
        <v>529.27</v>
      </c>
      <c r="G48" s="113">
        <v>21.67</v>
      </c>
      <c r="H48" s="24"/>
      <c r="I48" s="25" t="str">
        <f t="shared" si="4"/>
        <v/>
      </c>
      <c r="J48" s="26"/>
      <c r="K48" s="114" t="str">
        <f t="shared" si="5"/>
        <v/>
      </c>
      <c r="L48" s="115" t="str">
        <f t="shared" si="2"/>
        <v/>
      </c>
      <c r="M48" s="116">
        <f t="shared" si="6"/>
        <v>0</v>
      </c>
      <c r="N48" s="117"/>
    </row>
    <row r="49" spans="1:14" s="107" customFormat="1" ht="13" outlineLevel="2" x14ac:dyDescent="0.3">
      <c r="A49" s="118"/>
      <c r="B49" s="109"/>
      <c r="C49" s="110" t="s">
        <v>62</v>
      </c>
      <c r="D49" s="110" t="s">
        <v>133</v>
      </c>
      <c r="E49" s="111">
        <v>52</v>
      </c>
      <c r="F49" s="112">
        <v>138.11000000000001</v>
      </c>
      <c r="G49" s="113">
        <v>21.67</v>
      </c>
      <c r="H49" s="24"/>
      <c r="I49" s="25" t="str">
        <f t="shared" si="4"/>
        <v/>
      </c>
      <c r="J49" s="26"/>
      <c r="K49" s="114" t="str">
        <f t="shared" si="5"/>
        <v/>
      </c>
      <c r="L49" s="115" t="str">
        <f t="shared" si="2"/>
        <v/>
      </c>
      <c r="M49" s="116">
        <f t="shared" si="6"/>
        <v>0</v>
      </c>
      <c r="N49" s="117"/>
    </row>
    <row r="50" spans="1:14" s="107" customFormat="1" ht="13" outlineLevel="2" x14ac:dyDescent="0.3">
      <c r="A50" s="118"/>
      <c r="B50" s="109"/>
      <c r="C50" s="110" t="s">
        <v>186</v>
      </c>
      <c r="D50" s="110" t="s">
        <v>165</v>
      </c>
      <c r="E50" s="111">
        <v>88</v>
      </c>
      <c r="F50" s="112">
        <v>81.52</v>
      </c>
      <c r="G50" s="113">
        <v>21.67</v>
      </c>
      <c r="H50" s="24"/>
      <c r="I50" s="25" t="str">
        <f t="shared" si="4"/>
        <v/>
      </c>
      <c r="J50" s="26"/>
      <c r="K50" s="114" t="str">
        <f t="shared" si="5"/>
        <v/>
      </c>
      <c r="L50" s="115" t="str">
        <f t="shared" si="2"/>
        <v/>
      </c>
      <c r="M50" s="116">
        <f t="shared" si="6"/>
        <v>0</v>
      </c>
      <c r="N50" s="117"/>
    </row>
    <row r="51" spans="1:14" s="107" customFormat="1" ht="13" outlineLevel="2" x14ac:dyDescent="0.3">
      <c r="A51" s="118"/>
      <c r="B51" s="109"/>
      <c r="C51" s="110" t="s">
        <v>158</v>
      </c>
      <c r="D51" s="110" t="s">
        <v>92</v>
      </c>
      <c r="E51" s="111">
        <v>84</v>
      </c>
      <c r="F51" s="112">
        <v>18</v>
      </c>
      <c r="G51" s="113">
        <v>13</v>
      </c>
      <c r="H51" s="24"/>
      <c r="I51" s="25" t="str">
        <f t="shared" si="4"/>
        <v/>
      </c>
      <c r="J51" s="26"/>
      <c r="K51" s="114" t="str">
        <f t="shared" si="5"/>
        <v/>
      </c>
      <c r="L51" s="115" t="str">
        <f t="shared" si="2"/>
        <v/>
      </c>
      <c r="M51" s="116">
        <f t="shared" si="6"/>
        <v>0</v>
      </c>
      <c r="N51" s="117"/>
    </row>
    <row r="52" spans="1:14" s="107" customFormat="1" ht="13" outlineLevel="2" x14ac:dyDescent="0.3">
      <c r="A52" s="118"/>
      <c r="B52" s="109"/>
      <c r="C52" s="110" t="s">
        <v>158</v>
      </c>
      <c r="D52" s="110" t="s">
        <v>123</v>
      </c>
      <c r="E52" s="111">
        <v>84</v>
      </c>
      <c r="F52" s="112">
        <v>18.510000000000002</v>
      </c>
      <c r="G52" s="113">
        <v>13</v>
      </c>
      <c r="H52" s="24"/>
      <c r="I52" s="25" t="str">
        <f t="shared" si="4"/>
        <v/>
      </c>
      <c r="J52" s="26"/>
      <c r="K52" s="114" t="str">
        <f t="shared" si="5"/>
        <v/>
      </c>
      <c r="L52" s="115" t="str">
        <f t="shared" si="2"/>
        <v/>
      </c>
      <c r="M52" s="116">
        <f t="shared" si="6"/>
        <v>0</v>
      </c>
      <c r="N52" s="117"/>
    </row>
    <row r="53" spans="1:14" s="107" customFormat="1" ht="13" outlineLevel="2" x14ac:dyDescent="0.3">
      <c r="A53" s="118"/>
      <c r="B53" s="109"/>
      <c r="C53" s="110" t="s">
        <v>158</v>
      </c>
      <c r="D53" s="110" t="s">
        <v>165</v>
      </c>
      <c r="E53" s="111">
        <v>84</v>
      </c>
      <c r="F53" s="112">
        <v>27.8</v>
      </c>
      <c r="G53" s="113">
        <v>13</v>
      </c>
      <c r="H53" s="24"/>
      <c r="I53" s="25" t="str">
        <f t="shared" si="4"/>
        <v/>
      </c>
      <c r="J53" s="26"/>
      <c r="K53" s="114" t="str">
        <f t="shared" si="5"/>
        <v/>
      </c>
      <c r="L53" s="115" t="str">
        <f t="shared" si="2"/>
        <v/>
      </c>
      <c r="M53" s="116">
        <f t="shared" si="6"/>
        <v>0</v>
      </c>
      <c r="N53" s="117"/>
    </row>
    <row r="54" spans="1:14" s="107" customFormat="1" ht="13" outlineLevel="2" x14ac:dyDescent="0.3">
      <c r="A54" s="118"/>
      <c r="B54" s="109"/>
      <c r="C54" s="110" t="s">
        <v>158</v>
      </c>
      <c r="D54" s="110" t="s">
        <v>85</v>
      </c>
      <c r="E54" s="111">
        <v>84</v>
      </c>
      <c r="F54" s="112">
        <v>9</v>
      </c>
      <c r="G54" s="113">
        <v>13</v>
      </c>
      <c r="H54" s="24"/>
      <c r="I54" s="25" t="str">
        <f t="shared" si="4"/>
        <v/>
      </c>
      <c r="J54" s="26"/>
      <c r="K54" s="114" t="str">
        <f t="shared" si="5"/>
        <v/>
      </c>
      <c r="L54" s="115" t="str">
        <f t="shared" si="2"/>
        <v/>
      </c>
      <c r="M54" s="116">
        <f t="shared" si="6"/>
        <v>0</v>
      </c>
      <c r="N54" s="117"/>
    </row>
    <row r="55" spans="1:14" s="107" customFormat="1" ht="13" outlineLevel="2" x14ac:dyDescent="0.3">
      <c r="A55" s="118"/>
      <c r="B55" s="109"/>
      <c r="C55" s="110" t="s">
        <v>185</v>
      </c>
      <c r="D55" s="110" t="s">
        <v>133</v>
      </c>
      <c r="E55" s="111">
        <v>32</v>
      </c>
      <c r="F55" s="112">
        <f>161.33</f>
        <v>161.33000000000001</v>
      </c>
      <c r="G55" s="113">
        <v>21.67</v>
      </c>
      <c r="H55" s="24"/>
      <c r="I55" s="25" t="str">
        <f t="shared" si="4"/>
        <v/>
      </c>
      <c r="J55" s="26"/>
      <c r="K55" s="114" t="str">
        <f t="shared" si="5"/>
        <v/>
      </c>
      <c r="L55" s="115" t="str">
        <f t="shared" si="2"/>
        <v/>
      </c>
      <c r="M55" s="116">
        <f t="shared" si="6"/>
        <v>0</v>
      </c>
      <c r="N55" s="117"/>
    </row>
    <row r="56" spans="1:14" s="107" customFormat="1" ht="13" outlineLevel="2" x14ac:dyDescent="0.3">
      <c r="A56" s="118"/>
      <c r="B56" s="109"/>
      <c r="C56" s="110" t="s">
        <v>76</v>
      </c>
      <c r="D56" s="110" t="s">
        <v>123</v>
      </c>
      <c r="E56" s="111">
        <v>30</v>
      </c>
      <c r="F56" s="112">
        <v>49.88</v>
      </c>
      <c r="G56" s="113">
        <v>4.33</v>
      </c>
      <c r="H56" s="24"/>
      <c r="I56" s="25" t="str">
        <f t="shared" si="4"/>
        <v/>
      </c>
      <c r="J56" s="26"/>
      <c r="K56" s="114" t="str">
        <f t="shared" si="5"/>
        <v/>
      </c>
      <c r="L56" s="115" t="str">
        <f t="shared" si="2"/>
        <v/>
      </c>
      <c r="M56" s="116">
        <f t="shared" si="6"/>
        <v>0</v>
      </c>
      <c r="N56" s="117"/>
    </row>
    <row r="57" spans="1:14" s="107" customFormat="1" ht="13" outlineLevel="2" x14ac:dyDescent="0.3">
      <c r="A57" s="118"/>
      <c r="B57" s="109"/>
      <c r="C57" s="110" t="s">
        <v>76</v>
      </c>
      <c r="D57" s="110" t="s">
        <v>133</v>
      </c>
      <c r="E57" s="111">
        <v>30</v>
      </c>
      <c r="F57" s="112">
        <v>72.62</v>
      </c>
      <c r="G57" s="113">
        <v>4.33</v>
      </c>
      <c r="H57" s="24"/>
      <c r="I57" s="25" t="str">
        <f t="shared" si="4"/>
        <v/>
      </c>
      <c r="J57" s="26"/>
      <c r="K57" s="114" t="str">
        <f t="shared" si="5"/>
        <v/>
      </c>
      <c r="L57" s="115" t="str">
        <f t="shared" si="2"/>
        <v/>
      </c>
      <c r="M57" s="116">
        <f t="shared" si="6"/>
        <v>0</v>
      </c>
      <c r="N57" s="117"/>
    </row>
    <row r="58" spans="1:14" s="107" customFormat="1" ht="13" outlineLevel="2" x14ac:dyDescent="0.3">
      <c r="A58" s="118"/>
      <c r="B58" s="109"/>
      <c r="C58" s="110" t="s">
        <v>134</v>
      </c>
      <c r="D58" s="110" t="s">
        <v>123</v>
      </c>
      <c r="E58" s="111">
        <v>40</v>
      </c>
      <c r="F58" s="112">
        <v>39.19</v>
      </c>
      <c r="G58" s="113">
        <v>21.67</v>
      </c>
      <c r="H58" s="24"/>
      <c r="I58" s="25" t="str">
        <f t="shared" si="4"/>
        <v/>
      </c>
      <c r="J58" s="26"/>
      <c r="K58" s="114" t="str">
        <f t="shared" si="5"/>
        <v/>
      </c>
      <c r="L58" s="115" t="str">
        <f t="shared" si="2"/>
        <v/>
      </c>
      <c r="M58" s="116">
        <f t="shared" si="6"/>
        <v>0</v>
      </c>
      <c r="N58" s="117"/>
    </row>
    <row r="59" spans="1:14" s="107" customFormat="1" ht="13" outlineLevel="2" x14ac:dyDescent="0.3">
      <c r="A59" s="118"/>
      <c r="B59" s="109"/>
      <c r="C59" s="110" t="s">
        <v>134</v>
      </c>
      <c r="D59" s="110" t="s">
        <v>129</v>
      </c>
      <c r="E59" s="111">
        <v>40</v>
      </c>
      <c r="F59" s="112">
        <v>136.26</v>
      </c>
      <c r="G59" s="113">
        <v>21.67</v>
      </c>
      <c r="H59" s="24"/>
      <c r="I59" s="25" t="str">
        <f t="shared" si="4"/>
        <v/>
      </c>
      <c r="J59" s="26"/>
      <c r="K59" s="114" t="str">
        <f t="shared" si="5"/>
        <v/>
      </c>
      <c r="L59" s="115" t="str">
        <f t="shared" si="2"/>
        <v/>
      </c>
      <c r="M59" s="116">
        <f t="shared" si="6"/>
        <v>0</v>
      </c>
      <c r="N59" s="117"/>
    </row>
    <row r="60" spans="1:14" s="107" customFormat="1" ht="13" outlineLevel="2" x14ac:dyDescent="0.3">
      <c r="A60" s="118"/>
      <c r="B60" s="109"/>
      <c r="C60" s="110" t="s">
        <v>134</v>
      </c>
      <c r="D60" s="110" t="s">
        <v>133</v>
      </c>
      <c r="E60" s="111">
        <v>40</v>
      </c>
      <c r="F60" s="112">
        <v>42.77</v>
      </c>
      <c r="G60" s="113">
        <v>21.67</v>
      </c>
      <c r="H60" s="24"/>
      <c r="I60" s="25" t="str">
        <f t="shared" si="4"/>
        <v/>
      </c>
      <c r="J60" s="26"/>
      <c r="K60" s="114" t="str">
        <f t="shared" si="5"/>
        <v/>
      </c>
      <c r="L60" s="115" t="str">
        <f t="shared" si="2"/>
        <v/>
      </c>
      <c r="M60" s="116">
        <f t="shared" si="6"/>
        <v>0</v>
      </c>
      <c r="N60" s="117"/>
    </row>
    <row r="61" spans="1:14" s="107" customFormat="1" ht="13" outlineLevel="2" x14ac:dyDescent="0.3">
      <c r="A61" s="118"/>
      <c r="B61" s="109"/>
      <c r="C61" s="110" t="s">
        <v>184</v>
      </c>
      <c r="D61" s="110" t="s">
        <v>133</v>
      </c>
      <c r="E61" s="111">
        <v>43</v>
      </c>
      <c r="F61" s="112">
        <v>105.5</v>
      </c>
      <c r="G61" s="113">
        <v>21.67</v>
      </c>
      <c r="H61" s="24"/>
      <c r="I61" s="25" t="str">
        <f t="shared" si="4"/>
        <v/>
      </c>
      <c r="J61" s="26"/>
      <c r="K61" s="114" t="str">
        <f t="shared" si="5"/>
        <v/>
      </c>
      <c r="L61" s="115" t="str">
        <f t="shared" si="2"/>
        <v/>
      </c>
      <c r="M61" s="116">
        <f t="shared" si="6"/>
        <v>0</v>
      </c>
      <c r="N61" s="117"/>
    </row>
    <row r="62" spans="1:14" s="107" customFormat="1" ht="13" outlineLevel="2" x14ac:dyDescent="0.3">
      <c r="A62" s="118"/>
      <c r="B62" s="109"/>
      <c r="C62" s="110" t="s">
        <v>183</v>
      </c>
      <c r="D62" s="110" t="s">
        <v>133</v>
      </c>
      <c r="E62" s="111">
        <v>44</v>
      </c>
      <c r="F62" s="112">
        <v>138.26</v>
      </c>
      <c r="G62" s="113">
        <v>21.67</v>
      </c>
      <c r="H62" s="24"/>
      <c r="I62" s="25" t="str">
        <f t="shared" si="4"/>
        <v/>
      </c>
      <c r="J62" s="26"/>
      <c r="K62" s="114" t="str">
        <f t="shared" si="5"/>
        <v/>
      </c>
      <c r="L62" s="115" t="str">
        <f t="shared" si="2"/>
        <v/>
      </c>
      <c r="M62" s="116">
        <f t="shared" si="6"/>
        <v>0</v>
      </c>
      <c r="N62" s="117"/>
    </row>
    <row r="63" spans="1:14" s="107" customFormat="1" ht="13" outlineLevel="2" x14ac:dyDescent="0.3">
      <c r="A63" s="118"/>
      <c r="B63" s="109"/>
      <c r="C63" s="110" t="s">
        <v>61</v>
      </c>
      <c r="D63" s="110" t="s">
        <v>92</v>
      </c>
      <c r="E63" s="111">
        <v>10</v>
      </c>
      <c r="F63" s="112">
        <v>48.53</v>
      </c>
      <c r="G63" s="113">
        <v>21.67</v>
      </c>
      <c r="H63" s="24"/>
      <c r="I63" s="25" t="str">
        <f t="shared" si="4"/>
        <v/>
      </c>
      <c r="J63" s="26"/>
      <c r="K63" s="114" t="str">
        <f t="shared" si="5"/>
        <v/>
      </c>
      <c r="L63" s="115" t="str">
        <f t="shared" si="2"/>
        <v/>
      </c>
      <c r="M63" s="116">
        <f t="shared" si="6"/>
        <v>0</v>
      </c>
      <c r="N63" s="117"/>
    </row>
    <row r="64" spans="1:14" s="107" customFormat="1" ht="13" outlineLevel="2" x14ac:dyDescent="0.3">
      <c r="A64" s="118"/>
      <c r="B64" s="109"/>
      <c r="C64" s="110" t="s">
        <v>61</v>
      </c>
      <c r="D64" s="110" t="s">
        <v>123</v>
      </c>
      <c r="E64" s="111">
        <v>10</v>
      </c>
      <c r="F64" s="112">
        <v>6.94</v>
      </c>
      <c r="G64" s="113">
        <v>21.67</v>
      </c>
      <c r="H64" s="24"/>
      <c r="I64" s="25" t="str">
        <f t="shared" si="4"/>
        <v/>
      </c>
      <c r="J64" s="26"/>
      <c r="K64" s="114" t="str">
        <f t="shared" si="5"/>
        <v/>
      </c>
      <c r="L64" s="115" t="str">
        <f t="shared" si="2"/>
        <v/>
      </c>
      <c r="M64" s="116">
        <f t="shared" si="6"/>
        <v>0</v>
      </c>
      <c r="N64" s="117"/>
    </row>
    <row r="65" spans="1:14" s="107" customFormat="1" ht="13" outlineLevel="2" x14ac:dyDescent="0.3">
      <c r="A65" s="118"/>
      <c r="B65" s="109"/>
      <c r="C65" s="110" t="s">
        <v>61</v>
      </c>
      <c r="D65" s="110" t="s">
        <v>165</v>
      </c>
      <c r="E65" s="111">
        <v>10</v>
      </c>
      <c r="F65" s="112">
        <v>16.39</v>
      </c>
      <c r="G65" s="113">
        <v>21.67</v>
      </c>
      <c r="H65" s="24"/>
      <c r="I65" s="25" t="str">
        <f t="shared" si="4"/>
        <v/>
      </c>
      <c r="J65" s="26"/>
      <c r="K65" s="114" t="str">
        <f t="shared" si="5"/>
        <v/>
      </c>
      <c r="L65" s="115" t="str">
        <f t="shared" si="2"/>
        <v/>
      </c>
      <c r="M65" s="116">
        <f t="shared" si="6"/>
        <v>0</v>
      </c>
      <c r="N65" s="117"/>
    </row>
    <row r="66" spans="1:14" s="107" customFormat="1" ht="13" outlineLevel="2" x14ac:dyDescent="0.3">
      <c r="A66" s="118"/>
      <c r="B66" s="109"/>
      <c r="C66" s="110" t="s">
        <v>182</v>
      </c>
      <c r="D66" s="110" t="s">
        <v>133</v>
      </c>
      <c r="E66" s="111">
        <v>70</v>
      </c>
      <c r="F66" s="112">
        <v>8.23</v>
      </c>
      <c r="G66" s="113">
        <v>21.67</v>
      </c>
      <c r="H66" s="24"/>
      <c r="I66" s="25" t="str">
        <f t="shared" si="4"/>
        <v/>
      </c>
      <c r="J66" s="26"/>
      <c r="K66" s="114" t="str">
        <f t="shared" si="5"/>
        <v/>
      </c>
      <c r="L66" s="115" t="str">
        <f t="shared" si="2"/>
        <v/>
      </c>
      <c r="M66" s="116">
        <f t="shared" si="6"/>
        <v>0</v>
      </c>
      <c r="N66" s="117"/>
    </row>
    <row r="67" spans="1:14" s="107" customFormat="1" ht="13" outlineLevel="2" x14ac:dyDescent="0.3">
      <c r="A67" s="118"/>
      <c r="B67" s="109"/>
      <c r="C67" s="110" t="s">
        <v>181</v>
      </c>
      <c r="D67" s="110" t="s">
        <v>180</v>
      </c>
      <c r="E67" s="111">
        <v>85</v>
      </c>
      <c r="F67" s="112">
        <v>87.4</v>
      </c>
      <c r="G67" s="113">
        <v>4.33</v>
      </c>
      <c r="H67" s="24"/>
      <c r="I67" s="25" t="str">
        <f t="shared" si="4"/>
        <v/>
      </c>
      <c r="J67" s="26"/>
      <c r="K67" s="114" t="str">
        <f t="shared" si="5"/>
        <v/>
      </c>
      <c r="L67" s="115" t="str">
        <f t="shared" si="2"/>
        <v/>
      </c>
      <c r="M67" s="116">
        <f t="shared" si="6"/>
        <v>0</v>
      </c>
      <c r="N67" s="117"/>
    </row>
    <row r="68" spans="1:14" s="107" customFormat="1" ht="13" outlineLevel="2" x14ac:dyDescent="0.3">
      <c r="A68" s="118"/>
      <c r="B68" s="109" t="s">
        <v>66</v>
      </c>
      <c r="C68" s="110" t="s">
        <v>158</v>
      </c>
      <c r="D68" s="110" t="s">
        <v>92</v>
      </c>
      <c r="E68" s="111">
        <v>84</v>
      </c>
      <c r="F68" s="112">
        <v>27</v>
      </c>
      <c r="G68" s="113">
        <v>13</v>
      </c>
      <c r="H68" s="24"/>
      <c r="I68" s="25" t="str">
        <f t="shared" si="4"/>
        <v/>
      </c>
      <c r="J68" s="26"/>
      <c r="K68" s="114" t="str">
        <f t="shared" si="5"/>
        <v/>
      </c>
      <c r="L68" s="115" t="str">
        <f t="shared" si="2"/>
        <v/>
      </c>
      <c r="M68" s="116">
        <f t="shared" si="6"/>
        <v>0</v>
      </c>
      <c r="N68" s="117"/>
    </row>
    <row r="69" spans="1:14" s="107" customFormat="1" ht="13" outlineLevel="2" x14ac:dyDescent="0.3">
      <c r="A69" s="118"/>
      <c r="B69" s="109"/>
      <c r="C69" s="110" t="s">
        <v>158</v>
      </c>
      <c r="D69" s="110" t="s">
        <v>123</v>
      </c>
      <c r="E69" s="111">
        <v>84</v>
      </c>
      <c r="F69" s="112">
        <v>18.8</v>
      </c>
      <c r="G69" s="113">
        <v>13</v>
      </c>
      <c r="H69" s="24"/>
      <c r="I69" s="25" t="str">
        <f t="shared" si="4"/>
        <v/>
      </c>
      <c r="J69" s="26"/>
      <c r="K69" s="114" t="str">
        <f t="shared" si="5"/>
        <v/>
      </c>
      <c r="L69" s="115" t="str">
        <f t="shared" si="2"/>
        <v/>
      </c>
      <c r="M69" s="116">
        <f t="shared" si="6"/>
        <v>0</v>
      </c>
      <c r="N69" s="117"/>
    </row>
    <row r="70" spans="1:14" s="107" customFormat="1" ht="13" outlineLevel="2" x14ac:dyDescent="0.3">
      <c r="A70" s="118"/>
      <c r="B70" s="109"/>
      <c r="C70" s="110" t="s">
        <v>158</v>
      </c>
      <c r="D70" s="110" t="s">
        <v>165</v>
      </c>
      <c r="E70" s="111">
        <v>84</v>
      </c>
      <c r="F70" s="112">
        <v>18</v>
      </c>
      <c r="G70" s="113">
        <v>13</v>
      </c>
      <c r="H70" s="24"/>
      <c r="I70" s="25" t="str">
        <f t="shared" si="4"/>
        <v/>
      </c>
      <c r="J70" s="26"/>
      <c r="K70" s="114" t="str">
        <f t="shared" si="5"/>
        <v/>
      </c>
      <c r="L70" s="115" t="str">
        <f t="shared" si="2"/>
        <v/>
      </c>
      <c r="M70" s="116">
        <f t="shared" si="6"/>
        <v>0</v>
      </c>
      <c r="N70" s="117"/>
    </row>
    <row r="71" spans="1:14" s="107" customFormat="1" ht="13" outlineLevel="2" x14ac:dyDescent="0.3">
      <c r="A71" s="118"/>
      <c r="B71" s="109"/>
      <c r="C71" s="110" t="s">
        <v>158</v>
      </c>
      <c r="D71" s="110" t="s">
        <v>85</v>
      </c>
      <c r="E71" s="111">
        <v>84</v>
      </c>
      <c r="F71" s="112">
        <v>9</v>
      </c>
      <c r="G71" s="113">
        <v>13</v>
      </c>
      <c r="H71" s="24"/>
      <c r="I71" s="25" t="str">
        <f t="shared" si="4"/>
        <v/>
      </c>
      <c r="J71" s="26"/>
      <c r="K71" s="114" t="str">
        <f t="shared" si="5"/>
        <v/>
      </c>
      <c r="L71" s="115" t="str">
        <f t="shared" si="2"/>
        <v/>
      </c>
      <c r="M71" s="116">
        <f t="shared" si="6"/>
        <v>0</v>
      </c>
      <c r="N71" s="117"/>
    </row>
    <row r="72" spans="1:14" s="107" customFormat="1" ht="13" outlineLevel="2" x14ac:dyDescent="0.3">
      <c r="A72" s="118"/>
      <c r="B72" s="109"/>
      <c r="C72" s="110" t="s">
        <v>76</v>
      </c>
      <c r="D72" s="110" t="s">
        <v>123</v>
      </c>
      <c r="E72" s="111">
        <v>30</v>
      </c>
      <c r="F72" s="112">
        <v>282.31</v>
      </c>
      <c r="G72" s="113">
        <v>4.33</v>
      </c>
      <c r="H72" s="24"/>
      <c r="I72" s="25" t="str">
        <f t="shared" si="4"/>
        <v/>
      </c>
      <c r="J72" s="26"/>
      <c r="K72" s="114" t="str">
        <f t="shared" si="5"/>
        <v/>
      </c>
      <c r="L72" s="115" t="str">
        <f t="shared" si="2"/>
        <v/>
      </c>
      <c r="M72" s="116">
        <f t="shared" si="6"/>
        <v>0</v>
      </c>
      <c r="N72" s="117"/>
    </row>
    <row r="73" spans="1:14" s="107" customFormat="1" ht="13" outlineLevel="2" x14ac:dyDescent="0.3">
      <c r="A73" s="118"/>
      <c r="B73" s="109"/>
      <c r="C73" s="110" t="s">
        <v>61</v>
      </c>
      <c r="D73" s="110" t="s">
        <v>92</v>
      </c>
      <c r="E73" s="111">
        <v>10</v>
      </c>
      <c r="F73" s="112">
        <v>10.11</v>
      </c>
      <c r="G73" s="113">
        <v>21.67</v>
      </c>
      <c r="H73" s="24"/>
      <c r="I73" s="25" t="str">
        <f t="shared" ref="I73:I104" si="7">IFERROR(F73/H73*G73,"")</f>
        <v/>
      </c>
      <c r="J73" s="26"/>
      <c r="K73" s="114" t="str">
        <f t="shared" ref="K73:K104" si="8">IFERROR(I73*J73,"")</f>
        <v/>
      </c>
      <c r="L73" s="115" t="str">
        <f t="shared" ref="L73:L136" si="9">IFERROR(K73*12,"")</f>
        <v/>
      </c>
      <c r="M73" s="116">
        <f t="shared" ref="M73:M104" si="10">IF(ISERR(K73/F73),0,K73/F73)</f>
        <v>0</v>
      </c>
      <c r="N73" s="117"/>
    </row>
    <row r="74" spans="1:14" s="107" customFormat="1" ht="13" outlineLevel="2" x14ac:dyDescent="0.3">
      <c r="A74" s="118"/>
      <c r="B74" s="109"/>
      <c r="C74" s="110" t="s">
        <v>172</v>
      </c>
      <c r="D74" s="110" t="s">
        <v>123</v>
      </c>
      <c r="E74" s="111">
        <v>70</v>
      </c>
      <c r="F74" s="112">
        <v>15.9</v>
      </c>
      <c r="G74" s="113">
        <v>21.67</v>
      </c>
      <c r="H74" s="24"/>
      <c r="I74" s="25" t="str">
        <f t="shared" si="7"/>
        <v/>
      </c>
      <c r="J74" s="26"/>
      <c r="K74" s="114" t="str">
        <f t="shared" si="8"/>
        <v/>
      </c>
      <c r="L74" s="115" t="str">
        <f t="shared" si="9"/>
        <v/>
      </c>
      <c r="M74" s="116">
        <f t="shared" si="10"/>
        <v>0</v>
      </c>
      <c r="N74" s="117"/>
    </row>
    <row r="75" spans="1:14" s="107" customFormat="1" ht="13" outlineLevel="2" x14ac:dyDescent="0.3">
      <c r="A75" s="118"/>
      <c r="B75" s="109"/>
      <c r="C75" s="110" t="s">
        <v>134</v>
      </c>
      <c r="D75" s="110" t="s">
        <v>123</v>
      </c>
      <c r="E75" s="111">
        <v>40</v>
      </c>
      <c r="F75" s="112">
        <v>31.72</v>
      </c>
      <c r="G75" s="113">
        <v>21.67</v>
      </c>
      <c r="H75" s="24"/>
      <c r="I75" s="25" t="str">
        <f t="shared" si="7"/>
        <v/>
      </c>
      <c r="J75" s="26"/>
      <c r="K75" s="114" t="str">
        <f t="shared" si="8"/>
        <v/>
      </c>
      <c r="L75" s="115" t="str">
        <f t="shared" si="9"/>
        <v/>
      </c>
      <c r="M75" s="116">
        <f t="shared" si="10"/>
        <v>0</v>
      </c>
      <c r="N75" s="117"/>
    </row>
    <row r="76" spans="1:14" s="107" customFormat="1" ht="13" outlineLevel="2" x14ac:dyDescent="0.3">
      <c r="A76" s="118"/>
      <c r="B76" s="109" t="s">
        <v>65</v>
      </c>
      <c r="C76" s="110" t="s">
        <v>62</v>
      </c>
      <c r="D76" s="110" t="s">
        <v>123</v>
      </c>
      <c r="E76" s="111">
        <v>51</v>
      </c>
      <c r="F76" s="112">
        <v>93.42</v>
      </c>
      <c r="G76" s="113">
        <v>4.33</v>
      </c>
      <c r="H76" s="24"/>
      <c r="I76" s="25" t="str">
        <f t="shared" si="7"/>
        <v/>
      </c>
      <c r="J76" s="26"/>
      <c r="K76" s="114" t="str">
        <f t="shared" si="8"/>
        <v/>
      </c>
      <c r="L76" s="115" t="str">
        <f t="shared" si="9"/>
        <v/>
      </c>
      <c r="M76" s="116">
        <f t="shared" si="10"/>
        <v>0</v>
      </c>
      <c r="N76" s="117"/>
    </row>
    <row r="77" spans="1:14" s="107" customFormat="1" ht="13" outlineLevel="2" x14ac:dyDescent="0.3">
      <c r="A77" s="118"/>
      <c r="B77" s="109"/>
      <c r="C77" s="110" t="s">
        <v>62</v>
      </c>
      <c r="D77" s="110" t="s">
        <v>133</v>
      </c>
      <c r="E77" s="111">
        <v>51</v>
      </c>
      <c r="F77" s="112">
        <v>11.28</v>
      </c>
      <c r="G77" s="113">
        <v>4.33</v>
      </c>
      <c r="H77" s="24"/>
      <c r="I77" s="25" t="str">
        <f t="shared" si="7"/>
        <v/>
      </c>
      <c r="J77" s="26"/>
      <c r="K77" s="114" t="str">
        <f t="shared" si="8"/>
        <v/>
      </c>
      <c r="L77" s="115" t="str">
        <f t="shared" si="9"/>
        <v/>
      </c>
      <c r="M77" s="116">
        <f t="shared" si="10"/>
        <v>0</v>
      </c>
      <c r="N77" s="117"/>
    </row>
    <row r="78" spans="1:14" s="107" customFormat="1" ht="13" outlineLevel="2" x14ac:dyDescent="0.3">
      <c r="A78" s="118"/>
      <c r="B78" s="109"/>
      <c r="C78" s="110" t="s">
        <v>158</v>
      </c>
      <c r="D78" s="110" t="s">
        <v>92</v>
      </c>
      <c r="E78" s="111">
        <v>84</v>
      </c>
      <c r="F78" s="112">
        <v>36</v>
      </c>
      <c r="G78" s="113">
        <v>13</v>
      </c>
      <c r="H78" s="24"/>
      <c r="I78" s="25" t="str">
        <f t="shared" si="7"/>
        <v/>
      </c>
      <c r="J78" s="26"/>
      <c r="K78" s="114" t="str">
        <f t="shared" si="8"/>
        <v/>
      </c>
      <c r="L78" s="115" t="str">
        <f t="shared" si="9"/>
        <v/>
      </c>
      <c r="M78" s="116">
        <f t="shared" si="10"/>
        <v>0</v>
      </c>
      <c r="N78" s="117"/>
    </row>
    <row r="79" spans="1:14" s="107" customFormat="1" ht="13" outlineLevel="2" x14ac:dyDescent="0.3">
      <c r="A79" s="118"/>
      <c r="B79" s="109"/>
      <c r="C79" s="110" t="s">
        <v>158</v>
      </c>
      <c r="D79" s="110" t="s">
        <v>123</v>
      </c>
      <c r="E79" s="111">
        <v>84</v>
      </c>
      <c r="F79" s="112">
        <v>18.8</v>
      </c>
      <c r="G79" s="113">
        <v>13</v>
      </c>
      <c r="H79" s="24"/>
      <c r="I79" s="25" t="str">
        <f t="shared" si="7"/>
        <v/>
      </c>
      <c r="J79" s="26"/>
      <c r="K79" s="114" t="str">
        <f t="shared" si="8"/>
        <v/>
      </c>
      <c r="L79" s="115" t="str">
        <f t="shared" si="9"/>
        <v/>
      </c>
      <c r="M79" s="116">
        <f t="shared" si="10"/>
        <v>0</v>
      </c>
      <c r="N79" s="117"/>
    </row>
    <row r="80" spans="1:14" s="107" customFormat="1" ht="13" outlineLevel="2" x14ac:dyDescent="0.3">
      <c r="A80" s="118"/>
      <c r="B80" s="109"/>
      <c r="C80" s="110" t="s">
        <v>158</v>
      </c>
      <c r="D80" s="110" t="s">
        <v>165</v>
      </c>
      <c r="E80" s="111">
        <v>84</v>
      </c>
      <c r="F80" s="112">
        <v>18</v>
      </c>
      <c r="G80" s="113">
        <v>13</v>
      </c>
      <c r="H80" s="24"/>
      <c r="I80" s="25" t="str">
        <f t="shared" si="7"/>
        <v/>
      </c>
      <c r="J80" s="26"/>
      <c r="K80" s="114" t="str">
        <f t="shared" si="8"/>
        <v/>
      </c>
      <c r="L80" s="115" t="str">
        <f t="shared" si="9"/>
        <v/>
      </c>
      <c r="M80" s="116">
        <f t="shared" si="10"/>
        <v>0</v>
      </c>
      <c r="N80" s="117"/>
    </row>
    <row r="81" spans="1:14" s="107" customFormat="1" ht="13" outlineLevel="2" x14ac:dyDescent="0.3">
      <c r="A81" s="118"/>
      <c r="B81" s="109"/>
      <c r="C81" s="110" t="s">
        <v>158</v>
      </c>
      <c r="D81" s="110" t="s">
        <v>85</v>
      </c>
      <c r="E81" s="111">
        <v>84</v>
      </c>
      <c r="F81" s="112">
        <v>9</v>
      </c>
      <c r="G81" s="113">
        <v>13</v>
      </c>
      <c r="H81" s="24"/>
      <c r="I81" s="25" t="str">
        <f t="shared" si="7"/>
        <v/>
      </c>
      <c r="J81" s="26"/>
      <c r="K81" s="114" t="str">
        <f t="shared" si="8"/>
        <v/>
      </c>
      <c r="L81" s="115" t="str">
        <f t="shared" si="9"/>
        <v/>
      </c>
      <c r="M81" s="116">
        <f t="shared" si="10"/>
        <v>0</v>
      </c>
      <c r="N81" s="117"/>
    </row>
    <row r="82" spans="1:14" s="107" customFormat="1" ht="13" outlineLevel="2" x14ac:dyDescent="0.3">
      <c r="A82" s="118"/>
      <c r="B82" s="109"/>
      <c r="C82" s="110" t="s">
        <v>76</v>
      </c>
      <c r="D82" s="110" t="s">
        <v>123</v>
      </c>
      <c r="E82" s="111">
        <v>30</v>
      </c>
      <c r="F82" s="112">
        <v>265.29000000000002</v>
      </c>
      <c r="G82" s="113">
        <v>4.33</v>
      </c>
      <c r="H82" s="24"/>
      <c r="I82" s="25" t="str">
        <f t="shared" si="7"/>
        <v/>
      </c>
      <c r="J82" s="26"/>
      <c r="K82" s="114" t="str">
        <f t="shared" si="8"/>
        <v/>
      </c>
      <c r="L82" s="115" t="str">
        <f t="shared" si="9"/>
        <v/>
      </c>
      <c r="M82" s="116">
        <f t="shared" si="10"/>
        <v>0</v>
      </c>
      <c r="N82" s="117"/>
    </row>
    <row r="83" spans="1:14" s="107" customFormat="1" ht="13" outlineLevel="2" x14ac:dyDescent="0.3">
      <c r="A83" s="118"/>
      <c r="B83" s="109"/>
      <c r="C83" s="110" t="s">
        <v>76</v>
      </c>
      <c r="D83" s="110" t="s">
        <v>133</v>
      </c>
      <c r="E83" s="111">
        <v>30</v>
      </c>
      <c r="F83" s="112">
        <v>83.07</v>
      </c>
      <c r="G83" s="113">
        <v>4.33</v>
      </c>
      <c r="H83" s="24"/>
      <c r="I83" s="25" t="str">
        <f t="shared" si="7"/>
        <v/>
      </c>
      <c r="J83" s="26"/>
      <c r="K83" s="114" t="str">
        <f t="shared" si="8"/>
        <v/>
      </c>
      <c r="L83" s="115" t="str">
        <f t="shared" si="9"/>
        <v/>
      </c>
      <c r="M83" s="116">
        <f t="shared" si="10"/>
        <v>0</v>
      </c>
      <c r="N83" s="117"/>
    </row>
    <row r="84" spans="1:14" s="107" customFormat="1" ht="13" outlineLevel="2" x14ac:dyDescent="0.3">
      <c r="A84" s="118"/>
      <c r="B84" s="109"/>
      <c r="C84" s="110" t="s">
        <v>134</v>
      </c>
      <c r="D84" s="110" t="s">
        <v>123</v>
      </c>
      <c r="E84" s="111">
        <v>40</v>
      </c>
      <c r="F84" s="112">
        <v>93.16</v>
      </c>
      <c r="G84" s="113">
        <v>21.67</v>
      </c>
      <c r="H84" s="24"/>
      <c r="I84" s="25" t="str">
        <f t="shared" si="7"/>
        <v/>
      </c>
      <c r="J84" s="26"/>
      <c r="K84" s="114" t="str">
        <f t="shared" si="8"/>
        <v/>
      </c>
      <c r="L84" s="115" t="str">
        <f t="shared" si="9"/>
        <v/>
      </c>
      <c r="M84" s="116">
        <f t="shared" si="10"/>
        <v>0</v>
      </c>
      <c r="N84" s="117"/>
    </row>
    <row r="85" spans="1:14" s="107" customFormat="1" ht="13" outlineLevel="2" x14ac:dyDescent="0.3">
      <c r="A85" s="118"/>
      <c r="B85" s="109"/>
      <c r="C85" s="110" t="s">
        <v>134</v>
      </c>
      <c r="D85" s="110" t="s">
        <v>133</v>
      </c>
      <c r="E85" s="111">
        <v>40</v>
      </c>
      <c r="F85" s="112">
        <v>18.2</v>
      </c>
      <c r="G85" s="113">
        <v>21.67</v>
      </c>
      <c r="H85" s="24"/>
      <c r="I85" s="25" t="str">
        <f t="shared" si="7"/>
        <v/>
      </c>
      <c r="J85" s="26"/>
      <c r="K85" s="114" t="str">
        <f t="shared" si="8"/>
        <v/>
      </c>
      <c r="L85" s="115" t="str">
        <f t="shared" si="9"/>
        <v/>
      </c>
      <c r="M85" s="116">
        <f t="shared" si="10"/>
        <v>0</v>
      </c>
      <c r="N85" s="117"/>
    </row>
    <row r="86" spans="1:14" s="107" customFormat="1" ht="13" outlineLevel="2" x14ac:dyDescent="0.3">
      <c r="A86" s="118"/>
      <c r="B86" s="109"/>
      <c r="C86" s="110" t="s">
        <v>179</v>
      </c>
      <c r="D86" s="110" t="s">
        <v>123</v>
      </c>
      <c r="E86" s="111">
        <v>40</v>
      </c>
      <c r="F86" s="112">
        <v>17.66</v>
      </c>
      <c r="G86" s="113">
        <v>21.67</v>
      </c>
      <c r="H86" s="24"/>
      <c r="I86" s="25" t="str">
        <f t="shared" si="7"/>
        <v/>
      </c>
      <c r="J86" s="26"/>
      <c r="K86" s="114" t="str">
        <f t="shared" si="8"/>
        <v/>
      </c>
      <c r="L86" s="115" t="str">
        <f t="shared" si="9"/>
        <v/>
      </c>
      <c r="M86" s="116">
        <f t="shared" si="10"/>
        <v>0</v>
      </c>
      <c r="N86" s="117"/>
    </row>
    <row r="87" spans="1:14" s="107" customFormat="1" ht="13" outlineLevel="2" x14ac:dyDescent="0.3">
      <c r="A87" s="118"/>
      <c r="B87" s="109"/>
      <c r="C87" s="110" t="s">
        <v>96</v>
      </c>
      <c r="D87" s="110" t="s">
        <v>123</v>
      </c>
      <c r="E87" s="111">
        <v>82</v>
      </c>
      <c r="F87" s="112">
        <v>4.82</v>
      </c>
      <c r="G87" s="113">
        <v>4.33</v>
      </c>
      <c r="H87" s="24"/>
      <c r="I87" s="25" t="str">
        <f t="shared" si="7"/>
        <v/>
      </c>
      <c r="J87" s="26"/>
      <c r="K87" s="114" t="str">
        <f t="shared" si="8"/>
        <v/>
      </c>
      <c r="L87" s="115" t="str">
        <f t="shared" si="9"/>
        <v/>
      </c>
      <c r="M87" s="116">
        <f t="shared" si="10"/>
        <v>0</v>
      </c>
      <c r="N87" s="117"/>
    </row>
    <row r="88" spans="1:14" s="107" customFormat="1" ht="13" outlineLevel="2" x14ac:dyDescent="0.3">
      <c r="A88" s="118"/>
      <c r="B88" s="109"/>
      <c r="C88" s="110" t="s">
        <v>61</v>
      </c>
      <c r="D88" s="110" t="s">
        <v>92</v>
      </c>
      <c r="E88" s="111">
        <v>10</v>
      </c>
      <c r="F88" s="112">
        <v>23.93</v>
      </c>
      <c r="G88" s="113">
        <v>21.67</v>
      </c>
      <c r="H88" s="24"/>
      <c r="I88" s="25" t="str">
        <f t="shared" si="7"/>
        <v/>
      </c>
      <c r="J88" s="26"/>
      <c r="K88" s="114" t="str">
        <f t="shared" si="8"/>
        <v/>
      </c>
      <c r="L88" s="115" t="str">
        <f t="shared" si="9"/>
        <v/>
      </c>
      <c r="M88" s="116">
        <f t="shared" si="10"/>
        <v>0</v>
      </c>
      <c r="N88" s="117"/>
    </row>
    <row r="89" spans="1:14" s="107" customFormat="1" ht="13" outlineLevel="2" x14ac:dyDescent="0.3">
      <c r="A89" s="118"/>
      <c r="B89" s="109"/>
      <c r="C89" s="110" t="s">
        <v>178</v>
      </c>
      <c r="D89" s="110" t="s">
        <v>133</v>
      </c>
      <c r="E89" s="111">
        <v>70</v>
      </c>
      <c r="F89" s="112">
        <v>23.13</v>
      </c>
      <c r="G89" s="113">
        <v>21.67</v>
      </c>
      <c r="H89" s="24"/>
      <c r="I89" s="25" t="str">
        <f t="shared" si="7"/>
        <v/>
      </c>
      <c r="J89" s="26"/>
      <c r="K89" s="114" t="str">
        <f t="shared" si="8"/>
        <v/>
      </c>
      <c r="L89" s="115" t="str">
        <f t="shared" si="9"/>
        <v/>
      </c>
      <c r="M89" s="116">
        <f t="shared" si="10"/>
        <v>0</v>
      </c>
      <c r="N89" s="117"/>
    </row>
    <row r="90" spans="1:14" s="107" customFormat="1" ht="13" outlineLevel="2" x14ac:dyDescent="0.3">
      <c r="A90" s="118"/>
      <c r="B90" s="109"/>
      <c r="C90" s="110" t="s">
        <v>137</v>
      </c>
      <c r="D90" s="110" t="s">
        <v>123</v>
      </c>
      <c r="E90" s="111">
        <v>81</v>
      </c>
      <c r="F90" s="112">
        <v>13.57</v>
      </c>
      <c r="G90" s="113">
        <v>0.17</v>
      </c>
      <c r="H90" s="24"/>
      <c r="I90" s="25" t="str">
        <f t="shared" si="7"/>
        <v/>
      </c>
      <c r="J90" s="26"/>
      <c r="K90" s="114" t="str">
        <f t="shared" si="8"/>
        <v/>
      </c>
      <c r="L90" s="115" t="str">
        <f t="shared" si="9"/>
        <v/>
      </c>
      <c r="M90" s="116">
        <f t="shared" si="10"/>
        <v>0</v>
      </c>
      <c r="N90" s="117"/>
    </row>
    <row r="91" spans="1:14" s="107" customFormat="1" ht="13" outlineLevel="2" x14ac:dyDescent="0.3">
      <c r="A91" s="118"/>
      <c r="B91" s="109" t="s">
        <v>177</v>
      </c>
      <c r="C91" s="110" t="s">
        <v>158</v>
      </c>
      <c r="D91" s="110" t="s">
        <v>92</v>
      </c>
      <c r="E91" s="111">
        <v>84</v>
      </c>
      <c r="F91" s="112">
        <v>36</v>
      </c>
      <c r="G91" s="113">
        <v>13</v>
      </c>
      <c r="H91" s="24"/>
      <c r="I91" s="25" t="str">
        <f t="shared" si="7"/>
        <v/>
      </c>
      <c r="J91" s="26"/>
      <c r="K91" s="114" t="str">
        <f t="shared" si="8"/>
        <v/>
      </c>
      <c r="L91" s="115" t="str">
        <f t="shared" si="9"/>
        <v/>
      </c>
      <c r="M91" s="116">
        <f t="shared" si="10"/>
        <v>0</v>
      </c>
      <c r="N91" s="117"/>
    </row>
    <row r="92" spans="1:14" s="107" customFormat="1" ht="13" outlineLevel="2" x14ac:dyDescent="0.3">
      <c r="A92" s="118"/>
      <c r="B92" s="109"/>
      <c r="C92" s="110" t="s">
        <v>158</v>
      </c>
      <c r="D92" s="110" t="s">
        <v>85</v>
      </c>
      <c r="E92" s="111">
        <v>84</v>
      </c>
      <c r="F92" s="112">
        <v>9</v>
      </c>
      <c r="G92" s="113">
        <v>13</v>
      </c>
      <c r="H92" s="24"/>
      <c r="I92" s="25" t="str">
        <f t="shared" si="7"/>
        <v/>
      </c>
      <c r="J92" s="26"/>
      <c r="K92" s="114" t="str">
        <f t="shared" si="8"/>
        <v/>
      </c>
      <c r="L92" s="115" t="str">
        <f t="shared" si="9"/>
        <v/>
      </c>
      <c r="M92" s="116">
        <f t="shared" si="10"/>
        <v>0</v>
      </c>
      <c r="N92" s="117"/>
    </row>
    <row r="93" spans="1:14" s="107" customFormat="1" ht="13" outlineLevel="2" x14ac:dyDescent="0.3">
      <c r="A93" s="118"/>
      <c r="B93" s="109"/>
      <c r="C93" s="110" t="s">
        <v>176</v>
      </c>
      <c r="D93" s="110" t="s">
        <v>129</v>
      </c>
      <c r="E93" s="111">
        <v>40</v>
      </c>
      <c r="F93" s="112">
        <v>22.15</v>
      </c>
      <c r="G93" s="113">
        <v>21.67</v>
      </c>
      <c r="H93" s="24"/>
      <c r="I93" s="25" t="str">
        <f t="shared" si="7"/>
        <v/>
      </c>
      <c r="J93" s="26"/>
      <c r="K93" s="114" t="str">
        <f t="shared" si="8"/>
        <v/>
      </c>
      <c r="L93" s="115" t="str">
        <f t="shared" si="9"/>
        <v/>
      </c>
      <c r="M93" s="116">
        <f t="shared" si="10"/>
        <v>0</v>
      </c>
      <c r="N93" s="117"/>
    </row>
    <row r="94" spans="1:14" s="107" customFormat="1" ht="13" outlineLevel="2" x14ac:dyDescent="0.3">
      <c r="A94" s="118"/>
      <c r="B94" s="109"/>
      <c r="C94" s="110" t="s">
        <v>61</v>
      </c>
      <c r="D94" s="110" t="s">
        <v>92</v>
      </c>
      <c r="E94" s="111">
        <v>10</v>
      </c>
      <c r="F94" s="112">
        <v>8.8000000000000007</v>
      </c>
      <c r="G94" s="113">
        <v>21.67</v>
      </c>
      <c r="H94" s="24"/>
      <c r="I94" s="25" t="str">
        <f t="shared" si="7"/>
        <v/>
      </c>
      <c r="J94" s="26"/>
      <c r="K94" s="114" t="str">
        <f t="shared" si="8"/>
        <v/>
      </c>
      <c r="L94" s="115" t="str">
        <f t="shared" si="9"/>
        <v/>
      </c>
      <c r="M94" s="116">
        <f t="shared" si="10"/>
        <v>0</v>
      </c>
      <c r="N94" s="117"/>
    </row>
    <row r="95" spans="1:14" s="107" customFormat="1" ht="13" outlineLevel="2" x14ac:dyDescent="0.3">
      <c r="A95" s="118"/>
      <c r="B95" s="109"/>
      <c r="C95" s="110" t="s">
        <v>138</v>
      </c>
      <c r="D95" s="110" t="s">
        <v>92</v>
      </c>
      <c r="E95" s="111">
        <v>81</v>
      </c>
      <c r="F95" s="112">
        <v>18.27</v>
      </c>
      <c r="G95" s="113">
        <v>0.17</v>
      </c>
      <c r="H95" s="24"/>
      <c r="I95" s="25" t="str">
        <f t="shared" si="7"/>
        <v/>
      </c>
      <c r="J95" s="26"/>
      <c r="K95" s="114" t="str">
        <f t="shared" si="8"/>
        <v/>
      </c>
      <c r="L95" s="115" t="str">
        <f t="shared" si="9"/>
        <v/>
      </c>
      <c r="M95" s="116">
        <f t="shared" si="10"/>
        <v>0</v>
      </c>
      <c r="N95" s="117"/>
    </row>
    <row r="96" spans="1:14" s="107" customFormat="1" ht="13" outlineLevel="2" x14ac:dyDescent="0.3">
      <c r="A96" s="118"/>
      <c r="B96" s="109"/>
      <c r="C96" s="110" t="s">
        <v>138</v>
      </c>
      <c r="D96" s="110" t="s">
        <v>123</v>
      </c>
      <c r="E96" s="111">
        <v>81</v>
      </c>
      <c r="F96" s="112">
        <v>18.53</v>
      </c>
      <c r="G96" s="113">
        <v>0.17</v>
      </c>
      <c r="H96" s="24"/>
      <c r="I96" s="25" t="str">
        <f t="shared" si="7"/>
        <v/>
      </c>
      <c r="J96" s="26"/>
      <c r="K96" s="114" t="str">
        <f t="shared" si="8"/>
        <v/>
      </c>
      <c r="L96" s="115" t="str">
        <f t="shared" si="9"/>
        <v/>
      </c>
      <c r="M96" s="116">
        <f t="shared" si="10"/>
        <v>0</v>
      </c>
      <c r="N96" s="117"/>
    </row>
    <row r="97" spans="1:14" s="107" customFormat="1" ht="13" outlineLevel="2" x14ac:dyDescent="0.3">
      <c r="A97" s="118"/>
      <c r="B97" s="109"/>
      <c r="C97" s="110" t="s">
        <v>138</v>
      </c>
      <c r="D97" s="110" t="s">
        <v>161</v>
      </c>
      <c r="E97" s="111">
        <v>81</v>
      </c>
      <c r="F97" s="112">
        <v>595.46</v>
      </c>
      <c r="G97" s="113">
        <v>0.17</v>
      </c>
      <c r="H97" s="24"/>
      <c r="I97" s="25" t="str">
        <f t="shared" si="7"/>
        <v/>
      </c>
      <c r="J97" s="26"/>
      <c r="K97" s="114" t="str">
        <f t="shared" si="8"/>
        <v/>
      </c>
      <c r="L97" s="115" t="str">
        <f t="shared" si="9"/>
        <v/>
      </c>
      <c r="M97" s="116">
        <f t="shared" si="10"/>
        <v>0</v>
      </c>
      <c r="N97" s="117"/>
    </row>
    <row r="98" spans="1:14" s="107" customFormat="1" ht="13" outlineLevel="2" x14ac:dyDescent="0.3">
      <c r="A98" s="118"/>
      <c r="B98" s="109" t="s">
        <v>64</v>
      </c>
      <c r="C98" s="110" t="s">
        <v>62</v>
      </c>
      <c r="D98" s="110" t="s">
        <v>123</v>
      </c>
      <c r="E98" s="111">
        <v>51</v>
      </c>
      <c r="F98" s="112">
        <v>377.3</v>
      </c>
      <c r="G98" s="113">
        <v>4.33</v>
      </c>
      <c r="H98" s="24"/>
      <c r="I98" s="25" t="str">
        <f t="shared" si="7"/>
        <v/>
      </c>
      <c r="J98" s="26"/>
      <c r="K98" s="114" t="str">
        <f t="shared" si="8"/>
        <v/>
      </c>
      <c r="L98" s="115" t="str">
        <f t="shared" si="9"/>
        <v/>
      </c>
      <c r="M98" s="116">
        <f t="shared" si="10"/>
        <v>0</v>
      </c>
      <c r="N98" s="117"/>
    </row>
    <row r="99" spans="1:14" s="107" customFormat="1" ht="13" outlineLevel="2" x14ac:dyDescent="0.3">
      <c r="A99" s="118"/>
      <c r="B99" s="109"/>
      <c r="C99" s="110" t="s">
        <v>62</v>
      </c>
      <c r="D99" s="110" t="s">
        <v>129</v>
      </c>
      <c r="E99" s="111">
        <v>51</v>
      </c>
      <c r="F99" s="112">
        <v>7.4</v>
      </c>
      <c r="G99" s="113">
        <v>4.33</v>
      </c>
      <c r="H99" s="24"/>
      <c r="I99" s="25" t="str">
        <f t="shared" si="7"/>
        <v/>
      </c>
      <c r="J99" s="26"/>
      <c r="K99" s="114" t="str">
        <f t="shared" si="8"/>
        <v/>
      </c>
      <c r="L99" s="115" t="str">
        <f t="shared" si="9"/>
        <v/>
      </c>
      <c r="M99" s="116">
        <f t="shared" si="10"/>
        <v>0</v>
      </c>
      <c r="N99" s="117"/>
    </row>
    <row r="100" spans="1:14" s="107" customFormat="1" ht="13" outlineLevel="2" x14ac:dyDescent="0.3">
      <c r="A100" s="118"/>
      <c r="B100" s="109"/>
      <c r="C100" s="110" t="s">
        <v>62</v>
      </c>
      <c r="D100" s="110" t="s">
        <v>133</v>
      </c>
      <c r="E100" s="111">
        <v>51</v>
      </c>
      <c r="F100" s="112">
        <v>104.41</v>
      </c>
      <c r="G100" s="113">
        <v>4.33</v>
      </c>
      <c r="H100" s="24"/>
      <c r="I100" s="25" t="str">
        <f t="shared" si="7"/>
        <v/>
      </c>
      <c r="J100" s="26"/>
      <c r="K100" s="114" t="str">
        <f t="shared" si="8"/>
        <v/>
      </c>
      <c r="L100" s="115" t="str">
        <f t="shared" si="9"/>
        <v/>
      </c>
      <c r="M100" s="116">
        <f t="shared" si="10"/>
        <v>0</v>
      </c>
      <c r="N100" s="117"/>
    </row>
    <row r="101" spans="1:14" s="107" customFormat="1" ht="13" outlineLevel="2" x14ac:dyDescent="0.3">
      <c r="A101" s="118"/>
      <c r="B101" s="109"/>
      <c r="C101" s="110" t="s">
        <v>158</v>
      </c>
      <c r="D101" s="110" t="s">
        <v>92</v>
      </c>
      <c r="E101" s="111">
        <v>84</v>
      </c>
      <c r="F101" s="112">
        <v>27</v>
      </c>
      <c r="G101" s="113">
        <v>13</v>
      </c>
      <c r="H101" s="24"/>
      <c r="I101" s="25" t="str">
        <f t="shared" si="7"/>
        <v/>
      </c>
      <c r="J101" s="26"/>
      <c r="K101" s="114" t="str">
        <f t="shared" si="8"/>
        <v/>
      </c>
      <c r="L101" s="115" t="str">
        <f t="shared" si="9"/>
        <v/>
      </c>
      <c r="M101" s="116">
        <f t="shared" si="10"/>
        <v>0</v>
      </c>
      <c r="N101" s="117"/>
    </row>
    <row r="102" spans="1:14" s="107" customFormat="1" ht="13" outlineLevel="2" x14ac:dyDescent="0.3">
      <c r="A102" s="118"/>
      <c r="B102" s="109"/>
      <c r="C102" s="110" t="s">
        <v>158</v>
      </c>
      <c r="D102" s="110" t="s">
        <v>155</v>
      </c>
      <c r="E102" s="111">
        <v>84</v>
      </c>
      <c r="F102" s="112">
        <v>9</v>
      </c>
      <c r="G102" s="113">
        <v>13</v>
      </c>
      <c r="H102" s="24"/>
      <c r="I102" s="25" t="str">
        <f t="shared" si="7"/>
        <v/>
      </c>
      <c r="J102" s="26"/>
      <c r="K102" s="114" t="str">
        <f t="shared" si="8"/>
        <v/>
      </c>
      <c r="L102" s="115" t="str">
        <f t="shared" si="9"/>
        <v/>
      </c>
      <c r="M102" s="116">
        <f t="shared" si="10"/>
        <v>0</v>
      </c>
      <c r="N102" s="117"/>
    </row>
    <row r="103" spans="1:14" s="107" customFormat="1" ht="13" outlineLevel="2" x14ac:dyDescent="0.3">
      <c r="A103" s="118"/>
      <c r="B103" s="109"/>
      <c r="C103" s="110" t="s">
        <v>76</v>
      </c>
      <c r="D103" s="110" t="s">
        <v>123</v>
      </c>
      <c r="E103" s="111">
        <v>30</v>
      </c>
      <c r="F103" s="112">
        <v>356.58</v>
      </c>
      <c r="G103" s="113">
        <v>4.33</v>
      </c>
      <c r="H103" s="24"/>
      <c r="I103" s="25" t="str">
        <f t="shared" si="7"/>
        <v/>
      </c>
      <c r="J103" s="26"/>
      <c r="K103" s="114" t="str">
        <f t="shared" si="8"/>
        <v/>
      </c>
      <c r="L103" s="115" t="str">
        <f t="shared" si="9"/>
        <v/>
      </c>
      <c r="M103" s="116">
        <f t="shared" si="10"/>
        <v>0</v>
      </c>
      <c r="N103" s="117"/>
    </row>
    <row r="104" spans="1:14" s="107" customFormat="1" ht="13" outlineLevel="2" x14ac:dyDescent="0.3">
      <c r="A104" s="118"/>
      <c r="B104" s="109"/>
      <c r="C104" s="110" t="s">
        <v>76</v>
      </c>
      <c r="D104" s="110" t="s">
        <v>129</v>
      </c>
      <c r="E104" s="111">
        <v>30</v>
      </c>
      <c r="F104" s="112">
        <v>237.57</v>
      </c>
      <c r="G104" s="113">
        <v>4.33</v>
      </c>
      <c r="H104" s="24"/>
      <c r="I104" s="25" t="str">
        <f t="shared" si="7"/>
        <v/>
      </c>
      <c r="J104" s="26"/>
      <c r="K104" s="114" t="str">
        <f t="shared" si="8"/>
        <v/>
      </c>
      <c r="L104" s="115" t="str">
        <f t="shared" si="9"/>
        <v/>
      </c>
      <c r="M104" s="116">
        <f t="shared" si="10"/>
        <v>0</v>
      </c>
      <c r="N104" s="117"/>
    </row>
    <row r="105" spans="1:14" s="107" customFormat="1" ht="13" outlineLevel="2" x14ac:dyDescent="0.3">
      <c r="A105" s="118"/>
      <c r="B105" s="109"/>
      <c r="C105" s="110" t="s">
        <v>76</v>
      </c>
      <c r="D105" s="110" t="s">
        <v>133</v>
      </c>
      <c r="E105" s="111">
        <v>30</v>
      </c>
      <c r="F105" s="112">
        <v>67.38</v>
      </c>
      <c r="G105" s="113">
        <v>4.33</v>
      </c>
      <c r="H105" s="24"/>
      <c r="I105" s="25" t="str">
        <f t="shared" ref="I105:I114" si="11">IFERROR(F105/H105*G105,"")</f>
        <v/>
      </c>
      <c r="J105" s="26"/>
      <c r="K105" s="114" t="str">
        <f t="shared" ref="K105:K114" si="12">IFERROR(I105*J105,"")</f>
        <v/>
      </c>
      <c r="L105" s="115" t="str">
        <f t="shared" si="9"/>
        <v/>
      </c>
      <c r="M105" s="116">
        <f t="shared" ref="M105:M136" si="13">IF(ISERR(K105/F105),0,K105/F105)</f>
        <v>0</v>
      </c>
      <c r="N105" s="117"/>
    </row>
    <row r="106" spans="1:14" s="107" customFormat="1" ht="13" outlineLevel="2" x14ac:dyDescent="0.3">
      <c r="A106" s="118"/>
      <c r="B106" s="109"/>
      <c r="C106" s="110" t="s">
        <v>134</v>
      </c>
      <c r="D106" s="110" t="s">
        <v>123</v>
      </c>
      <c r="E106" s="111">
        <v>40</v>
      </c>
      <c r="F106" s="112">
        <v>28.53</v>
      </c>
      <c r="G106" s="113">
        <v>21.67</v>
      </c>
      <c r="H106" s="24"/>
      <c r="I106" s="25" t="str">
        <f t="shared" si="11"/>
        <v/>
      </c>
      <c r="J106" s="26"/>
      <c r="K106" s="114" t="str">
        <f t="shared" si="12"/>
        <v/>
      </c>
      <c r="L106" s="115" t="str">
        <f t="shared" si="9"/>
        <v/>
      </c>
      <c r="M106" s="116">
        <f t="shared" si="13"/>
        <v>0</v>
      </c>
      <c r="N106" s="117"/>
    </row>
    <row r="107" spans="1:14" s="107" customFormat="1" ht="13" outlineLevel="2" x14ac:dyDescent="0.3">
      <c r="A107" s="118"/>
      <c r="B107" s="109"/>
      <c r="C107" s="110" t="s">
        <v>134</v>
      </c>
      <c r="D107" s="110" t="s">
        <v>133</v>
      </c>
      <c r="E107" s="111">
        <v>40</v>
      </c>
      <c r="F107" s="112">
        <v>15.53</v>
      </c>
      <c r="G107" s="113">
        <v>21.67</v>
      </c>
      <c r="H107" s="24"/>
      <c r="I107" s="25" t="str">
        <f t="shared" si="11"/>
        <v/>
      </c>
      <c r="J107" s="26"/>
      <c r="K107" s="114" t="str">
        <f t="shared" si="12"/>
        <v/>
      </c>
      <c r="L107" s="115" t="str">
        <f t="shared" si="9"/>
        <v/>
      </c>
      <c r="M107" s="116">
        <f t="shared" si="13"/>
        <v>0</v>
      </c>
      <c r="N107" s="117"/>
    </row>
    <row r="108" spans="1:14" s="107" customFormat="1" ht="13" outlineLevel="2" x14ac:dyDescent="0.3">
      <c r="A108" s="118"/>
      <c r="B108" s="109"/>
      <c r="C108" s="110" t="s">
        <v>61</v>
      </c>
      <c r="D108" s="110" t="s">
        <v>92</v>
      </c>
      <c r="E108" s="111">
        <v>10</v>
      </c>
      <c r="F108" s="112">
        <v>22.83</v>
      </c>
      <c r="G108" s="113">
        <v>21.67</v>
      </c>
      <c r="H108" s="24"/>
      <c r="I108" s="25" t="str">
        <f t="shared" si="11"/>
        <v/>
      </c>
      <c r="J108" s="26"/>
      <c r="K108" s="114" t="str">
        <f t="shared" si="12"/>
        <v/>
      </c>
      <c r="L108" s="115" t="str">
        <f t="shared" si="9"/>
        <v/>
      </c>
      <c r="M108" s="116">
        <f t="shared" si="13"/>
        <v>0</v>
      </c>
      <c r="N108" s="117"/>
    </row>
    <row r="109" spans="1:14" s="107" customFormat="1" ht="13" outlineLevel="2" x14ac:dyDescent="0.3">
      <c r="A109" s="118"/>
      <c r="B109" s="109"/>
      <c r="C109" s="110" t="s">
        <v>61</v>
      </c>
      <c r="D109" s="110" t="s">
        <v>123</v>
      </c>
      <c r="E109" s="111">
        <v>10</v>
      </c>
      <c r="F109" s="112">
        <v>10.83</v>
      </c>
      <c r="G109" s="113">
        <v>21.67</v>
      </c>
      <c r="H109" s="24"/>
      <c r="I109" s="25" t="str">
        <f t="shared" si="11"/>
        <v/>
      </c>
      <c r="J109" s="26"/>
      <c r="K109" s="114" t="str">
        <f t="shared" si="12"/>
        <v/>
      </c>
      <c r="L109" s="115" t="str">
        <f t="shared" si="9"/>
        <v/>
      </c>
      <c r="M109" s="116">
        <f t="shared" si="13"/>
        <v>0</v>
      </c>
      <c r="N109" s="117"/>
    </row>
    <row r="110" spans="1:14" s="107" customFormat="1" ht="13" outlineLevel="2" x14ac:dyDescent="0.3">
      <c r="A110" s="118"/>
      <c r="B110" s="109"/>
      <c r="C110" s="110" t="s">
        <v>172</v>
      </c>
      <c r="D110" s="110" t="s">
        <v>123</v>
      </c>
      <c r="E110" s="111">
        <v>70</v>
      </c>
      <c r="F110" s="112">
        <v>7.75</v>
      </c>
      <c r="G110" s="113">
        <v>21.67</v>
      </c>
      <c r="H110" s="24"/>
      <c r="I110" s="25" t="str">
        <f t="shared" si="11"/>
        <v/>
      </c>
      <c r="J110" s="26"/>
      <c r="K110" s="114" t="str">
        <f t="shared" si="12"/>
        <v/>
      </c>
      <c r="L110" s="115" t="str">
        <f t="shared" si="9"/>
        <v/>
      </c>
      <c r="M110" s="116">
        <f t="shared" si="13"/>
        <v>0</v>
      </c>
      <c r="N110" s="117"/>
    </row>
    <row r="111" spans="1:14" s="107" customFormat="1" ht="13" outlineLevel="2" x14ac:dyDescent="0.3">
      <c r="A111" s="118"/>
      <c r="B111" s="109"/>
      <c r="C111" s="110" t="s">
        <v>138</v>
      </c>
      <c r="D111" s="110" t="s">
        <v>123</v>
      </c>
      <c r="E111" s="111">
        <v>81</v>
      </c>
      <c r="F111" s="112">
        <v>149.85</v>
      </c>
      <c r="G111" s="113">
        <v>0.17</v>
      </c>
      <c r="H111" s="24"/>
      <c r="I111" s="25" t="str">
        <f t="shared" si="11"/>
        <v/>
      </c>
      <c r="J111" s="26"/>
      <c r="K111" s="114" t="str">
        <f t="shared" si="12"/>
        <v/>
      </c>
      <c r="L111" s="115" t="str">
        <f t="shared" si="9"/>
        <v/>
      </c>
      <c r="M111" s="116">
        <f t="shared" si="13"/>
        <v>0</v>
      </c>
      <c r="N111" s="117"/>
    </row>
    <row r="112" spans="1:14" s="107" customFormat="1" ht="13" outlineLevel="2" x14ac:dyDescent="0.3">
      <c r="A112" s="118"/>
      <c r="B112" s="109"/>
      <c r="C112" s="110" t="s">
        <v>138</v>
      </c>
      <c r="D112" s="110" t="s">
        <v>161</v>
      </c>
      <c r="E112" s="111">
        <v>81</v>
      </c>
      <c r="F112" s="112">
        <v>415.84</v>
      </c>
      <c r="G112" s="113">
        <v>0.17</v>
      </c>
      <c r="H112" s="24"/>
      <c r="I112" s="25" t="str">
        <f t="shared" si="11"/>
        <v/>
      </c>
      <c r="J112" s="26"/>
      <c r="K112" s="114" t="str">
        <f t="shared" si="12"/>
        <v/>
      </c>
      <c r="L112" s="115" t="str">
        <f t="shared" si="9"/>
        <v/>
      </c>
      <c r="M112" s="116">
        <f t="shared" si="13"/>
        <v>0</v>
      </c>
      <c r="N112" s="117"/>
    </row>
    <row r="113" spans="1:14" s="107" customFormat="1" ht="13" outlineLevel="2" x14ac:dyDescent="0.3">
      <c r="A113" s="118"/>
      <c r="B113" s="109"/>
      <c r="C113" s="110" t="s">
        <v>137</v>
      </c>
      <c r="D113" s="110" t="s">
        <v>123</v>
      </c>
      <c r="E113" s="111">
        <v>81</v>
      </c>
      <c r="F113" s="112">
        <v>19.07</v>
      </c>
      <c r="G113" s="113">
        <v>0.17</v>
      </c>
      <c r="H113" s="24"/>
      <c r="I113" s="25" t="str">
        <f t="shared" si="11"/>
        <v/>
      </c>
      <c r="J113" s="26"/>
      <c r="K113" s="114" t="str">
        <f t="shared" si="12"/>
        <v/>
      </c>
      <c r="L113" s="115" t="str">
        <f t="shared" si="9"/>
        <v/>
      </c>
      <c r="M113" s="116">
        <f t="shared" si="13"/>
        <v>0</v>
      </c>
      <c r="N113" s="117"/>
    </row>
    <row r="114" spans="1:14" s="107" customFormat="1" ht="13" outlineLevel="2" x14ac:dyDescent="0.3">
      <c r="A114" s="118"/>
      <c r="B114" s="109" t="s">
        <v>175</v>
      </c>
      <c r="C114" s="110" t="s">
        <v>62</v>
      </c>
      <c r="D114" s="110" t="s">
        <v>155</v>
      </c>
      <c r="E114" s="111">
        <v>80</v>
      </c>
      <c r="F114" s="112">
        <v>950</v>
      </c>
      <c r="G114" s="113">
        <v>0.08</v>
      </c>
      <c r="H114" s="24"/>
      <c r="I114" s="25" t="str">
        <f t="shared" si="11"/>
        <v/>
      </c>
      <c r="J114" s="26"/>
      <c r="K114" s="114" t="str">
        <f t="shared" si="12"/>
        <v/>
      </c>
      <c r="L114" s="115" t="str">
        <f t="shared" si="9"/>
        <v/>
      </c>
      <c r="M114" s="116">
        <f t="shared" si="13"/>
        <v>0</v>
      </c>
      <c r="N114" s="117"/>
    </row>
    <row r="115" spans="1:14" s="30" customFormat="1" ht="15" customHeight="1" outlineLevel="1" x14ac:dyDescent="0.3">
      <c r="A115" s="119" t="s">
        <v>174</v>
      </c>
      <c r="B115" s="120"/>
      <c r="C115" s="121"/>
      <c r="D115" s="121"/>
      <c r="E115" s="122"/>
      <c r="F115" s="123">
        <f>SUBTOTAL(9,F9:F114)</f>
        <v>11240.249999999998</v>
      </c>
      <c r="G115" s="124"/>
      <c r="H115" s="27"/>
      <c r="I115" s="28">
        <f>SUBTOTAL(9,I9:I114)</f>
        <v>0</v>
      </c>
      <c r="J115" s="29"/>
      <c r="K115" s="125">
        <f>SUBTOTAL(9,K9:K114)</f>
        <v>0</v>
      </c>
      <c r="L115" s="126">
        <f t="shared" si="9"/>
        <v>0</v>
      </c>
      <c r="M115" s="126">
        <f t="shared" si="13"/>
        <v>0</v>
      </c>
      <c r="N115" s="127"/>
    </row>
    <row r="116" spans="1:14" s="107" customFormat="1" ht="13" outlineLevel="2" x14ac:dyDescent="0.3">
      <c r="A116" s="108" t="s">
        <v>3</v>
      </c>
      <c r="B116" s="109" t="s">
        <v>66</v>
      </c>
      <c r="C116" s="110" t="s">
        <v>62</v>
      </c>
      <c r="D116" s="110" t="s">
        <v>123</v>
      </c>
      <c r="E116" s="111">
        <v>51</v>
      </c>
      <c r="F116" s="112">
        <v>173.94</v>
      </c>
      <c r="G116" s="113">
        <v>4.33</v>
      </c>
      <c r="H116" s="31"/>
      <c r="I116" s="25" t="str">
        <f>IFERROR(F116/H116*G116,"")</f>
        <v/>
      </c>
      <c r="J116" s="26"/>
      <c r="K116" s="114" t="str">
        <f>IFERROR(I116*J116,"")</f>
        <v/>
      </c>
      <c r="L116" s="115" t="str">
        <f t="shared" si="9"/>
        <v/>
      </c>
      <c r="M116" s="116">
        <f t="shared" si="13"/>
        <v>0</v>
      </c>
      <c r="N116" s="117"/>
    </row>
    <row r="117" spans="1:14" s="107" customFormat="1" ht="13" outlineLevel="2" x14ac:dyDescent="0.3">
      <c r="A117" s="118"/>
      <c r="B117" s="128"/>
      <c r="C117" s="110" t="s">
        <v>173</v>
      </c>
      <c r="D117" s="110" t="s">
        <v>123</v>
      </c>
      <c r="E117" s="111">
        <v>41</v>
      </c>
      <c r="F117" s="112">
        <v>24.76</v>
      </c>
      <c r="G117" s="113">
        <v>4.33</v>
      </c>
      <c r="H117" s="31"/>
      <c r="I117" s="25" t="str">
        <f>IFERROR(F117/H117*G117,"")</f>
        <v/>
      </c>
      <c r="J117" s="26"/>
      <c r="K117" s="114" t="str">
        <f>IFERROR(I117*J117,"")</f>
        <v/>
      </c>
      <c r="L117" s="115" t="str">
        <f t="shared" si="9"/>
        <v/>
      </c>
      <c r="M117" s="116">
        <f t="shared" si="13"/>
        <v>0</v>
      </c>
      <c r="N117" s="117"/>
    </row>
    <row r="118" spans="1:14" s="107" customFormat="1" ht="13" outlineLevel="2" x14ac:dyDescent="0.3">
      <c r="A118" s="118"/>
      <c r="B118" s="128"/>
      <c r="C118" s="110" t="s">
        <v>76</v>
      </c>
      <c r="D118" s="110" t="s">
        <v>123</v>
      </c>
      <c r="E118" s="111">
        <v>30</v>
      </c>
      <c r="F118" s="112">
        <v>555.54</v>
      </c>
      <c r="G118" s="113">
        <v>4.33</v>
      </c>
      <c r="H118" s="31"/>
      <c r="I118" s="25" t="str">
        <f>IFERROR(F118/H118*G118,"")</f>
        <v/>
      </c>
      <c r="J118" s="26"/>
      <c r="K118" s="114" t="str">
        <f>IFERROR(I118*J118,"")</f>
        <v/>
      </c>
      <c r="L118" s="115" t="str">
        <f t="shared" si="9"/>
        <v/>
      </c>
      <c r="M118" s="116">
        <f t="shared" si="13"/>
        <v>0</v>
      </c>
      <c r="N118" s="117"/>
    </row>
    <row r="119" spans="1:14" s="107" customFormat="1" ht="13" outlineLevel="2" x14ac:dyDescent="0.3">
      <c r="A119" s="118"/>
      <c r="B119" s="128"/>
      <c r="C119" s="110" t="s">
        <v>134</v>
      </c>
      <c r="D119" s="110" t="s">
        <v>123</v>
      </c>
      <c r="E119" s="111">
        <v>41</v>
      </c>
      <c r="F119" s="112">
        <v>53.33</v>
      </c>
      <c r="G119" s="113">
        <v>4.33</v>
      </c>
      <c r="H119" s="31"/>
      <c r="I119" s="25" t="str">
        <f>IFERROR(F119/H119*G119,"")</f>
        <v/>
      </c>
      <c r="J119" s="26"/>
      <c r="K119" s="114" t="str">
        <f>IFERROR(I119*J119,"")</f>
        <v/>
      </c>
      <c r="L119" s="115" t="str">
        <f t="shared" si="9"/>
        <v/>
      </c>
      <c r="M119" s="116">
        <f t="shared" si="13"/>
        <v>0</v>
      </c>
      <c r="N119" s="117"/>
    </row>
    <row r="120" spans="1:14" s="107" customFormat="1" ht="13" outlineLevel="2" x14ac:dyDescent="0.3">
      <c r="A120" s="118"/>
      <c r="B120" s="128"/>
      <c r="C120" s="110" t="s">
        <v>172</v>
      </c>
      <c r="D120" s="110" t="s">
        <v>123</v>
      </c>
      <c r="E120" s="111">
        <v>71</v>
      </c>
      <c r="F120" s="112">
        <v>13</v>
      </c>
      <c r="G120" s="113">
        <v>4.33</v>
      </c>
      <c r="H120" s="31"/>
      <c r="I120" s="25" t="str">
        <f>IFERROR(F120/H120*G120,"")</f>
        <v/>
      </c>
      <c r="J120" s="26"/>
      <c r="K120" s="114" t="str">
        <f>IFERROR(I120*J120,"")</f>
        <v/>
      </c>
      <c r="L120" s="115" t="str">
        <f t="shared" si="9"/>
        <v/>
      </c>
      <c r="M120" s="116">
        <f t="shared" si="13"/>
        <v>0</v>
      </c>
      <c r="N120" s="117"/>
    </row>
    <row r="121" spans="1:14" s="32" customFormat="1" ht="13" outlineLevel="1" x14ac:dyDescent="0.25">
      <c r="A121" s="129" t="s">
        <v>241</v>
      </c>
      <c r="B121" s="129"/>
      <c r="C121" s="122"/>
      <c r="D121" s="122"/>
      <c r="E121" s="122"/>
      <c r="F121" s="123">
        <f>SUBTOTAL(9,F116:F120)</f>
        <v>820.57</v>
      </c>
      <c r="G121" s="124"/>
      <c r="H121" s="28"/>
      <c r="I121" s="28">
        <f>SUBTOTAL(9,I116:I120)</f>
        <v>0</v>
      </c>
      <c r="J121" s="29"/>
      <c r="K121" s="125">
        <f>SUBTOTAL(9,K116:K120)</f>
        <v>0</v>
      </c>
      <c r="L121" s="125">
        <f t="shared" si="9"/>
        <v>0</v>
      </c>
      <c r="M121" s="125">
        <f t="shared" si="13"/>
        <v>0</v>
      </c>
      <c r="N121" s="130"/>
    </row>
    <row r="122" spans="1:14" s="107" customFormat="1" ht="13" outlineLevel="2" x14ac:dyDescent="0.3">
      <c r="A122" s="108" t="s">
        <v>242</v>
      </c>
      <c r="B122" s="109" t="s">
        <v>171</v>
      </c>
      <c r="C122" s="110" t="s">
        <v>115</v>
      </c>
      <c r="D122" s="110" t="s">
        <v>150</v>
      </c>
      <c r="E122" s="111">
        <v>87</v>
      </c>
      <c r="F122" s="112">
        <v>529.12</v>
      </c>
      <c r="G122" s="113">
        <v>4.33</v>
      </c>
      <c r="H122" s="31"/>
      <c r="I122" s="25" t="str">
        <f t="shared" ref="I122:I153" si="14">IFERROR(F122/H122*G122,"")</f>
        <v/>
      </c>
      <c r="J122" s="26"/>
      <c r="K122" s="114" t="str">
        <f t="shared" ref="K122:K153" si="15">IFERROR(I122*J122,"")</f>
        <v/>
      </c>
      <c r="L122" s="115" t="str">
        <f t="shared" si="9"/>
        <v/>
      </c>
      <c r="M122" s="116">
        <f t="shared" si="13"/>
        <v>0</v>
      </c>
      <c r="N122" s="117"/>
    </row>
    <row r="123" spans="1:14" s="107" customFormat="1" ht="13" outlineLevel="2" x14ac:dyDescent="0.3">
      <c r="A123" s="118"/>
      <c r="B123" s="109"/>
      <c r="C123" s="110" t="s">
        <v>107</v>
      </c>
      <c r="D123" s="110" t="s">
        <v>150</v>
      </c>
      <c r="E123" s="111">
        <v>86</v>
      </c>
      <c r="F123" s="112">
        <v>141.13999999999999</v>
      </c>
      <c r="G123" s="113">
        <v>21.67</v>
      </c>
      <c r="H123" s="31"/>
      <c r="I123" s="25" t="str">
        <f t="shared" si="14"/>
        <v/>
      </c>
      <c r="J123" s="26"/>
      <c r="K123" s="114" t="str">
        <f t="shared" si="15"/>
        <v/>
      </c>
      <c r="L123" s="115" t="str">
        <f t="shared" si="9"/>
        <v/>
      </c>
      <c r="M123" s="116">
        <f t="shared" si="13"/>
        <v>0</v>
      </c>
      <c r="N123" s="117"/>
    </row>
    <row r="124" spans="1:14" s="107" customFormat="1" ht="13" outlineLevel="2" x14ac:dyDescent="0.3">
      <c r="A124" s="108" t="s">
        <v>170</v>
      </c>
      <c r="B124" s="109" t="s">
        <v>116</v>
      </c>
      <c r="C124" s="110" t="s">
        <v>62</v>
      </c>
      <c r="D124" s="110" t="s">
        <v>92</v>
      </c>
      <c r="E124" s="111">
        <v>52</v>
      </c>
      <c r="F124" s="112">
        <v>31</v>
      </c>
      <c r="G124" s="113">
        <v>21.67</v>
      </c>
      <c r="H124" s="31"/>
      <c r="I124" s="25" t="str">
        <f t="shared" si="14"/>
        <v/>
      </c>
      <c r="J124" s="26"/>
      <c r="K124" s="114" t="str">
        <f t="shared" si="15"/>
        <v/>
      </c>
      <c r="L124" s="115" t="str">
        <f t="shared" si="9"/>
        <v/>
      </c>
      <c r="M124" s="116">
        <f t="shared" si="13"/>
        <v>0</v>
      </c>
      <c r="N124" s="117"/>
    </row>
    <row r="125" spans="1:14" s="107" customFormat="1" ht="13" outlineLevel="2" x14ac:dyDescent="0.3">
      <c r="A125" s="118"/>
      <c r="B125" s="109"/>
      <c r="C125" s="110" t="s">
        <v>169</v>
      </c>
      <c r="D125" s="110" t="s">
        <v>92</v>
      </c>
      <c r="E125" s="111">
        <v>72</v>
      </c>
      <c r="F125" s="112">
        <v>135</v>
      </c>
      <c r="G125" s="113">
        <v>21.67</v>
      </c>
      <c r="H125" s="31"/>
      <c r="I125" s="25" t="str">
        <f t="shared" si="14"/>
        <v/>
      </c>
      <c r="J125" s="26"/>
      <c r="K125" s="114" t="str">
        <f t="shared" si="15"/>
        <v/>
      </c>
      <c r="L125" s="115" t="str">
        <f t="shared" si="9"/>
        <v/>
      </c>
      <c r="M125" s="116">
        <f t="shared" si="13"/>
        <v>0</v>
      </c>
      <c r="N125" s="117"/>
    </row>
    <row r="126" spans="1:14" s="107" customFormat="1" ht="13" outlineLevel="2" x14ac:dyDescent="0.3">
      <c r="A126" s="118"/>
      <c r="B126" s="109"/>
      <c r="C126" s="110" t="s">
        <v>160</v>
      </c>
      <c r="D126" s="110" t="s">
        <v>92</v>
      </c>
      <c r="E126" s="111">
        <v>45</v>
      </c>
      <c r="F126" s="112">
        <v>56</v>
      </c>
      <c r="G126" s="113">
        <v>21.67</v>
      </c>
      <c r="H126" s="31"/>
      <c r="I126" s="25" t="str">
        <f t="shared" si="14"/>
        <v/>
      </c>
      <c r="J126" s="26"/>
      <c r="K126" s="114" t="str">
        <f t="shared" si="15"/>
        <v/>
      </c>
      <c r="L126" s="115" t="str">
        <f t="shared" si="9"/>
        <v/>
      </c>
      <c r="M126" s="116">
        <f t="shared" si="13"/>
        <v>0</v>
      </c>
      <c r="N126" s="117"/>
    </row>
    <row r="127" spans="1:14" s="107" customFormat="1" ht="13" outlineLevel="2" x14ac:dyDescent="0.3">
      <c r="A127" s="118"/>
      <c r="B127" s="109"/>
      <c r="C127" s="110" t="s">
        <v>61</v>
      </c>
      <c r="D127" s="110" t="s">
        <v>92</v>
      </c>
      <c r="E127" s="111">
        <v>10</v>
      </c>
      <c r="F127" s="112">
        <v>6.28</v>
      </c>
      <c r="G127" s="113">
        <v>21.67</v>
      </c>
      <c r="H127" s="31"/>
      <c r="I127" s="25" t="str">
        <f t="shared" si="14"/>
        <v/>
      </c>
      <c r="J127" s="26"/>
      <c r="K127" s="114" t="str">
        <f t="shared" si="15"/>
        <v/>
      </c>
      <c r="L127" s="115" t="str">
        <f t="shared" si="9"/>
        <v/>
      </c>
      <c r="M127" s="116">
        <f t="shared" si="13"/>
        <v>0</v>
      </c>
      <c r="N127" s="117"/>
    </row>
    <row r="128" spans="1:14" s="107" customFormat="1" ht="13" outlineLevel="2" x14ac:dyDescent="0.3">
      <c r="A128" s="118"/>
      <c r="B128" s="109" t="s">
        <v>73</v>
      </c>
      <c r="C128" s="110" t="s">
        <v>168</v>
      </c>
      <c r="D128" s="110" t="s">
        <v>165</v>
      </c>
      <c r="E128" s="111">
        <v>90</v>
      </c>
      <c r="F128" s="112">
        <v>38</v>
      </c>
      <c r="G128" s="113">
        <v>21.67</v>
      </c>
      <c r="H128" s="31"/>
      <c r="I128" s="25" t="str">
        <f t="shared" si="14"/>
        <v/>
      </c>
      <c r="J128" s="26"/>
      <c r="K128" s="114" t="str">
        <f t="shared" si="15"/>
        <v/>
      </c>
      <c r="L128" s="115" t="str">
        <f t="shared" si="9"/>
        <v/>
      </c>
      <c r="M128" s="116">
        <f t="shared" si="13"/>
        <v>0</v>
      </c>
      <c r="N128" s="117"/>
    </row>
    <row r="129" spans="1:14" s="107" customFormat="1" ht="13" outlineLevel="2" x14ac:dyDescent="0.3">
      <c r="A129" s="118"/>
      <c r="B129" s="109"/>
      <c r="C129" s="110" t="s">
        <v>62</v>
      </c>
      <c r="D129" s="110" t="s">
        <v>123</v>
      </c>
      <c r="E129" s="111">
        <v>52</v>
      </c>
      <c r="F129" s="112">
        <v>82.57</v>
      </c>
      <c r="G129" s="113">
        <v>21.67</v>
      </c>
      <c r="H129" s="31"/>
      <c r="I129" s="25" t="str">
        <f t="shared" si="14"/>
        <v/>
      </c>
      <c r="J129" s="26"/>
      <c r="K129" s="114" t="str">
        <f t="shared" si="15"/>
        <v/>
      </c>
      <c r="L129" s="115" t="str">
        <f t="shared" si="9"/>
        <v/>
      </c>
      <c r="M129" s="116">
        <f t="shared" si="13"/>
        <v>0</v>
      </c>
      <c r="N129" s="117"/>
    </row>
    <row r="130" spans="1:14" s="107" customFormat="1" ht="13" outlineLevel="2" x14ac:dyDescent="0.3">
      <c r="A130" s="118"/>
      <c r="B130" s="109"/>
      <c r="C130" s="110" t="s">
        <v>62</v>
      </c>
      <c r="D130" s="110" t="s">
        <v>129</v>
      </c>
      <c r="E130" s="111">
        <v>52</v>
      </c>
      <c r="F130" s="112">
        <v>33.14</v>
      </c>
      <c r="G130" s="113">
        <v>21.67</v>
      </c>
      <c r="H130" s="31"/>
      <c r="I130" s="25" t="str">
        <f t="shared" si="14"/>
        <v/>
      </c>
      <c r="J130" s="26"/>
      <c r="K130" s="114" t="str">
        <f t="shared" si="15"/>
        <v/>
      </c>
      <c r="L130" s="115" t="str">
        <f t="shared" si="9"/>
        <v/>
      </c>
      <c r="M130" s="116">
        <f t="shared" si="13"/>
        <v>0</v>
      </c>
      <c r="N130" s="117"/>
    </row>
    <row r="131" spans="1:14" s="107" customFormat="1" ht="13" outlineLevel="2" x14ac:dyDescent="0.3">
      <c r="A131" s="118"/>
      <c r="B131" s="109"/>
      <c r="C131" s="110" t="s">
        <v>158</v>
      </c>
      <c r="D131" s="110" t="s">
        <v>123</v>
      </c>
      <c r="E131" s="111">
        <v>88</v>
      </c>
      <c r="F131" s="112">
        <v>18</v>
      </c>
      <c r="G131" s="113">
        <v>21.67</v>
      </c>
      <c r="H131" s="31"/>
      <c r="I131" s="25" t="str">
        <f t="shared" si="14"/>
        <v/>
      </c>
      <c r="J131" s="26"/>
      <c r="K131" s="114" t="str">
        <f t="shared" si="15"/>
        <v/>
      </c>
      <c r="L131" s="115" t="str">
        <f t="shared" si="9"/>
        <v/>
      </c>
      <c r="M131" s="116">
        <f t="shared" si="13"/>
        <v>0</v>
      </c>
      <c r="N131" s="117"/>
    </row>
    <row r="132" spans="1:14" s="107" customFormat="1" ht="13" outlineLevel="2" x14ac:dyDescent="0.3">
      <c r="A132" s="118"/>
      <c r="B132" s="109"/>
      <c r="C132" s="110" t="s">
        <v>158</v>
      </c>
      <c r="D132" s="110" t="s">
        <v>161</v>
      </c>
      <c r="E132" s="111">
        <v>88</v>
      </c>
      <c r="F132" s="112">
        <v>18</v>
      </c>
      <c r="G132" s="113">
        <v>21.67</v>
      </c>
      <c r="H132" s="31"/>
      <c r="I132" s="25" t="str">
        <f t="shared" si="14"/>
        <v/>
      </c>
      <c r="J132" s="26"/>
      <c r="K132" s="114" t="str">
        <f t="shared" si="15"/>
        <v/>
      </c>
      <c r="L132" s="115" t="str">
        <f t="shared" si="9"/>
        <v/>
      </c>
      <c r="M132" s="116">
        <f t="shared" si="13"/>
        <v>0</v>
      </c>
      <c r="N132" s="117"/>
    </row>
    <row r="133" spans="1:14" s="107" customFormat="1" ht="13" outlineLevel="2" x14ac:dyDescent="0.3">
      <c r="A133" s="118"/>
      <c r="B133" s="109"/>
      <c r="C133" s="110" t="s">
        <v>98</v>
      </c>
      <c r="D133" s="110" t="s">
        <v>92</v>
      </c>
      <c r="E133" s="111">
        <v>90</v>
      </c>
      <c r="F133" s="112">
        <v>54</v>
      </c>
      <c r="G133" s="113">
        <v>21.67</v>
      </c>
      <c r="H133" s="31"/>
      <c r="I133" s="25" t="str">
        <f t="shared" si="14"/>
        <v/>
      </c>
      <c r="J133" s="26"/>
      <c r="K133" s="114" t="str">
        <f t="shared" si="15"/>
        <v/>
      </c>
      <c r="L133" s="115" t="str">
        <f t="shared" si="9"/>
        <v/>
      </c>
      <c r="M133" s="116">
        <f t="shared" si="13"/>
        <v>0</v>
      </c>
      <c r="N133" s="117"/>
    </row>
    <row r="134" spans="1:14" s="107" customFormat="1" ht="13" outlineLevel="2" x14ac:dyDescent="0.3">
      <c r="A134" s="118"/>
      <c r="B134" s="109"/>
      <c r="C134" s="110" t="s">
        <v>76</v>
      </c>
      <c r="D134" s="110" t="s">
        <v>123</v>
      </c>
      <c r="E134" s="111">
        <v>30</v>
      </c>
      <c r="F134" s="112">
        <v>66.08</v>
      </c>
      <c r="G134" s="113">
        <v>4.33</v>
      </c>
      <c r="H134" s="31"/>
      <c r="I134" s="25" t="str">
        <f t="shared" si="14"/>
        <v/>
      </c>
      <c r="J134" s="26"/>
      <c r="K134" s="114" t="str">
        <f t="shared" si="15"/>
        <v/>
      </c>
      <c r="L134" s="115" t="str">
        <f t="shared" si="9"/>
        <v/>
      </c>
      <c r="M134" s="116">
        <f t="shared" si="13"/>
        <v>0</v>
      </c>
      <c r="N134" s="117"/>
    </row>
    <row r="135" spans="1:14" s="107" customFormat="1" ht="13" outlineLevel="2" x14ac:dyDescent="0.3">
      <c r="A135" s="118"/>
      <c r="B135" s="109"/>
      <c r="C135" s="110" t="s">
        <v>76</v>
      </c>
      <c r="D135" s="110" t="s">
        <v>129</v>
      </c>
      <c r="E135" s="111">
        <v>30</v>
      </c>
      <c r="F135" s="112">
        <v>62</v>
      </c>
      <c r="G135" s="113">
        <v>4.33</v>
      </c>
      <c r="H135" s="31"/>
      <c r="I135" s="25" t="str">
        <f t="shared" si="14"/>
        <v/>
      </c>
      <c r="J135" s="26"/>
      <c r="K135" s="114" t="str">
        <f t="shared" si="15"/>
        <v/>
      </c>
      <c r="L135" s="115" t="str">
        <f t="shared" si="9"/>
        <v/>
      </c>
      <c r="M135" s="116">
        <f t="shared" si="13"/>
        <v>0</v>
      </c>
      <c r="N135" s="117"/>
    </row>
    <row r="136" spans="1:14" s="107" customFormat="1" ht="13" outlineLevel="2" x14ac:dyDescent="0.3">
      <c r="A136" s="118"/>
      <c r="B136" s="109"/>
      <c r="C136" s="110" t="s">
        <v>167</v>
      </c>
      <c r="D136" s="110" t="s">
        <v>123</v>
      </c>
      <c r="E136" s="111">
        <v>40</v>
      </c>
      <c r="F136" s="112">
        <v>53</v>
      </c>
      <c r="G136" s="113">
        <v>21.67</v>
      </c>
      <c r="H136" s="31"/>
      <c r="I136" s="25" t="str">
        <f t="shared" si="14"/>
        <v/>
      </c>
      <c r="J136" s="26"/>
      <c r="K136" s="114" t="str">
        <f t="shared" si="15"/>
        <v/>
      </c>
      <c r="L136" s="115" t="str">
        <f t="shared" si="9"/>
        <v/>
      </c>
      <c r="M136" s="116">
        <f t="shared" si="13"/>
        <v>0</v>
      </c>
      <c r="N136" s="117"/>
    </row>
    <row r="137" spans="1:14" s="107" customFormat="1" ht="13" outlineLevel="2" x14ac:dyDescent="0.3">
      <c r="A137" s="118"/>
      <c r="B137" s="109"/>
      <c r="C137" s="110" t="s">
        <v>166</v>
      </c>
      <c r="D137" s="110" t="s">
        <v>165</v>
      </c>
      <c r="E137" s="111">
        <v>40</v>
      </c>
      <c r="F137" s="112">
        <v>43</v>
      </c>
      <c r="G137" s="113">
        <v>21.67</v>
      </c>
      <c r="H137" s="31"/>
      <c r="I137" s="25" t="str">
        <f t="shared" si="14"/>
        <v/>
      </c>
      <c r="J137" s="26"/>
      <c r="K137" s="114" t="str">
        <f t="shared" si="15"/>
        <v/>
      </c>
      <c r="L137" s="115" t="str">
        <f t="shared" ref="L137:L200" si="16">IFERROR(K137*12,"")</f>
        <v/>
      </c>
      <c r="M137" s="116">
        <f t="shared" ref="M137:M168" si="17">IF(ISERR(K137/F137),0,K137/F137)</f>
        <v>0</v>
      </c>
      <c r="N137" s="117"/>
    </row>
    <row r="138" spans="1:14" s="107" customFormat="1" ht="13" outlineLevel="2" x14ac:dyDescent="0.3">
      <c r="A138" s="118"/>
      <c r="B138" s="109"/>
      <c r="C138" s="110" t="s">
        <v>159</v>
      </c>
      <c r="D138" s="110" t="s">
        <v>123</v>
      </c>
      <c r="E138" s="111">
        <v>45</v>
      </c>
      <c r="F138" s="112">
        <v>56</v>
      </c>
      <c r="G138" s="113">
        <v>21.67</v>
      </c>
      <c r="H138" s="31"/>
      <c r="I138" s="25" t="str">
        <f t="shared" si="14"/>
        <v/>
      </c>
      <c r="J138" s="26"/>
      <c r="K138" s="114" t="str">
        <f t="shared" si="15"/>
        <v/>
      </c>
      <c r="L138" s="115" t="str">
        <f t="shared" si="16"/>
        <v/>
      </c>
      <c r="M138" s="116">
        <f t="shared" si="17"/>
        <v>0</v>
      </c>
      <c r="N138" s="117"/>
    </row>
    <row r="139" spans="1:14" s="107" customFormat="1" ht="13" outlineLevel="2" x14ac:dyDescent="0.3">
      <c r="A139" s="118"/>
      <c r="B139" s="109"/>
      <c r="C139" s="110" t="s">
        <v>61</v>
      </c>
      <c r="D139" s="110" t="s">
        <v>92</v>
      </c>
      <c r="E139" s="111">
        <v>10</v>
      </c>
      <c r="F139" s="112">
        <v>26.46</v>
      </c>
      <c r="G139" s="113">
        <v>21.67</v>
      </c>
      <c r="H139" s="31"/>
      <c r="I139" s="25" t="str">
        <f t="shared" si="14"/>
        <v/>
      </c>
      <c r="J139" s="26"/>
      <c r="K139" s="114" t="str">
        <f t="shared" si="15"/>
        <v/>
      </c>
      <c r="L139" s="115" t="str">
        <f t="shared" si="16"/>
        <v/>
      </c>
      <c r="M139" s="116">
        <f t="shared" si="17"/>
        <v>0</v>
      </c>
      <c r="N139" s="117"/>
    </row>
    <row r="140" spans="1:14" s="107" customFormat="1" ht="13" outlineLevel="2" x14ac:dyDescent="0.3">
      <c r="A140" s="118"/>
      <c r="B140" s="109" t="s">
        <v>67</v>
      </c>
      <c r="C140" s="110" t="s">
        <v>62</v>
      </c>
      <c r="D140" s="110" t="s">
        <v>123</v>
      </c>
      <c r="E140" s="111">
        <v>52</v>
      </c>
      <c r="F140" s="112">
        <v>120</v>
      </c>
      <c r="G140" s="113">
        <v>21.67</v>
      </c>
      <c r="H140" s="31"/>
      <c r="I140" s="25" t="str">
        <f t="shared" si="14"/>
        <v/>
      </c>
      <c r="J140" s="26"/>
      <c r="K140" s="114" t="str">
        <f t="shared" si="15"/>
        <v/>
      </c>
      <c r="L140" s="115" t="str">
        <f t="shared" si="16"/>
        <v/>
      </c>
      <c r="M140" s="116">
        <f t="shared" si="17"/>
        <v>0</v>
      </c>
      <c r="N140" s="117"/>
    </row>
    <row r="141" spans="1:14" s="107" customFormat="1" ht="13" outlineLevel="2" x14ac:dyDescent="0.3">
      <c r="A141" s="118"/>
      <c r="B141" s="109"/>
      <c r="C141" s="110" t="s">
        <v>158</v>
      </c>
      <c r="D141" s="110" t="s">
        <v>123</v>
      </c>
      <c r="E141" s="111">
        <v>88</v>
      </c>
      <c r="F141" s="112">
        <v>36</v>
      </c>
      <c r="G141" s="113">
        <v>21.67</v>
      </c>
      <c r="H141" s="31"/>
      <c r="I141" s="25" t="str">
        <f t="shared" si="14"/>
        <v/>
      </c>
      <c r="J141" s="26"/>
      <c r="K141" s="114" t="str">
        <f t="shared" si="15"/>
        <v/>
      </c>
      <c r="L141" s="115" t="str">
        <f t="shared" si="16"/>
        <v/>
      </c>
      <c r="M141" s="116">
        <f t="shared" si="17"/>
        <v>0</v>
      </c>
      <c r="N141" s="117"/>
    </row>
    <row r="142" spans="1:14" s="107" customFormat="1" ht="13" outlineLevel="2" x14ac:dyDescent="0.3">
      <c r="A142" s="118"/>
      <c r="B142" s="109"/>
      <c r="C142" s="110" t="s">
        <v>158</v>
      </c>
      <c r="D142" s="110" t="s">
        <v>161</v>
      </c>
      <c r="E142" s="111">
        <v>88</v>
      </c>
      <c r="F142" s="112">
        <v>18</v>
      </c>
      <c r="G142" s="113">
        <v>21.67</v>
      </c>
      <c r="H142" s="31"/>
      <c r="I142" s="25" t="str">
        <f t="shared" si="14"/>
        <v/>
      </c>
      <c r="J142" s="26"/>
      <c r="K142" s="114" t="str">
        <f t="shared" si="15"/>
        <v/>
      </c>
      <c r="L142" s="115" t="str">
        <f t="shared" si="16"/>
        <v/>
      </c>
      <c r="M142" s="116">
        <f t="shared" si="17"/>
        <v>0</v>
      </c>
      <c r="N142" s="117"/>
    </row>
    <row r="143" spans="1:14" s="107" customFormat="1" ht="13" outlineLevel="2" x14ac:dyDescent="0.3">
      <c r="A143" s="118"/>
      <c r="B143" s="109"/>
      <c r="C143" s="110" t="s">
        <v>76</v>
      </c>
      <c r="D143" s="110" t="s">
        <v>123</v>
      </c>
      <c r="E143" s="111">
        <v>30</v>
      </c>
      <c r="F143" s="112">
        <v>92</v>
      </c>
      <c r="G143" s="113">
        <v>4.33</v>
      </c>
      <c r="H143" s="31"/>
      <c r="I143" s="25" t="str">
        <f t="shared" si="14"/>
        <v/>
      </c>
      <c r="J143" s="26"/>
      <c r="K143" s="114" t="str">
        <f t="shared" si="15"/>
        <v/>
      </c>
      <c r="L143" s="115" t="str">
        <f t="shared" si="16"/>
        <v/>
      </c>
      <c r="M143" s="116">
        <f t="shared" si="17"/>
        <v>0</v>
      </c>
      <c r="N143" s="117"/>
    </row>
    <row r="144" spans="1:14" s="107" customFormat="1" ht="13" outlineLevel="2" x14ac:dyDescent="0.3">
      <c r="A144" s="118"/>
      <c r="B144" s="109"/>
      <c r="C144" s="110" t="s">
        <v>154</v>
      </c>
      <c r="D144" s="110" t="s">
        <v>123</v>
      </c>
      <c r="E144" s="111">
        <v>45</v>
      </c>
      <c r="F144" s="112">
        <v>361</v>
      </c>
      <c r="G144" s="113">
        <v>21.67</v>
      </c>
      <c r="H144" s="31"/>
      <c r="I144" s="25" t="str">
        <f t="shared" si="14"/>
        <v/>
      </c>
      <c r="J144" s="26"/>
      <c r="K144" s="114" t="str">
        <f t="shared" si="15"/>
        <v/>
      </c>
      <c r="L144" s="115" t="str">
        <f t="shared" si="16"/>
        <v/>
      </c>
      <c r="M144" s="116">
        <f t="shared" si="17"/>
        <v>0</v>
      </c>
      <c r="N144" s="117"/>
    </row>
    <row r="145" spans="1:14" s="107" customFormat="1" ht="13" outlineLevel="2" x14ac:dyDescent="0.3">
      <c r="A145" s="118"/>
      <c r="B145" s="109"/>
      <c r="C145" s="110" t="s">
        <v>61</v>
      </c>
      <c r="D145" s="110" t="s">
        <v>92</v>
      </c>
      <c r="E145" s="111">
        <v>10</v>
      </c>
      <c r="F145" s="112">
        <v>13.7</v>
      </c>
      <c r="G145" s="113">
        <v>21.67</v>
      </c>
      <c r="H145" s="31"/>
      <c r="I145" s="25" t="str">
        <f t="shared" si="14"/>
        <v/>
      </c>
      <c r="J145" s="26"/>
      <c r="K145" s="114" t="str">
        <f t="shared" si="15"/>
        <v/>
      </c>
      <c r="L145" s="115" t="str">
        <f t="shared" si="16"/>
        <v/>
      </c>
      <c r="M145" s="116">
        <f t="shared" si="17"/>
        <v>0</v>
      </c>
      <c r="N145" s="117"/>
    </row>
    <row r="146" spans="1:14" s="107" customFormat="1" ht="13" outlineLevel="2" x14ac:dyDescent="0.3">
      <c r="A146" s="118"/>
      <c r="B146" s="109" t="s">
        <v>66</v>
      </c>
      <c r="C146" s="110" t="s">
        <v>62</v>
      </c>
      <c r="D146" s="110" t="s">
        <v>123</v>
      </c>
      <c r="E146" s="111">
        <v>52</v>
      </c>
      <c r="F146" s="112">
        <v>120</v>
      </c>
      <c r="G146" s="113">
        <v>21.67</v>
      </c>
      <c r="H146" s="31"/>
      <c r="I146" s="25" t="str">
        <f t="shared" si="14"/>
        <v/>
      </c>
      <c r="J146" s="26"/>
      <c r="K146" s="114" t="str">
        <f t="shared" si="15"/>
        <v/>
      </c>
      <c r="L146" s="115" t="str">
        <f t="shared" si="16"/>
        <v/>
      </c>
      <c r="M146" s="116">
        <f t="shared" si="17"/>
        <v>0</v>
      </c>
      <c r="N146" s="117"/>
    </row>
    <row r="147" spans="1:14" s="107" customFormat="1" ht="13" outlineLevel="2" x14ac:dyDescent="0.3">
      <c r="A147" s="118"/>
      <c r="B147" s="109"/>
      <c r="C147" s="110" t="s">
        <v>76</v>
      </c>
      <c r="D147" s="110" t="s">
        <v>123</v>
      </c>
      <c r="E147" s="111">
        <v>30</v>
      </c>
      <c r="F147" s="112">
        <v>49</v>
      </c>
      <c r="G147" s="113">
        <v>4.33</v>
      </c>
      <c r="H147" s="31"/>
      <c r="I147" s="25" t="str">
        <f t="shared" si="14"/>
        <v/>
      </c>
      <c r="J147" s="26"/>
      <c r="K147" s="114" t="str">
        <f t="shared" si="15"/>
        <v/>
      </c>
      <c r="L147" s="115" t="str">
        <f t="shared" si="16"/>
        <v/>
      </c>
      <c r="M147" s="116">
        <f t="shared" si="17"/>
        <v>0</v>
      </c>
      <c r="N147" s="117"/>
    </row>
    <row r="148" spans="1:14" s="107" customFormat="1" ht="13" outlineLevel="2" x14ac:dyDescent="0.3">
      <c r="A148" s="118"/>
      <c r="B148" s="109"/>
      <c r="C148" s="110" t="s">
        <v>154</v>
      </c>
      <c r="D148" s="110" t="s">
        <v>123</v>
      </c>
      <c r="E148" s="111">
        <v>45</v>
      </c>
      <c r="F148" s="112">
        <v>380</v>
      </c>
      <c r="G148" s="113">
        <v>21.67</v>
      </c>
      <c r="H148" s="31"/>
      <c r="I148" s="25" t="str">
        <f t="shared" si="14"/>
        <v/>
      </c>
      <c r="J148" s="26"/>
      <c r="K148" s="114" t="str">
        <f t="shared" si="15"/>
        <v/>
      </c>
      <c r="L148" s="115" t="str">
        <f t="shared" si="16"/>
        <v/>
      </c>
      <c r="M148" s="116">
        <f t="shared" si="17"/>
        <v>0</v>
      </c>
      <c r="N148" s="117"/>
    </row>
    <row r="149" spans="1:14" s="107" customFormat="1" ht="13" outlineLevel="2" x14ac:dyDescent="0.3">
      <c r="A149" s="118"/>
      <c r="B149" s="109"/>
      <c r="C149" s="110" t="s">
        <v>61</v>
      </c>
      <c r="D149" s="110" t="s">
        <v>92</v>
      </c>
      <c r="E149" s="111">
        <v>10</v>
      </c>
      <c r="F149" s="112">
        <v>10</v>
      </c>
      <c r="G149" s="113">
        <v>21.67</v>
      </c>
      <c r="H149" s="31"/>
      <c r="I149" s="25" t="str">
        <f t="shared" si="14"/>
        <v/>
      </c>
      <c r="J149" s="26"/>
      <c r="K149" s="114" t="str">
        <f t="shared" si="15"/>
        <v/>
      </c>
      <c r="L149" s="115" t="str">
        <f t="shared" si="16"/>
        <v/>
      </c>
      <c r="M149" s="116">
        <f t="shared" si="17"/>
        <v>0</v>
      </c>
      <c r="N149" s="117"/>
    </row>
    <row r="150" spans="1:14" s="107" customFormat="1" ht="13" outlineLevel="2" x14ac:dyDescent="0.3">
      <c r="A150" s="108" t="s">
        <v>164</v>
      </c>
      <c r="B150" s="109" t="s">
        <v>116</v>
      </c>
      <c r="C150" s="110" t="s">
        <v>62</v>
      </c>
      <c r="D150" s="110" t="s">
        <v>92</v>
      </c>
      <c r="E150" s="111">
        <v>52</v>
      </c>
      <c r="F150" s="112">
        <v>11.25</v>
      </c>
      <c r="G150" s="113">
        <v>21.67</v>
      </c>
      <c r="H150" s="31"/>
      <c r="I150" s="25" t="str">
        <f t="shared" si="14"/>
        <v/>
      </c>
      <c r="J150" s="26"/>
      <c r="K150" s="114" t="str">
        <f t="shared" si="15"/>
        <v/>
      </c>
      <c r="L150" s="115" t="str">
        <f t="shared" si="16"/>
        <v/>
      </c>
      <c r="M150" s="116">
        <f t="shared" si="17"/>
        <v>0</v>
      </c>
      <c r="N150" s="117"/>
    </row>
    <row r="151" spans="1:14" s="107" customFormat="1" ht="13" outlineLevel="2" x14ac:dyDescent="0.3">
      <c r="A151" s="118"/>
      <c r="B151" s="109"/>
      <c r="C151" s="110" t="s">
        <v>163</v>
      </c>
      <c r="D151" s="110" t="s">
        <v>123</v>
      </c>
      <c r="E151" s="111">
        <v>91</v>
      </c>
      <c r="F151" s="112">
        <v>68.8</v>
      </c>
      <c r="G151" s="113">
        <v>21.67</v>
      </c>
      <c r="H151" s="31"/>
      <c r="I151" s="25" t="str">
        <f t="shared" si="14"/>
        <v/>
      </c>
      <c r="J151" s="26"/>
      <c r="K151" s="114" t="str">
        <f t="shared" si="15"/>
        <v/>
      </c>
      <c r="L151" s="115" t="str">
        <f t="shared" si="16"/>
        <v/>
      </c>
      <c r="M151" s="116">
        <f t="shared" si="17"/>
        <v>0</v>
      </c>
      <c r="N151" s="117"/>
    </row>
    <row r="152" spans="1:14" s="107" customFormat="1" ht="13" outlineLevel="2" x14ac:dyDescent="0.3">
      <c r="A152" s="118"/>
      <c r="B152" s="109"/>
      <c r="C152" s="110" t="s">
        <v>61</v>
      </c>
      <c r="D152" s="110" t="s">
        <v>92</v>
      </c>
      <c r="E152" s="111">
        <v>10</v>
      </c>
      <c r="F152" s="112">
        <v>16</v>
      </c>
      <c r="G152" s="113">
        <v>21.67</v>
      </c>
      <c r="H152" s="31"/>
      <c r="I152" s="25" t="str">
        <f t="shared" si="14"/>
        <v/>
      </c>
      <c r="J152" s="26"/>
      <c r="K152" s="114" t="str">
        <f t="shared" si="15"/>
        <v/>
      </c>
      <c r="L152" s="115" t="str">
        <f t="shared" si="16"/>
        <v/>
      </c>
      <c r="M152" s="116">
        <f t="shared" si="17"/>
        <v>0</v>
      </c>
      <c r="N152" s="117"/>
    </row>
    <row r="153" spans="1:14" s="107" customFormat="1" ht="13" outlineLevel="2" x14ac:dyDescent="0.3">
      <c r="A153" s="118"/>
      <c r="B153" s="109" t="s">
        <v>73</v>
      </c>
      <c r="C153" s="110" t="s">
        <v>71</v>
      </c>
      <c r="D153" s="110" t="s">
        <v>123</v>
      </c>
      <c r="E153" s="111">
        <v>83</v>
      </c>
      <c r="F153" s="112">
        <v>3.14</v>
      </c>
      <c r="G153" s="113">
        <v>21.67</v>
      </c>
      <c r="H153" s="31"/>
      <c r="I153" s="25" t="str">
        <f t="shared" si="14"/>
        <v/>
      </c>
      <c r="J153" s="26"/>
      <c r="K153" s="114" t="str">
        <f t="shared" si="15"/>
        <v/>
      </c>
      <c r="L153" s="115" t="str">
        <f t="shared" si="16"/>
        <v/>
      </c>
      <c r="M153" s="116">
        <f t="shared" si="17"/>
        <v>0</v>
      </c>
      <c r="N153" s="117"/>
    </row>
    <row r="154" spans="1:14" s="107" customFormat="1" ht="13" outlineLevel="2" x14ac:dyDescent="0.3">
      <c r="A154" s="118"/>
      <c r="B154" s="109"/>
      <c r="C154" s="110" t="s">
        <v>158</v>
      </c>
      <c r="D154" s="110" t="s">
        <v>92</v>
      </c>
      <c r="E154" s="111">
        <v>88</v>
      </c>
      <c r="F154" s="112">
        <v>18</v>
      </c>
      <c r="G154" s="113">
        <v>21.67</v>
      </c>
      <c r="H154" s="31"/>
      <c r="I154" s="25" t="str">
        <f t="shared" ref="I154:I185" si="18">IFERROR(F154/H154*G154,"")</f>
        <v/>
      </c>
      <c r="J154" s="26"/>
      <c r="K154" s="114" t="str">
        <f t="shared" ref="K154:K185" si="19">IFERROR(I154*J154,"")</f>
        <v/>
      </c>
      <c r="L154" s="115" t="str">
        <f t="shared" si="16"/>
        <v/>
      </c>
      <c r="M154" s="116">
        <f t="shared" si="17"/>
        <v>0</v>
      </c>
      <c r="N154" s="117"/>
    </row>
    <row r="155" spans="1:14" s="107" customFormat="1" ht="13" outlineLevel="2" x14ac:dyDescent="0.3">
      <c r="A155" s="118"/>
      <c r="B155" s="109"/>
      <c r="C155" s="110" t="s">
        <v>158</v>
      </c>
      <c r="D155" s="110" t="s">
        <v>123</v>
      </c>
      <c r="E155" s="111">
        <v>88</v>
      </c>
      <c r="F155" s="112">
        <v>18</v>
      </c>
      <c r="G155" s="113">
        <v>21.67</v>
      </c>
      <c r="H155" s="31"/>
      <c r="I155" s="25" t="str">
        <f t="shared" si="18"/>
        <v/>
      </c>
      <c r="J155" s="26"/>
      <c r="K155" s="114" t="str">
        <f t="shared" si="19"/>
        <v/>
      </c>
      <c r="L155" s="115" t="str">
        <f t="shared" si="16"/>
        <v/>
      </c>
      <c r="M155" s="116">
        <f t="shared" si="17"/>
        <v>0</v>
      </c>
      <c r="N155" s="117"/>
    </row>
    <row r="156" spans="1:14" s="107" customFormat="1" ht="13" outlineLevel="2" x14ac:dyDescent="0.3">
      <c r="A156" s="118"/>
      <c r="B156" s="109"/>
      <c r="C156" s="110" t="s">
        <v>153</v>
      </c>
      <c r="D156" s="110" t="s">
        <v>129</v>
      </c>
      <c r="E156" s="111">
        <v>44</v>
      </c>
      <c r="F156" s="112">
        <v>125</v>
      </c>
      <c r="G156" s="113">
        <v>21.67</v>
      </c>
      <c r="H156" s="31"/>
      <c r="I156" s="25" t="str">
        <f t="shared" si="18"/>
        <v/>
      </c>
      <c r="J156" s="26"/>
      <c r="K156" s="114" t="str">
        <f t="shared" si="19"/>
        <v/>
      </c>
      <c r="L156" s="115" t="str">
        <f t="shared" si="16"/>
        <v/>
      </c>
      <c r="M156" s="116">
        <f t="shared" si="17"/>
        <v>0</v>
      </c>
      <c r="N156" s="117"/>
    </row>
    <row r="157" spans="1:14" s="107" customFormat="1" ht="13" outlineLevel="2" x14ac:dyDescent="0.3">
      <c r="A157" s="118"/>
      <c r="B157" s="109"/>
      <c r="C157" s="110" t="s">
        <v>162</v>
      </c>
      <c r="D157" s="110" t="s">
        <v>161</v>
      </c>
      <c r="E157" s="111">
        <v>87</v>
      </c>
      <c r="F157" s="112">
        <v>100</v>
      </c>
      <c r="G157" s="113">
        <v>4.33</v>
      </c>
      <c r="H157" s="31"/>
      <c r="I157" s="25" t="str">
        <f t="shared" si="18"/>
        <v/>
      </c>
      <c r="J157" s="26"/>
      <c r="K157" s="114" t="str">
        <f t="shared" si="19"/>
        <v/>
      </c>
      <c r="L157" s="115" t="str">
        <f t="shared" si="16"/>
        <v/>
      </c>
      <c r="M157" s="116">
        <f t="shared" si="17"/>
        <v>0</v>
      </c>
      <c r="N157" s="117"/>
    </row>
    <row r="158" spans="1:14" s="107" customFormat="1" ht="13" outlineLevel="2" x14ac:dyDescent="0.3">
      <c r="A158" s="118"/>
      <c r="B158" s="109"/>
      <c r="C158" s="110" t="s">
        <v>156</v>
      </c>
      <c r="D158" s="110" t="s">
        <v>161</v>
      </c>
      <c r="E158" s="111">
        <v>93</v>
      </c>
      <c r="F158" s="112">
        <v>15</v>
      </c>
      <c r="G158" s="113">
        <v>4.33</v>
      </c>
      <c r="H158" s="31"/>
      <c r="I158" s="25" t="str">
        <f t="shared" si="18"/>
        <v/>
      </c>
      <c r="J158" s="26"/>
      <c r="K158" s="114" t="str">
        <f t="shared" si="19"/>
        <v/>
      </c>
      <c r="L158" s="115" t="str">
        <f t="shared" si="16"/>
        <v/>
      </c>
      <c r="M158" s="116">
        <f t="shared" si="17"/>
        <v>0</v>
      </c>
      <c r="N158" s="117"/>
    </row>
    <row r="159" spans="1:14" s="107" customFormat="1" ht="13" outlineLevel="2" x14ac:dyDescent="0.3">
      <c r="A159" s="118"/>
      <c r="B159" s="109" t="s">
        <v>67</v>
      </c>
      <c r="C159" s="110" t="s">
        <v>62</v>
      </c>
      <c r="D159" s="110" t="s">
        <v>123</v>
      </c>
      <c r="E159" s="111">
        <v>52</v>
      </c>
      <c r="F159" s="112">
        <v>43.37</v>
      </c>
      <c r="G159" s="113">
        <v>21.67</v>
      </c>
      <c r="H159" s="31"/>
      <c r="I159" s="25" t="str">
        <f t="shared" si="18"/>
        <v/>
      </c>
      <c r="J159" s="26"/>
      <c r="K159" s="114" t="str">
        <f t="shared" si="19"/>
        <v/>
      </c>
      <c r="L159" s="115" t="str">
        <f t="shared" si="16"/>
        <v/>
      </c>
      <c r="M159" s="116">
        <f t="shared" si="17"/>
        <v>0</v>
      </c>
      <c r="N159" s="117"/>
    </row>
    <row r="160" spans="1:14" s="107" customFormat="1" ht="13" outlineLevel="2" x14ac:dyDescent="0.3">
      <c r="A160" s="118"/>
      <c r="B160" s="109"/>
      <c r="C160" s="110" t="s">
        <v>158</v>
      </c>
      <c r="D160" s="110" t="s">
        <v>92</v>
      </c>
      <c r="E160" s="111">
        <v>88</v>
      </c>
      <c r="F160" s="112">
        <v>18</v>
      </c>
      <c r="G160" s="113">
        <v>21.67</v>
      </c>
      <c r="H160" s="31"/>
      <c r="I160" s="25" t="str">
        <f t="shared" si="18"/>
        <v/>
      </c>
      <c r="J160" s="26"/>
      <c r="K160" s="114" t="str">
        <f t="shared" si="19"/>
        <v/>
      </c>
      <c r="L160" s="115" t="str">
        <f t="shared" si="16"/>
        <v/>
      </c>
      <c r="M160" s="116">
        <f t="shared" si="17"/>
        <v>0</v>
      </c>
      <c r="N160" s="117"/>
    </row>
    <row r="161" spans="1:14" s="107" customFormat="1" ht="13" outlineLevel="2" x14ac:dyDescent="0.3">
      <c r="A161" s="118"/>
      <c r="B161" s="109"/>
      <c r="C161" s="110" t="s">
        <v>158</v>
      </c>
      <c r="D161" s="110" t="s">
        <v>123</v>
      </c>
      <c r="E161" s="111">
        <v>88</v>
      </c>
      <c r="F161" s="112">
        <v>18</v>
      </c>
      <c r="G161" s="113">
        <v>21.67</v>
      </c>
      <c r="H161" s="31"/>
      <c r="I161" s="25" t="str">
        <f t="shared" si="18"/>
        <v/>
      </c>
      <c r="J161" s="26"/>
      <c r="K161" s="114" t="str">
        <f t="shared" si="19"/>
        <v/>
      </c>
      <c r="L161" s="115" t="str">
        <f t="shared" si="16"/>
        <v/>
      </c>
      <c r="M161" s="116">
        <f t="shared" si="17"/>
        <v>0</v>
      </c>
      <c r="N161" s="117"/>
    </row>
    <row r="162" spans="1:14" s="107" customFormat="1" ht="13" outlineLevel="2" x14ac:dyDescent="0.3">
      <c r="A162" s="118"/>
      <c r="B162" s="109"/>
      <c r="C162" s="110" t="s">
        <v>76</v>
      </c>
      <c r="D162" s="110" t="s">
        <v>123</v>
      </c>
      <c r="E162" s="111">
        <v>30</v>
      </c>
      <c r="F162" s="112">
        <v>79.34</v>
      </c>
      <c r="G162" s="113">
        <v>4.33</v>
      </c>
      <c r="H162" s="31"/>
      <c r="I162" s="25" t="str">
        <f t="shared" si="18"/>
        <v/>
      </c>
      <c r="J162" s="26"/>
      <c r="K162" s="114" t="str">
        <f t="shared" si="19"/>
        <v/>
      </c>
      <c r="L162" s="115" t="str">
        <f t="shared" si="16"/>
        <v/>
      </c>
      <c r="M162" s="116">
        <f t="shared" si="17"/>
        <v>0</v>
      </c>
      <c r="N162" s="117"/>
    </row>
    <row r="163" spans="1:14" s="107" customFormat="1" ht="13" outlineLevel="2" x14ac:dyDescent="0.3">
      <c r="A163" s="118"/>
      <c r="B163" s="109"/>
      <c r="C163" s="110" t="s">
        <v>134</v>
      </c>
      <c r="D163" s="110" t="s">
        <v>123</v>
      </c>
      <c r="E163" s="111">
        <v>40</v>
      </c>
      <c r="F163" s="112">
        <v>39</v>
      </c>
      <c r="G163" s="113">
        <v>21.67</v>
      </c>
      <c r="H163" s="31"/>
      <c r="I163" s="25" t="str">
        <f t="shared" si="18"/>
        <v/>
      </c>
      <c r="J163" s="26"/>
      <c r="K163" s="114" t="str">
        <f t="shared" si="19"/>
        <v/>
      </c>
      <c r="L163" s="115" t="str">
        <f t="shared" si="16"/>
        <v/>
      </c>
      <c r="M163" s="116">
        <f t="shared" si="17"/>
        <v>0</v>
      </c>
      <c r="N163" s="117"/>
    </row>
    <row r="164" spans="1:14" s="107" customFormat="1" ht="13" outlineLevel="2" x14ac:dyDescent="0.3">
      <c r="A164" s="118"/>
      <c r="B164" s="109"/>
      <c r="C164" s="110" t="s">
        <v>160</v>
      </c>
      <c r="D164" s="110" t="s">
        <v>123</v>
      </c>
      <c r="E164" s="111">
        <v>45</v>
      </c>
      <c r="F164" s="112">
        <v>54</v>
      </c>
      <c r="G164" s="113">
        <v>21.67</v>
      </c>
      <c r="H164" s="31"/>
      <c r="I164" s="25" t="str">
        <f t="shared" si="18"/>
        <v/>
      </c>
      <c r="J164" s="26"/>
      <c r="K164" s="114" t="str">
        <f t="shared" si="19"/>
        <v/>
      </c>
      <c r="L164" s="115" t="str">
        <f t="shared" si="16"/>
        <v/>
      </c>
      <c r="M164" s="116">
        <f t="shared" si="17"/>
        <v>0</v>
      </c>
      <c r="N164" s="117"/>
    </row>
    <row r="165" spans="1:14" s="107" customFormat="1" ht="13" outlineLevel="2" x14ac:dyDescent="0.3">
      <c r="A165" s="118"/>
      <c r="B165" s="109"/>
      <c r="C165" s="110" t="s">
        <v>159</v>
      </c>
      <c r="D165" s="110" t="s">
        <v>123</v>
      </c>
      <c r="E165" s="111">
        <v>45</v>
      </c>
      <c r="F165" s="112">
        <v>42</v>
      </c>
      <c r="G165" s="113">
        <v>21.67</v>
      </c>
      <c r="H165" s="31"/>
      <c r="I165" s="25" t="str">
        <f t="shared" si="18"/>
        <v/>
      </c>
      <c r="J165" s="26"/>
      <c r="K165" s="114" t="str">
        <f t="shared" si="19"/>
        <v/>
      </c>
      <c r="L165" s="115" t="str">
        <f t="shared" si="16"/>
        <v/>
      </c>
      <c r="M165" s="116">
        <f t="shared" si="17"/>
        <v>0</v>
      </c>
      <c r="N165" s="117"/>
    </row>
    <row r="166" spans="1:14" s="107" customFormat="1" ht="13" outlineLevel="2" x14ac:dyDescent="0.3">
      <c r="A166" s="118"/>
      <c r="B166" s="109"/>
      <c r="C166" s="110" t="s">
        <v>61</v>
      </c>
      <c r="D166" s="110" t="s">
        <v>92</v>
      </c>
      <c r="E166" s="111">
        <v>10</v>
      </c>
      <c r="F166" s="112">
        <v>20.309999999999999</v>
      </c>
      <c r="G166" s="113">
        <v>21.67</v>
      </c>
      <c r="H166" s="31"/>
      <c r="I166" s="25" t="str">
        <f t="shared" si="18"/>
        <v/>
      </c>
      <c r="J166" s="26"/>
      <c r="K166" s="114" t="str">
        <f t="shared" si="19"/>
        <v/>
      </c>
      <c r="L166" s="115" t="str">
        <f t="shared" si="16"/>
        <v/>
      </c>
      <c r="M166" s="116">
        <f t="shared" si="17"/>
        <v>0</v>
      </c>
      <c r="N166" s="117"/>
    </row>
    <row r="167" spans="1:14" s="107" customFormat="1" ht="13" outlineLevel="2" x14ac:dyDescent="0.3">
      <c r="A167" s="118"/>
      <c r="B167" s="109" t="s">
        <v>66</v>
      </c>
      <c r="C167" s="110" t="s">
        <v>62</v>
      </c>
      <c r="D167" s="110" t="s">
        <v>123</v>
      </c>
      <c r="E167" s="111">
        <v>52</v>
      </c>
      <c r="F167" s="112">
        <v>43.37</v>
      </c>
      <c r="G167" s="113">
        <v>21.67</v>
      </c>
      <c r="H167" s="31"/>
      <c r="I167" s="25" t="str">
        <f t="shared" si="18"/>
        <v/>
      </c>
      <c r="J167" s="26"/>
      <c r="K167" s="114" t="str">
        <f t="shared" si="19"/>
        <v/>
      </c>
      <c r="L167" s="115" t="str">
        <f t="shared" si="16"/>
        <v/>
      </c>
      <c r="M167" s="116">
        <f t="shared" si="17"/>
        <v>0</v>
      </c>
      <c r="N167" s="117"/>
    </row>
    <row r="168" spans="1:14" s="107" customFormat="1" ht="13" outlineLevel="2" x14ac:dyDescent="0.3">
      <c r="A168" s="118"/>
      <c r="B168" s="109"/>
      <c r="C168" s="110" t="s">
        <v>158</v>
      </c>
      <c r="D168" s="110" t="s">
        <v>92</v>
      </c>
      <c r="E168" s="111">
        <v>88</v>
      </c>
      <c r="F168" s="112">
        <v>18</v>
      </c>
      <c r="G168" s="113">
        <v>21.67</v>
      </c>
      <c r="H168" s="31"/>
      <c r="I168" s="25" t="str">
        <f t="shared" si="18"/>
        <v/>
      </c>
      <c r="J168" s="26"/>
      <c r="K168" s="114" t="str">
        <f t="shared" si="19"/>
        <v/>
      </c>
      <c r="L168" s="115" t="str">
        <f t="shared" si="16"/>
        <v/>
      </c>
      <c r="M168" s="116">
        <f t="shared" si="17"/>
        <v>0</v>
      </c>
      <c r="N168" s="117"/>
    </row>
    <row r="169" spans="1:14" s="107" customFormat="1" ht="13" outlineLevel="2" x14ac:dyDescent="0.3">
      <c r="A169" s="118"/>
      <c r="B169" s="109"/>
      <c r="C169" s="110" t="s">
        <v>158</v>
      </c>
      <c r="D169" s="110" t="s">
        <v>123</v>
      </c>
      <c r="E169" s="111">
        <v>88</v>
      </c>
      <c r="F169" s="112">
        <v>18</v>
      </c>
      <c r="G169" s="113">
        <v>21.67</v>
      </c>
      <c r="H169" s="31"/>
      <c r="I169" s="25" t="str">
        <f t="shared" si="18"/>
        <v/>
      </c>
      <c r="J169" s="26"/>
      <c r="K169" s="114" t="str">
        <f t="shared" si="19"/>
        <v/>
      </c>
      <c r="L169" s="115" t="str">
        <f t="shared" si="16"/>
        <v/>
      </c>
      <c r="M169" s="116">
        <f t="shared" ref="M169:M189" si="20">IF(ISERR(K169/F169),0,K169/F169)</f>
        <v>0</v>
      </c>
      <c r="N169" s="117"/>
    </row>
    <row r="170" spans="1:14" s="107" customFormat="1" ht="13" outlineLevel="2" x14ac:dyDescent="0.3">
      <c r="A170" s="118"/>
      <c r="B170" s="109"/>
      <c r="C170" s="110" t="s">
        <v>76</v>
      </c>
      <c r="D170" s="110" t="s">
        <v>123</v>
      </c>
      <c r="E170" s="111">
        <v>30</v>
      </c>
      <c r="F170" s="112">
        <v>9.34</v>
      </c>
      <c r="G170" s="113">
        <v>4.33</v>
      </c>
      <c r="H170" s="31"/>
      <c r="I170" s="25" t="str">
        <f t="shared" si="18"/>
        <v/>
      </c>
      <c r="J170" s="26"/>
      <c r="K170" s="114" t="str">
        <f t="shared" si="19"/>
        <v/>
      </c>
      <c r="L170" s="115" t="str">
        <f t="shared" si="16"/>
        <v/>
      </c>
      <c r="M170" s="116">
        <f t="shared" si="20"/>
        <v>0</v>
      </c>
      <c r="N170" s="117"/>
    </row>
    <row r="171" spans="1:14" s="107" customFormat="1" ht="13" outlineLevel="2" x14ac:dyDescent="0.3">
      <c r="A171" s="118"/>
      <c r="B171" s="109"/>
      <c r="C171" s="110" t="s">
        <v>154</v>
      </c>
      <c r="D171" s="110" t="s">
        <v>123</v>
      </c>
      <c r="E171" s="111">
        <v>45</v>
      </c>
      <c r="F171" s="112">
        <v>190</v>
      </c>
      <c r="G171" s="113">
        <v>21.67</v>
      </c>
      <c r="H171" s="31"/>
      <c r="I171" s="25" t="str">
        <f t="shared" si="18"/>
        <v/>
      </c>
      <c r="J171" s="26"/>
      <c r="K171" s="114" t="str">
        <f t="shared" si="19"/>
        <v/>
      </c>
      <c r="L171" s="115" t="str">
        <f t="shared" si="16"/>
        <v/>
      </c>
      <c r="M171" s="116">
        <f t="shared" si="20"/>
        <v>0</v>
      </c>
      <c r="N171" s="117"/>
    </row>
    <row r="172" spans="1:14" s="107" customFormat="1" ht="13" outlineLevel="2" x14ac:dyDescent="0.3">
      <c r="A172" s="118"/>
      <c r="B172" s="109"/>
      <c r="C172" s="110" t="s">
        <v>61</v>
      </c>
      <c r="D172" s="110" t="s">
        <v>92</v>
      </c>
      <c r="E172" s="111">
        <v>10</v>
      </c>
      <c r="F172" s="112">
        <v>20.309999999999999</v>
      </c>
      <c r="G172" s="113">
        <v>21.67</v>
      </c>
      <c r="H172" s="31"/>
      <c r="I172" s="25" t="str">
        <f t="shared" si="18"/>
        <v/>
      </c>
      <c r="J172" s="26"/>
      <c r="K172" s="114" t="str">
        <f t="shared" si="19"/>
        <v/>
      </c>
      <c r="L172" s="115" t="str">
        <f t="shared" si="16"/>
        <v/>
      </c>
      <c r="M172" s="116">
        <f t="shared" si="20"/>
        <v>0</v>
      </c>
      <c r="N172" s="117"/>
    </row>
    <row r="173" spans="1:14" s="107" customFormat="1" ht="13" outlineLevel="2" x14ac:dyDescent="0.3">
      <c r="A173" s="118"/>
      <c r="B173" s="109" t="s">
        <v>65</v>
      </c>
      <c r="C173" s="110" t="s">
        <v>62</v>
      </c>
      <c r="D173" s="110" t="s">
        <v>123</v>
      </c>
      <c r="E173" s="111">
        <v>52</v>
      </c>
      <c r="F173" s="112">
        <v>43.37</v>
      </c>
      <c r="G173" s="113">
        <v>21.67</v>
      </c>
      <c r="H173" s="31"/>
      <c r="I173" s="25" t="str">
        <f t="shared" si="18"/>
        <v/>
      </c>
      <c r="J173" s="26"/>
      <c r="K173" s="114" t="str">
        <f t="shared" si="19"/>
        <v/>
      </c>
      <c r="L173" s="115" t="str">
        <f t="shared" si="16"/>
        <v/>
      </c>
      <c r="M173" s="116">
        <f t="shared" si="20"/>
        <v>0</v>
      </c>
      <c r="N173" s="117"/>
    </row>
    <row r="174" spans="1:14" s="107" customFormat="1" ht="13" outlineLevel="2" x14ac:dyDescent="0.3">
      <c r="A174" s="118"/>
      <c r="B174" s="109"/>
      <c r="C174" s="110" t="s">
        <v>158</v>
      </c>
      <c r="D174" s="110" t="s">
        <v>92</v>
      </c>
      <c r="E174" s="111">
        <v>88</v>
      </c>
      <c r="F174" s="112">
        <v>18</v>
      </c>
      <c r="G174" s="113">
        <v>21.67</v>
      </c>
      <c r="H174" s="31"/>
      <c r="I174" s="25" t="str">
        <f t="shared" si="18"/>
        <v/>
      </c>
      <c r="J174" s="26"/>
      <c r="K174" s="114" t="str">
        <f t="shared" si="19"/>
        <v/>
      </c>
      <c r="L174" s="115" t="str">
        <f t="shared" si="16"/>
        <v/>
      </c>
      <c r="M174" s="116">
        <f t="shared" si="20"/>
        <v>0</v>
      </c>
      <c r="N174" s="117"/>
    </row>
    <row r="175" spans="1:14" s="107" customFormat="1" ht="13" outlineLevel="2" x14ac:dyDescent="0.3">
      <c r="A175" s="118"/>
      <c r="B175" s="109"/>
      <c r="C175" s="110" t="s">
        <v>158</v>
      </c>
      <c r="D175" s="110" t="s">
        <v>123</v>
      </c>
      <c r="E175" s="111">
        <v>88</v>
      </c>
      <c r="F175" s="112">
        <v>18</v>
      </c>
      <c r="G175" s="113">
        <v>21.67</v>
      </c>
      <c r="H175" s="31"/>
      <c r="I175" s="25" t="str">
        <f t="shared" si="18"/>
        <v/>
      </c>
      <c r="J175" s="26"/>
      <c r="K175" s="114" t="str">
        <f t="shared" si="19"/>
        <v/>
      </c>
      <c r="L175" s="115" t="str">
        <f t="shared" si="16"/>
        <v/>
      </c>
      <c r="M175" s="116">
        <f t="shared" si="20"/>
        <v>0</v>
      </c>
      <c r="N175" s="117"/>
    </row>
    <row r="176" spans="1:14" s="107" customFormat="1" ht="13" outlineLevel="2" x14ac:dyDescent="0.3">
      <c r="A176" s="118"/>
      <c r="B176" s="109"/>
      <c r="C176" s="110" t="s">
        <v>76</v>
      </c>
      <c r="D176" s="110" t="s">
        <v>123</v>
      </c>
      <c r="E176" s="111">
        <v>30</v>
      </c>
      <c r="F176" s="112">
        <v>27.34</v>
      </c>
      <c r="G176" s="113">
        <v>4.33</v>
      </c>
      <c r="H176" s="31"/>
      <c r="I176" s="25" t="str">
        <f t="shared" si="18"/>
        <v/>
      </c>
      <c r="J176" s="26"/>
      <c r="K176" s="114" t="str">
        <f t="shared" si="19"/>
        <v/>
      </c>
      <c r="L176" s="115" t="str">
        <f t="shared" si="16"/>
        <v/>
      </c>
      <c r="M176" s="116">
        <f t="shared" si="20"/>
        <v>0</v>
      </c>
      <c r="N176" s="117"/>
    </row>
    <row r="177" spans="1:14" s="107" customFormat="1" ht="13" outlineLevel="2" x14ac:dyDescent="0.3">
      <c r="A177" s="118"/>
      <c r="B177" s="109"/>
      <c r="C177" s="110" t="s">
        <v>154</v>
      </c>
      <c r="D177" s="110" t="s">
        <v>123</v>
      </c>
      <c r="E177" s="111">
        <v>45</v>
      </c>
      <c r="F177" s="112">
        <v>172</v>
      </c>
      <c r="G177" s="113">
        <v>21.67</v>
      </c>
      <c r="H177" s="31"/>
      <c r="I177" s="25" t="str">
        <f t="shared" si="18"/>
        <v/>
      </c>
      <c r="J177" s="26"/>
      <c r="K177" s="114" t="str">
        <f t="shared" si="19"/>
        <v/>
      </c>
      <c r="L177" s="115" t="str">
        <f t="shared" si="16"/>
        <v/>
      </c>
      <c r="M177" s="116">
        <f t="shared" si="20"/>
        <v>0</v>
      </c>
      <c r="N177" s="117"/>
    </row>
    <row r="178" spans="1:14" s="107" customFormat="1" ht="13" outlineLevel="2" x14ac:dyDescent="0.3">
      <c r="A178" s="118"/>
      <c r="B178" s="109"/>
      <c r="C178" s="110" t="s">
        <v>61</v>
      </c>
      <c r="D178" s="110" t="s">
        <v>92</v>
      </c>
      <c r="E178" s="111">
        <v>10</v>
      </c>
      <c r="F178" s="112">
        <v>20.309999999999999</v>
      </c>
      <c r="G178" s="113">
        <v>21.67</v>
      </c>
      <c r="H178" s="31"/>
      <c r="I178" s="25" t="str">
        <f t="shared" si="18"/>
        <v/>
      </c>
      <c r="J178" s="26"/>
      <c r="K178" s="114" t="str">
        <f t="shared" si="19"/>
        <v/>
      </c>
      <c r="L178" s="115" t="str">
        <f t="shared" si="16"/>
        <v/>
      </c>
      <c r="M178" s="116">
        <f t="shared" si="20"/>
        <v>0</v>
      </c>
      <c r="N178" s="117"/>
    </row>
    <row r="179" spans="1:14" s="107" customFormat="1" ht="13" outlineLevel="2" x14ac:dyDescent="0.3">
      <c r="A179" s="118"/>
      <c r="B179" s="109" t="s">
        <v>64</v>
      </c>
      <c r="C179" s="110" t="s">
        <v>62</v>
      </c>
      <c r="D179" s="110" t="s">
        <v>123</v>
      </c>
      <c r="E179" s="111">
        <v>52</v>
      </c>
      <c r="F179" s="112">
        <v>43.37</v>
      </c>
      <c r="G179" s="113">
        <v>21.67</v>
      </c>
      <c r="H179" s="31"/>
      <c r="I179" s="25" t="str">
        <f t="shared" si="18"/>
        <v/>
      </c>
      <c r="J179" s="26"/>
      <c r="K179" s="114" t="str">
        <f t="shared" si="19"/>
        <v/>
      </c>
      <c r="L179" s="115" t="str">
        <f t="shared" si="16"/>
        <v/>
      </c>
      <c r="M179" s="116">
        <f t="shared" si="20"/>
        <v>0</v>
      </c>
      <c r="N179" s="117"/>
    </row>
    <row r="180" spans="1:14" s="107" customFormat="1" ht="13" outlineLevel="2" x14ac:dyDescent="0.3">
      <c r="A180" s="118"/>
      <c r="B180" s="109"/>
      <c r="C180" s="110" t="s">
        <v>158</v>
      </c>
      <c r="D180" s="110" t="s">
        <v>92</v>
      </c>
      <c r="E180" s="111">
        <v>88</v>
      </c>
      <c r="F180" s="112">
        <v>18</v>
      </c>
      <c r="G180" s="113">
        <v>21.67</v>
      </c>
      <c r="H180" s="31"/>
      <c r="I180" s="25" t="str">
        <f t="shared" si="18"/>
        <v/>
      </c>
      <c r="J180" s="26"/>
      <c r="K180" s="114" t="str">
        <f t="shared" si="19"/>
        <v/>
      </c>
      <c r="L180" s="115" t="str">
        <f t="shared" si="16"/>
        <v/>
      </c>
      <c r="M180" s="116">
        <f t="shared" si="20"/>
        <v>0</v>
      </c>
      <c r="N180" s="117"/>
    </row>
    <row r="181" spans="1:14" s="107" customFormat="1" ht="13" outlineLevel="2" x14ac:dyDescent="0.3">
      <c r="A181" s="118"/>
      <c r="B181" s="109"/>
      <c r="C181" s="110" t="s">
        <v>158</v>
      </c>
      <c r="D181" s="110" t="s">
        <v>123</v>
      </c>
      <c r="E181" s="111">
        <v>88</v>
      </c>
      <c r="F181" s="112">
        <v>18</v>
      </c>
      <c r="G181" s="113">
        <v>21.67</v>
      </c>
      <c r="H181" s="31"/>
      <c r="I181" s="25" t="str">
        <f t="shared" si="18"/>
        <v/>
      </c>
      <c r="J181" s="26"/>
      <c r="K181" s="114" t="str">
        <f t="shared" si="19"/>
        <v/>
      </c>
      <c r="L181" s="115" t="str">
        <f t="shared" si="16"/>
        <v/>
      </c>
      <c r="M181" s="116">
        <f t="shared" si="20"/>
        <v>0</v>
      </c>
      <c r="N181" s="117"/>
    </row>
    <row r="182" spans="1:14" s="107" customFormat="1" ht="13" outlineLevel="2" x14ac:dyDescent="0.3">
      <c r="A182" s="118"/>
      <c r="B182" s="109"/>
      <c r="C182" s="110" t="s">
        <v>76</v>
      </c>
      <c r="D182" s="110" t="s">
        <v>123</v>
      </c>
      <c r="E182" s="111">
        <v>30</v>
      </c>
      <c r="F182" s="112">
        <v>27.34</v>
      </c>
      <c r="G182" s="113">
        <v>4.33</v>
      </c>
      <c r="H182" s="31"/>
      <c r="I182" s="25" t="str">
        <f t="shared" si="18"/>
        <v/>
      </c>
      <c r="J182" s="26"/>
      <c r="K182" s="114" t="str">
        <f t="shared" si="19"/>
        <v/>
      </c>
      <c r="L182" s="115" t="str">
        <f t="shared" si="16"/>
        <v/>
      </c>
      <c r="M182" s="116">
        <f t="shared" si="20"/>
        <v>0</v>
      </c>
      <c r="N182" s="117"/>
    </row>
    <row r="183" spans="1:14" s="107" customFormat="1" ht="13" outlineLevel="2" x14ac:dyDescent="0.3">
      <c r="A183" s="118"/>
      <c r="B183" s="109"/>
      <c r="C183" s="110" t="s">
        <v>154</v>
      </c>
      <c r="D183" s="110" t="s">
        <v>123</v>
      </c>
      <c r="E183" s="111">
        <v>45</v>
      </c>
      <c r="F183" s="112">
        <v>172</v>
      </c>
      <c r="G183" s="113">
        <v>21.67</v>
      </c>
      <c r="H183" s="31"/>
      <c r="I183" s="25" t="str">
        <f t="shared" si="18"/>
        <v/>
      </c>
      <c r="J183" s="26"/>
      <c r="K183" s="114" t="str">
        <f t="shared" si="19"/>
        <v/>
      </c>
      <c r="L183" s="115" t="str">
        <f t="shared" si="16"/>
        <v/>
      </c>
      <c r="M183" s="116">
        <f t="shared" si="20"/>
        <v>0</v>
      </c>
      <c r="N183" s="117"/>
    </row>
    <row r="184" spans="1:14" s="107" customFormat="1" ht="13" outlineLevel="2" x14ac:dyDescent="0.3">
      <c r="A184" s="118"/>
      <c r="B184" s="109"/>
      <c r="C184" s="110" t="s">
        <v>61</v>
      </c>
      <c r="D184" s="110" t="s">
        <v>92</v>
      </c>
      <c r="E184" s="111">
        <v>10</v>
      </c>
      <c r="F184" s="112">
        <v>20.309999999999999</v>
      </c>
      <c r="G184" s="113">
        <v>21.67</v>
      </c>
      <c r="H184" s="31"/>
      <c r="I184" s="25" t="str">
        <f t="shared" si="18"/>
        <v/>
      </c>
      <c r="J184" s="26"/>
      <c r="K184" s="114" t="str">
        <f t="shared" si="19"/>
        <v/>
      </c>
      <c r="L184" s="115" t="str">
        <f t="shared" si="16"/>
        <v/>
      </c>
      <c r="M184" s="116">
        <f t="shared" si="20"/>
        <v>0</v>
      </c>
      <c r="N184" s="117"/>
    </row>
    <row r="185" spans="1:14" s="107" customFormat="1" ht="13" outlineLevel="2" x14ac:dyDescent="0.3">
      <c r="A185" s="118"/>
      <c r="B185" s="109" t="s">
        <v>63</v>
      </c>
      <c r="C185" s="110" t="s">
        <v>62</v>
      </c>
      <c r="D185" s="110" t="s">
        <v>123</v>
      </c>
      <c r="E185" s="111">
        <v>52</v>
      </c>
      <c r="F185" s="112">
        <v>43.37</v>
      </c>
      <c r="G185" s="113">
        <v>21.67</v>
      </c>
      <c r="H185" s="31"/>
      <c r="I185" s="25" t="str">
        <f t="shared" si="18"/>
        <v/>
      </c>
      <c r="J185" s="26"/>
      <c r="K185" s="114" t="str">
        <f t="shared" si="19"/>
        <v/>
      </c>
      <c r="L185" s="115" t="str">
        <f t="shared" si="16"/>
        <v/>
      </c>
      <c r="M185" s="116">
        <f t="shared" si="20"/>
        <v>0</v>
      </c>
      <c r="N185" s="117"/>
    </row>
    <row r="186" spans="1:14" s="107" customFormat="1" ht="13" outlineLevel="2" x14ac:dyDescent="0.3">
      <c r="A186" s="118"/>
      <c r="B186" s="109"/>
      <c r="C186" s="110" t="s">
        <v>103</v>
      </c>
      <c r="D186" s="110" t="s">
        <v>123</v>
      </c>
      <c r="E186" s="111">
        <v>30</v>
      </c>
      <c r="F186" s="112">
        <v>172.43</v>
      </c>
      <c r="G186" s="113">
        <v>4.33</v>
      </c>
      <c r="H186" s="31"/>
      <c r="I186" s="25" t="str">
        <f t="shared" ref="I186:I188" si="21">IFERROR(F186/H186*G186,"")</f>
        <v/>
      </c>
      <c r="J186" s="26"/>
      <c r="K186" s="114" t="str">
        <f t="shared" ref="K186:K188" si="22">IFERROR(I186*J186,"")</f>
        <v/>
      </c>
      <c r="L186" s="115" t="str">
        <f t="shared" si="16"/>
        <v/>
      </c>
      <c r="M186" s="116">
        <f t="shared" si="20"/>
        <v>0</v>
      </c>
      <c r="N186" s="117"/>
    </row>
    <row r="187" spans="1:14" s="107" customFormat="1" ht="13" outlineLevel="2" x14ac:dyDescent="0.3">
      <c r="A187" s="118"/>
      <c r="B187" s="109"/>
      <c r="C187" s="110" t="s">
        <v>134</v>
      </c>
      <c r="D187" s="110" t="s">
        <v>123</v>
      </c>
      <c r="E187" s="111">
        <v>40</v>
      </c>
      <c r="F187" s="112">
        <v>26.91</v>
      </c>
      <c r="G187" s="113">
        <v>21.67</v>
      </c>
      <c r="H187" s="31"/>
      <c r="I187" s="25" t="str">
        <f t="shared" si="21"/>
        <v/>
      </c>
      <c r="J187" s="26"/>
      <c r="K187" s="114" t="str">
        <f t="shared" si="22"/>
        <v/>
      </c>
      <c r="L187" s="115" t="str">
        <f t="shared" si="16"/>
        <v/>
      </c>
      <c r="M187" s="116">
        <f t="shared" si="20"/>
        <v>0</v>
      </c>
      <c r="N187" s="117"/>
    </row>
    <row r="188" spans="1:14" s="107" customFormat="1" ht="13" outlineLevel="2" x14ac:dyDescent="0.3">
      <c r="A188" s="118"/>
      <c r="B188" s="109"/>
      <c r="C188" s="110" t="s">
        <v>61</v>
      </c>
      <c r="D188" s="110" t="s">
        <v>92</v>
      </c>
      <c r="E188" s="111">
        <v>10</v>
      </c>
      <c r="F188" s="112">
        <v>35.85</v>
      </c>
      <c r="G188" s="113">
        <v>21.67</v>
      </c>
      <c r="H188" s="31"/>
      <c r="I188" s="25" t="str">
        <f t="shared" si="21"/>
        <v/>
      </c>
      <c r="J188" s="26"/>
      <c r="K188" s="114" t="str">
        <f t="shared" si="22"/>
        <v/>
      </c>
      <c r="L188" s="115" t="str">
        <f t="shared" si="16"/>
        <v/>
      </c>
      <c r="M188" s="116">
        <f t="shared" si="20"/>
        <v>0</v>
      </c>
      <c r="N188" s="117"/>
    </row>
    <row r="189" spans="1:14" s="32" customFormat="1" ht="13" outlineLevel="1" x14ac:dyDescent="0.25">
      <c r="A189" s="119" t="s">
        <v>243</v>
      </c>
      <c r="B189" s="129"/>
      <c r="C189" s="121"/>
      <c r="D189" s="121"/>
      <c r="E189" s="122"/>
      <c r="F189" s="123">
        <f>SUBTOTAL(9,F122:F188)</f>
        <v>4513.3200000000006</v>
      </c>
      <c r="G189" s="124"/>
      <c r="H189" s="28"/>
      <c r="I189" s="28">
        <f>SUBTOTAL(9,I122:I188)</f>
        <v>0</v>
      </c>
      <c r="J189" s="29"/>
      <c r="K189" s="125">
        <f>SUBTOTAL(9,K122:K188)</f>
        <v>0</v>
      </c>
      <c r="L189" s="125">
        <f t="shared" si="16"/>
        <v>0</v>
      </c>
      <c r="M189" s="126">
        <f t="shared" si="20"/>
        <v>0</v>
      </c>
      <c r="N189" s="130"/>
    </row>
    <row r="190" spans="1:14" s="107" customFormat="1" ht="13" outlineLevel="2" x14ac:dyDescent="0.3">
      <c r="A190" s="108" t="s">
        <v>157</v>
      </c>
      <c r="B190" s="109" t="s">
        <v>73</v>
      </c>
      <c r="C190" s="131" t="s">
        <v>107</v>
      </c>
      <c r="D190" s="131" t="s">
        <v>150</v>
      </c>
      <c r="E190" s="111">
        <v>86</v>
      </c>
      <c r="F190" s="132">
        <v>450</v>
      </c>
      <c r="G190" s="113">
        <v>21.67</v>
      </c>
      <c r="H190" s="31"/>
      <c r="I190" s="25" t="str">
        <f t="shared" ref="I190:I208" si="23">IFERROR(E190/H190*F190,"")</f>
        <v/>
      </c>
      <c r="J190" s="26"/>
      <c r="K190" s="114" t="str">
        <f t="shared" ref="K190:K208" si="24">IFERROR(I190*J190,"")</f>
        <v/>
      </c>
      <c r="L190" s="115" t="str">
        <f t="shared" si="16"/>
        <v/>
      </c>
      <c r="M190" s="116">
        <f t="shared" ref="M190:M208" si="25">IF(ISERR(K190/E190),0,K190/E190)</f>
        <v>0</v>
      </c>
      <c r="N190" s="117"/>
    </row>
    <row r="191" spans="1:14" s="107" customFormat="1" ht="13" outlineLevel="2" x14ac:dyDescent="0.3">
      <c r="A191" s="118"/>
      <c r="B191" s="128"/>
      <c r="C191" s="131" t="s">
        <v>156</v>
      </c>
      <c r="D191" s="131" t="s">
        <v>155</v>
      </c>
      <c r="E191" s="111">
        <v>93</v>
      </c>
      <c r="F191" s="132">
        <v>5.9</v>
      </c>
      <c r="G191" s="113">
        <v>4.33</v>
      </c>
      <c r="H191" s="31"/>
      <c r="I191" s="25" t="str">
        <f t="shared" si="23"/>
        <v/>
      </c>
      <c r="J191" s="26"/>
      <c r="K191" s="114" t="str">
        <f t="shared" si="24"/>
        <v/>
      </c>
      <c r="L191" s="115" t="str">
        <f t="shared" si="16"/>
        <v/>
      </c>
      <c r="M191" s="116">
        <f t="shared" si="25"/>
        <v>0</v>
      </c>
      <c r="N191" s="117"/>
    </row>
    <row r="192" spans="1:14" s="107" customFormat="1" ht="13" outlineLevel="2" x14ac:dyDescent="0.3">
      <c r="A192" s="118"/>
      <c r="B192" s="128"/>
      <c r="C192" s="131" t="s">
        <v>62</v>
      </c>
      <c r="D192" s="131" t="s">
        <v>92</v>
      </c>
      <c r="E192" s="111">
        <v>52</v>
      </c>
      <c r="F192" s="132">
        <v>333.75</v>
      </c>
      <c r="G192" s="113">
        <v>21.67</v>
      </c>
      <c r="H192" s="31"/>
      <c r="I192" s="25" t="str">
        <f t="shared" si="23"/>
        <v/>
      </c>
      <c r="J192" s="26"/>
      <c r="K192" s="114" t="str">
        <f t="shared" si="24"/>
        <v/>
      </c>
      <c r="L192" s="115" t="str">
        <f t="shared" si="16"/>
        <v/>
      </c>
      <c r="M192" s="116">
        <f t="shared" si="25"/>
        <v>0</v>
      </c>
      <c r="N192" s="117"/>
    </row>
    <row r="193" spans="1:14" s="107" customFormat="1" ht="13" outlineLevel="2" x14ac:dyDescent="0.3">
      <c r="A193" s="118"/>
      <c r="B193" s="128"/>
      <c r="C193" s="131" t="s">
        <v>154</v>
      </c>
      <c r="D193" s="131" t="s">
        <v>123</v>
      </c>
      <c r="E193" s="111">
        <v>45</v>
      </c>
      <c r="F193" s="132">
        <v>937.7</v>
      </c>
      <c r="G193" s="113">
        <v>21.67</v>
      </c>
      <c r="H193" s="31"/>
      <c r="I193" s="25" t="str">
        <f t="shared" si="23"/>
        <v/>
      </c>
      <c r="J193" s="26"/>
      <c r="K193" s="114" t="str">
        <f t="shared" si="24"/>
        <v/>
      </c>
      <c r="L193" s="115" t="str">
        <f t="shared" si="16"/>
        <v/>
      </c>
      <c r="M193" s="116">
        <f t="shared" si="25"/>
        <v>0</v>
      </c>
      <c r="N193" s="117"/>
    </row>
    <row r="194" spans="1:14" s="107" customFormat="1" ht="13" outlineLevel="2" x14ac:dyDescent="0.3">
      <c r="A194" s="118"/>
      <c r="B194" s="128"/>
      <c r="C194" s="131" t="s">
        <v>76</v>
      </c>
      <c r="D194" s="131" t="s">
        <v>123</v>
      </c>
      <c r="E194" s="111">
        <v>30</v>
      </c>
      <c r="F194" s="132">
        <v>244.18</v>
      </c>
      <c r="G194" s="113">
        <v>4.33</v>
      </c>
      <c r="H194" s="31"/>
      <c r="I194" s="25" t="str">
        <f t="shared" si="23"/>
        <v/>
      </c>
      <c r="J194" s="26"/>
      <c r="K194" s="114" t="str">
        <f t="shared" si="24"/>
        <v/>
      </c>
      <c r="L194" s="115" t="str">
        <f t="shared" si="16"/>
        <v/>
      </c>
      <c r="M194" s="116">
        <f t="shared" si="25"/>
        <v>0</v>
      </c>
      <c r="N194" s="117"/>
    </row>
    <row r="195" spans="1:14" s="107" customFormat="1" ht="13" outlineLevel="2" x14ac:dyDescent="0.3">
      <c r="A195" s="118"/>
      <c r="B195" s="128"/>
      <c r="C195" s="131" t="s">
        <v>76</v>
      </c>
      <c r="D195" s="131" t="s">
        <v>129</v>
      </c>
      <c r="E195" s="111">
        <v>30</v>
      </c>
      <c r="F195" s="132">
        <v>99.53</v>
      </c>
      <c r="G195" s="113">
        <v>4.33</v>
      </c>
      <c r="H195" s="31"/>
      <c r="I195" s="25" t="str">
        <f t="shared" si="23"/>
        <v/>
      </c>
      <c r="J195" s="26"/>
      <c r="K195" s="114" t="str">
        <f t="shared" si="24"/>
        <v/>
      </c>
      <c r="L195" s="115" t="str">
        <f t="shared" si="16"/>
        <v/>
      </c>
      <c r="M195" s="116">
        <f t="shared" si="25"/>
        <v>0</v>
      </c>
      <c r="N195" s="117"/>
    </row>
    <row r="196" spans="1:14" s="107" customFormat="1" ht="13" outlineLevel="2" x14ac:dyDescent="0.3">
      <c r="A196" s="118"/>
      <c r="B196" s="128"/>
      <c r="C196" s="131" t="s">
        <v>61</v>
      </c>
      <c r="D196" s="131" t="s">
        <v>92</v>
      </c>
      <c r="E196" s="111">
        <v>10</v>
      </c>
      <c r="F196" s="132">
        <v>49.2</v>
      </c>
      <c r="G196" s="113">
        <v>21.67</v>
      </c>
      <c r="H196" s="31"/>
      <c r="I196" s="25" t="str">
        <f t="shared" si="23"/>
        <v/>
      </c>
      <c r="J196" s="26"/>
      <c r="K196" s="114" t="str">
        <f t="shared" si="24"/>
        <v/>
      </c>
      <c r="L196" s="115" t="str">
        <f t="shared" si="16"/>
        <v/>
      </c>
      <c r="M196" s="116">
        <f t="shared" si="25"/>
        <v>0</v>
      </c>
      <c r="N196" s="117"/>
    </row>
    <row r="197" spans="1:14" s="107" customFormat="1" ht="13" outlineLevel="2" x14ac:dyDescent="0.3">
      <c r="A197" s="118"/>
      <c r="B197" s="109"/>
      <c r="C197" s="131" t="s">
        <v>153</v>
      </c>
      <c r="D197" s="131" t="s">
        <v>129</v>
      </c>
      <c r="E197" s="111">
        <v>44</v>
      </c>
      <c r="F197" s="132">
        <v>153.71</v>
      </c>
      <c r="G197" s="113">
        <v>21.67</v>
      </c>
      <c r="H197" s="31"/>
      <c r="I197" s="25" t="str">
        <f t="shared" si="23"/>
        <v/>
      </c>
      <c r="J197" s="26"/>
      <c r="K197" s="114" t="str">
        <f t="shared" si="24"/>
        <v/>
      </c>
      <c r="L197" s="115" t="str">
        <f t="shared" si="16"/>
        <v/>
      </c>
      <c r="M197" s="116">
        <f t="shared" si="25"/>
        <v>0</v>
      </c>
      <c r="N197" s="117"/>
    </row>
    <row r="198" spans="1:14" s="107" customFormat="1" ht="13" outlineLevel="2" x14ac:dyDescent="0.3">
      <c r="A198" s="118"/>
      <c r="B198" s="128"/>
      <c r="C198" s="131" t="s">
        <v>152</v>
      </c>
      <c r="D198" s="131" t="s">
        <v>92</v>
      </c>
      <c r="E198" s="111">
        <v>70</v>
      </c>
      <c r="F198" s="132">
        <v>71.739999999999995</v>
      </c>
      <c r="G198" s="113">
        <v>21.67</v>
      </c>
      <c r="H198" s="31"/>
      <c r="I198" s="25" t="str">
        <f t="shared" si="23"/>
        <v/>
      </c>
      <c r="J198" s="26"/>
      <c r="K198" s="114" t="str">
        <f t="shared" si="24"/>
        <v/>
      </c>
      <c r="L198" s="115" t="str">
        <f t="shared" si="16"/>
        <v/>
      </c>
      <c r="M198" s="116">
        <f t="shared" si="25"/>
        <v>0</v>
      </c>
      <c r="N198" s="117"/>
    </row>
    <row r="199" spans="1:14" s="107" customFormat="1" ht="13" outlineLevel="2" x14ac:dyDescent="0.3">
      <c r="A199" s="118"/>
      <c r="B199" s="128"/>
      <c r="C199" s="131" t="s">
        <v>152</v>
      </c>
      <c r="D199" s="131" t="s">
        <v>129</v>
      </c>
      <c r="E199" s="111">
        <v>70</v>
      </c>
      <c r="F199" s="132">
        <v>70.61</v>
      </c>
      <c r="G199" s="113">
        <v>21.67</v>
      </c>
      <c r="H199" s="31"/>
      <c r="I199" s="25" t="str">
        <f t="shared" si="23"/>
        <v/>
      </c>
      <c r="J199" s="26"/>
      <c r="K199" s="114" t="str">
        <f t="shared" si="24"/>
        <v/>
      </c>
      <c r="L199" s="115" t="str">
        <f t="shared" si="16"/>
        <v/>
      </c>
      <c r="M199" s="116">
        <f t="shared" si="25"/>
        <v>0</v>
      </c>
      <c r="N199" s="117"/>
    </row>
    <row r="200" spans="1:14" s="107" customFormat="1" ht="13" outlineLevel="2" x14ac:dyDescent="0.3">
      <c r="A200" s="118"/>
      <c r="B200" s="128"/>
      <c r="C200" s="131" t="s">
        <v>98</v>
      </c>
      <c r="D200" s="131" t="s">
        <v>92</v>
      </c>
      <c r="E200" s="111">
        <v>90</v>
      </c>
      <c r="F200" s="132">
        <v>57.91</v>
      </c>
      <c r="G200" s="113">
        <v>21.67</v>
      </c>
      <c r="H200" s="31"/>
      <c r="I200" s="25" t="str">
        <f t="shared" si="23"/>
        <v/>
      </c>
      <c r="J200" s="26"/>
      <c r="K200" s="114" t="str">
        <f t="shared" si="24"/>
        <v/>
      </c>
      <c r="L200" s="115" t="str">
        <f t="shared" si="16"/>
        <v/>
      </c>
      <c r="M200" s="116">
        <f t="shared" si="25"/>
        <v>0</v>
      </c>
      <c r="N200" s="117"/>
    </row>
    <row r="201" spans="1:14" s="107" customFormat="1" ht="13" outlineLevel="2" x14ac:dyDescent="0.3">
      <c r="A201" s="118"/>
      <c r="B201" s="128"/>
      <c r="C201" s="131" t="s">
        <v>81</v>
      </c>
      <c r="D201" s="131" t="s">
        <v>92</v>
      </c>
      <c r="E201" s="111">
        <v>90</v>
      </c>
      <c r="F201" s="132">
        <v>55.37</v>
      </c>
      <c r="G201" s="113">
        <v>21.67</v>
      </c>
      <c r="H201" s="31"/>
      <c r="I201" s="25" t="str">
        <f t="shared" si="23"/>
        <v/>
      </c>
      <c r="J201" s="26"/>
      <c r="K201" s="114" t="str">
        <f t="shared" si="24"/>
        <v/>
      </c>
      <c r="L201" s="115" t="str">
        <f t="shared" ref="L201:L264" si="26">IFERROR(K201*12,"")</f>
        <v/>
      </c>
      <c r="M201" s="116">
        <f t="shared" si="25"/>
        <v>0</v>
      </c>
      <c r="N201" s="117"/>
    </row>
    <row r="202" spans="1:14" s="107" customFormat="1" ht="13" outlineLevel="2" x14ac:dyDescent="0.3">
      <c r="A202" s="118"/>
      <c r="B202" s="109" t="s">
        <v>151</v>
      </c>
      <c r="C202" s="131" t="s">
        <v>107</v>
      </c>
      <c r="D202" s="131" t="s">
        <v>92</v>
      </c>
      <c r="E202" s="111">
        <v>86</v>
      </c>
      <c r="F202" s="132">
        <v>55</v>
      </c>
      <c r="G202" s="113">
        <v>21.67</v>
      </c>
      <c r="H202" s="31"/>
      <c r="I202" s="25" t="str">
        <f t="shared" si="23"/>
        <v/>
      </c>
      <c r="J202" s="26"/>
      <c r="K202" s="114" t="str">
        <f t="shared" si="24"/>
        <v/>
      </c>
      <c r="L202" s="115" t="str">
        <f t="shared" si="26"/>
        <v/>
      </c>
      <c r="M202" s="116">
        <f t="shared" si="25"/>
        <v>0</v>
      </c>
      <c r="N202" s="117"/>
    </row>
    <row r="203" spans="1:14" s="107" customFormat="1" ht="13" outlineLevel="2" x14ac:dyDescent="0.3">
      <c r="A203" s="118"/>
      <c r="B203" s="109"/>
      <c r="C203" s="131" t="s">
        <v>107</v>
      </c>
      <c r="D203" s="131" t="s">
        <v>150</v>
      </c>
      <c r="E203" s="111">
        <v>86</v>
      </c>
      <c r="F203" s="132">
        <v>85</v>
      </c>
      <c r="G203" s="113">
        <v>21.67</v>
      </c>
      <c r="H203" s="31"/>
      <c r="I203" s="25" t="str">
        <f t="shared" si="23"/>
        <v/>
      </c>
      <c r="J203" s="26"/>
      <c r="K203" s="114" t="str">
        <f t="shared" si="24"/>
        <v/>
      </c>
      <c r="L203" s="115" t="str">
        <f t="shared" si="26"/>
        <v/>
      </c>
      <c r="M203" s="116">
        <f t="shared" si="25"/>
        <v>0</v>
      </c>
      <c r="N203" s="117"/>
    </row>
    <row r="204" spans="1:14" s="107" customFormat="1" ht="13" outlineLevel="2" x14ac:dyDescent="0.3">
      <c r="A204" s="118"/>
      <c r="B204" s="128"/>
      <c r="C204" s="131" t="s">
        <v>107</v>
      </c>
      <c r="D204" s="131" t="s">
        <v>149</v>
      </c>
      <c r="E204" s="111">
        <v>94</v>
      </c>
      <c r="F204" s="132">
        <v>350</v>
      </c>
      <c r="G204" s="113">
        <v>4.33</v>
      </c>
      <c r="H204" s="31"/>
      <c r="I204" s="25" t="str">
        <f t="shared" si="23"/>
        <v/>
      </c>
      <c r="J204" s="26"/>
      <c r="K204" s="114" t="str">
        <f t="shared" si="24"/>
        <v/>
      </c>
      <c r="L204" s="115" t="str">
        <f t="shared" si="26"/>
        <v/>
      </c>
      <c r="M204" s="116">
        <f t="shared" si="25"/>
        <v>0</v>
      </c>
      <c r="N204" s="117"/>
    </row>
    <row r="205" spans="1:14" s="107" customFormat="1" ht="13" outlineLevel="2" x14ac:dyDescent="0.3">
      <c r="A205" s="118"/>
      <c r="B205" s="128"/>
      <c r="C205" s="131" t="s">
        <v>148</v>
      </c>
      <c r="D205" s="131" t="s">
        <v>92</v>
      </c>
      <c r="E205" s="111">
        <v>52</v>
      </c>
      <c r="F205" s="132">
        <v>123</v>
      </c>
      <c r="G205" s="113">
        <v>21.67</v>
      </c>
      <c r="H205" s="31"/>
      <c r="I205" s="25" t="str">
        <f t="shared" si="23"/>
        <v/>
      </c>
      <c r="J205" s="26"/>
      <c r="K205" s="114" t="str">
        <f t="shared" si="24"/>
        <v/>
      </c>
      <c r="L205" s="115" t="str">
        <f t="shared" si="26"/>
        <v/>
      </c>
      <c r="M205" s="116">
        <f t="shared" si="25"/>
        <v>0</v>
      </c>
      <c r="N205" s="117"/>
    </row>
    <row r="206" spans="1:14" s="107" customFormat="1" ht="13" outlineLevel="2" x14ac:dyDescent="0.3">
      <c r="A206" s="118"/>
      <c r="B206" s="128"/>
      <c r="C206" s="131" t="s">
        <v>100</v>
      </c>
      <c r="D206" s="131" t="s">
        <v>123</v>
      </c>
      <c r="E206" s="111">
        <v>40</v>
      </c>
      <c r="F206" s="132">
        <v>85</v>
      </c>
      <c r="G206" s="113">
        <v>21.67</v>
      </c>
      <c r="H206" s="31"/>
      <c r="I206" s="25" t="str">
        <f t="shared" si="23"/>
        <v/>
      </c>
      <c r="J206" s="26"/>
      <c r="K206" s="114" t="str">
        <f t="shared" si="24"/>
        <v/>
      </c>
      <c r="L206" s="115" t="str">
        <f t="shared" si="26"/>
        <v/>
      </c>
      <c r="M206" s="116">
        <f t="shared" si="25"/>
        <v>0</v>
      </c>
      <c r="N206" s="117"/>
    </row>
    <row r="207" spans="1:14" s="107" customFormat="1" ht="13" outlineLevel="2" x14ac:dyDescent="0.3">
      <c r="A207" s="118"/>
      <c r="B207" s="128"/>
      <c r="C207" s="131" t="s">
        <v>76</v>
      </c>
      <c r="D207" s="131" t="s">
        <v>123</v>
      </c>
      <c r="E207" s="111">
        <v>30</v>
      </c>
      <c r="F207" s="132">
        <v>266.5</v>
      </c>
      <c r="G207" s="113">
        <v>4.33</v>
      </c>
      <c r="H207" s="31"/>
      <c r="I207" s="25" t="str">
        <f t="shared" si="23"/>
        <v/>
      </c>
      <c r="J207" s="26"/>
      <c r="K207" s="114" t="str">
        <f t="shared" si="24"/>
        <v/>
      </c>
      <c r="L207" s="115" t="str">
        <f t="shared" si="26"/>
        <v/>
      </c>
      <c r="M207" s="116">
        <f t="shared" si="25"/>
        <v>0</v>
      </c>
      <c r="N207" s="117"/>
    </row>
    <row r="208" spans="1:14" s="107" customFormat="1" ht="13" outlineLevel="2" x14ac:dyDescent="0.3">
      <c r="A208" s="118"/>
      <c r="B208" s="128"/>
      <c r="C208" s="131" t="s">
        <v>147</v>
      </c>
      <c r="D208" s="131" t="s">
        <v>123</v>
      </c>
      <c r="E208" s="111">
        <v>32</v>
      </c>
      <c r="F208" s="132">
        <v>23.7</v>
      </c>
      <c r="G208" s="113">
        <v>21.67</v>
      </c>
      <c r="H208" s="31"/>
      <c r="I208" s="25" t="str">
        <f t="shared" si="23"/>
        <v/>
      </c>
      <c r="J208" s="26"/>
      <c r="K208" s="114" t="str">
        <f t="shared" si="24"/>
        <v/>
      </c>
      <c r="L208" s="115" t="str">
        <f t="shared" si="26"/>
        <v/>
      </c>
      <c r="M208" s="116">
        <f t="shared" si="25"/>
        <v>0</v>
      </c>
      <c r="N208" s="117"/>
    </row>
    <row r="209" spans="1:14" s="32" customFormat="1" ht="13" outlineLevel="1" x14ac:dyDescent="0.25">
      <c r="A209" s="119" t="s">
        <v>146</v>
      </c>
      <c r="B209" s="129"/>
      <c r="C209" s="121"/>
      <c r="D209" s="121"/>
      <c r="E209" s="122"/>
      <c r="F209" s="123">
        <f>SUBTOTAL(9,F190:F208)</f>
        <v>3517.7999999999993</v>
      </c>
      <c r="G209" s="124"/>
      <c r="H209" s="28"/>
      <c r="I209" s="28">
        <f>SUBTOTAL(9,I190:I208)</f>
        <v>0</v>
      </c>
      <c r="J209" s="29"/>
      <c r="K209" s="125">
        <f>SUBTOTAL(9,K190:K208)</f>
        <v>0</v>
      </c>
      <c r="L209" s="125">
        <f t="shared" si="26"/>
        <v>0</v>
      </c>
      <c r="M209" s="126">
        <f t="shared" ref="M209:M240" si="27">IF(ISERR(K209/F209),0,K209/F209)</f>
        <v>0</v>
      </c>
      <c r="N209" s="130"/>
    </row>
    <row r="210" spans="1:14" s="107" customFormat="1" ht="13" outlineLevel="2" x14ac:dyDescent="0.3">
      <c r="A210" s="108" t="s">
        <v>244</v>
      </c>
      <c r="B210" s="109" t="s">
        <v>73</v>
      </c>
      <c r="C210" s="131" t="s">
        <v>145</v>
      </c>
      <c r="D210" s="131" t="s">
        <v>144</v>
      </c>
      <c r="E210" s="111">
        <v>95</v>
      </c>
      <c r="F210" s="132">
        <v>14</v>
      </c>
      <c r="G210" s="113">
        <v>4.33</v>
      </c>
      <c r="H210" s="31"/>
      <c r="I210" s="25" t="str">
        <f t="shared" ref="I210:I221" si="28">IFERROR(F210/H210*G210,"")</f>
        <v/>
      </c>
      <c r="J210" s="26"/>
      <c r="K210" s="114" t="str">
        <f t="shared" ref="K210:K221" si="29">IFERROR(I210*J210,"")</f>
        <v/>
      </c>
      <c r="L210" s="115" t="str">
        <f t="shared" si="26"/>
        <v/>
      </c>
      <c r="M210" s="116">
        <f t="shared" si="27"/>
        <v>0</v>
      </c>
      <c r="N210" s="117"/>
    </row>
    <row r="211" spans="1:14" s="107" customFormat="1" ht="13" outlineLevel="2" x14ac:dyDescent="0.3">
      <c r="A211" s="118"/>
      <c r="B211" s="109"/>
      <c r="C211" s="131" t="s">
        <v>98</v>
      </c>
      <c r="D211" s="131" t="s">
        <v>123</v>
      </c>
      <c r="E211" s="111">
        <v>41</v>
      </c>
      <c r="F211" s="132">
        <v>69</v>
      </c>
      <c r="G211" s="113">
        <v>4.33</v>
      </c>
      <c r="H211" s="31"/>
      <c r="I211" s="25" t="str">
        <f t="shared" si="28"/>
        <v/>
      </c>
      <c r="J211" s="26"/>
      <c r="K211" s="114" t="str">
        <f t="shared" si="29"/>
        <v/>
      </c>
      <c r="L211" s="115" t="str">
        <f t="shared" si="26"/>
        <v/>
      </c>
      <c r="M211" s="116">
        <f t="shared" si="27"/>
        <v>0</v>
      </c>
      <c r="N211" s="117"/>
    </row>
    <row r="212" spans="1:14" s="107" customFormat="1" ht="13" outlineLevel="2" x14ac:dyDescent="0.3">
      <c r="A212" s="118"/>
      <c r="B212" s="109"/>
      <c r="C212" s="131" t="s">
        <v>62</v>
      </c>
      <c r="D212" s="131" t="s">
        <v>123</v>
      </c>
      <c r="E212" s="111">
        <v>51</v>
      </c>
      <c r="F212" s="132">
        <v>82.5</v>
      </c>
      <c r="G212" s="113">
        <v>4.33</v>
      </c>
      <c r="H212" s="31"/>
      <c r="I212" s="25" t="str">
        <f t="shared" si="28"/>
        <v/>
      </c>
      <c r="J212" s="26"/>
      <c r="K212" s="114" t="str">
        <f t="shared" si="29"/>
        <v/>
      </c>
      <c r="L212" s="115" t="str">
        <f t="shared" si="26"/>
        <v/>
      </c>
      <c r="M212" s="116">
        <f t="shared" si="27"/>
        <v>0</v>
      </c>
      <c r="N212" s="117"/>
    </row>
    <row r="213" spans="1:14" s="107" customFormat="1" ht="13" outlineLevel="2" x14ac:dyDescent="0.3">
      <c r="A213" s="118"/>
      <c r="B213" s="128"/>
      <c r="C213" s="131" t="s">
        <v>61</v>
      </c>
      <c r="D213" s="131" t="s">
        <v>123</v>
      </c>
      <c r="E213" s="111">
        <v>11</v>
      </c>
      <c r="F213" s="132">
        <v>14.8</v>
      </c>
      <c r="G213" s="113">
        <v>4.33</v>
      </c>
      <c r="H213" s="31"/>
      <c r="I213" s="25" t="str">
        <f t="shared" si="28"/>
        <v/>
      </c>
      <c r="J213" s="26"/>
      <c r="K213" s="114" t="str">
        <f t="shared" si="29"/>
        <v/>
      </c>
      <c r="L213" s="115" t="str">
        <f t="shared" si="26"/>
        <v/>
      </c>
      <c r="M213" s="116">
        <f t="shared" si="27"/>
        <v>0</v>
      </c>
      <c r="N213" s="117"/>
    </row>
    <row r="214" spans="1:14" s="107" customFormat="1" ht="13" outlineLevel="2" x14ac:dyDescent="0.3">
      <c r="A214" s="118"/>
      <c r="B214" s="128"/>
      <c r="C214" s="131" t="s">
        <v>76</v>
      </c>
      <c r="D214" s="131" t="s">
        <v>123</v>
      </c>
      <c r="E214" s="111">
        <v>30</v>
      </c>
      <c r="F214" s="132">
        <v>204.05</v>
      </c>
      <c r="G214" s="113">
        <v>4.33</v>
      </c>
      <c r="H214" s="31"/>
      <c r="I214" s="25" t="str">
        <f t="shared" si="28"/>
        <v/>
      </c>
      <c r="J214" s="26"/>
      <c r="K214" s="114" t="str">
        <f t="shared" si="29"/>
        <v/>
      </c>
      <c r="L214" s="115" t="str">
        <f t="shared" si="26"/>
        <v/>
      </c>
      <c r="M214" s="116">
        <f t="shared" si="27"/>
        <v>0</v>
      </c>
      <c r="N214" s="117"/>
    </row>
    <row r="215" spans="1:14" s="107" customFormat="1" ht="13" outlineLevel="2" x14ac:dyDescent="0.3">
      <c r="A215" s="118"/>
      <c r="B215" s="128"/>
      <c r="C215" s="131" t="s">
        <v>134</v>
      </c>
      <c r="D215" s="131" t="s">
        <v>123</v>
      </c>
      <c r="E215" s="111">
        <v>41</v>
      </c>
      <c r="F215" s="132">
        <v>102</v>
      </c>
      <c r="G215" s="113">
        <v>4.33</v>
      </c>
      <c r="H215" s="31"/>
      <c r="I215" s="25" t="str">
        <f t="shared" si="28"/>
        <v/>
      </c>
      <c r="J215" s="26"/>
      <c r="K215" s="114" t="str">
        <f t="shared" si="29"/>
        <v/>
      </c>
      <c r="L215" s="115" t="str">
        <f t="shared" si="26"/>
        <v/>
      </c>
      <c r="M215" s="116">
        <f t="shared" si="27"/>
        <v>0</v>
      </c>
      <c r="N215" s="117"/>
    </row>
    <row r="216" spans="1:14" s="107" customFormat="1" ht="13" outlineLevel="2" x14ac:dyDescent="0.3">
      <c r="A216" s="118"/>
      <c r="B216" s="128"/>
      <c r="C216" s="131" t="s">
        <v>134</v>
      </c>
      <c r="D216" s="131" t="s">
        <v>129</v>
      </c>
      <c r="E216" s="111">
        <v>41</v>
      </c>
      <c r="F216" s="132">
        <v>111</v>
      </c>
      <c r="G216" s="113">
        <v>4.33</v>
      </c>
      <c r="H216" s="31"/>
      <c r="I216" s="25" t="str">
        <f t="shared" si="28"/>
        <v/>
      </c>
      <c r="J216" s="26"/>
      <c r="K216" s="114" t="str">
        <f t="shared" si="29"/>
        <v/>
      </c>
      <c r="L216" s="115" t="str">
        <f t="shared" si="26"/>
        <v/>
      </c>
      <c r="M216" s="116">
        <f t="shared" si="27"/>
        <v>0</v>
      </c>
      <c r="N216" s="117"/>
    </row>
    <row r="217" spans="1:14" s="107" customFormat="1" ht="13" outlineLevel="2" x14ac:dyDescent="0.3">
      <c r="A217" s="118"/>
      <c r="B217" s="109"/>
      <c r="C217" s="131" t="s">
        <v>143</v>
      </c>
      <c r="D217" s="131" t="s">
        <v>123</v>
      </c>
      <c r="E217" s="111">
        <v>41</v>
      </c>
      <c r="F217" s="132">
        <v>34</v>
      </c>
      <c r="G217" s="113">
        <v>4.33</v>
      </c>
      <c r="H217" s="31"/>
      <c r="I217" s="25" t="str">
        <f t="shared" si="28"/>
        <v/>
      </c>
      <c r="J217" s="26"/>
      <c r="K217" s="114" t="str">
        <f t="shared" si="29"/>
        <v/>
      </c>
      <c r="L217" s="115" t="str">
        <f t="shared" si="26"/>
        <v/>
      </c>
      <c r="M217" s="116">
        <f t="shared" si="27"/>
        <v>0</v>
      </c>
      <c r="N217" s="117"/>
    </row>
    <row r="218" spans="1:14" s="107" customFormat="1" ht="13" outlineLevel="2" x14ac:dyDescent="0.3">
      <c r="A218" s="118"/>
      <c r="B218" s="109"/>
      <c r="C218" s="131" t="s">
        <v>132</v>
      </c>
      <c r="D218" s="131" t="s">
        <v>123</v>
      </c>
      <c r="E218" s="111">
        <v>71</v>
      </c>
      <c r="F218" s="132">
        <v>5.6</v>
      </c>
      <c r="G218" s="113">
        <v>4.33</v>
      </c>
      <c r="H218" s="31"/>
      <c r="I218" s="25" t="str">
        <f t="shared" si="28"/>
        <v/>
      </c>
      <c r="J218" s="26"/>
      <c r="K218" s="114" t="str">
        <f t="shared" si="29"/>
        <v/>
      </c>
      <c r="L218" s="115" t="str">
        <f t="shared" si="26"/>
        <v/>
      </c>
      <c r="M218" s="116">
        <f t="shared" si="27"/>
        <v>0</v>
      </c>
      <c r="N218" s="117"/>
    </row>
    <row r="219" spans="1:14" s="107" customFormat="1" ht="13" outlineLevel="2" x14ac:dyDescent="0.3">
      <c r="A219" s="118"/>
      <c r="B219" s="109"/>
      <c r="C219" s="131" t="s">
        <v>142</v>
      </c>
      <c r="D219" s="131" t="s">
        <v>123</v>
      </c>
      <c r="E219" s="111">
        <v>71</v>
      </c>
      <c r="F219" s="132">
        <v>24.21</v>
      </c>
      <c r="G219" s="113">
        <v>4.33</v>
      </c>
      <c r="H219" s="31"/>
      <c r="I219" s="25" t="str">
        <f t="shared" si="28"/>
        <v/>
      </c>
      <c r="J219" s="26"/>
      <c r="K219" s="114" t="str">
        <f t="shared" si="29"/>
        <v/>
      </c>
      <c r="L219" s="115" t="str">
        <f t="shared" si="26"/>
        <v/>
      </c>
      <c r="M219" s="116">
        <f t="shared" si="27"/>
        <v>0</v>
      </c>
      <c r="N219" s="117"/>
    </row>
    <row r="220" spans="1:14" s="107" customFormat="1" ht="13" outlineLevel="2" x14ac:dyDescent="0.3">
      <c r="A220" s="118"/>
      <c r="B220" s="128"/>
      <c r="C220" s="131" t="s">
        <v>141</v>
      </c>
      <c r="D220" s="131" t="s">
        <v>123</v>
      </c>
      <c r="E220" s="111">
        <v>81</v>
      </c>
      <c r="F220" s="132">
        <v>10.8</v>
      </c>
      <c r="G220" s="113">
        <v>0.17</v>
      </c>
      <c r="H220" s="31"/>
      <c r="I220" s="25" t="str">
        <f t="shared" si="28"/>
        <v/>
      </c>
      <c r="J220" s="26"/>
      <c r="K220" s="114" t="str">
        <f t="shared" si="29"/>
        <v/>
      </c>
      <c r="L220" s="115" t="str">
        <f t="shared" si="26"/>
        <v/>
      </c>
      <c r="M220" s="116">
        <f t="shared" si="27"/>
        <v>0</v>
      </c>
      <c r="N220" s="117"/>
    </row>
    <row r="221" spans="1:14" s="107" customFormat="1" ht="13" outlineLevel="2" x14ac:dyDescent="0.3">
      <c r="A221" s="118"/>
      <c r="B221" s="128"/>
      <c r="C221" s="131" t="s">
        <v>140</v>
      </c>
      <c r="D221" s="131" t="s">
        <v>123</v>
      </c>
      <c r="E221" s="111">
        <v>82</v>
      </c>
      <c r="F221" s="132">
        <v>3</v>
      </c>
      <c r="G221" s="113">
        <v>4.33</v>
      </c>
      <c r="H221" s="31"/>
      <c r="I221" s="25" t="str">
        <f t="shared" si="28"/>
        <v/>
      </c>
      <c r="J221" s="26"/>
      <c r="K221" s="114" t="str">
        <f t="shared" si="29"/>
        <v/>
      </c>
      <c r="L221" s="115" t="str">
        <f t="shared" si="26"/>
        <v/>
      </c>
      <c r="M221" s="116">
        <f t="shared" si="27"/>
        <v>0</v>
      </c>
      <c r="N221" s="117"/>
    </row>
    <row r="222" spans="1:14" s="32" customFormat="1" ht="13" outlineLevel="1" x14ac:dyDescent="0.25">
      <c r="A222" s="119" t="s">
        <v>245</v>
      </c>
      <c r="B222" s="129"/>
      <c r="C222" s="121"/>
      <c r="D222" s="121"/>
      <c r="E222" s="122"/>
      <c r="F222" s="123">
        <f>SUBTOTAL(9,F209:F221)</f>
        <v>674.96</v>
      </c>
      <c r="G222" s="124"/>
      <c r="H222" s="28"/>
      <c r="I222" s="28">
        <f>SUBTOTAL(9,I210:I221)</f>
        <v>0</v>
      </c>
      <c r="J222" s="29"/>
      <c r="K222" s="125">
        <f>SUBTOTAL(9,K210:K221)</f>
        <v>0</v>
      </c>
      <c r="L222" s="125">
        <f t="shared" si="26"/>
        <v>0</v>
      </c>
      <c r="M222" s="126">
        <f t="shared" si="27"/>
        <v>0</v>
      </c>
      <c r="N222" s="130"/>
    </row>
    <row r="223" spans="1:14" s="107" customFormat="1" ht="13" outlineLevel="2" x14ac:dyDescent="0.3">
      <c r="A223" s="108" t="s">
        <v>139</v>
      </c>
      <c r="B223" s="109" t="s">
        <v>116</v>
      </c>
      <c r="C223" s="131" t="s">
        <v>76</v>
      </c>
      <c r="D223" s="131" t="s">
        <v>92</v>
      </c>
      <c r="E223" s="111">
        <v>30</v>
      </c>
      <c r="F223" s="132">
        <v>9.9</v>
      </c>
      <c r="G223" s="113">
        <v>4.33</v>
      </c>
      <c r="H223" s="31"/>
      <c r="I223" s="25" t="str">
        <f t="shared" ref="I223:I236" si="30">IFERROR(F223/H223*G223,"")</f>
        <v/>
      </c>
      <c r="J223" s="26"/>
      <c r="K223" s="114" t="str">
        <f t="shared" ref="K223:K236" si="31">IFERROR(I223*J223,"")</f>
        <v/>
      </c>
      <c r="L223" s="115" t="str">
        <f t="shared" si="26"/>
        <v/>
      </c>
      <c r="M223" s="116">
        <f t="shared" si="27"/>
        <v>0</v>
      </c>
      <c r="N223" s="117"/>
    </row>
    <row r="224" spans="1:14" s="107" customFormat="1" ht="13" outlineLevel="2" x14ac:dyDescent="0.3">
      <c r="A224" s="118"/>
      <c r="B224" s="109"/>
      <c r="C224" s="131" t="s">
        <v>76</v>
      </c>
      <c r="D224" s="131" t="s">
        <v>123</v>
      </c>
      <c r="E224" s="111">
        <v>30</v>
      </c>
      <c r="F224" s="132">
        <v>29.2</v>
      </c>
      <c r="G224" s="113">
        <v>4.33</v>
      </c>
      <c r="H224" s="31"/>
      <c r="I224" s="25" t="str">
        <f t="shared" si="30"/>
        <v/>
      </c>
      <c r="J224" s="26"/>
      <c r="K224" s="114" t="str">
        <f t="shared" si="31"/>
        <v/>
      </c>
      <c r="L224" s="115" t="str">
        <f t="shared" si="26"/>
        <v/>
      </c>
      <c r="M224" s="116">
        <f t="shared" si="27"/>
        <v>0</v>
      </c>
      <c r="N224" s="117"/>
    </row>
    <row r="225" spans="1:14" s="107" customFormat="1" ht="13" outlineLevel="2" x14ac:dyDescent="0.3">
      <c r="A225" s="118"/>
      <c r="B225" s="109"/>
      <c r="C225" s="131" t="s">
        <v>134</v>
      </c>
      <c r="D225" s="131" t="s">
        <v>133</v>
      </c>
      <c r="E225" s="111">
        <v>41</v>
      </c>
      <c r="F225" s="132">
        <v>30.7</v>
      </c>
      <c r="G225" s="113">
        <v>4.33</v>
      </c>
      <c r="H225" s="31"/>
      <c r="I225" s="25" t="str">
        <f t="shared" si="30"/>
        <v/>
      </c>
      <c r="J225" s="26"/>
      <c r="K225" s="114" t="str">
        <f t="shared" si="31"/>
        <v/>
      </c>
      <c r="L225" s="115" t="str">
        <f t="shared" si="26"/>
        <v/>
      </c>
      <c r="M225" s="116">
        <f t="shared" si="27"/>
        <v>0</v>
      </c>
      <c r="N225" s="117"/>
    </row>
    <row r="226" spans="1:14" s="107" customFormat="1" ht="13" outlineLevel="2" x14ac:dyDescent="0.3">
      <c r="A226" s="118"/>
      <c r="B226" s="128"/>
      <c r="C226" s="131" t="s">
        <v>62</v>
      </c>
      <c r="D226" s="131" t="s">
        <v>92</v>
      </c>
      <c r="E226" s="111">
        <v>51</v>
      </c>
      <c r="F226" s="132">
        <v>22.8</v>
      </c>
      <c r="G226" s="113">
        <v>4.33</v>
      </c>
      <c r="H226" s="31"/>
      <c r="I226" s="25" t="str">
        <f t="shared" si="30"/>
        <v/>
      </c>
      <c r="J226" s="26"/>
      <c r="K226" s="114" t="str">
        <f t="shared" si="31"/>
        <v/>
      </c>
      <c r="L226" s="115" t="str">
        <f t="shared" si="26"/>
        <v/>
      </c>
      <c r="M226" s="116">
        <f t="shared" si="27"/>
        <v>0</v>
      </c>
      <c r="N226" s="117"/>
    </row>
    <row r="227" spans="1:14" s="107" customFormat="1" ht="13" outlineLevel="2" x14ac:dyDescent="0.3">
      <c r="A227" s="118"/>
      <c r="B227" s="128"/>
      <c r="C227" s="131" t="s">
        <v>138</v>
      </c>
      <c r="D227" s="131" t="s">
        <v>123</v>
      </c>
      <c r="E227" s="111">
        <v>81</v>
      </c>
      <c r="F227" s="132">
        <v>21.4</v>
      </c>
      <c r="G227" s="113">
        <v>0.17</v>
      </c>
      <c r="H227" s="31"/>
      <c r="I227" s="25" t="str">
        <f t="shared" si="30"/>
        <v/>
      </c>
      <c r="J227" s="26"/>
      <c r="K227" s="114" t="str">
        <f t="shared" si="31"/>
        <v/>
      </c>
      <c r="L227" s="115" t="str">
        <f t="shared" si="26"/>
        <v/>
      </c>
      <c r="M227" s="116">
        <f t="shared" si="27"/>
        <v>0</v>
      </c>
      <c r="N227" s="117"/>
    </row>
    <row r="228" spans="1:14" s="107" customFormat="1" ht="13" outlineLevel="2" x14ac:dyDescent="0.3">
      <c r="A228" s="118"/>
      <c r="B228" s="128"/>
      <c r="C228" s="131" t="s">
        <v>137</v>
      </c>
      <c r="D228" s="131" t="s">
        <v>92</v>
      </c>
      <c r="E228" s="111">
        <v>81</v>
      </c>
      <c r="F228" s="132">
        <v>6.2</v>
      </c>
      <c r="G228" s="113">
        <v>0.17</v>
      </c>
      <c r="H228" s="31"/>
      <c r="I228" s="25" t="str">
        <f t="shared" si="30"/>
        <v/>
      </c>
      <c r="J228" s="26"/>
      <c r="K228" s="114" t="str">
        <f t="shared" si="31"/>
        <v/>
      </c>
      <c r="L228" s="115" t="str">
        <f t="shared" si="26"/>
        <v/>
      </c>
      <c r="M228" s="116">
        <f t="shared" si="27"/>
        <v>0</v>
      </c>
      <c r="N228" s="117"/>
    </row>
    <row r="229" spans="1:14" s="107" customFormat="1" ht="13" outlineLevel="2" x14ac:dyDescent="0.3">
      <c r="A229" s="118"/>
      <c r="B229" s="109"/>
      <c r="C229" s="131" t="s">
        <v>105</v>
      </c>
      <c r="D229" s="131" t="s">
        <v>133</v>
      </c>
      <c r="E229" s="111">
        <v>89</v>
      </c>
      <c r="F229" s="132">
        <v>7.5</v>
      </c>
      <c r="G229" s="113">
        <v>4.33</v>
      </c>
      <c r="H229" s="31"/>
      <c r="I229" s="25" t="str">
        <f t="shared" si="30"/>
        <v/>
      </c>
      <c r="J229" s="26"/>
      <c r="K229" s="114" t="str">
        <f t="shared" si="31"/>
        <v/>
      </c>
      <c r="L229" s="115" t="str">
        <f t="shared" si="26"/>
        <v/>
      </c>
      <c r="M229" s="116">
        <f t="shared" si="27"/>
        <v>0</v>
      </c>
      <c r="N229" s="117"/>
    </row>
    <row r="230" spans="1:14" s="107" customFormat="1" ht="13" outlineLevel="2" x14ac:dyDescent="0.3">
      <c r="A230" s="118"/>
      <c r="B230" s="109" t="s">
        <v>73</v>
      </c>
      <c r="C230" s="131" t="s">
        <v>136</v>
      </c>
      <c r="D230" s="131" t="s">
        <v>135</v>
      </c>
      <c r="E230" s="111">
        <v>95</v>
      </c>
      <c r="F230" s="132">
        <v>6.7</v>
      </c>
      <c r="G230" s="113">
        <v>4.33</v>
      </c>
      <c r="H230" s="31"/>
      <c r="I230" s="25" t="str">
        <f t="shared" si="30"/>
        <v/>
      </c>
      <c r="J230" s="26"/>
      <c r="K230" s="114" t="str">
        <f t="shared" si="31"/>
        <v/>
      </c>
      <c r="L230" s="115" t="str">
        <f t="shared" si="26"/>
        <v/>
      </c>
      <c r="M230" s="116">
        <f t="shared" si="27"/>
        <v>0</v>
      </c>
      <c r="N230" s="117"/>
    </row>
    <row r="231" spans="1:14" s="107" customFormat="1" ht="13" outlineLevel="2" x14ac:dyDescent="0.3">
      <c r="A231" s="118"/>
      <c r="B231" s="109"/>
      <c r="C231" s="131" t="s">
        <v>76</v>
      </c>
      <c r="D231" s="131" t="s">
        <v>133</v>
      </c>
      <c r="E231" s="111">
        <v>30</v>
      </c>
      <c r="F231" s="132">
        <v>87.4</v>
      </c>
      <c r="G231" s="113">
        <v>4.33</v>
      </c>
      <c r="H231" s="31"/>
      <c r="I231" s="25" t="str">
        <f t="shared" si="30"/>
        <v/>
      </c>
      <c r="J231" s="26"/>
      <c r="K231" s="114" t="str">
        <f t="shared" si="31"/>
        <v/>
      </c>
      <c r="L231" s="115" t="str">
        <f t="shared" si="26"/>
        <v/>
      </c>
      <c r="M231" s="116">
        <f t="shared" si="27"/>
        <v>0</v>
      </c>
      <c r="N231" s="117"/>
    </row>
    <row r="232" spans="1:14" s="107" customFormat="1" ht="13" outlineLevel="2" x14ac:dyDescent="0.3">
      <c r="A232" s="118"/>
      <c r="B232" s="109"/>
      <c r="C232" s="131" t="s">
        <v>98</v>
      </c>
      <c r="D232" s="131" t="s">
        <v>135</v>
      </c>
      <c r="E232" s="111">
        <v>41</v>
      </c>
      <c r="F232" s="132">
        <v>28.6</v>
      </c>
      <c r="G232" s="113">
        <v>4.33</v>
      </c>
      <c r="H232" s="31"/>
      <c r="I232" s="25" t="str">
        <f t="shared" si="30"/>
        <v/>
      </c>
      <c r="J232" s="26"/>
      <c r="K232" s="114" t="str">
        <f t="shared" si="31"/>
        <v/>
      </c>
      <c r="L232" s="115" t="str">
        <f t="shared" si="26"/>
        <v/>
      </c>
      <c r="M232" s="116">
        <f t="shared" si="27"/>
        <v>0</v>
      </c>
      <c r="N232" s="117"/>
    </row>
    <row r="233" spans="1:14" s="107" customFormat="1" ht="13" outlineLevel="2" x14ac:dyDescent="0.3">
      <c r="A233" s="118"/>
      <c r="B233" s="109"/>
      <c r="C233" s="131" t="s">
        <v>62</v>
      </c>
      <c r="D233" s="131" t="s">
        <v>135</v>
      </c>
      <c r="E233" s="111">
        <v>51</v>
      </c>
      <c r="F233" s="132">
        <v>12.6</v>
      </c>
      <c r="G233" s="113">
        <v>4.33</v>
      </c>
      <c r="H233" s="31"/>
      <c r="I233" s="25" t="str">
        <f t="shared" si="30"/>
        <v/>
      </c>
      <c r="J233" s="26"/>
      <c r="K233" s="114" t="str">
        <f t="shared" si="31"/>
        <v/>
      </c>
      <c r="L233" s="115" t="str">
        <f t="shared" si="26"/>
        <v/>
      </c>
      <c r="M233" s="116">
        <f t="shared" si="27"/>
        <v>0</v>
      </c>
      <c r="N233" s="117"/>
    </row>
    <row r="234" spans="1:14" s="107" customFormat="1" ht="13" outlineLevel="2" x14ac:dyDescent="0.3">
      <c r="A234" s="118"/>
      <c r="B234" s="128"/>
      <c r="C234" s="131" t="s">
        <v>134</v>
      </c>
      <c r="D234" s="131" t="s">
        <v>133</v>
      </c>
      <c r="E234" s="111">
        <v>41</v>
      </c>
      <c r="F234" s="132">
        <v>18.100000000000001</v>
      </c>
      <c r="G234" s="113">
        <v>4.33</v>
      </c>
      <c r="H234" s="31"/>
      <c r="I234" s="25" t="str">
        <f t="shared" si="30"/>
        <v/>
      </c>
      <c r="J234" s="26"/>
      <c r="K234" s="114" t="str">
        <f t="shared" si="31"/>
        <v/>
      </c>
      <c r="L234" s="115" t="str">
        <f t="shared" si="26"/>
        <v/>
      </c>
      <c r="M234" s="116">
        <f t="shared" si="27"/>
        <v>0</v>
      </c>
      <c r="N234" s="117"/>
    </row>
    <row r="235" spans="1:14" s="107" customFormat="1" ht="13" outlineLevel="2" x14ac:dyDescent="0.3">
      <c r="A235" s="118"/>
      <c r="B235" s="128"/>
      <c r="C235" s="131" t="s">
        <v>132</v>
      </c>
      <c r="D235" s="131" t="s">
        <v>92</v>
      </c>
      <c r="E235" s="111">
        <v>71</v>
      </c>
      <c r="F235" s="132">
        <v>9.5</v>
      </c>
      <c r="G235" s="113">
        <v>4.33</v>
      </c>
      <c r="H235" s="31"/>
      <c r="I235" s="25" t="str">
        <f t="shared" si="30"/>
        <v/>
      </c>
      <c r="J235" s="26"/>
      <c r="K235" s="114" t="str">
        <f t="shared" si="31"/>
        <v/>
      </c>
      <c r="L235" s="115" t="str">
        <f t="shared" si="26"/>
        <v/>
      </c>
      <c r="M235" s="116">
        <f t="shared" si="27"/>
        <v>0</v>
      </c>
      <c r="N235" s="117"/>
    </row>
    <row r="236" spans="1:14" s="107" customFormat="1" ht="13" outlineLevel="2" x14ac:dyDescent="0.3">
      <c r="A236" s="118"/>
      <c r="B236" s="128"/>
      <c r="C236" s="131" t="s">
        <v>61</v>
      </c>
      <c r="D236" s="131" t="s">
        <v>92</v>
      </c>
      <c r="E236" s="111">
        <v>11</v>
      </c>
      <c r="F236" s="132">
        <v>5.5</v>
      </c>
      <c r="G236" s="113">
        <v>4.33</v>
      </c>
      <c r="H236" s="31"/>
      <c r="I236" s="25" t="str">
        <f t="shared" si="30"/>
        <v/>
      </c>
      <c r="J236" s="26"/>
      <c r="K236" s="114" t="str">
        <f t="shared" si="31"/>
        <v/>
      </c>
      <c r="L236" s="115" t="str">
        <f t="shared" si="26"/>
        <v/>
      </c>
      <c r="M236" s="116">
        <f t="shared" si="27"/>
        <v>0</v>
      </c>
      <c r="N236" s="117"/>
    </row>
    <row r="237" spans="1:14" s="32" customFormat="1" ht="13" outlineLevel="1" x14ac:dyDescent="0.25">
      <c r="A237" s="119" t="s">
        <v>131</v>
      </c>
      <c r="B237" s="129"/>
      <c r="C237" s="121"/>
      <c r="D237" s="121"/>
      <c r="E237" s="122"/>
      <c r="F237" s="123">
        <f>SUBTOTAL(9,F223:F236)</f>
        <v>296.10000000000002</v>
      </c>
      <c r="G237" s="124"/>
      <c r="H237" s="28"/>
      <c r="I237" s="28">
        <f>SUBTOTAL(9,I223:I236)</f>
        <v>0</v>
      </c>
      <c r="J237" s="29"/>
      <c r="K237" s="125">
        <f>SUBTOTAL(9,K223:K236)</f>
        <v>0</v>
      </c>
      <c r="L237" s="125">
        <f t="shared" si="26"/>
        <v>0</v>
      </c>
      <c r="M237" s="126">
        <f t="shared" si="27"/>
        <v>0</v>
      </c>
      <c r="N237" s="130"/>
    </row>
    <row r="238" spans="1:14" s="107" customFormat="1" ht="13" outlineLevel="2" x14ac:dyDescent="0.3">
      <c r="A238" s="108" t="s">
        <v>246</v>
      </c>
      <c r="B238" s="109" t="s">
        <v>67</v>
      </c>
      <c r="C238" s="131" t="s">
        <v>62</v>
      </c>
      <c r="D238" s="107" t="s">
        <v>123</v>
      </c>
      <c r="E238" s="111">
        <v>51</v>
      </c>
      <c r="F238" s="132">
        <v>54</v>
      </c>
      <c r="G238" s="113">
        <v>4.33</v>
      </c>
      <c r="H238" s="31"/>
      <c r="I238" s="25" t="str">
        <f>IFERROR(F238/H238*G238,"")</f>
        <v/>
      </c>
      <c r="J238" s="26"/>
      <c r="K238" s="114" t="str">
        <f>IFERROR(I238*J238,"")</f>
        <v/>
      </c>
      <c r="L238" s="115" t="str">
        <f t="shared" si="26"/>
        <v/>
      </c>
      <c r="M238" s="116">
        <f t="shared" si="27"/>
        <v>0</v>
      </c>
      <c r="N238" s="117"/>
    </row>
    <row r="239" spans="1:14" s="107" customFormat="1" ht="13" outlineLevel="2" x14ac:dyDescent="0.3">
      <c r="A239" s="118"/>
      <c r="B239" s="109"/>
      <c r="C239" s="131" t="s">
        <v>61</v>
      </c>
      <c r="D239" s="107" t="s">
        <v>92</v>
      </c>
      <c r="E239" s="111">
        <v>11</v>
      </c>
      <c r="F239" s="132">
        <v>12</v>
      </c>
      <c r="G239" s="113">
        <v>4.33</v>
      </c>
      <c r="H239" s="31"/>
      <c r="I239" s="25" t="str">
        <f>IFERROR(F239/H239*G239,"")</f>
        <v/>
      </c>
      <c r="J239" s="26"/>
      <c r="K239" s="114" t="str">
        <f>IFERROR(I239*J239,"")</f>
        <v/>
      </c>
      <c r="L239" s="115" t="str">
        <f t="shared" si="26"/>
        <v/>
      </c>
      <c r="M239" s="116">
        <f t="shared" si="27"/>
        <v>0</v>
      </c>
      <c r="N239" s="117"/>
    </row>
    <row r="240" spans="1:14" s="107" customFormat="1" ht="13" outlineLevel="2" x14ac:dyDescent="0.3">
      <c r="A240" s="118"/>
      <c r="B240" s="109"/>
      <c r="C240" s="131" t="s">
        <v>76</v>
      </c>
      <c r="D240" s="131" t="s">
        <v>123</v>
      </c>
      <c r="E240" s="111">
        <v>30</v>
      </c>
      <c r="F240" s="132">
        <v>43</v>
      </c>
      <c r="G240" s="113">
        <v>4.33</v>
      </c>
      <c r="H240" s="31"/>
      <c r="I240" s="25" t="str">
        <f>IFERROR(F240/H240*G240,"")</f>
        <v/>
      </c>
      <c r="J240" s="26"/>
      <c r="K240" s="114" t="str">
        <f>IFERROR(I240*J240,"")</f>
        <v/>
      </c>
      <c r="L240" s="115" t="str">
        <f t="shared" si="26"/>
        <v/>
      </c>
      <c r="M240" s="116">
        <f t="shared" si="27"/>
        <v>0</v>
      </c>
      <c r="N240" s="117"/>
    </row>
    <row r="241" spans="1:14" s="107" customFormat="1" ht="13" outlineLevel="2" x14ac:dyDescent="0.3">
      <c r="A241" s="118"/>
      <c r="B241" s="109"/>
      <c r="C241" s="131" t="s">
        <v>130</v>
      </c>
      <c r="D241" s="107" t="s">
        <v>129</v>
      </c>
      <c r="E241" s="111">
        <v>41</v>
      </c>
      <c r="F241" s="132">
        <v>196</v>
      </c>
      <c r="G241" s="113">
        <v>4.33</v>
      </c>
      <c r="H241" s="31"/>
      <c r="I241" s="25" t="str">
        <f>IFERROR(F241/H241*G241,"")</f>
        <v/>
      </c>
      <c r="J241" s="26"/>
      <c r="K241" s="114" t="str">
        <f>IFERROR(I241*J241,"")</f>
        <v/>
      </c>
      <c r="L241" s="115" t="str">
        <f t="shared" si="26"/>
        <v/>
      </c>
      <c r="M241" s="116">
        <f t="shared" ref="M241:M272" si="32">IF(ISERR(K241/F241),0,K241/F241)</f>
        <v>0</v>
      </c>
      <c r="N241" s="117"/>
    </row>
    <row r="242" spans="1:14" s="107" customFormat="1" ht="13" outlineLevel="2" x14ac:dyDescent="0.3">
      <c r="A242" s="118"/>
      <c r="B242" s="109"/>
      <c r="C242" s="131" t="s">
        <v>128</v>
      </c>
      <c r="D242" s="107" t="s">
        <v>123</v>
      </c>
      <c r="E242" s="111">
        <v>80</v>
      </c>
      <c r="F242" s="132">
        <v>4.7</v>
      </c>
      <c r="G242" s="113">
        <v>0.08</v>
      </c>
      <c r="H242" s="31"/>
      <c r="I242" s="25" t="str">
        <f>IFERROR(F242/H242*G242,"")</f>
        <v/>
      </c>
      <c r="J242" s="26"/>
      <c r="K242" s="114" t="str">
        <f>IFERROR(I242*J242,"")</f>
        <v/>
      </c>
      <c r="L242" s="115" t="str">
        <f t="shared" si="26"/>
        <v/>
      </c>
      <c r="M242" s="116">
        <f t="shared" si="32"/>
        <v>0</v>
      </c>
      <c r="N242" s="117"/>
    </row>
    <row r="243" spans="1:14" s="32" customFormat="1" ht="13" outlineLevel="1" x14ac:dyDescent="0.25">
      <c r="A243" s="119" t="s">
        <v>247</v>
      </c>
      <c r="B243" s="129"/>
      <c r="C243" s="121"/>
      <c r="D243" s="121"/>
      <c r="E243" s="122"/>
      <c r="F243" s="123">
        <f>SUBTOTAL(9,F238:F242)</f>
        <v>309.7</v>
      </c>
      <c r="G243" s="124"/>
      <c r="H243" s="28"/>
      <c r="I243" s="28">
        <f>SUBTOTAL(9,I238:I242)</f>
        <v>0</v>
      </c>
      <c r="J243" s="29"/>
      <c r="K243" s="125">
        <f>SUBTOTAL(9,K238:K242)</f>
        <v>0</v>
      </c>
      <c r="L243" s="125">
        <f t="shared" si="26"/>
        <v>0</v>
      </c>
      <c r="M243" s="126">
        <f t="shared" si="32"/>
        <v>0</v>
      </c>
      <c r="N243" s="130"/>
    </row>
    <row r="244" spans="1:14" s="107" customFormat="1" ht="13" outlineLevel="2" x14ac:dyDescent="0.3">
      <c r="A244" s="108" t="s">
        <v>248</v>
      </c>
      <c r="B244" s="109" t="s">
        <v>73</v>
      </c>
      <c r="C244" s="131" t="s">
        <v>106</v>
      </c>
      <c r="D244" s="107" t="s">
        <v>92</v>
      </c>
      <c r="E244" s="111">
        <v>51</v>
      </c>
      <c r="F244" s="132">
        <v>18.309999999999999</v>
      </c>
      <c r="G244" s="113">
        <v>4.33</v>
      </c>
      <c r="H244" s="31"/>
      <c r="I244" s="25" t="str">
        <f>IFERROR(F244/H244*G244,"")</f>
        <v/>
      </c>
      <c r="J244" s="26"/>
      <c r="K244" s="114" t="str">
        <f>IFERROR(I244*J244,"")</f>
        <v/>
      </c>
      <c r="L244" s="115" t="str">
        <f t="shared" si="26"/>
        <v/>
      </c>
      <c r="M244" s="116">
        <f t="shared" si="32"/>
        <v>0</v>
      </c>
      <c r="N244" s="117"/>
    </row>
    <row r="245" spans="1:14" s="107" customFormat="1" ht="13" outlineLevel="2" x14ac:dyDescent="0.3">
      <c r="A245" s="118"/>
      <c r="B245" s="109"/>
      <c r="C245" s="131" t="s">
        <v>70</v>
      </c>
      <c r="D245" s="107" t="s">
        <v>92</v>
      </c>
      <c r="E245" s="111">
        <v>89</v>
      </c>
      <c r="F245" s="132">
        <v>15</v>
      </c>
      <c r="G245" s="113">
        <v>4.33</v>
      </c>
      <c r="H245" s="31"/>
      <c r="I245" s="25" t="str">
        <f>IFERROR(F245/H245*G245,"")</f>
        <v/>
      </c>
      <c r="J245" s="26"/>
      <c r="K245" s="114" t="str">
        <f>IFERROR(I245*J245,"")</f>
        <v/>
      </c>
      <c r="L245" s="115" t="str">
        <f t="shared" si="26"/>
        <v/>
      </c>
      <c r="M245" s="116">
        <f t="shared" si="32"/>
        <v>0</v>
      </c>
      <c r="N245" s="117"/>
    </row>
    <row r="246" spans="1:14" s="107" customFormat="1" ht="13" outlineLevel="2" x14ac:dyDescent="0.3">
      <c r="A246" s="118"/>
      <c r="B246" s="109"/>
      <c r="C246" s="131" t="s">
        <v>107</v>
      </c>
      <c r="E246" s="111">
        <v>95</v>
      </c>
      <c r="F246" s="132">
        <v>1200</v>
      </c>
      <c r="G246" s="113">
        <v>4.33</v>
      </c>
      <c r="H246" s="31"/>
      <c r="I246" s="25" t="str">
        <f>IFERROR(F246/H246*G246,"")</f>
        <v/>
      </c>
      <c r="J246" s="26"/>
      <c r="K246" s="114" t="str">
        <f>IFERROR(I246*J246,"")</f>
        <v/>
      </c>
      <c r="L246" s="115" t="str">
        <f t="shared" si="26"/>
        <v/>
      </c>
      <c r="M246" s="116">
        <f t="shared" si="32"/>
        <v>0</v>
      </c>
      <c r="N246" s="117"/>
    </row>
    <row r="247" spans="1:14" s="107" customFormat="1" ht="13" outlineLevel="2" x14ac:dyDescent="0.3">
      <c r="A247" s="118"/>
      <c r="B247" s="109" t="s">
        <v>67</v>
      </c>
      <c r="C247" s="131" t="s">
        <v>106</v>
      </c>
      <c r="D247" s="107" t="s">
        <v>92</v>
      </c>
      <c r="E247" s="111">
        <v>51</v>
      </c>
      <c r="F247" s="132">
        <v>55.14</v>
      </c>
      <c r="G247" s="113">
        <v>4.33</v>
      </c>
      <c r="H247" s="31"/>
      <c r="I247" s="25" t="str">
        <f>IFERROR(F247/H247*G247,"")</f>
        <v/>
      </c>
      <c r="J247" s="26"/>
      <c r="K247" s="114" t="str">
        <f>IFERROR(I247*J247,"")</f>
        <v/>
      </c>
      <c r="L247" s="115" t="str">
        <f t="shared" si="26"/>
        <v/>
      </c>
      <c r="M247" s="116">
        <f t="shared" si="32"/>
        <v>0</v>
      </c>
      <c r="N247" s="117"/>
    </row>
    <row r="248" spans="1:14" s="107" customFormat="1" ht="13" outlineLevel="2" x14ac:dyDescent="0.3">
      <c r="A248" s="118"/>
      <c r="B248" s="109"/>
      <c r="C248" s="131" t="s">
        <v>70</v>
      </c>
      <c r="D248" s="107" t="s">
        <v>92</v>
      </c>
      <c r="E248" s="111">
        <v>89</v>
      </c>
      <c r="F248" s="132">
        <v>15</v>
      </c>
      <c r="G248" s="113">
        <v>4.33</v>
      </c>
      <c r="H248" s="31"/>
      <c r="I248" s="25" t="str">
        <f>IFERROR(F248/H248*G248,"")</f>
        <v/>
      </c>
      <c r="J248" s="26"/>
      <c r="K248" s="114" t="str">
        <f>IFERROR(I248*J248,"")</f>
        <v/>
      </c>
      <c r="L248" s="115" t="str">
        <f t="shared" si="26"/>
        <v/>
      </c>
      <c r="M248" s="116">
        <f t="shared" si="32"/>
        <v>0</v>
      </c>
      <c r="N248" s="117"/>
    </row>
    <row r="249" spans="1:14" s="32" customFormat="1" ht="13" outlineLevel="1" x14ac:dyDescent="0.25">
      <c r="A249" s="119" t="s">
        <v>249</v>
      </c>
      <c r="B249" s="129"/>
      <c r="C249" s="121"/>
      <c r="D249" s="121"/>
      <c r="E249" s="122"/>
      <c r="F249" s="123">
        <f>SUM(F244:F248)</f>
        <v>1303.45</v>
      </c>
      <c r="G249" s="124"/>
      <c r="H249" s="28"/>
      <c r="I249" s="28">
        <f>SUBTOTAL(9,I244:I248)</f>
        <v>0</v>
      </c>
      <c r="J249" s="29"/>
      <c r="K249" s="125">
        <f>SUBTOTAL(9,K244:K248)</f>
        <v>0</v>
      </c>
      <c r="L249" s="125">
        <f t="shared" si="26"/>
        <v>0</v>
      </c>
      <c r="M249" s="126">
        <f t="shared" si="32"/>
        <v>0</v>
      </c>
      <c r="N249" s="130"/>
    </row>
    <row r="250" spans="1:14" s="107" customFormat="1" ht="13" outlineLevel="2" x14ac:dyDescent="0.3">
      <c r="A250" s="108" t="s">
        <v>127</v>
      </c>
      <c r="B250" s="109" t="s">
        <v>116</v>
      </c>
      <c r="C250" s="131" t="s">
        <v>115</v>
      </c>
      <c r="D250" s="107" t="s">
        <v>125</v>
      </c>
      <c r="E250" s="111">
        <v>87</v>
      </c>
      <c r="F250" s="132">
        <v>307</v>
      </c>
      <c r="G250" s="113">
        <v>4.33</v>
      </c>
      <c r="H250" s="31"/>
      <c r="I250" s="25" t="str">
        <f t="shared" ref="I250:I265" si="33">IFERROR(F250/H250*G250,"")</f>
        <v/>
      </c>
      <c r="J250" s="26"/>
      <c r="K250" s="114" t="str">
        <f t="shared" ref="K250:K265" si="34">IFERROR(I250*J250,"")</f>
        <v/>
      </c>
      <c r="L250" s="115" t="str">
        <f t="shared" si="26"/>
        <v/>
      </c>
      <c r="M250" s="116">
        <f t="shared" si="32"/>
        <v>0</v>
      </c>
      <c r="N250" s="117"/>
    </row>
    <row r="251" spans="1:14" s="107" customFormat="1" ht="13" outlineLevel="2" x14ac:dyDescent="0.3">
      <c r="A251" s="118"/>
      <c r="B251" s="109"/>
      <c r="C251" s="131" t="s">
        <v>62</v>
      </c>
      <c r="D251" s="107" t="s">
        <v>92</v>
      </c>
      <c r="E251" s="111">
        <v>51</v>
      </c>
      <c r="F251" s="132">
        <v>12.18</v>
      </c>
      <c r="G251" s="113">
        <v>4.33</v>
      </c>
      <c r="H251" s="31"/>
      <c r="I251" s="25" t="str">
        <f t="shared" si="33"/>
        <v/>
      </c>
      <c r="J251" s="26"/>
      <c r="K251" s="114" t="str">
        <f t="shared" si="34"/>
        <v/>
      </c>
      <c r="L251" s="115" t="str">
        <f t="shared" si="26"/>
        <v/>
      </c>
      <c r="M251" s="116">
        <f t="shared" si="32"/>
        <v>0</v>
      </c>
      <c r="N251" s="117"/>
    </row>
    <row r="252" spans="1:14" s="107" customFormat="1" ht="13" outlineLevel="2" x14ac:dyDescent="0.3">
      <c r="A252" s="118"/>
      <c r="B252" s="109"/>
      <c r="C252" s="131" t="s">
        <v>126</v>
      </c>
      <c r="D252" s="107" t="s">
        <v>125</v>
      </c>
      <c r="E252" s="111">
        <v>93</v>
      </c>
      <c r="F252" s="132">
        <v>2</v>
      </c>
      <c r="G252" s="113">
        <v>4.33</v>
      </c>
      <c r="H252" s="31"/>
      <c r="I252" s="25" t="str">
        <f t="shared" si="33"/>
        <v/>
      </c>
      <c r="J252" s="26"/>
      <c r="K252" s="114" t="str">
        <f t="shared" si="34"/>
        <v/>
      </c>
      <c r="L252" s="115" t="str">
        <f t="shared" si="26"/>
        <v/>
      </c>
      <c r="M252" s="116">
        <f t="shared" si="32"/>
        <v>0</v>
      </c>
      <c r="N252" s="117"/>
    </row>
    <row r="253" spans="1:14" s="107" customFormat="1" ht="13" outlineLevel="2" x14ac:dyDescent="0.3">
      <c r="A253" s="118"/>
      <c r="B253" s="109"/>
      <c r="C253" s="131" t="s">
        <v>124</v>
      </c>
      <c r="D253" s="107" t="s">
        <v>92</v>
      </c>
      <c r="E253" s="111">
        <v>89</v>
      </c>
      <c r="F253" s="132">
        <v>15</v>
      </c>
      <c r="G253" s="113">
        <v>4.33</v>
      </c>
      <c r="H253" s="31"/>
      <c r="I253" s="25" t="str">
        <f t="shared" si="33"/>
        <v/>
      </c>
      <c r="J253" s="26"/>
      <c r="K253" s="114" t="str">
        <f t="shared" si="34"/>
        <v/>
      </c>
      <c r="L253" s="115" t="str">
        <f t="shared" si="26"/>
        <v/>
      </c>
      <c r="M253" s="116">
        <f t="shared" si="32"/>
        <v>0</v>
      </c>
      <c r="N253" s="117"/>
    </row>
    <row r="254" spans="1:14" s="107" customFormat="1" ht="13" outlineLevel="2" x14ac:dyDescent="0.3">
      <c r="A254" s="118"/>
      <c r="B254" s="109"/>
      <c r="C254" s="131" t="s">
        <v>71</v>
      </c>
      <c r="D254" s="107" t="s">
        <v>123</v>
      </c>
      <c r="E254" s="111">
        <v>92</v>
      </c>
      <c r="F254" s="132">
        <v>3</v>
      </c>
      <c r="G254" s="113">
        <v>4.33</v>
      </c>
      <c r="H254" s="31"/>
      <c r="I254" s="25" t="str">
        <f t="shared" si="33"/>
        <v/>
      </c>
      <c r="J254" s="26"/>
      <c r="K254" s="114" t="str">
        <f t="shared" si="34"/>
        <v/>
      </c>
      <c r="L254" s="115" t="str">
        <f t="shared" si="26"/>
        <v/>
      </c>
      <c r="M254" s="116">
        <f t="shared" si="32"/>
        <v>0</v>
      </c>
      <c r="N254" s="117"/>
    </row>
    <row r="255" spans="1:14" s="107" customFormat="1" ht="13" outlineLevel="2" x14ac:dyDescent="0.3">
      <c r="A255" s="133"/>
      <c r="B255" s="109" t="s">
        <v>73</v>
      </c>
      <c r="C255" s="131" t="s">
        <v>106</v>
      </c>
      <c r="D255" s="107" t="s">
        <v>92</v>
      </c>
      <c r="E255" s="111">
        <v>51</v>
      </c>
      <c r="F255" s="132">
        <v>47</v>
      </c>
      <c r="G255" s="113">
        <v>4.33</v>
      </c>
      <c r="H255" s="31"/>
      <c r="I255" s="25" t="str">
        <f t="shared" si="33"/>
        <v/>
      </c>
      <c r="J255" s="26"/>
      <c r="K255" s="114" t="str">
        <f t="shared" si="34"/>
        <v/>
      </c>
      <c r="L255" s="115" t="str">
        <f t="shared" si="26"/>
        <v/>
      </c>
      <c r="M255" s="116">
        <f t="shared" si="32"/>
        <v>0</v>
      </c>
      <c r="N255" s="117"/>
    </row>
    <row r="256" spans="1:14" s="107" customFormat="1" ht="13" outlineLevel="2" x14ac:dyDescent="0.3">
      <c r="A256" s="118"/>
      <c r="B256" s="109"/>
      <c r="C256" s="131" t="s">
        <v>61</v>
      </c>
      <c r="D256" s="107" t="s">
        <v>92</v>
      </c>
      <c r="E256" s="111">
        <v>11</v>
      </c>
      <c r="F256" s="132">
        <v>16.68</v>
      </c>
      <c r="G256" s="113">
        <v>4.33</v>
      </c>
      <c r="H256" s="31"/>
      <c r="I256" s="25" t="str">
        <f t="shared" si="33"/>
        <v/>
      </c>
      <c r="J256" s="26"/>
      <c r="K256" s="114" t="str">
        <f t="shared" si="34"/>
        <v/>
      </c>
      <c r="L256" s="115" t="str">
        <f t="shared" si="26"/>
        <v/>
      </c>
      <c r="M256" s="116">
        <f t="shared" si="32"/>
        <v>0</v>
      </c>
      <c r="N256" s="117"/>
    </row>
    <row r="257" spans="1:14" s="107" customFormat="1" ht="13" outlineLevel="2" x14ac:dyDescent="0.3">
      <c r="A257" s="118"/>
      <c r="B257" s="109"/>
      <c r="C257" s="131" t="s">
        <v>107</v>
      </c>
      <c r="E257" s="111">
        <v>95</v>
      </c>
      <c r="F257" s="132">
        <v>2500</v>
      </c>
      <c r="G257" s="113">
        <v>4.33</v>
      </c>
      <c r="H257" s="31"/>
      <c r="I257" s="25" t="str">
        <f t="shared" si="33"/>
        <v/>
      </c>
      <c r="J257" s="26"/>
      <c r="K257" s="114" t="str">
        <f t="shared" si="34"/>
        <v/>
      </c>
      <c r="L257" s="115" t="str">
        <f t="shared" si="26"/>
        <v/>
      </c>
      <c r="M257" s="116">
        <f t="shared" si="32"/>
        <v>0</v>
      </c>
      <c r="N257" s="117"/>
    </row>
    <row r="258" spans="1:14" s="107" customFormat="1" ht="13" outlineLevel="2" x14ac:dyDescent="0.3">
      <c r="A258" s="118"/>
      <c r="B258" s="109" t="s">
        <v>67</v>
      </c>
      <c r="C258" s="131" t="s">
        <v>106</v>
      </c>
      <c r="D258" s="107" t="s">
        <v>92</v>
      </c>
      <c r="E258" s="111">
        <v>51</v>
      </c>
      <c r="F258" s="132">
        <v>16.38</v>
      </c>
      <c r="G258" s="113">
        <v>4.33</v>
      </c>
      <c r="H258" s="31"/>
      <c r="I258" s="25" t="str">
        <f t="shared" si="33"/>
        <v/>
      </c>
      <c r="J258" s="26"/>
      <c r="K258" s="114" t="str">
        <f t="shared" si="34"/>
        <v/>
      </c>
      <c r="L258" s="115" t="str">
        <f t="shared" si="26"/>
        <v/>
      </c>
      <c r="M258" s="116">
        <f t="shared" si="32"/>
        <v>0</v>
      </c>
      <c r="N258" s="117"/>
    </row>
    <row r="259" spans="1:14" s="107" customFormat="1" ht="13" outlineLevel="2" x14ac:dyDescent="0.3">
      <c r="A259" s="118"/>
      <c r="B259" s="109"/>
      <c r="C259" s="131" t="s">
        <v>61</v>
      </c>
      <c r="D259" s="107" t="s">
        <v>92</v>
      </c>
      <c r="E259" s="111">
        <v>11</v>
      </c>
      <c r="F259" s="132">
        <v>23.03</v>
      </c>
      <c r="G259" s="113">
        <v>4.33</v>
      </c>
      <c r="H259" s="31"/>
      <c r="I259" s="25" t="str">
        <f t="shared" si="33"/>
        <v/>
      </c>
      <c r="J259" s="26"/>
      <c r="K259" s="114" t="str">
        <f t="shared" si="34"/>
        <v/>
      </c>
      <c r="L259" s="115" t="str">
        <f t="shared" si="26"/>
        <v/>
      </c>
      <c r="M259" s="116">
        <f t="shared" si="32"/>
        <v>0</v>
      </c>
      <c r="N259" s="117"/>
    </row>
    <row r="260" spans="1:14" s="107" customFormat="1" ht="13" outlineLevel="2" x14ac:dyDescent="0.3">
      <c r="A260" s="133"/>
      <c r="B260" s="109" t="s">
        <v>66</v>
      </c>
      <c r="C260" s="131" t="s">
        <v>106</v>
      </c>
      <c r="D260" s="107" t="s">
        <v>92</v>
      </c>
      <c r="E260" s="111">
        <v>51</v>
      </c>
      <c r="F260" s="132">
        <v>16.22</v>
      </c>
      <c r="G260" s="113">
        <v>4.33</v>
      </c>
      <c r="H260" s="31"/>
      <c r="I260" s="25" t="str">
        <f t="shared" si="33"/>
        <v/>
      </c>
      <c r="J260" s="26"/>
      <c r="K260" s="114" t="str">
        <f t="shared" si="34"/>
        <v/>
      </c>
      <c r="L260" s="115" t="str">
        <f t="shared" si="26"/>
        <v/>
      </c>
      <c r="M260" s="116">
        <f t="shared" si="32"/>
        <v>0</v>
      </c>
      <c r="N260" s="117"/>
    </row>
    <row r="261" spans="1:14" s="107" customFormat="1" ht="13" outlineLevel="2" x14ac:dyDescent="0.3">
      <c r="A261" s="118"/>
      <c r="B261" s="109"/>
      <c r="C261" s="131" t="s">
        <v>61</v>
      </c>
      <c r="D261" s="107" t="s">
        <v>92</v>
      </c>
      <c r="E261" s="111">
        <v>11</v>
      </c>
      <c r="F261" s="132">
        <v>23.18</v>
      </c>
      <c r="G261" s="113">
        <v>4.33</v>
      </c>
      <c r="H261" s="31"/>
      <c r="I261" s="25" t="str">
        <f t="shared" si="33"/>
        <v/>
      </c>
      <c r="J261" s="26"/>
      <c r="K261" s="114" t="str">
        <f t="shared" si="34"/>
        <v/>
      </c>
      <c r="L261" s="115" t="str">
        <f t="shared" si="26"/>
        <v/>
      </c>
      <c r="M261" s="116">
        <f t="shared" si="32"/>
        <v>0</v>
      </c>
      <c r="N261" s="117"/>
    </row>
    <row r="262" spans="1:14" s="107" customFormat="1" ht="13" outlineLevel="2" x14ac:dyDescent="0.3">
      <c r="A262" s="118"/>
      <c r="B262" s="109" t="s">
        <v>65</v>
      </c>
      <c r="C262" s="131" t="s">
        <v>106</v>
      </c>
      <c r="D262" s="107" t="s">
        <v>92</v>
      </c>
      <c r="E262" s="111">
        <v>51</v>
      </c>
      <c r="F262" s="132">
        <v>16.34</v>
      </c>
      <c r="G262" s="113">
        <v>4.33</v>
      </c>
      <c r="H262" s="31"/>
      <c r="I262" s="25" t="str">
        <f t="shared" si="33"/>
        <v/>
      </c>
      <c r="J262" s="26"/>
      <c r="K262" s="114" t="str">
        <f t="shared" si="34"/>
        <v/>
      </c>
      <c r="L262" s="115" t="str">
        <f t="shared" si="26"/>
        <v/>
      </c>
      <c r="M262" s="116">
        <f t="shared" si="32"/>
        <v>0</v>
      </c>
      <c r="N262" s="117"/>
    </row>
    <row r="263" spans="1:14" s="107" customFormat="1" ht="13" outlineLevel="2" x14ac:dyDescent="0.3">
      <c r="A263" s="118"/>
      <c r="B263" s="109"/>
      <c r="C263" s="131" t="s">
        <v>61</v>
      </c>
      <c r="D263" s="107" t="s">
        <v>92</v>
      </c>
      <c r="E263" s="111">
        <v>11</v>
      </c>
      <c r="F263" s="132">
        <v>23.07</v>
      </c>
      <c r="G263" s="113">
        <v>4.33</v>
      </c>
      <c r="H263" s="31"/>
      <c r="I263" s="25" t="str">
        <f t="shared" si="33"/>
        <v/>
      </c>
      <c r="J263" s="26"/>
      <c r="K263" s="114" t="str">
        <f t="shared" si="34"/>
        <v/>
      </c>
      <c r="L263" s="115" t="str">
        <f t="shared" si="26"/>
        <v/>
      </c>
      <c r="M263" s="116">
        <f t="shared" si="32"/>
        <v>0</v>
      </c>
      <c r="N263" s="117"/>
    </row>
    <row r="264" spans="1:14" s="107" customFormat="1" ht="13" outlineLevel="2" x14ac:dyDescent="0.3">
      <c r="A264" s="118"/>
      <c r="B264" s="109" t="s">
        <v>64</v>
      </c>
      <c r="C264" s="131" t="s">
        <v>106</v>
      </c>
      <c r="D264" s="107" t="s">
        <v>92</v>
      </c>
      <c r="E264" s="111">
        <v>51</v>
      </c>
      <c r="F264" s="132">
        <v>16.739999999999998</v>
      </c>
      <c r="G264" s="113">
        <v>4.33</v>
      </c>
      <c r="H264" s="31"/>
      <c r="I264" s="25" t="str">
        <f t="shared" si="33"/>
        <v/>
      </c>
      <c r="J264" s="26"/>
      <c r="K264" s="114" t="str">
        <f t="shared" si="34"/>
        <v/>
      </c>
      <c r="L264" s="115" t="str">
        <f t="shared" si="26"/>
        <v/>
      </c>
      <c r="M264" s="116">
        <f t="shared" si="32"/>
        <v>0</v>
      </c>
      <c r="N264" s="117"/>
    </row>
    <row r="265" spans="1:14" s="107" customFormat="1" ht="13" outlineLevel="2" x14ac:dyDescent="0.3">
      <c r="A265" s="133"/>
      <c r="B265" s="109"/>
      <c r="C265" s="131" t="s">
        <v>61</v>
      </c>
      <c r="D265" s="107" t="s">
        <v>92</v>
      </c>
      <c r="E265" s="111">
        <v>11</v>
      </c>
      <c r="F265" s="132">
        <v>8.0299999999999994</v>
      </c>
      <c r="G265" s="113">
        <v>4.33</v>
      </c>
      <c r="H265" s="31"/>
      <c r="I265" s="25" t="str">
        <f t="shared" si="33"/>
        <v/>
      </c>
      <c r="J265" s="26"/>
      <c r="K265" s="114" t="str">
        <f t="shared" si="34"/>
        <v/>
      </c>
      <c r="L265" s="115" t="str">
        <f t="shared" ref="L265:L328" si="35">IFERROR(K265*12,"")</f>
        <v/>
      </c>
      <c r="M265" s="116">
        <f t="shared" si="32"/>
        <v>0</v>
      </c>
      <c r="N265" s="117"/>
    </row>
    <row r="266" spans="1:14" s="32" customFormat="1" ht="13" outlineLevel="1" x14ac:dyDescent="0.25">
      <c r="A266" s="119" t="s">
        <v>122</v>
      </c>
      <c r="B266" s="129"/>
      <c r="C266" s="121"/>
      <c r="D266" s="121"/>
      <c r="E266" s="122"/>
      <c r="F266" s="123">
        <f>SUM(F250:F265)</f>
        <v>3045.8500000000004</v>
      </c>
      <c r="G266" s="124"/>
      <c r="H266" s="28"/>
      <c r="I266" s="28">
        <f>SUBTOTAL(9,I250:I265)</f>
        <v>0</v>
      </c>
      <c r="J266" s="29"/>
      <c r="K266" s="125">
        <f>SUBTOTAL(9,K250:K265)</f>
        <v>0</v>
      </c>
      <c r="L266" s="125">
        <f t="shared" si="35"/>
        <v>0</v>
      </c>
      <c r="M266" s="126">
        <f t="shared" si="32"/>
        <v>0</v>
      </c>
      <c r="N266" s="130"/>
    </row>
    <row r="267" spans="1:14" s="107" customFormat="1" ht="13" outlineLevel="2" x14ac:dyDescent="0.3">
      <c r="A267" s="108" t="s">
        <v>121</v>
      </c>
      <c r="B267" s="109" t="s">
        <v>116</v>
      </c>
      <c r="C267" s="131" t="s">
        <v>106</v>
      </c>
      <c r="E267" s="111">
        <v>51</v>
      </c>
      <c r="F267" s="132">
        <f>25.99+24.12</f>
        <v>50.11</v>
      </c>
      <c r="G267" s="113">
        <v>4.33</v>
      </c>
      <c r="H267" s="31"/>
      <c r="I267" s="25" t="str">
        <f t="shared" ref="I267:I277" si="36">IFERROR(F267/H267*G267,"")</f>
        <v/>
      </c>
      <c r="J267" s="26"/>
      <c r="K267" s="114" t="str">
        <f t="shared" ref="K267:K277" si="37">IFERROR(I267*J267,"")</f>
        <v/>
      </c>
      <c r="L267" s="115" t="str">
        <f t="shared" si="35"/>
        <v/>
      </c>
      <c r="M267" s="116">
        <f t="shared" si="32"/>
        <v>0</v>
      </c>
      <c r="N267" s="117"/>
    </row>
    <row r="268" spans="1:14" s="107" customFormat="1" ht="13" outlineLevel="2" x14ac:dyDescent="0.3">
      <c r="A268" s="118"/>
      <c r="B268" s="109"/>
      <c r="C268" s="131" t="s">
        <v>61</v>
      </c>
      <c r="E268" s="111">
        <v>11</v>
      </c>
      <c r="F268" s="132">
        <v>7.78</v>
      </c>
      <c r="G268" s="113">
        <v>4.33</v>
      </c>
      <c r="H268" s="31"/>
      <c r="I268" s="25" t="str">
        <f t="shared" si="36"/>
        <v/>
      </c>
      <c r="J268" s="26"/>
      <c r="K268" s="114" t="str">
        <f t="shared" si="37"/>
        <v/>
      </c>
      <c r="L268" s="115" t="str">
        <f t="shared" si="35"/>
        <v/>
      </c>
      <c r="M268" s="116">
        <f t="shared" si="32"/>
        <v>0</v>
      </c>
      <c r="N268" s="117"/>
    </row>
    <row r="269" spans="1:14" s="107" customFormat="1" ht="13" outlineLevel="2" x14ac:dyDescent="0.3">
      <c r="A269" s="133"/>
      <c r="B269" s="109"/>
      <c r="C269" s="131" t="s">
        <v>70</v>
      </c>
      <c r="E269" s="111">
        <v>89</v>
      </c>
      <c r="F269" s="132">
        <v>12</v>
      </c>
      <c r="G269" s="113">
        <v>4.33</v>
      </c>
      <c r="H269" s="31"/>
      <c r="I269" s="25" t="str">
        <f t="shared" si="36"/>
        <v/>
      </c>
      <c r="J269" s="26"/>
      <c r="K269" s="114" t="str">
        <f t="shared" si="37"/>
        <v/>
      </c>
      <c r="L269" s="115" t="str">
        <f t="shared" si="35"/>
        <v/>
      </c>
      <c r="M269" s="116">
        <f t="shared" si="32"/>
        <v>0</v>
      </c>
      <c r="N269" s="117"/>
    </row>
    <row r="270" spans="1:14" s="107" customFormat="1" ht="13" outlineLevel="2" x14ac:dyDescent="0.3">
      <c r="A270" s="118"/>
      <c r="B270" s="109" t="s">
        <v>73</v>
      </c>
      <c r="C270" s="131" t="s">
        <v>106</v>
      </c>
      <c r="E270" s="111">
        <v>51</v>
      </c>
      <c r="F270" s="132">
        <f>10.72+57.07</f>
        <v>67.790000000000006</v>
      </c>
      <c r="G270" s="113">
        <v>4.33</v>
      </c>
      <c r="H270" s="31"/>
      <c r="I270" s="25" t="str">
        <f t="shared" si="36"/>
        <v/>
      </c>
      <c r="J270" s="26"/>
      <c r="K270" s="114" t="str">
        <f t="shared" si="37"/>
        <v/>
      </c>
      <c r="L270" s="115" t="str">
        <f t="shared" si="35"/>
        <v/>
      </c>
      <c r="M270" s="116">
        <f t="shared" si="32"/>
        <v>0</v>
      </c>
      <c r="N270" s="117"/>
    </row>
    <row r="271" spans="1:14" s="107" customFormat="1" ht="13" outlineLevel="2" x14ac:dyDescent="0.3">
      <c r="A271" s="133"/>
      <c r="B271" s="109"/>
      <c r="C271" s="131" t="s">
        <v>61</v>
      </c>
      <c r="E271" s="111">
        <v>11</v>
      </c>
      <c r="F271" s="132">
        <v>7.78</v>
      </c>
      <c r="G271" s="113">
        <v>4.33</v>
      </c>
      <c r="H271" s="31"/>
      <c r="I271" s="25" t="str">
        <f t="shared" si="36"/>
        <v/>
      </c>
      <c r="J271" s="26"/>
      <c r="K271" s="114" t="str">
        <f t="shared" si="37"/>
        <v/>
      </c>
      <c r="L271" s="115" t="str">
        <f t="shared" si="35"/>
        <v/>
      </c>
      <c r="M271" s="116">
        <f t="shared" si="32"/>
        <v>0</v>
      </c>
      <c r="N271" s="117"/>
    </row>
    <row r="272" spans="1:14" s="107" customFormat="1" ht="13" outlineLevel="2" x14ac:dyDescent="0.3">
      <c r="A272" s="118"/>
      <c r="B272" s="109"/>
      <c r="C272" s="131" t="s">
        <v>120</v>
      </c>
      <c r="E272" s="111">
        <v>85</v>
      </c>
      <c r="F272" s="132">
        <v>62.35</v>
      </c>
      <c r="G272" s="113">
        <v>4.33</v>
      </c>
      <c r="H272" s="31"/>
      <c r="I272" s="25" t="str">
        <f t="shared" si="36"/>
        <v/>
      </c>
      <c r="J272" s="26"/>
      <c r="K272" s="114" t="str">
        <f t="shared" si="37"/>
        <v/>
      </c>
      <c r="L272" s="115" t="str">
        <f t="shared" si="35"/>
        <v/>
      </c>
      <c r="M272" s="116">
        <f t="shared" si="32"/>
        <v>0</v>
      </c>
      <c r="N272" s="117"/>
    </row>
    <row r="273" spans="1:14" s="107" customFormat="1" ht="13" outlineLevel="2" x14ac:dyDescent="0.3">
      <c r="A273" s="133"/>
      <c r="B273" s="109" t="s">
        <v>67</v>
      </c>
      <c r="C273" s="131" t="s">
        <v>80</v>
      </c>
      <c r="E273" s="111">
        <v>51</v>
      </c>
      <c r="F273" s="132">
        <v>28.89</v>
      </c>
      <c r="G273" s="113">
        <v>4.33</v>
      </c>
      <c r="H273" s="31"/>
      <c r="I273" s="25" t="str">
        <f t="shared" si="36"/>
        <v/>
      </c>
      <c r="J273" s="26"/>
      <c r="K273" s="114" t="str">
        <f t="shared" si="37"/>
        <v/>
      </c>
      <c r="L273" s="115" t="str">
        <f t="shared" si="35"/>
        <v/>
      </c>
      <c r="M273" s="116">
        <f t="shared" ref="M273:M304" si="38">IF(ISERR(K273/F273),0,K273/F273)</f>
        <v>0</v>
      </c>
      <c r="N273" s="117"/>
    </row>
    <row r="274" spans="1:14" s="107" customFormat="1" ht="13" outlineLevel="2" x14ac:dyDescent="0.3">
      <c r="A274" s="118"/>
      <c r="B274" s="109"/>
      <c r="C274" s="131" t="s">
        <v>61</v>
      </c>
      <c r="E274" s="111">
        <v>11</v>
      </c>
      <c r="F274" s="132">
        <v>6.96</v>
      </c>
      <c r="G274" s="113">
        <v>4.33</v>
      </c>
      <c r="H274" s="31"/>
      <c r="I274" s="25" t="str">
        <f t="shared" si="36"/>
        <v/>
      </c>
      <c r="J274" s="26"/>
      <c r="K274" s="114" t="str">
        <f t="shared" si="37"/>
        <v/>
      </c>
      <c r="L274" s="115" t="str">
        <f t="shared" si="35"/>
        <v/>
      </c>
      <c r="M274" s="116">
        <f t="shared" si="38"/>
        <v>0</v>
      </c>
      <c r="N274" s="117"/>
    </row>
    <row r="275" spans="1:14" s="107" customFormat="1" ht="13" outlineLevel="2" x14ac:dyDescent="0.3">
      <c r="A275" s="133"/>
      <c r="B275" s="109"/>
      <c r="C275" s="131" t="s">
        <v>120</v>
      </c>
      <c r="E275" s="111">
        <v>85</v>
      </c>
      <c r="F275" s="132">
        <v>52.75</v>
      </c>
      <c r="G275" s="113">
        <v>4.33</v>
      </c>
      <c r="H275" s="31"/>
      <c r="I275" s="25" t="str">
        <f t="shared" si="36"/>
        <v/>
      </c>
      <c r="J275" s="26"/>
      <c r="K275" s="114" t="str">
        <f t="shared" si="37"/>
        <v/>
      </c>
      <c r="L275" s="115" t="str">
        <f t="shared" si="35"/>
        <v/>
      </c>
      <c r="M275" s="116">
        <f t="shared" si="38"/>
        <v>0</v>
      </c>
      <c r="N275" s="117"/>
    </row>
    <row r="276" spans="1:14" s="107" customFormat="1" ht="13" outlineLevel="2" x14ac:dyDescent="0.3">
      <c r="A276" s="118"/>
      <c r="B276" s="109" t="s">
        <v>66</v>
      </c>
      <c r="C276" s="131" t="s">
        <v>62</v>
      </c>
      <c r="E276" s="111">
        <v>51</v>
      </c>
      <c r="F276" s="132">
        <v>25.05</v>
      </c>
      <c r="G276" s="113">
        <v>4.33</v>
      </c>
      <c r="H276" s="31"/>
      <c r="I276" s="25" t="str">
        <f t="shared" si="36"/>
        <v/>
      </c>
      <c r="J276" s="26"/>
      <c r="K276" s="114" t="str">
        <f t="shared" si="37"/>
        <v/>
      </c>
      <c r="L276" s="115" t="str">
        <f t="shared" si="35"/>
        <v/>
      </c>
      <c r="M276" s="116">
        <f t="shared" si="38"/>
        <v>0</v>
      </c>
      <c r="N276" s="117"/>
    </row>
    <row r="277" spans="1:14" s="107" customFormat="1" ht="13" outlineLevel="2" x14ac:dyDescent="0.3">
      <c r="A277" s="133"/>
      <c r="B277" s="109"/>
      <c r="C277" s="131" t="s">
        <v>61</v>
      </c>
      <c r="E277" s="111">
        <v>11</v>
      </c>
      <c r="F277" s="132">
        <v>5.56</v>
      </c>
      <c r="G277" s="113">
        <v>4.33</v>
      </c>
      <c r="H277" s="31"/>
      <c r="I277" s="25" t="str">
        <f t="shared" si="36"/>
        <v/>
      </c>
      <c r="J277" s="26"/>
      <c r="K277" s="114" t="str">
        <f t="shared" si="37"/>
        <v/>
      </c>
      <c r="L277" s="115" t="str">
        <f t="shared" si="35"/>
        <v/>
      </c>
      <c r="M277" s="116">
        <f t="shared" si="38"/>
        <v>0</v>
      </c>
      <c r="N277" s="117"/>
    </row>
    <row r="278" spans="1:14" s="32" customFormat="1" ht="13" outlineLevel="1" x14ac:dyDescent="0.25">
      <c r="A278" s="119" t="s">
        <v>119</v>
      </c>
      <c r="B278" s="129"/>
      <c r="C278" s="121"/>
      <c r="D278" s="121"/>
      <c r="E278" s="122"/>
      <c r="F278" s="123">
        <f>SUM(F267:F277)</f>
        <v>327.02</v>
      </c>
      <c r="G278" s="124"/>
      <c r="H278" s="28"/>
      <c r="I278" s="28">
        <f>SUBTOTAL(9,I267:I277)</f>
        <v>0</v>
      </c>
      <c r="J278" s="29"/>
      <c r="K278" s="125">
        <f>SUBTOTAL(9,K267:K277)</f>
        <v>0</v>
      </c>
      <c r="L278" s="125">
        <f t="shared" si="35"/>
        <v>0</v>
      </c>
      <c r="M278" s="126">
        <f t="shared" si="38"/>
        <v>0</v>
      </c>
      <c r="N278" s="130"/>
    </row>
    <row r="279" spans="1:14" s="107" customFormat="1" ht="13" outlineLevel="2" x14ac:dyDescent="0.3">
      <c r="A279" s="108" t="s">
        <v>118</v>
      </c>
      <c r="B279" s="109" t="s">
        <v>73</v>
      </c>
      <c r="C279" s="131" t="s">
        <v>72</v>
      </c>
      <c r="E279" s="111">
        <v>51</v>
      </c>
      <c r="F279" s="132">
        <v>29</v>
      </c>
      <c r="G279" s="113">
        <v>4.33</v>
      </c>
      <c r="H279" s="31"/>
      <c r="I279" s="25" t="str">
        <f t="shared" ref="I279:I288" si="39">IFERROR(F279/H279*G279,"")</f>
        <v/>
      </c>
      <c r="J279" s="26"/>
      <c r="K279" s="114" t="str">
        <f t="shared" ref="K279:K288" si="40">IFERROR(I279*J279,"")</f>
        <v/>
      </c>
      <c r="L279" s="115" t="str">
        <f t="shared" si="35"/>
        <v/>
      </c>
      <c r="M279" s="116">
        <f t="shared" si="38"/>
        <v>0</v>
      </c>
      <c r="N279" s="117"/>
    </row>
    <row r="280" spans="1:14" s="107" customFormat="1" ht="13" outlineLevel="2" x14ac:dyDescent="0.3">
      <c r="A280" s="118"/>
      <c r="B280" s="109"/>
      <c r="C280" s="131" t="s">
        <v>70</v>
      </c>
      <c r="E280" s="111">
        <v>89</v>
      </c>
      <c r="F280" s="132">
        <v>8.65</v>
      </c>
      <c r="G280" s="113">
        <v>4.33</v>
      </c>
      <c r="H280" s="31"/>
      <c r="I280" s="25" t="str">
        <f t="shared" si="39"/>
        <v/>
      </c>
      <c r="J280" s="26"/>
      <c r="K280" s="114" t="str">
        <f t="shared" si="40"/>
        <v/>
      </c>
      <c r="L280" s="115" t="str">
        <f t="shared" si="35"/>
        <v/>
      </c>
      <c r="M280" s="116">
        <f t="shared" si="38"/>
        <v>0</v>
      </c>
      <c r="N280" s="117"/>
    </row>
    <row r="281" spans="1:14" s="107" customFormat="1" ht="13" outlineLevel="2" x14ac:dyDescent="0.3">
      <c r="A281" s="133"/>
      <c r="B281" s="109" t="s">
        <v>67</v>
      </c>
      <c r="C281" s="131" t="s">
        <v>72</v>
      </c>
      <c r="E281" s="111">
        <v>51</v>
      </c>
      <c r="F281" s="132">
        <v>26</v>
      </c>
      <c r="G281" s="113">
        <v>4.33</v>
      </c>
      <c r="H281" s="31"/>
      <c r="I281" s="25" t="str">
        <f t="shared" si="39"/>
        <v/>
      </c>
      <c r="J281" s="26"/>
      <c r="K281" s="114" t="str">
        <f t="shared" si="40"/>
        <v/>
      </c>
      <c r="L281" s="115" t="str">
        <f t="shared" si="35"/>
        <v/>
      </c>
      <c r="M281" s="116">
        <f t="shared" si="38"/>
        <v>0</v>
      </c>
      <c r="N281" s="117"/>
    </row>
    <row r="282" spans="1:14" s="107" customFormat="1" ht="13" outlineLevel="2" x14ac:dyDescent="0.3">
      <c r="A282" s="118"/>
      <c r="B282" s="109"/>
      <c r="C282" s="131" t="s">
        <v>70</v>
      </c>
      <c r="E282" s="111">
        <v>89</v>
      </c>
      <c r="F282" s="132">
        <v>8.65</v>
      </c>
      <c r="G282" s="113">
        <v>4.33</v>
      </c>
      <c r="H282" s="31"/>
      <c r="I282" s="25" t="str">
        <f t="shared" si="39"/>
        <v/>
      </c>
      <c r="J282" s="26"/>
      <c r="K282" s="114" t="str">
        <f t="shared" si="40"/>
        <v/>
      </c>
      <c r="L282" s="115" t="str">
        <f t="shared" si="35"/>
        <v/>
      </c>
      <c r="M282" s="116">
        <f t="shared" si="38"/>
        <v>0</v>
      </c>
      <c r="N282" s="117"/>
    </row>
    <row r="283" spans="1:14" s="107" customFormat="1" ht="13" outlineLevel="2" x14ac:dyDescent="0.3">
      <c r="A283" s="133"/>
      <c r="B283" s="109" t="s">
        <v>66</v>
      </c>
      <c r="C283" s="131" t="s">
        <v>72</v>
      </c>
      <c r="E283" s="111">
        <v>51</v>
      </c>
      <c r="F283" s="132">
        <v>26</v>
      </c>
      <c r="G283" s="113">
        <v>4.33</v>
      </c>
      <c r="H283" s="31"/>
      <c r="I283" s="25" t="str">
        <f t="shared" si="39"/>
        <v/>
      </c>
      <c r="J283" s="26"/>
      <c r="K283" s="114" t="str">
        <f t="shared" si="40"/>
        <v/>
      </c>
      <c r="L283" s="115" t="str">
        <f t="shared" si="35"/>
        <v/>
      </c>
      <c r="M283" s="116">
        <f t="shared" si="38"/>
        <v>0</v>
      </c>
      <c r="N283" s="117"/>
    </row>
    <row r="284" spans="1:14" s="107" customFormat="1" ht="13" outlineLevel="2" x14ac:dyDescent="0.3">
      <c r="A284" s="118"/>
      <c r="B284" s="109"/>
      <c r="C284" s="131" t="s">
        <v>70</v>
      </c>
      <c r="E284" s="111">
        <v>89</v>
      </c>
      <c r="F284" s="132">
        <v>8.65</v>
      </c>
      <c r="G284" s="113">
        <v>4.33</v>
      </c>
      <c r="H284" s="31"/>
      <c r="I284" s="25" t="str">
        <f t="shared" si="39"/>
        <v/>
      </c>
      <c r="J284" s="26"/>
      <c r="K284" s="114" t="str">
        <f t="shared" si="40"/>
        <v/>
      </c>
      <c r="L284" s="115" t="str">
        <f t="shared" si="35"/>
        <v/>
      </c>
      <c r="M284" s="116">
        <f t="shared" si="38"/>
        <v>0</v>
      </c>
      <c r="N284" s="117"/>
    </row>
    <row r="285" spans="1:14" s="107" customFormat="1" ht="13" outlineLevel="2" x14ac:dyDescent="0.3">
      <c r="A285" s="133"/>
      <c r="B285" s="109" t="s">
        <v>65</v>
      </c>
      <c r="C285" s="131" t="s">
        <v>72</v>
      </c>
      <c r="E285" s="111">
        <v>51</v>
      </c>
      <c r="F285" s="132">
        <v>26</v>
      </c>
      <c r="G285" s="113">
        <v>4.33</v>
      </c>
      <c r="H285" s="31"/>
      <c r="I285" s="25" t="str">
        <f t="shared" si="39"/>
        <v/>
      </c>
      <c r="J285" s="26"/>
      <c r="K285" s="114" t="str">
        <f t="shared" si="40"/>
        <v/>
      </c>
      <c r="L285" s="115" t="str">
        <f t="shared" si="35"/>
        <v/>
      </c>
      <c r="M285" s="116">
        <f t="shared" si="38"/>
        <v>0</v>
      </c>
      <c r="N285" s="117"/>
    </row>
    <row r="286" spans="1:14" s="107" customFormat="1" ht="13" outlineLevel="2" x14ac:dyDescent="0.3">
      <c r="A286" s="118"/>
      <c r="B286" s="109"/>
      <c r="C286" s="131" t="s">
        <v>70</v>
      </c>
      <c r="E286" s="111">
        <v>89</v>
      </c>
      <c r="F286" s="132">
        <v>8.65</v>
      </c>
      <c r="G286" s="113">
        <v>4.33</v>
      </c>
      <c r="H286" s="31"/>
      <c r="I286" s="25" t="str">
        <f t="shared" si="39"/>
        <v/>
      </c>
      <c r="J286" s="26"/>
      <c r="K286" s="114" t="str">
        <f t="shared" si="40"/>
        <v/>
      </c>
      <c r="L286" s="115" t="str">
        <f t="shared" si="35"/>
        <v/>
      </c>
      <c r="M286" s="116">
        <f t="shared" si="38"/>
        <v>0</v>
      </c>
      <c r="N286" s="117"/>
    </row>
    <row r="287" spans="1:14" s="107" customFormat="1" ht="13" outlineLevel="2" x14ac:dyDescent="0.3">
      <c r="A287" s="133"/>
      <c r="B287" s="109" t="s">
        <v>64</v>
      </c>
      <c r="C287" s="131" t="s">
        <v>72</v>
      </c>
      <c r="E287" s="111">
        <v>51</v>
      </c>
      <c r="F287" s="132">
        <v>26</v>
      </c>
      <c r="G287" s="113">
        <v>4.33</v>
      </c>
      <c r="H287" s="31"/>
      <c r="I287" s="25" t="str">
        <f t="shared" si="39"/>
        <v/>
      </c>
      <c r="J287" s="26"/>
      <c r="K287" s="114" t="str">
        <f t="shared" si="40"/>
        <v/>
      </c>
      <c r="L287" s="115" t="str">
        <f t="shared" si="35"/>
        <v/>
      </c>
      <c r="M287" s="116">
        <f t="shared" si="38"/>
        <v>0</v>
      </c>
      <c r="N287" s="117"/>
    </row>
    <row r="288" spans="1:14" s="107" customFormat="1" ht="13" outlineLevel="2" x14ac:dyDescent="0.3">
      <c r="A288" s="118"/>
      <c r="B288" s="109"/>
      <c r="C288" s="131" t="s">
        <v>70</v>
      </c>
      <c r="E288" s="111">
        <v>89</v>
      </c>
      <c r="F288" s="132">
        <v>8.65</v>
      </c>
      <c r="G288" s="113">
        <v>4.33</v>
      </c>
      <c r="H288" s="31"/>
      <c r="I288" s="25" t="str">
        <f t="shared" si="39"/>
        <v/>
      </c>
      <c r="J288" s="26"/>
      <c r="K288" s="114" t="str">
        <f t="shared" si="40"/>
        <v/>
      </c>
      <c r="L288" s="115" t="str">
        <f t="shared" si="35"/>
        <v/>
      </c>
      <c r="M288" s="116">
        <f t="shared" si="38"/>
        <v>0</v>
      </c>
      <c r="N288" s="117"/>
    </row>
    <row r="289" spans="1:14" s="32" customFormat="1" ht="13" outlineLevel="1" x14ac:dyDescent="0.25">
      <c r="A289" s="119" t="s">
        <v>117</v>
      </c>
      <c r="B289" s="129"/>
      <c r="C289" s="121"/>
      <c r="D289" s="121"/>
      <c r="E289" s="122"/>
      <c r="F289" s="123">
        <f>SUBTOTAL(9,F279:F288)</f>
        <v>176.25</v>
      </c>
      <c r="G289" s="124"/>
      <c r="H289" s="28"/>
      <c r="I289" s="28">
        <f>SUBTOTAL(9,I279:I288)</f>
        <v>0</v>
      </c>
      <c r="J289" s="29"/>
      <c r="K289" s="125">
        <f>SUBTOTAL(9,K279:K288)</f>
        <v>0</v>
      </c>
      <c r="L289" s="125">
        <f t="shared" si="35"/>
        <v>0</v>
      </c>
      <c r="M289" s="126">
        <f t="shared" si="38"/>
        <v>0</v>
      </c>
      <c r="N289" s="130"/>
    </row>
    <row r="290" spans="1:14" s="107" customFormat="1" ht="13" outlineLevel="2" x14ac:dyDescent="0.3">
      <c r="A290" s="108" t="s">
        <v>250</v>
      </c>
      <c r="B290" s="109" t="s">
        <v>116</v>
      </c>
      <c r="C290" s="131" t="s">
        <v>115</v>
      </c>
      <c r="D290" s="131" t="s">
        <v>87</v>
      </c>
      <c r="E290" s="111">
        <v>87</v>
      </c>
      <c r="F290" s="132">
        <v>320</v>
      </c>
      <c r="G290" s="113">
        <v>4.33</v>
      </c>
      <c r="H290" s="31"/>
      <c r="I290" s="25" t="str">
        <f t="shared" ref="I290:I298" si="41">IFERROR(F290/H290*G290,"")</f>
        <v/>
      </c>
      <c r="J290" s="26"/>
      <c r="K290" s="114" t="str">
        <f t="shared" ref="K290:K298" si="42">IFERROR(I290*J290,"")</f>
        <v/>
      </c>
      <c r="L290" s="115" t="str">
        <f t="shared" si="35"/>
        <v/>
      </c>
      <c r="M290" s="116">
        <f t="shared" si="38"/>
        <v>0</v>
      </c>
      <c r="N290" s="117"/>
    </row>
    <row r="291" spans="1:14" s="107" customFormat="1" ht="13" outlineLevel="2" x14ac:dyDescent="0.3">
      <c r="A291" s="118"/>
      <c r="B291" s="109"/>
      <c r="C291" s="131" t="s">
        <v>62</v>
      </c>
      <c r="D291" s="131" t="s">
        <v>92</v>
      </c>
      <c r="E291" s="111">
        <v>51</v>
      </c>
      <c r="F291" s="132">
        <v>3.3</v>
      </c>
      <c r="G291" s="113">
        <v>4.33</v>
      </c>
      <c r="H291" s="31"/>
      <c r="I291" s="25" t="str">
        <f t="shared" si="41"/>
        <v/>
      </c>
      <c r="J291" s="26"/>
      <c r="K291" s="114" t="str">
        <f t="shared" si="42"/>
        <v/>
      </c>
      <c r="L291" s="115" t="str">
        <f t="shared" si="35"/>
        <v/>
      </c>
      <c r="M291" s="116">
        <f t="shared" si="38"/>
        <v>0</v>
      </c>
      <c r="N291" s="117"/>
    </row>
    <row r="292" spans="1:14" s="107" customFormat="1" ht="13" outlineLevel="2" x14ac:dyDescent="0.3">
      <c r="A292" s="118"/>
      <c r="B292" s="109" t="s">
        <v>73</v>
      </c>
      <c r="C292" s="131" t="s">
        <v>107</v>
      </c>
      <c r="D292" s="131" t="s">
        <v>114</v>
      </c>
      <c r="E292" s="111">
        <v>95</v>
      </c>
      <c r="F292" s="132">
        <v>200</v>
      </c>
      <c r="G292" s="113">
        <v>4.33</v>
      </c>
      <c r="H292" s="31"/>
      <c r="I292" s="25" t="str">
        <f t="shared" si="41"/>
        <v/>
      </c>
      <c r="J292" s="26"/>
      <c r="K292" s="114" t="str">
        <f t="shared" si="42"/>
        <v/>
      </c>
      <c r="L292" s="115" t="str">
        <f t="shared" si="35"/>
        <v/>
      </c>
      <c r="M292" s="116">
        <f t="shared" si="38"/>
        <v>0</v>
      </c>
      <c r="N292" s="117"/>
    </row>
    <row r="293" spans="1:14" s="107" customFormat="1" ht="13" outlineLevel="2" x14ac:dyDescent="0.3">
      <c r="A293" s="118"/>
      <c r="B293" s="109"/>
      <c r="C293" s="131" t="s">
        <v>61</v>
      </c>
      <c r="D293" s="131" t="s">
        <v>92</v>
      </c>
      <c r="E293" s="111">
        <v>11</v>
      </c>
      <c r="F293" s="132">
        <v>7.18</v>
      </c>
      <c r="G293" s="113">
        <v>4.33</v>
      </c>
      <c r="H293" s="31"/>
      <c r="I293" s="25" t="str">
        <f t="shared" si="41"/>
        <v/>
      </c>
      <c r="J293" s="26"/>
      <c r="K293" s="114" t="str">
        <f t="shared" si="42"/>
        <v/>
      </c>
      <c r="L293" s="115" t="str">
        <f t="shared" si="35"/>
        <v/>
      </c>
      <c r="M293" s="116">
        <f t="shared" si="38"/>
        <v>0</v>
      </c>
      <c r="N293" s="117"/>
    </row>
    <row r="294" spans="1:14" s="107" customFormat="1" ht="13" outlineLevel="2" x14ac:dyDescent="0.3">
      <c r="A294" s="118"/>
      <c r="B294" s="109"/>
      <c r="C294" s="131" t="s">
        <v>113</v>
      </c>
      <c r="D294" s="131" t="s">
        <v>112</v>
      </c>
      <c r="E294" s="111">
        <v>51</v>
      </c>
      <c r="F294" s="132">
        <v>68</v>
      </c>
      <c r="G294" s="113">
        <v>4.33</v>
      </c>
      <c r="H294" s="31"/>
      <c r="I294" s="25" t="str">
        <f t="shared" si="41"/>
        <v/>
      </c>
      <c r="J294" s="26"/>
      <c r="K294" s="114" t="str">
        <f t="shared" si="42"/>
        <v/>
      </c>
      <c r="L294" s="115" t="str">
        <f t="shared" si="35"/>
        <v/>
      </c>
      <c r="M294" s="116">
        <f t="shared" si="38"/>
        <v>0</v>
      </c>
      <c r="N294" s="117"/>
    </row>
    <row r="295" spans="1:14" s="107" customFormat="1" ht="13" outlineLevel="2" x14ac:dyDescent="0.3">
      <c r="A295" s="118"/>
      <c r="B295" s="109" t="s">
        <v>67</v>
      </c>
      <c r="C295" s="131" t="s">
        <v>62</v>
      </c>
      <c r="D295" s="131" t="s">
        <v>92</v>
      </c>
      <c r="E295" s="111">
        <v>51</v>
      </c>
      <c r="F295" s="132">
        <v>38.99</v>
      </c>
      <c r="G295" s="113">
        <v>4.33</v>
      </c>
      <c r="H295" s="31"/>
      <c r="I295" s="25" t="str">
        <f t="shared" si="41"/>
        <v/>
      </c>
      <c r="J295" s="26"/>
      <c r="K295" s="114" t="str">
        <f t="shared" si="42"/>
        <v/>
      </c>
      <c r="L295" s="115" t="str">
        <f t="shared" si="35"/>
        <v/>
      </c>
      <c r="M295" s="116">
        <f t="shared" si="38"/>
        <v>0</v>
      </c>
      <c r="N295" s="117"/>
    </row>
    <row r="296" spans="1:14" s="107" customFormat="1" ht="13" outlineLevel="2" x14ac:dyDescent="0.3">
      <c r="A296" s="118"/>
      <c r="B296" s="109"/>
      <c r="C296" s="131" t="s">
        <v>61</v>
      </c>
      <c r="D296" s="131" t="s">
        <v>92</v>
      </c>
      <c r="E296" s="111">
        <v>11</v>
      </c>
      <c r="F296" s="132">
        <v>7.19</v>
      </c>
      <c r="G296" s="113">
        <v>4.33</v>
      </c>
      <c r="H296" s="31"/>
      <c r="I296" s="25" t="str">
        <f t="shared" si="41"/>
        <v/>
      </c>
      <c r="J296" s="26"/>
      <c r="K296" s="114" t="str">
        <f t="shared" si="42"/>
        <v/>
      </c>
      <c r="L296" s="115" t="str">
        <f t="shared" si="35"/>
        <v/>
      </c>
      <c r="M296" s="116">
        <f t="shared" si="38"/>
        <v>0</v>
      </c>
      <c r="N296" s="117"/>
    </row>
    <row r="297" spans="1:14" s="107" customFormat="1" ht="13" outlineLevel="2" x14ac:dyDescent="0.3">
      <c r="A297" s="118"/>
      <c r="B297" s="109" t="s">
        <v>66</v>
      </c>
      <c r="C297" s="131" t="s">
        <v>62</v>
      </c>
      <c r="D297" s="131" t="s">
        <v>92</v>
      </c>
      <c r="E297" s="111">
        <v>51</v>
      </c>
      <c r="F297" s="132">
        <v>57.41</v>
      </c>
      <c r="G297" s="113">
        <v>4.33</v>
      </c>
      <c r="H297" s="31"/>
      <c r="I297" s="25" t="str">
        <f t="shared" si="41"/>
        <v/>
      </c>
      <c r="J297" s="26"/>
      <c r="K297" s="114" t="str">
        <f t="shared" si="42"/>
        <v/>
      </c>
      <c r="L297" s="115" t="str">
        <f t="shared" si="35"/>
        <v/>
      </c>
      <c r="M297" s="116">
        <f t="shared" si="38"/>
        <v>0</v>
      </c>
      <c r="N297" s="117"/>
    </row>
    <row r="298" spans="1:14" s="107" customFormat="1" ht="13" outlineLevel="2" x14ac:dyDescent="0.3">
      <c r="A298" s="118"/>
      <c r="B298" s="109"/>
      <c r="C298" s="131" t="s">
        <v>61</v>
      </c>
      <c r="D298" s="131" t="s">
        <v>92</v>
      </c>
      <c r="E298" s="111">
        <v>11</v>
      </c>
      <c r="F298" s="132">
        <v>7.14</v>
      </c>
      <c r="G298" s="113">
        <v>4.33</v>
      </c>
      <c r="H298" s="31"/>
      <c r="I298" s="25" t="str">
        <f t="shared" si="41"/>
        <v/>
      </c>
      <c r="J298" s="26"/>
      <c r="K298" s="114" t="str">
        <f t="shared" si="42"/>
        <v/>
      </c>
      <c r="L298" s="115" t="str">
        <f t="shared" si="35"/>
        <v/>
      </c>
      <c r="M298" s="116">
        <f t="shared" si="38"/>
        <v>0</v>
      </c>
      <c r="N298" s="117"/>
    </row>
    <row r="299" spans="1:14" s="32" customFormat="1" ht="13" outlineLevel="1" x14ac:dyDescent="0.25">
      <c r="A299" s="119" t="s">
        <v>276</v>
      </c>
      <c r="B299" s="129"/>
      <c r="C299" s="121"/>
      <c r="D299" s="121"/>
      <c r="E299" s="122"/>
      <c r="F299" s="123">
        <f>SUBTOTAL(9,F290:F298)</f>
        <v>709.20999999999992</v>
      </c>
      <c r="G299" s="124"/>
      <c r="H299" s="28"/>
      <c r="I299" s="28">
        <f>SUBTOTAL(9,I290:I298)</f>
        <v>0</v>
      </c>
      <c r="J299" s="29"/>
      <c r="K299" s="125">
        <f>SUBTOTAL(9,K290:K298)</f>
        <v>0</v>
      </c>
      <c r="L299" s="125">
        <f t="shared" si="35"/>
        <v>0</v>
      </c>
      <c r="M299" s="126">
        <f t="shared" si="38"/>
        <v>0</v>
      </c>
      <c r="N299" s="130"/>
    </row>
    <row r="300" spans="1:14" s="107" customFormat="1" ht="13" outlineLevel="2" x14ac:dyDescent="0.3">
      <c r="A300" s="134" t="s">
        <v>111</v>
      </c>
      <c r="B300" s="109" t="s">
        <v>110</v>
      </c>
      <c r="C300" s="131" t="s">
        <v>109</v>
      </c>
      <c r="D300" s="131"/>
      <c r="E300" s="111">
        <v>51</v>
      </c>
      <c r="F300" s="132">
        <v>30</v>
      </c>
      <c r="G300" s="113">
        <v>4.33</v>
      </c>
      <c r="H300" s="31"/>
      <c r="I300" s="25" t="str">
        <f>IFERROR(F300/H300*G300,"")</f>
        <v/>
      </c>
      <c r="J300" s="26"/>
      <c r="K300" s="114" t="str">
        <f>IFERROR(I300*J300,"")</f>
        <v/>
      </c>
      <c r="L300" s="115" t="str">
        <f t="shared" si="35"/>
        <v/>
      </c>
      <c r="M300" s="116">
        <f t="shared" si="38"/>
        <v>0</v>
      </c>
      <c r="N300" s="117"/>
    </row>
    <row r="301" spans="1:14" s="32" customFormat="1" ht="13" outlineLevel="1" x14ac:dyDescent="0.25">
      <c r="A301" s="119" t="s">
        <v>108</v>
      </c>
      <c r="B301" s="129"/>
      <c r="C301" s="121"/>
      <c r="D301" s="121"/>
      <c r="E301" s="122"/>
      <c r="F301" s="123">
        <f>SUBTOTAL(9,F300:F300)</f>
        <v>30</v>
      </c>
      <c r="G301" s="124"/>
      <c r="H301" s="28"/>
      <c r="I301" s="28">
        <f>SUBTOTAL(9,I300:I300)</f>
        <v>0</v>
      </c>
      <c r="J301" s="29"/>
      <c r="K301" s="125">
        <f>SUBTOTAL(9,K300:K300)</f>
        <v>0</v>
      </c>
      <c r="L301" s="125">
        <f t="shared" si="35"/>
        <v>0</v>
      </c>
      <c r="M301" s="126">
        <f t="shared" si="38"/>
        <v>0</v>
      </c>
      <c r="N301" s="130"/>
    </row>
    <row r="302" spans="1:14" s="107" customFormat="1" ht="13" outlineLevel="2" x14ac:dyDescent="0.3">
      <c r="A302" s="108" t="s">
        <v>251</v>
      </c>
      <c r="B302" s="109" t="s">
        <v>73</v>
      </c>
      <c r="C302" s="131" t="s">
        <v>107</v>
      </c>
      <c r="D302" s="131"/>
      <c r="E302" s="111">
        <v>95</v>
      </c>
      <c r="F302" s="132">
        <v>160</v>
      </c>
      <c r="G302" s="113">
        <v>4.33</v>
      </c>
      <c r="H302" s="31"/>
      <c r="I302" s="25" t="str">
        <f t="shared" ref="I302:I312" si="43">IFERROR(F302/H302*G302,"")</f>
        <v/>
      </c>
      <c r="J302" s="26"/>
      <c r="K302" s="114" t="str">
        <f t="shared" ref="K302:K312" si="44">IFERROR(I302*J302,"")</f>
        <v/>
      </c>
      <c r="L302" s="115" t="str">
        <f t="shared" si="35"/>
        <v/>
      </c>
      <c r="M302" s="116">
        <f t="shared" si="38"/>
        <v>0</v>
      </c>
      <c r="N302" s="117"/>
    </row>
    <row r="303" spans="1:14" s="107" customFormat="1" ht="13" outlineLevel="2" x14ac:dyDescent="0.3">
      <c r="A303" s="118"/>
      <c r="B303" s="109"/>
      <c r="C303" s="131" t="s">
        <v>106</v>
      </c>
      <c r="D303" s="131"/>
      <c r="E303" s="111">
        <v>51</v>
      </c>
      <c r="F303" s="132">
        <f>8.44+18.23+13.76+6.15</f>
        <v>46.58</v>
      </c>
      <c r="G303" s="113">
        <v>4.33</v>
      </c>
      <c r="H303" s="31"/>
      <c r="I303" s="25" t="str">
        <f t="shared" si="43"/>
        <v/>
      </c>
      <c r="J303" s="26"/>
      <c r="K303" s="114" t="str">
        <f t="shared" si="44"/>
        <v/>
      </c>
      <c r="L303" s="115" t="str">
        <f t="shared" si="35"/>
        <v/>
      </c>
      <c r="M303" s="116">
        <f t="shared" si="38"/>
        <v>0</v>
      </c>
      <c r="N303" s="117"/>
    </row>
    <row r="304" spans="1:14" s="107" customFormat="1" ht="13" outlineLevel="2" x14ac:dyDescent="0.3">
      <c r="A304" s="118"/>
      <c r="B304" s="109"/>
      <c r="C304" s="131" t="s">
        <v>61</v>
      </c>
      <c r="D304" s="131"/>
      <c r="E304" s="111">
        <v>11</v>
      </c>
      <c r="F304" s="132">
        <f>6+4.17</f>
        <v>10.17</v>
      </c>
      <c r="G304" s="113">
        <v>4.33</v>
      </c>
      <c r="H304" s="31"/>
      <c r="I304" s="25" t="str">
        <f t="shared" si="43"/>
        <v/>
      </c>
      <c r="J304" s="26"/>
      <c r="K304" s="114" t="str">
        <f t="shared" si="44"/>
        <v/>
      </c>
      <c r="L304" s="115" t="str">
        <f t="shared" si="35"/>
        <v/>
      </c>
      <c r="M304" s="116">
        <f t="shared" si="38"/>
        <v>0</v>
      </c>
      <c r="N304" s="117"/>
    </row>
    <row r="305" spans="1:14" s="107" customFormat="1" ht="13" outlineLevel="2" x14ac:dyDescent="0.3">
      <c r="A305" s="118"/>
      <c r="B305" s="109"/>
      <c r="C305" s="131" t="s">
        <v>71</v>
      </c>
      <c r="D305" s="131"/>
      <c r="E305" s="111">
        <v>92</v>
      </c>
      <c r="F305" s="132">
        <v>2</v>
      </c>
      <c r="G305" s="113">
        <v>4.33</v>
      </c>
      <c r="H305" s="31"/>
      <c r="I305" s="25" t="str">
        <f t="shared" si="43"/>
        <v/>
      </c>
      <c r="J305" s="26"/>
      <c r="K305" s="114" t="str">
        <f t="shared" si="44"/>
        <v/>
      </c>
      <c r="L305" s="115" t="str">
        <f t="shared" si="35"/>
        <v/>
      </c>
      <c r="M305" s="116">
        <f t="shared" ref="M305:M336" si="45">IF(ISERR(K305/F305),0,K305/F305)</f>
        <v>0</v>
      </c>
      <c r="N305" s="117"/>
    </row>
    <row r="306" spans="1:14" s="107" customFormat="1" ht="13" outlineLevel="2" x14ac:dyDescent="0.3">
      <c r="A306" s="118"/>
      <c r="B306" s="109"/>
      <c r="C306" s="131" t="s">
        <v>105</v>
      </c>
      <c r="D306" s="131"/>
      <c r="E306" s="111">
        <v>89</v>
      </c>
      <c r="F306" s="132">
        <v>15</v>
      </c>
      <c r="G306" s="113">
        <v>4.33</v>
      </c>
      <c r="H306" s="31"/>
      <c r="I306" s="25" t="str">
        <f t="shared" si="43"/>
        <v/>
      </c>
      <c r="J306" s="26"/>
      <c r="K306" s="114" t="str">
        <f t="shared" si="44"/>
        <v/>
      </c>
      <c r="L306" s="115" t="str">
        <f t="shared" si="35"/>
        <v/>
      </c>
      <c r="M306" s="116">
        <f t="shared" si="45"/>
        <v>0</v>
      </c>
      <c r="N306" s="117"/>
    </row>
    <row r="307" spans="1:14" s="107" customFormat="1" ht="13" outlineLevel="2" x14ac:dyDescent="0.3">
      <c r="A307" s="118"/>
      <c r="B307" s="109" t="s">
        <v>67</v>
      </c>
      <c r="C307" s="131" t="s">
        <v>80</v>
      </c>
      <c r="D307" s="131"/>
      <c r="E307" s="111">
        <v>51</v>
      </c>
      <c r="F307" s="132">
        <f>55.13+10.97</f>
        <v>66.100000000000009</v>
      </c>
      <c r="G307" s="113">
        <v>4.33</v>
      </c>
      <c r="H307" s="31"/>
      <c r="I307" s="25" t="str">
        <f t="shared" si="43"/>
        <v/>
      </c>
      <c r="J307" s="26"/>
      <c r="K307" s="114" t="str">
        <f t="shared" si="44"/>
        <v/>
      </c>
      <c r="L307" s="115" t="str">
        <f t="shared" si="35"/>
        <v/>
      </c>
      <c r="M307" s="116">
        <f t="shared" si="45"/>
        <v>0</v>
      </c>
      <c r="N307" s="117"/>
    </row>
    <row r="308" spans="1:14" s="107" customFormat="1" ht="13" outlineLevel="2" x14ac:dyDescent="0.3">
      <c r="A308" s="118"/>
      <c r="B308" s="109"/>
      <c r="C308" s="131" t="s">
        <v>104</v>
      </c>
      <c r="D308" s="131"/>
      <c r="E308" s="111">
        <v>11</v>
      </c>
      <c r="F308" s="132">
        <f>5.85+1.76+1.26</f>
        <v>8.8699999999999992</v>
      </c>
      <c r="G308" s="113">
        <v>4.33</v>
      </c>
      <c r="H308" s="31"/>
      <c r="I308" s="25" t="str">
        <f t="shared" si="43"/>
        <v/>
      </c>
      <c r="J308" s="26"/>
      <c r="K308" s="114" t="str">
        <f t="shared" si="44"/>
        <v/>
      </c>
      <c r="L308" s="115" t="str">
        <f t="shared" si="35"/>
        <v/>
      </c>
      <c r="M308" s="116">
        <f t="shared" si="45"/>
        <v>0</v>
      </c>
      <c r="N308" s="117"/>
    </row>
    <row r="309" spans="1:14" s="107" customFormat="1" ht="13" outlineLevel="2" x14ac:dyDescent="0.3">
      <c r="A309" s="118"/>
      <c r="B309" s="109" t="s">
        <v>66</v>
      </c>
      <c r="C309" s="131" t="s">
        <v>80</v>
      </c>
      <c r="D309" s="131"/>
      <c r="E309" s="111">
        <v>51</v>
      </c>
      <c r="F309" s="132">
        <f>31.36+12.21+11.64</f>
        <v>55.21</v>
      </c>
      <c r="G309" s="113">
        <v>4.33</v>
      </c>
      <c r="H309" s="31"/>
      <c r="I309" s="25" t="str">
        <f t="shared" si="43"/>
        <v/>
      </c>
      <c r="J309" s="26"/>
      <c r="K309" s="114" t="str">
        <f t="shared" si="44"/>
        <v/>
      </c>
      <c r="L309" s="115" t="str">
        <f t="shared" si="35"/>
        <v/>
      </c>
      <c r="M309" s="116">
        <f t="shared" si="45"/>
        <v>0</v>
      </c>
      <c r="N309" s="117"/>
    </row>
    <row r="310" spans="1:14" s="107" customFormat="1" ht="13" outlineLevel="2" x14ac:dyDescent="0.3">
      <c r="A310" s="118"/>
      <c r="B310" s="109"/>
      <c r="C310" s="131" t="s">
        <v>104</v>
      </c>
      <c r="D310" s="131"/>
      <c r="E310" s="111">
        <v>11</v>
      </c>
      <c r="F310" s="132">
        <f>6.28+1.74+1.26</f>
        <v>9.2799999999999994</v>
      </c>
      <c r="G310" s="113">
        <v>4.33</v>
      </c>
      <c r="H310" s="31"/>
      <c r="I310" s="25" t="str">
        <f t="shared" si="43"/>
        <v/>
      </c>
      <c r="J310" s="26"/>
      <c r="K310" s="114" t="str">
        <f t="shared" si="44"/>
        <v/>
      </c>
      <c r="L310" s="115" t="str">
        <f t="shared" si="35"/>
        <v/>
      </c>
      <c r="M310" s="116">
        <f t="shared" si="45"/>
        <v>0</v>
      </c>
      <c r="N310" s="117"/>
    </row>
    <row r="311" spans="1:14" s="107" customFormat="1" ht="13" outlineLevel="2" x14ac:dyDescent="0.3">
      <c r="A311" s="118"/>
      <c r="B311" s="109" t="s">
        <v>65</v>
      </c>
      <c r="C311" s="131" t="s">
        <v>80</v>
      </c>
      <c r="D311" s="131"/>
      <c r="E311" s="111">
        <v>51</v>
      </c>
      <c r="F311" s="132">
        <f>12.82</f>
        <v>12.82</v>
      </c>
      <c r="G311" s="113">
        <v>4.33</v>
      </c>
      <c r="H311" s="31"/>
      <c r="I311" s="25" t="str">
        <f t="shared" si="43"/>
        <v/>
      </c>
      <c r="J311" s="26"/>
      <c r="K311" s="114" t="str">
        <f t="shared" si="44"/>
        <v/>
      </c>
      <c r="L311" s="115" t="str">
        <f t="shared" si="35"/>
        <v/>
      </c>
      <c r="M311" s="116">
        <f t="shared" si="45"/>
        <v>0</v>
      </c>
      <c r="N311" s="117"/>
    </row>
    <row r="312" spans="1:14" s="107" customFormat="1" ht="13" outlineLevel="2" x14ac:dyDescent="0.3">
      <c r="A312" s="118"/>
      <c r="B312" s="109"/>
      <c r="C312" s="131" t="s">
        <v>104</v>
      </c>
      <c r="D312" s="131"/>
      <c r="E312" s="111">
        <v>11</v>
      </c>
      <c r="F312" s="132">
        <f>5.65+1.6+1.26</f>
        <v>8.51</v>
      </c>
      <c r="G312" s="113">
        <v>4.33</v>
      </c>
      <c r="H312" s="31"/>
      <c r="I312" s="25" t="str">
        <f t="shared" si="43"/>
        <v/>
      </c>
      <c r="J312" s="26"/>
      <c r="K312" s="114" t="str">
        <f t="shared" si="44"/>
        <v/>
      </c>
      <c r="L312" s="115" t="str">
        <f t="shared" si="35"/>
        <v/>
      </c>
      <c r="M312" s="116">
        <f t="shared" si="45"/>
        <v>0</v>
      </c>
      <c r="N312" s="117"/>
    </row>
    <row r="313" spans="1:14" s="32" customFormat="1" ht="13" outlineLevel="1" x14ac:dyDescent="0.25">
      <c r="A313" s="119" t="s">
        <v>253</v>
      </c>
      <c r="B313" s="129"/>
      <c r="C313" s="121"/>
      <c r="D313" s="121"/>
      <c r="E313" s="122"/>
      <c r="F313" s="123">
        <f>SUBTOTAL(9,F302:F312)</f>
        <v>394.53999999999991</v>
      </c>
      <c r="G313" s="124"/>
      <c r="H313" s="28"/>
      <c r="I313" s="28">
        <f>SUBTOTAL(9,I302:I312)</f>
        <v>0</v>
      </c>
      <c r="J313" s="29"/>
      <c r="K313" s="125">
        <f>SUBTOTAL(9,K302:K312)</f>
        <v>0</v>
      </c>
      <c r="L313" s="125">
        <f t="shared" si="35"/>
        <v>0</v>
      </c>
      <c r="M313" s="126">
        <f t="shared" si="45"/>
        <v>0</v>
      </c>
      <c r="N313" s="130"/>
    </row>
    <row r="314" spans="1:14" s="107" customFormat="1" ht="13" outlineLevel="2" x14ac:dyDescent="0.3">
      <c r="A314" s="108" t="s">
        <v>252</v>
      </c>
      <c r="B314" s="109" t="s">
        <v>67</v>
      </c>
      <c r="C314" s="131" t="s">
        <v>80</v>
      </c>
      <c r="D314" s="131"/>
      <c r="E314" s="111">
        <v>51</v>
      </c>
      <c r="F314" s="132">
        <v>23.6</v>
      </c>
      <c r="G314" s="113">
        <v>4.33</v>
      </c>
      <c r="H314" s="31"/>
      <c r="I314" s="25" t="str">
        <f t="shared" ref="I314:I319" si="46">IFERROR(F314/H314*G314,"")</f>
        <v/>
      </c>
      <c r="J314" s="26"/>
      <c r="K314" s="114" t="str">
        <f t="shared" ref="K314:K319" si="47">IFERROR(I314*J314,"")</f>
        <v/>
      </c>
      <c r="L314" s="115" t="str">
        <f t="shared" si="35"/>
        <v/>
      </c>
      <c r="M314" s="116">
        <f t="shared" si="45"/>
        <v>0</v>
      </c>
      <c r="N314" s="117"/>
    </row>
    <row r="315" spans="1:14" s="107" customFormat="1" ht="13" outlineLevel="2" x14ac:dyDescent="0.3">
      <c r="A315" s="118"/>
      <c r="B315" s="109"/>
      <c r="C315" s="131" t="s">
        <v>100</v>
      </c>
      <c r="D315" s="131"/>
      <c r="E315" s="111">
        <v>41</v>
      </c>
      <c r="F315" s="132">
        <v>41.89</v>
      </c>
      <c r="G315" s="113">
        <v>4.33</v>
      </c>
      <c r="H315" s="31"/>
      <c r="I315" s="25" t="str">
        <f t="shared" si="46"/>
        <v/>
      </c>
      <c r="J315" s="26"/>
      <c r="K315" s="114" t="str">
        <f t="shared" si="47"/>
        <v/>
      </c>
      <c r="L315" s="115" t="str">
        <f t="shared" si="35"/>
        <v/>
      </c>
      <c r="M315" s="116">
        <f t="shared" si="45"/>
        <v>0</v>
      </c>
      <c r="N315" s="117"/>
    </row>
    <row r="316" spans="1:14" s="107" customFormat="1" ht="13" outlineLevel="2" x14ac:dyDescent="0.3">
      <c r="A316" s="118"/>
      <c r="B316" s="109"/>
      <c r="C316" s="131" t="s">
        <v>103</v>
      </c>
      <c r="D316" s="131"/>
      <c r="E316" s="111">
        <v>31</v>
      </c>
      <c r="F316" s="132">
        <f>12.7+10.14+9.48+13.33+12.53</f>
        <v>58.18</v>
      </c>
      <c r="G316" s="113">
        <v>4.33</v>
      </c>
      <c r="H316" s="31"/>
      <c r="I316" s="25" t="str">
        <f t="shared" si="46"/>
        <v/>
      </c>
      <c r="J316" s="26"/>
      <c r="K316" s="114" t="str">
        <f t="shared" si="47"/>
        <v/>
      </c>
      <c r="L316" s="115" t="str">
        <f t="shared" si="35"/>
        <v/>
      </c>
      <c r="M316" s="116">
        <f t="shared" si="45"/>
        <v>0</v>
      </c>
      <c r="N316" s="117"/>
    </row>
    <row r="317" spans="1:14" s="107" customFormat="1" ht="13" outlineLevel="2" x14ac:dyDescent="0.3">
      <c r="A317" s="118"/>
      <c r="B317" s="109"/>
      <c r="C317" s="131" t="s">
        <v>102</v>
      </c>
      <c r="D317" s="131"/>
      <c r="E317" s="111">
        <v>82</v>
      </c>
      <c r="F317" s="132">
        <v>5.8</v>
      </c>
      <c r="G317" s="113">
        <v>4.33</v>
      </c>
      <c r="H317" s="31"/>
      <c r="I317" s="25" t="str">
        <f t="shared" si="46"/>
        <v/>
      </c>
      <c r="J317" s="26"/>
      <c r="K317" s="114" t="str">
        <f t="shared" si="47"/>
        <v/>
      </c>
      <c r="L317" s="115" t="str">
        <f t="shared" si="35"/>
        <v/>
      </c>
      <c r="M317" s="116">
        <f t="shared" si="45"/>
        <v>0</v>
      </c>
      <c r="N317" s="117"/>
    </row>
    <row r="318" spans="1:14" s="107" customFormat="1" ht="13" outlineLevel="2" x14ac:dyDescent="0.3">
      <c r="A318" s="118"/>
      <c r="B318" s="109"/>
      <c r="C318" s="131" t="s">
        <v>101</v>
      </c>
      <c r="D318" s="131"/>
      <c r="E318" s="111">
        <v>11</v>
      </c>
      <c r="F318" s="132">
        <v>7.8</v>
      </c>
      <c r="G318" s="113">
        <v>4.33</v>
      </c>
      <c r="H318" s="31"/>
      <c r="I318" s="25" t="str">
        <f t="shared" si="46"/>
        <v/>
      </c>
      <c r="J318" s="26"/>
      <c r="K318" s="114" t="str">
        <f t="shared" si="47"/>
        <v/>
      </c>
      <c r="L318" s="115" t="str">
        <f t="shared" si="35"/>
        <v/>
      </c>
      <c r="M318" s="116">
        <f t="shared" si="45"/>
        <v>0</v>
      </c>
      <c r="N318" s="117"/>
    </row>
    <row r="319" spans="1:14" s="107" customFormat="1" ht="13" outlineLevel="2" x14ac:dyDescent="0.3">
      <c r="A319" s="118"/>
      <c r="B319" s="109"/>
      <c r="C319" s="131" t="s">
        <v>70</v>
      </c>
      <c r="D319" s="131"/>
      <c r="E319" s="111">
        <v>89</v>
      </c>
      <c r="F319" s="132">
        <v>10.75</v>
      </c>
      <c r="G319" s="113">
        <v>4.33</v>
      </c>
      <c r="H319" s="31"/>
      <c r="I319" s="25" t="str">
        <f t="shared" si="46"/>
        <v/>
      </c>
      <c r="J319" s="26"/>
      <c r="K319" s="114" t="str">
        <f t="shared" si="47"/>
        <v/>
      </c>
      <c r="L319" s="115" t="str">
        <f t="shared" si="35"/>
        <v/>
      </c>
      <c r="M319" s="116">
        <f t="shared" si="45"/>
        <v>0</v>
      </c>
      <c r="N319" s="117"/>
    </row>
    <row r="320" spans="1:14" s="32" customFormat="1" ht="13" outlineLevel="1" x14ac:dyDescent="0.25">
      <c r="A320" s="119" t="s">
        <v>254</v>
      </c>
      <c r="B320" s="129"/>
      <c r="C320" s="121"/>
      <c r="D320" s="121"/>
      <c r="E320" s="122"/>
      <c r="F320" s="123">
        <f>SUBTOTAL(9,F314:F319)</f>
        <v>148.02000000000004</v>
      </c>
      <c r="G320" s="124"/>
      <c r="H320" s="28"/>
      <c r="I320" s="28">
        <f>SUBTOTAL(9,I314:I319)</f>
        <v>0</v>
      </c>
      <c r="J320" s="29"/>
      <c r="K320" s="125">
        <f>SUBTOTAL(9,K314:K319)</f>
        <v>0</v>
      </c>
      <c r="L320" s="125">
        <f t="shared" si="35"/>
        <v>0</v>
      </c>
      <c r="M320" s="126">
        <f t="shared" si="45"/>
        <v>0</v>
      </c>
      <c r="N320" s="130"/>
    </row>
    <row r="321" spans="1:14" s="107" customFormat="1" ht="13" outlineLevel="2" x14ac:dyDescent="0.3">
      <c r="A321" s="108" t="s">
        <v>255</v>
      </c>
      <c r="B321" s="109" t="s">
        <v>67</v>
      </c>
      <c r="C321" s="131" t="s">
        <v>76</v>
      </c>
      <c r="D321" s="131" t="s">
        <v>94</v>
      </c>
      <c r="E321" s="111">
        <v>31</v>
      </c>
      <c r="F321" s="132">
        <f>15.4+15.3+20.3+19.5+19.2+17.1+13+16.2+17.9+15.5+20.3+15.3+35+20.3+15.2+15.3+20.3+19.7+15.4+22.8+13.2+25.2+18.6</f>
        <v>426</v>
      </c>
      <c r="G321" s="113">
        <v>4.33</v>
      </c>
      <c r="H321" s="31"/>
      <c r="I321" s="25" t="str">
        <f t="shared" ref="I321:I330" si="48">IFERROR(F321/H321*G321,"")</f>
        <v/>
      </c>
      <c r="J321" s="26"/>
      <c r="K321" s="114" t="str">
        <f t="shared" ref="K321:K330" si="49">IFERROR(I321*J321,"")</f>
        <v/>
      </c>
      <c r="L321" s="115" t="str">
        <f t="shared" si="35"/>
        <v/>
      </c>
      <c r="M321" s="116">
        <f t="shared" si="45"/>
        <v>0</v>
      </c>
      <c r="N321" s="117"/>
    </row>
    <row r="322" spans="1:14" s="107" customFormat="1" ht="13" outlineLevel="2" x14ac:dyDescent="0.3">
      <c r="A322" s="118"/>
      <c r="B322" s="109"/>
      <c r="C322" s="131" t="s">
        <v>100</v>
      </c>
      <c r="D322" s="131" t="s">
        <v>94</v>
      </c>
      <c r="E322" s="111">
        <v>41</v>
      </c>
      <c r="F322" s="132">
        <v>34</v>
      </c>
      <c r="G322" s="113">
        <v>4.33</v>
      </c>
      <c r="H322" s="31"/>
      <c r="I322" s="25" t="str">
        <f t="shared" si="48"/>
        <v/>
      </c>
      <c r="J322" s="26"/>
      <c r="K322" s="114" t="str">
        <f t="shared" si="49"/>
        <v/>
      </c>
      <c r="L322" s="115" t="str">
        <f t="shared" si="35"/>
        <v/>
      </c>
      <c r="M322" s="116">
        <f t="shared" si="45"/>
        <v>0</v>
      </c>
      <c r="N322" s="117"/>
    </row>
    <row r="323" spans="1:14" s="107" customFormat="1" ht="13" outlineLevel="2" x14ac:dyDescent="0.3">
      <c r="A323" s="118"/>
      <c r="B323" s="109"/>
      <c r="C323" s="131" t="s">
        <v>99</v>
      </c>
      <c r="D323" s="131" t="s">
        <v>94</v>
      </c>
      <c r="E323" s="111">
        <v>41</v>
      </c>
      <c r="F323" s="132">
        <f>9.9+10</f>
        <v>19.899999999999999</v>
      </c>
      <c r="G323" s="113">
        <v>4.33</v>
      </c>
      <c r="H323" s="31"/>
      <c r="I323" s="25" t="str">
        <f t="shared" si="48"/>
        <v/>
      </c>
      <c r="J323" s="26"/>
      <c r="K323" s="114" t="str">
        <f t="shared" si="49"/>
        <v/>
      </c>
      <c r="L323" s="115" t="str">
        <f t="shared" si="35"/>
        <v/>
      </c>
      <c r="M323" s="116">
        <f t="shared" si="45"/>
        <v>0</v>
      </c>
      <c r="N323" s="117"/>
    </row>
    <row r="324" spans="1:14" s="107" customFormat="1" ht="13" outlineLevel="2" x14ac:dyDescent="0.3">
      <c r="A324" s="118"/>
      <c r="B324" s="109"/>
      <c r="C324" s="131" t="s">
        <v>98</v>
      </c>
      <c r="D324" s="131" t="s">
        <v>94</v>
      </c>
      <c r="E324" s="111">
        <v>51</v>
      </c>
      <c r="F324" s="132">
        <v>8.5</v>
      </c>
      <c r="G324" s="113">
        <v>4.33</v>
      </c>
      <c r="H324" s="31"/>
      <c r="I324" s="25" t="str">
        <f t="shared" si="48"/>
        <v/>
      </c>
      <c r="J324" s="26"/>
      <c r="K324" s="114" t="str">
        <f t="shared" si="49"/>
        <v/>
      </c>
      <c r="L324" s="115" t="str">
        <f t="shared" si="35"/>
        <v/>
      </c>
      <c r="M324" s="116">
        <f t="shared" si="45"/>
        <v>0</v>
      </c>
      <c r="N324" s="117"/>
    </row>
    <row r="325" spans="1:14" s="107" customFormat="1" ht="13" outlineLevel="2" x14ac:dyDescent="0.3">
      <c r="A325" s="118"/>
      <c r="B325" s="109"/>
      <c r="C325" s="131" t="s">
        <v>97</v>
      </c>
      <c r="D325" s="131" t="s">
        <v>94</v>
      </c>
      <c r="E325" s="111">
        <v>71</v>
      </c>
      <c r="F325" s="132">
        <f>13.9+22.4+33</f>
        <v>69.3</v>
      </c>
      <c r="G325" s="113">
        <v>4.33</v>
      </c>
      <c r="H325" s="31"/>
      <c r="I325" s="25" t="str">
        <f t="shared" si="48"/>
        <v/>
      </c>
      <c r="J325" s="26"/>
      <c r="K325" s="114" t="str">
        <f t="shared" si="49"/>
        <v/>
      </c>
      <c r="L325" s="115" t="str">
        <f t="shared" si="35"/>
        <v/>
      </c>
      <c r="M325" s="116">
        <f t="shared" si="45"/>
        <v>0</v>
      </c>
      <c r="N325" s="117"/>
    </row>
    <row r="326" spans="1:14" s="107" customFormat="1" ht="13" outlineLevel="2" x14ac:dyDescent="0.3">
      <c r="A326" s="118"/>
      <c r="B326" s="109"/>
      <c r="C326" s="131" t="s">
        <v>61</v>
      </c>
      <c r="D326" s="131" t="s">
        <v>94</v>
      </c>
      <c r="E326" s="111">
        <v>11</v>
      </c>
      <c r="F326" s="132">
        <v>12</v>
      </c>
      <c r="G326" s="113">
        <v>4.33</v>
      </c>
      <c r="H326" s="31"/>
      <c r="I326" s="25" t="str">
        <f t="shared" si="48"/>
        <v/>
      </c>
      <c r="J326" s="26"/>
      <c r="K326" s="114" t="str">
        <f t="shared" si="49"/>
        <v/>
      </c>
      <c r="L326" s="115" t="str">
        <f t="shared" si="35"/>
        <v/>
      </c>
      <c r="M326" s="116">
        <f t="shared" si="45"/>
        <v>0</v>
      </c>
      <c r="N326" s="117"/>
    </row>
    <row r="327" spans="1:14" s="107" customFormat="1" ht="13" outlineLevel="2" x14ac:dyDescent="0.3">
      <c r="A327" s="135"/>
      <c r="B327" s="109"/>
      <c r="C327" s="131" t="s">
        <v>62</v>
      </c>
      <c r="D327" s="131" t="s">
        <v>94</v>
      </c>
      <c r="E327" s="111">
        <v>51</v>
      </c>
      <c r="F327" s="132">
        <v>212</v>
      </c>
      <c r="G327" s="113">
        <v>4.33</v>
      </c>
      <c r="H327" s="31"/>
      <c r="I327" s="25" t="str">
        <f t="shared" si="48"/>
        <v/>
      </c>
      <c r="J327" s="26"/>
      <c r="K327" s="114" t="str">
        <f t="shared" si="49"/>
        <v/>
      </c>
      <c r="L327" s="115" t="str">
        <f t="shared" si="35"/>
        <v/>
      </c>
      <c r="M327" s="116">
        <f t="shared" si="45"/>
        <v>0</v>
      </c>
      <c r="N327" s="117"/>
    </row>
    <row r="328" spans="1:14" s="107" customFormat="1" ht="13" outlineLevel="2" x14ac:dyDescent="0.3">
      <c r="A328" s="118"/>
      <c r="B328" s="109"/>
      <c r="C328" s="131" t="s">
        <v>96</v>
      </c>
      <c r="D328" s="131" t="s">
        <v>94</v>
      </c>
      <c r="E328" s="111">
        <v>82</v>
      </c>
      <c r="F328" s="132">
        <v>5.0999999999999996</v>
      </c>
      <c r="G328" s="113">
        <v>4.33</v>
      </c>
      <c r="H328" s="31"/>
      <c r="I328" s="25" t="str">
        <f t="shared" si="48"/>
        <v/>
      </c>
      <c r="J328" s="26"/>
      <c r="K328" s="114" t="str">
        <f t="shared" si="49"/>
        <v/>
      </c>
      <c r="L328" s="115" t="str">
        <f t="shared" si="35"/>
        <v/>
      </c>
      <c r="M328" s="116">
        <f t="shared" si="45"/>
        <v>0</v>
      </c>
      <c r="N328" s="117"/>
    </row>
    <row r="329" spans="1:14" s="107" customFormat="1" ht="13" outlineLevel="2" x14ac:dyDescent="0.3">
      <c r="A329" s="118"/>
      <c r="B329" s="109"/>
      <c r="C329" s="131" t="s">
        <v>70</v>
      </c>
      <c r="D329" s="131" t="s">
        <v>94</v>
      </c>
      <c r="E329" s="111">
        <v>89</v>
      </c>
      <c r="F329" s="132">
        <v>58</v>
      </c>
      <c r="G329" s="113">
        <v>4.33</v>
      </c>
      <c r="H329" s="31"/>
      <c r="I329" s="25" t="str">
        <f t="shared" si="48"/>
        <v/>
      </c>
      <c r="J329" s="26"/>
      <c r="K329" s="114" t="str">
        <f t="shared" si="49"/>
        <v/>
      </c>
      <c r="L329" s="115" t="str">
        <f t="shared" ref="L329:L369" si="50">IFERROR(K329*12,"")</f>
        <v/>
      </c>
      <c r="M329" s="116">
        <f t="shared" si="45"/>
        <v>0</v>
      </c>
      <c r="N329" s="117"/>
    </row>
    <row r="330" spans="1:14" s="107" customFormat="1" ht="13" outlineLevel="2" x14ac:dyDescent="0.3">
      <c r="A330" s="118"/>
      <c r="B330" s="109"/>
      <c r="C330" s="131" t="s">
        <v>95</v>
      </c>
      <c r="D330" s="131" t="s">
        <v>94</v>
      </c>
      <c r="E330" s="111">
        <v>92</v>
      </c>
      <c r="F330" s="132">
        <v>4.5</v>
      </c>
      <c r="G330" s="113">
        <v>4.33</v>
      </c>
      <c r="H330" s="31"/>
      <c r="I330" s="25" t="str">
        <f t="shared" si="48"/>
        <v/>
      </c>
      <c r="J330" s="26"/>
      <c r="K330" s="114" t="str">
        <f t="shared" si="49"/>
        <v/>
      </c>
      <c r="L330" s="115" t="str">
        <f t="shared" si="50"/>
        <v/>
      </c>
      <c r="M330" s="116">
        <f t="shared" si="45"/>
        <v>0</v>
      </c>
      <c r="N330" s="117"/>
    </row>
    <row r="331" spans="1:14" s="32" customFormat="1" ht="13" outlineLevel="1" x14ac:dyDescent="0.25">
      <c r="A331" s="119" t="s">
        <v>256</v>
      </c>
      <c r="B331" s="129"/>
      <c r="C331" s="121"/>
      <c r="D331" s="121"/>
      <c r="E331" s="122"/>
      <c r="F331" s="123">
        <f>SUM(F321:F330)</f>
        <v>849.3</v>
      </c>
      <c r="G331" s="124"/>
      <c r="H331" s="28"/>
      <c r="I331" s="28">
        <f>SUM(I321:I330)</f>
        <v>0</v>
      </c>
      <c r="J331" s="29"/>
      <c r="K331" s="125">
        <f>SUM(K321:K330)</f>
        <v>0</v>
      </c>
      <c r="L331" s="125">
        <f t="shared" si="50"/>
        <v>0</v>
      </c>
      <c r="M331" s="126">
        <f t="shared" si="45"/>
        <v>0</v>
      </c>
      <c r="N331" s="130"/>
    </row>
    <row r="332" spans="1:14" s="107" customFormat="1" ht="13" outlineLevel="2" x14ac:dyDescent="0.3">
      <c r="A332" s="108" t="s">
        <v>258</v>
      </c>
      <c r="B332" s="109" t="s">
        <v>93</v>
      </c>
      <c r="C332" s="131" t="s">
        <v>61</v>
      </c>
      <c r="D332" s="131" t="s">
        <v>92</v>
      </c>
      <c r="E332" s="111">
        <v>11</v>
      </c>
      <c r="F332" s="132">
        <f>7.47+7.07</f>
        <v>14.54</v>
      </c>
      <c r="G332" s="113">
        <v>4.33</v>
      </c>
      <c r="H332" s="31"/>
      <c r="I332" s="25" t="str">
        <f t="shared" ref="I332:I337" si="51">IFERROR(F332/H332*G332,"")</f>
        <v/>
      </c>
      <c r="J332" s="26"/>
      <c r="K332" s="114" t="str">
        <f t="shared" ref="K332:K337" si="52">IFERROR(I332*J332,"")</f>
        <v/>
      </c>
      <c r="L332" s="115" t="str">
        <f t="shared" si="50"/>
        <v/>
      </c>
      <c r="M332" s="116">
        <f t="shared" si="45"/>
        <v>0</v>
      </c>
      <c r="N332" s="117"/>
    </row>
    <row r="333" spans="1:14" s="107" customFormat="1" ht="13" outlineLevel="2" x14ac:dyDescent="0.3">
      <c r="A333" s="118"/>
      <c r="B333" s="109"/>
      <c r="C333" s="131" t="s">
        <v>62</v>
      </c>
      <c r="D333" s="131" t="s">
        <v>92</v>
      </c>
      <c r="E333" s="111">
        <v>51</v>
      </c>
      <c r="F333" s="132">
        <f>7.07+12.78+1.55+1.65</f>
        <v>23.05</v>
      </c>
      <c r="G333" s="113">
        <v>4.33</v>
      </c>
      <c r="H333" s="31"/>
      <c r="I333" s="25" t="str">
        <f t="shared" si="51"/>
        <v/>
      </c>
      <c r="J333" s="26"/>
      <c r="K333" s="114" t="str">
        <f t="shared" si="52"/>
        <v/>
      </c>
      <c r="L333" s="115" t="str">
        <f t="shared" si="50"/>
        <v/>
      </c>
      <c r="M333" s="116">
        <f t="shared" si="45"/>
        <v>0</v>
      </c>
      <c r="N333" s="117"/>
    </row>
    <row r="334" spans="1:14" s="107" customFormat="1" ht="13" outlineLevel="2" x14ac:dyDescent="0.3">
      <c r="A334" s="118"/>
      <c r="B334" s="109"/>
      <c r="C334" s="131" t="s">
        <v>88</v>
      </c>
      <c r="D334" s="131" t="s">
        <v>87</v>
      </c>
      <c r="E334" s="111">
        <v>89</v>
      </c>
      <c r="F334" s="132">
        <f>11.18*5</f>
        <v>55.9</v>
      </c>
      <c r="G334" s="113">
        <v>4.33</v>
      </c>
      <c r="H334" s="31"/>
      <c r="I334" s="25" t="str">
        <f t="shared" si="51"/>
        <v/>
      </c>
      <c r="J334" s="26"/>
      <c r="K334" s="114" t="str">
        <f t="shared" si="52"/>
        <v/>
      </c>
      <c r="L334" s="115" t="str">
        <f t="shared" si="50"/>
        <v/>
      </c>
      <c r="M334" s="116">
        <f t="shared" si="45"/>
        <v>0</v>
      </c>
      <c r="N334" s="117"/>
    </row>
    <row r="335" spans="1:14" s="107" customFormat="1" ht="13" outlineLevel="2" x14ac:dyDescent="0.3">
      <c r="A335" s="118"/>
      <c r="B335" s="109"/>
      <c r="C335" s="131" t="s">
        <v>91</v>
      </c>
      <c r="D335" s="131" t="s">
        <v>90</v>
      </c>
      <c r="E335" s="111">
        <v>95</v>
      </c>
      <c r="F335" s="132">
        <v>250</v>
      </c>
      <c r="G335" s="113">
        <v>4.33</v>
      </c>
      <c r="H335" s="31"/>
      <c r="I335" s="25" t="str">
        <f t="shared" si="51"/>
        <v/>
      </c>
      <c r="J335" s="26"/>
      <c r="K335" s="114" t="str">
        <f t="shared" si="52"/>
        <v/>
      </c>
      <c r="L335" s="115" t="str">
        <f t="shared" si="50"/>
        <v/>
      </c>
      <c r="M335" s="116">
        <f t="shared" si="45"/>
        <v>0</v>
      </c>
      <c r="N335" s="117"/>
    </row>
    <row r="336" spans="1:14" s="107" customFormat="1" ht="13" outlineLevel="2" x14ac:dyDescent="0.3">
      <c r="A336" s="118"/>
      <c r="B336" s="109" t="s">
        <v>89</v>
      </c>
      <c r="C336" s="131" t="s">
        <v>88</v>
      </c>
      <c r="D336" s="131" t="s">
        <v>87</v>
      </c>
      <c r="E336" s="111">
        <v>89</v>
      </c>
      <c r="F336" s="132">
        <f>14.7*3</f>
        <v>44.099999999999994</v>
      </c>
      <c r="G336" s="113">
        <v>4.33</v>
      </c>
      <c r="H336" s="31"/>
      <c r="I336" s="25" t="str">
        <f t="shared" si="51"/>
        <v/>
      </c>
      <c r="J336" s="26"/>
      <c r="K336" s="114" t="str">
        <f t="shared" si="52"/>
        <v/>
      </c>
      <c r="L336" s="115" t="str">
        <f t="shared" si="50"/>
        <v/>
      </c>
      <c r="M336" s="116">
        <f t="shared" si="45"/>
        <v>0</v>
      </c>
      <c r="N336" s="117"/>
    </row>
    <row r="337" spans="1:14" s="107" customFormat="1" ht="13" outlineLevel="2" x14ac:dyDescent="0.3">
      <c r="A337" s="118"/>
      <c r="B337" s="109"/>
      <c r="C337" s="131" t="s">
        <v>86</v>
      </c>
      <c r="D337" s="131" t="s">
        <v>85</v>
      </c>
      <c r="E337" s="111">
        <v>51</v>
      </c>
      <c r="F337" s="132">
        <v>34</v>
      </c>
      <c r="G337" s="113">
        <v>4.33</v>
      </c>
      <c r="H337" s="31"/>
      <c r="I337" s="25" t="str">
        <f t="shared" si="51"/>
        <v/>
      </c>
      <c r="J337" s="26"/>
      <c r="K337" s="114" t="str">
        <f t="shared" si="52"/>
        <v/>
      </c>
      <c r="L337" s="115" t="str">
        <f t="shared" si="50"/>
        <v/>
      </c>
      <c r="M337" s="116">
        <f t="shared" ref="M337:M369" si="53">IF(ISERR(K337/F337),0,K337/F337)</f>
        <v>0</v>
      </c>
      <c r="N337" s="117"/>
    </row>
    <row r="338" spans="1:14" s="32" customFormat="1" ht="13" outlineLevel="1" x14ac:dyDescent="0.25">
      <c r="A338" s="119" t="s">
        <v>277</v>
      </c>
      <c r="B338" s="129"/>
      <c r="C338" s="121"/>
      <c r="D338" s="121"/>
      <c r="E338" s="122"/>
      <c r="F338" s="123">
        <f>SUM(F332:F337)</f>
        <v>421.59000000000003</v>
      </c>
      <c r="G338" s="124"/>
      <c r="H338" s="28"/>
      <c r="I338" s="28">
        <f>SUM(I332:I337)</f>
        <v>0</v>
      </c>
      <c r="J338" s="29"/>
      <c r="K338" s="125">
        <f>SUM(K332:K337)</f>
        <v>0</v>
      </c>
      <c r="L338" s="125">
        <f t="shared" si="50"/>
        <v>0</v>
      </c>
      <c r="M338" s="126">
        <f t="shared" si="53"/>
        <v>0</v>
      </c>
      <c r="N338" s="130"/>
    </row>
    <row r="339" spans="1:14" s="107" customFormat="1" ht="13" outlineLevel="2" x14ac:dyDescent="0.3">
      <c r="A339" s="108" t="s">
        <v>84</v>
      </c>
      <c r="B339" s="109" t="s">
        <v>73</v>
      </c>
      <c r="C339" s="131" t="s">
        <v>83</v>
      </c>
      <c r="D339" s="131"/>
      <c r="E339" s="111">
        <v>20</v>
      </c>
      <c r="F339" s="132">
        <f>139.4+11</f>
        <v>150.4</v>
      </c>
      <c r="G339" s="113">
        <v>4.33</v>
      </c>
      <c r="H339" s="31"/>
      <c r="I339" s="25" t="str">
        <f t="shared" ref="I339:I351" si="54">IFERROR(F339/H339*G339,"")</f>
        <v/>
      </c>
      <c r="J339" s="26"/>
      <c r="K339" s="114" t="str">
        <f t="shared" ref="K339:K351" si="55">IFERROR(I339*J339,"")</f>
        <v/>
      </c>
      <c r="L339" s="115" t="str">
        <f t="shared" si="50"/>
        <v/>
      </c>
      <c r="M339" s="116">
        <f t="shared" si="53"/>
        <v>0</v>
      </c>
      <c r="N339" s="117"/>
    </row>
    <row r="340" spans="1:14" s="107" customFormat="1" ht="13" outlineLevel="2" x14ac:dyDescent="0.3">
      <c r="A340" s="118"/>
      <c r="B340" s="109"/>
      <c r="C340" s="131" t="s">
        <v>82</v>
      </c>
      <c r="D340" s="131"/>
      <c r="E340" s="111">
        <v>11</v>
      </c>
      <c r="F340" s="132">
        <v>18.100000000000001</v>
      </c>
      <c r="G340" s="113">
        <v>4.33</v>
      </c>
      <c r="H340" s="31"/>
      <c r="I340" s="25" t="str">
        <f t="shared" si="54"/>
        <v/>
      </c>
      <c r="J340" s="26"/>
      <c r="K340" s="114" t="str">
        <f t="shared" si="55"/>
        <v/>
      </c>
      <c r="L340" s="115" t="str">
        <f t="shared" si="50"/>
        <v/>
      </c>
      <c r="M340" s="116">
        <f t="shared" si="53"/>
        <v>0</v>
      </c>
      <c r="N340" s="117"/>
    </row>
    <row r="341" spans="1:14" s="107" customFormat="1" ht="13" outlineLevel="2" x14ac:dyDescent="0.3">
      <c r="A341" s="118"/>
      <c r="B341" s="109"/>
      <c r="C341" s="131" t="s">
        <v>61</v>
      </c>
      <c r="D341" s="131"/>
      <c r="E341" s="111">
        <v>11</v>
      </c>
      <c r="F341" s="132">
        <f>7.8+3.8+0.8+0.9+3.6</f>
        <v>16.900000000000002</v>
      </c>
      <c r="G341" s="113">
        <v>4.33</v>
      </c>
      <c r="H341" s="31"/>
      <c r="I341" s="25" t="str">
        <f t="shared" si="54"/>
        <v/>
      </c>
      <c r="J341" s="26"/>
      <c r="K341" s="114" t="str">
        <f t="shared" si="55"/>
        <v/>
      </c>
      <c r="L341" s="115" t="str">
        <f t="shared" si="50"/>
        <v/>
      </c>
      <c r="M341" s="116">
        <f t="shared" si="53"/>
        <v>0</v>
      </c>
      <c r="N341" s="117"/>
    </row>
    <row r="342" spans="1:14" s="107" customFormat="1" ht="13" outlineLevel="2" x14ac:dyDescent="0.3">
      <c r="A342" s="118"/>
      <c r="B342" s="109"/>
      <c r="C342" s="131" t="s">
        <v>76</v>
      </c>
      <c r="D342" s="131"/>
      <c r="E342" s="111">
        <v>31</v>
      </c>
      <c r="F342" s="132">
        <f>16.1+24.2</f>
        <v>40.299999999999997</v>
      </c>
      <c r="G342" s="113">
        <v>4.33</v>
      </c>
      <c r="H342" s="31"/>
      <c r="I342" s="25" t="str">
        <f t="shared" si="54"/>
        <v/>
      </c>
      <c r="J342" s="26"/>
      <c r="K342" s="114" t="str">
        <f t="shared" si="55"/>
        <v/>
      </c>
      <c r="L342" s="115" t="str">
        <f t="shared" si="50"/>
        <v/>
      </c>
      <c r="M342" s="116">
        <f t="shared" si="53"/>
        <v>0</v>
      </c>
      <c r="N342" s="117"/>
    </row>
    <row r="343" spans="1:14" s="107" customFormat="1" ht="13" outlineLevel="2" x14ac:dyDescent="0.3">
      <c r="A343" s="118"/>
      <c r="B343" s="109"/>
      <c r="C343" s="131" t="s">
        <v>81</v>
      </c>
      <c r="D343" s="131"/>
      <c r="E343" s="111">
        <v>51</v>
      </c>
      <c r="F343" s="132">
        <v>35.6</v>
      </c>
      <c r="G343" s="113">
        <v>4.33</v>
      </c>
      <c r="H343" s="31"/>
      <c r="I343" s="25" t="str">
        <f t="shared" si="54"/>
        <v/>
      </c>
      <c r="J343" s="26"/>
      <c r="K343" s="114" t="str">
        <f t="shared" si="55"/>
        <v/>
      </c>
      <c r="L343" s="115" t="str">
        <f t="shared" si="50"/>
        <v/>
      </c>
      <c r="M343" s="116">
        <f t="shared" si="53"/>
        <v>0</v>
      </c>
      <c r="N343" s="117"/>
    </row>
    <row r="344" spans="1:14" s="107" customFormat="1" ht="13" outlineLevel="2" x14ac:dyDescent="0.3">
      <c r="A344" s="118"/>
      <c r="B344" s="109"/>
      <c r="C344" s="131" t="s">
        <v>80</v>
      </c>
      <c r="D344" s="131"/>
      <c r="E344" s="111">
        <v>51</v>
      </c>
      <c r="F344" s="132">
        <v>21.5</v>
      </c>
      <c r="G344" s="113">
        <v>4.33</v>
      </c>
      <c r="H344" s="31"/>
      <c r="I344" s="25" t="str">
        <f t="shared" si="54"/>
        <v/>
      </c>
      <c r="J344" s="26"/>
      <c r="K344" s="114" t="str">
        <f t="shared" si="55"/>
        <v/>
      </c>
      <c r="L344" s="115" t="str">
        <f t="shared" si="50"/>
        <v/>
      </c>
      <c r="M344" s="116">
        <f t="shared" si="53"/>
        <v>0</v>
      </c>
      <c r="N344" s="117"/>
    </row>
    <row r="345" spans="1:14" s="107" customFormat="1" ht="13" outlineLevel="2" x14ac:dyDescent="0.3">
      <c r="A345" s="118"/>
      <c r="B345" s="109"/>
      <c r="C345" s="131" t="s">
        <v>79</v>
      </c>
      <c r="D345" s="131"/>
      <c r="E345" s="111">
        <v>80</v>
      </c>
      <c r="F345" s="132">
        <f>9.9+22.9+10.1+10+3.4</f>
        <v>56.3</v>
      </c>
      <c r="G345" s="113">
        <v>4.33</v>
      </c>
      <c r="H345" s="31"/>
      <c r="I345" s="25" t="str">
        <f t="shared" si="54"/>
        <v/>
      </c>
      <c r="J345" s="26"/>
      <c r="K345" s="114" t="str">
        <f t="shared" si="55"/>
        <v/>
      </c>
      <c r="L345" s="115" t="str">
        <f t="shared" si="50"/>
        <v/>
      </c>
      <c r="M345" s="116">
        <f t="shared" si="53"/>
        <v>0</v>
      </c>
      <c r="N345" s="117"/>
    </row>
    <row r="346" spans="1:14" s="107" customFormat="1" ht="13" outlineLevel="2" x14ac:dyDescent="0.3">
      <c r="A346" s="118"/>
      <c r="B346" s="109"/>
      <c r="C346" s="131" t="s">
        <v>78</v>
      </c>
      <c r="D346" s="131"/>
      <c r="E346" s="111">
        <v>70</v>
      </c>
      <c r="F346" s="132">
        <v>4.5999999999999996</v>
      </c>
      <c r="G346" s="113">
        <v>4.33</v>
      </c>
      <c r="H346" s="31"/>
      <c r="I346" s="25" t="str">
        <f t="shared" si="54"/>
        <v/>
      </c>
      <c r="J346" s="26"/>
      <c r="K346" s="114" t="str">
        <f t="shared" si="55"/>
        <v/>
      </c>
      <c r="L346" s="115" t="str">
        <f t="shared" si="50"/>
        <v/>
      </c>
      <c r="M346" s="116">
        <f t="shared" si="53"/>
        <v>0</v>
      </c>
      <c r="N346" s="117"/>
    </row>
    <row r="347" spans="1:14" s="107" customFormat="1" ht="13" outlineLevel="2" x14ac:dyDescent="0.3">
      <c r="A347" s="118"/>
      <c r="B347" s="109"/>
      <c r="C347" s="131" t="s">
        <v>77</v>
      </c>
      <c r="D347" s="131"/>
      <c r="E347" s="111">
        <v>41</v>
      </c>
      <c r="F347" s="132">
        <v>25.3</v>
      </c>
      <c r="G347" s="113">
        <v>4.33</v>
      </c>
      <c r="H347" s="31"/>
      <c r="I347" s="25" t="str">
        <f t="shared" si="54"/>
        <v/>
      </c>
      <c r="J347" s="26"/>
      <c r="K347" s="114" t="str">
        <f t="shared" si="55"/>
        <v/>
      </c>
      <c r="L347" s="115" t="str">
        <f t="shared" si="50"/>
        <v/>
      </c>
      <c r="M347" s="116">
        <f t="shared" si="53"/>
        <v>0</v>
      </c>
      <c r="N347" s="117"/>
    </row>
    <row r="348" spans="1:14" s="107" customFormat="1" ht="13" outlineLevel="2" x14ac:dyDescent="0.3">
      <c r="A348" s="118"/>
      <c r="B348" s="109"/>
      <c r="C348" s="131" t="s">
        <v>70</v>
      </c>
      <c r="D348" s="131"/>
      <c r="E348" s="111">
        <v>89</v>
      </c>
      <c r="F348" s="132">
        <v>12.6</v>
      </c>
      <c r="G348" s="113">
        <v>4.33</v>
      </c>
      <c r="H348" s="31"/>
      <c r="I348" s="25" t="str">
        <f t="shared" si="54"/>
        <v/>
      </c>
      <c r="J348" s="26"/>
      <c r="K348" s="114" t="str">
        <f t="shared" si="55"/>
        <v/>
      </c>
      <c r="L348" s="115" t="str">
        <f t="shared" si="50"/>
        <v/>
      </c>
      <c r="M348" s="116">
        <f t="shared" si="53"/>
        <v>0</v>
      </c>
      <c r="N348" s="117"/>
    </row>
    <row r="349" spans="1:14" s="107" customFormat="1" ht="13" outlineLevel="2" x14ac:dyDescent="0.3">
      <c r="A349" s="118"/>
      <c r="B349" s="109" t="s">
        <v>67</v>
      </c>
      <c r="C349" s="131" t="s">
        <v>77</v>
      </c>
      <c r="D349" s="131"/>
      <c r="E349" s="111">
        <v>41</v>
      </c>
      <c r="F349" s="132">
        <v>26.5</v>
      </c>
      <c r="G349" s="113">
        <v>4.33</v>
      </c>
      <c r="H349" s="31"/>
      <c r="I349" s="25" t="str">
        <f t="shared" si="54"/>
        <v/>
      </c>
      <c r="J349" s="26"/>
      <c r="K349" s="114" t="str">
        <f t="shared" si="55"/>
        <v/>
      </c>
      <c r="L349" s="115" t="str">
        <f t="shared" si="50"/>
        <v/>
      </c>
      <c r="M349" s="116">
        <f t="shared" si="53"/>
        <v>0</v>
      </c>
      <c r="N349" s="117"/>
    </row>
    <row r="350" spans="1:14" s="107" customFormat="1" ht="13" outlineLevel="2" x14ac:dyDescent="0.3">
      <c r="A350" s="118"/>
      <c r="B350" s="109"/>
      <c r="C350" s="131" t="s">
        <v>61</v>
      </c>
      <c r="D350" s="131"/>
      <c r="E350" s="111">
        <v>11</v>
      </c>
      <c r="F350" s="132">
        <v>2</v>
      </c>
      <c r="G350" s="113">
        <v>4.33</v>
      </c>
      <c r="H350" s="31"/>
      <c r="I350" s="25" t="str">
        <f t="shared" si="54"/>
        <v/>
      </c>
      <c r="J350" s="26"/>
      <c r="K350" s="114" t="str">
        <f t="shared" si="55"/>
        <v/>
      </c>
      <c r="L350" s="115" t="str">
        <f t="shared" si="50"/>
        <v/>
      </c>
      <c r="M350" s="116">
        <f t="shared" si="53"/>
        <v>0</v>
      </c>
      <c r="N350" s="117"/>
    </row>
    <row r="351" spans="1:14" s="107" customFormat="1" ht="13" outlineLevel="2" x14ac:dyDescent="0.3">
      <c r="A351" s="118"/>
      <c r="B351" s="109"/>
      <c r="C351" s="131" t="s">
        <v>76</v>
      </c>
      <c r="D351" s="131"/>
      <c r="E351" s="111">
        <v>31</v>
      </c>
      <c r="F351" s="132">
        <v>16.3</v>
      </c>
      <c r="G351" s="113">
        <v>4.33</v>
      </c>
      <c r="H351" s="31"/>
      <c r="I351" s="25" t="str">
        <f t="shared" si="54"/>
        <v/>
      </c>
      <c r="J351" s="26"/>
      <c r="K351" s="114" t="str">
        <f t="shared" si="55"/>
        <v/>
      </c>
      <c r="L351" s="115" t="str">
        <f t="shared" si="50"/>
        <v/>
      </c>
      <c r="M351" s="116">
        <f t="shared" si="53"/>
        <v>0</v>
      </c>
      <c r="N351" s="117"/>
    </row>
    <row r="352" spans="1:14" s="32" customFormat="1" ht="13" outlineLevel="1" x14ac:dyDescent="0.25">
      <c r="A352" s="119" t="s">
        <v>75</v>
      </c>
      <c r="B352" s="129"/>
      <c r="C352" s="121"/>
      <c r="D352" s="121"/>
      <c r="E352" s="122"/>
      <c r="F352" s="123">
        <f>SUM(F339:F351)</f>
        <v>426.40000000000009</v>
      </c>
      <c r="G352" s="124"/>
      <c r="H352" s="28"/>
      <c r="I352" s="28">
        <f>SUM(I339:I351)</f>
        <v>0</v>
      </c>
      <c r="J352" s="29"/>
      <c r="K352" s="125">
        <f>SUM(K339:K351)</f>
        <v>0</v>
      </c>
      <c r="L352" s="125">
        <f t="shared" si="50"/>
        <v>0</v>
      </c>
      <c r="M352" s="126">
        <f t="shared" si="53"/>
        <v>0</v>
      </c>
      <c r="N352" s="130"/>
    </row>
    <row r="353" spans="1:14" s="107" customFormat="1" ht="13" outlineLevel="2" x14ac:dyDescent="0.3">
      <c r="A353" s="108" t="s">
        <v>74</v>
      </c>
      <c r="B353" s="109" t="s">
        <v>73</v>
      </c>
      <c r="C353" s="131" t="s">
        <v>72</v>
      </c>
      <c r="D353" s="131"/>
      <c r="E353" s="111">
        <v>51</v>
      </c>
      <c r="F353" s="132">
        <f>13.14+5.79</f>
        <v>18.93</v>
      </c>
      <c r="G353" s="113">
        <v>4.33</v>
      </c>
      <c r="H353" s="31"/>
      <c r="I353" s="25" t="str">
        <f t="shared" ref="I353:I366" si="56">IFERROR(F353/H353*G353,"")</f>
        <v/>
      </c>
      <c r="J353" s="26"/>
      <c r="K353" s="114" t="str">
        <f t="shared" ref="K353:K366" si="57">IFERROR(I353*J353,"")</f>
        <v/>
      </c>
      <c r="L353" s="115" t="str">
        <f t="shared" si="50"/>
        <v/>
      </c>
      <c r="M353" s="116">
        <f t="shared" si="53"/>
        <v>0</v>
      </c>
      <c r="N353" s="117"/>
    </row>
    <row r="354" spans="1:14" s="107" customFormat="1" ht="13" outlineLevel="2" x14ac:dyDescent="0.3">
      <c r="A354" s="118"/>
      <c r="B354" s="109"/>
      <c r="C354" s="131" t="s">
        <v>71</v>
      </c>
      <c r="D354" s="131"/>
      <c r="E354" s="111">
        <v>92</v>
      </c>
      <c r="F354" s="132">
        <v>3</v>
      </c>
      <c r="G354" s="113">
        <v>4.33</v>
      </c>
      <c r="H354" s="31"/>
      <c r="I354" s="25" t="str">
        <f t="shared" si="56"/>
        <v/>
      </c>
      <c r="J354" s="26"/>
      <c r="K354" s="114" t="str">
        <f t="shared" si="57"/>
        <v/>
      </c>
      <c r="L354" s="115" t="str">
        <f t="shared" si="50"/>
        <v/>
      </c>
      <c r="M354" s="116">
        <f t="shared" si="53"/>
        <v>0</v>
      </c>
      <c r="N354" s="117"/>
    </row>
    <row r="355" spans="1:14" s="107" customFormat="1" ht="13" outlineLevel="2" x14ac:dyDescent="0.3">
      <c r="A355" s="118"/>
      <c r="B355" s="109"/>
      <c r="C355" s="131" t="s">
        <v>70</v>
      </c>
      <c r="D355" s="131"/>
      <c r="E355" s="111">
        <v>89</v>
      </c>
      <c r="F355" s="132">
        <v>40</v>
      </c>
      <c r="G355" s="113">
        <v>4.33</v>
      </c>
      <c r="H355" s="31"/>
      <c r="I355" s="25" t="str">
        <f t="shared" si="56"/>
        <v/>
      </c>
      <c r="J355" s="26"/>
      <c r="K355" s="114" t="str">
        <f t="shared" si="57"/>
        <v/>
      </c>
      <c r="L355" s="115" t="str">
        <f t="shared" si="50"/>
        <v/>
      </c>
      <c r="M355" s="116">
        <f t="shared" si="53"/>
        <v>0</v>
      </c>
      <c r="N355" s="117"/>
    </row>
    <row r="356" spans="1:14" s="107" customFormat="1" ht="13" outlineLevel="2" x14ac:dyDescent="0.3">
      <c r="A356" s="118"/>
      <c r="B356" s="109" t="s">
        <v>69</v>
      </c>
      <c r="C356" s="131" t="s">
        <v>68</v>
      </c>
      <c r="D356" s="131"/>
      <c r="E356" s="111">
        <v>80</v>
      </c>
      <c r="F356" s="132">
        <v>16.77</v>
      </c>
      <c r="G356" s="113">
        <v>0.08</v>
      </c>
      <c r="H356" s="31"/>
      <c r="I356" s="25" t="str">
        <f t="shared" si="56"/>
        <v/>
      </c>
      <c r="J356" s="26"/>
      <c r="K356" s="114" t="str">
        <f t="shared" si="57"/>
        <v/>
      </c>
      <c r="L356" s="115" t="str">
        <f t="shared" si="50"/>
        <v/>
      </c>
      <c r="M356" s="116">
        <f t="shared" si="53"/>
        <v>0</v>
      </c>
      <c r="N356" s="117"/>
    </row>
    <row r="357" spans="1:14" s="107" customFormat="1" ht="13" outlineLevel="2" x14ac:dyDescent="0.3">
      <c r="A357" s="118"/>
      <c r="B357" s="109" t="s">
        <v>67</v>
      </c>
      <c r="C357" s="131" t="s">
        <v>62</v>
      </c>
      <c r="D357" s="131"/>
      <c r="E357" s="111">
        <v>51</v>
      </c>
      <c r="F357" s="132">
        <f>38.66+19.95+8.93</f>
        <v>67.539999999999992</v>
      </c>
      <c r="G357" s="113">
        <v>4.33</v>
      </c>
      <c r="H357" s="31"/>
      <c r="I357" s="25" t="str">
        <f t="shared" si="56"/>
        <v/>
      </c>
      <c r="J357" s="26"/>
      <c r="K357" s="114" t="str">
        <f t="shared" si="57"/>
        <v/>
      </c>
      <c r="L357" s="115" t="str">
        <f t="shared" si="50"/>
        <v/>
      </c>
      <c r="M357" s="116">
        <f t="shared" si="53"/>
        <v>0</v>
      </c>
      <c r="N357" s="117"/>
    </row>
    <row r="358" spans="1:14" s="107" customFormat="1" ht="13" outlineLevel="2" x14ac:dyDescent="0.3">
      <c r="A358" s="118"/>
      <c r="B358" s="109"/>
      <c r="C358" s="131" t="s">
        <v>61</v>
      </c>
      <c r="D358" s="131"/>
      <c r="E358" s="111">
        <v>11</v>
      </c>
      <c r="F358" s="132">
        <f>6.09+3.51+4.08</f>
        <v>13.68</v>
      </c>
      <c r="G358" s="113">
        <v>4.33</v>
      </c>
      <c r="H358" s="31"/>
      <c r="I358" s="25" t="str">
        <f t="shared" si="56"/>
        <v/>
      </c>
      <c r="J358" s="26"/>
      <c r="K358" s="114" t="str">
        <f t="shared" si="57"/>
        <v/>
      </c>
      <c r="L358" s="115" t="str">
        <f t="shared" si="50"/>
        <v/>
      </c>
      <c r="M358" s="116">
        <f t="shared" si="53"/>
        <v>0</v>
      </c>
      <c r="N358" s="117"/>
    </row>
    <row r="359" spans="1:14" s="107" customFormat="1" ht="13" outlineLevel="2" x14ac:dyDescent="0.3">
      <c r="A359" s="118"/>
      <c r="B359" s="109" t="s">
        <v>66</v>
      </c>
      <c r="C359" s="131" t="s">
        <v>62</v>
      </c>
      <c r="D359" s="131"/>
      <c r="E359" s="111">
        <v>51</v>
      </c>
      <c r="F359" s="132">
        <f>26.47+40.96+10.89</f>
        <v>78.320000000000007</v>
      </c>
      <c r="G359" s="113">
        <v>4.33</v>
      </c>
      <c r="H359" s="31"/>
      <c r="I359" s="25" t="str">
        <f t="shared" si="56"/>
        <v/>
      </c>
      <c r="J359" s="26"/>
      <c r="K359" s="114" t="str">
        <f t="shared" si="57"/>
        <v/>
      </c>
      <c r="L359" s="115" t="str">
        <f t="shared" si="50"/>
        <v/>
      </c>
      <c r="M359" s="116">
        <f t="shared" si="53"/>
        <v>0</v>
      </c>
      <c r="N359" s="117"/>
    </row>
    <row r="360" spans="1:14" s="107" customFormat="1" ht="13" outlineLevel="2" x14ac:dyDescent="0.3">
      <c r="A360" s="118"/>
      <c r="B360" s="109"/>
      <c r="C360" s="131" t="s">
        <v>61</v>
      </c>
      <c r="D360" s="131"/>
      <c r="E360" s="111">
        <v>11</v>
      </c>
      <c r="F360" s="132">
        <f>9.64+3.25+3.83</f>
        <v>16.72</v>
      </c>
      <c r="G360" s="113">
        <v>4.33</v>
      </c>
      <c r="H360" s="31"/>
      <c r="I360" s="25" t="str">
        <f t="shared" si="56"/>
        <v/>
      </c>
      <c r="J360" s="26"/>
      <c r="K360" s="114" t="str">
        <f t="shared" si="57"/>
        <v/>
      </c>
      <c r="L360" s="115" t="str">
        <f t="shared" si="50"/>
        <v/>
      </c>
      <c r="M360" s="116">
        <f t="shared" si="53"/>
        <v>0</v>
      </c>
      <c r="N360" s="117"/>
    </row>
    <row r="361" spans="1:14" s="107" customFormat="1" ht="13" outlineLevel="2" x14ac:dyDescent="0.3">
      <c r="A361" s="118"/>
      <c r="B361" s="109" t="s">
        <v>65</v>
      </c>
      <c r="C361" s="131" t="s">
        <v>62</v>
      </c>
      <c r="D361" s="131"/>
      <c r="E361" s="111">
        <v>51</v>
      </c>
      <c r="F361" s="132">
        <f>31.87+36.76+9.71</f>
        <v>78.34</v>
      </c>
      <c r="G361" s="113">
        <v>4.33</v>
      </c>
      <c r="H361" s="31"/>
      <c r="I361" s="25" t="str">
        <f t="shared" si="56"/>
        <v/>
      </c>
      <c r="J361" s="26"/>
      <c r="K361" s="114" t="str">
        <f t="shared" si="57"/>
        <v/>
      </c>
      <c r="L361" s="115" t="str">
        <f t="shared" si="50"/>
        <v/>
      </c>
      <c r="M361" s="116">
        <f t="shared" si="53"/>
        <v>0</v>
      </c>
      <c r="N361" s="117"/>
    </row>
    <row r="362" spans="1:14" s="107" customFormat="1" ht="13" outlineLevel="2" x14ac:dyDescent="0.3">
      <c r="A362" s="118"/>
      <c r="B362" s="109"/>
      <c r="C362" s="131" t="s">
        <v>61</v>
      </c>
      <c r="D362" s="131"/>
      <c r="E362" s="111">
        <v>11</v>
      </c>
      <c r="F362" s="132">
        <f>9.33+3.22+3.83</f>
        <v>16.380000000000003</v>
      </c>
      <c r="G362" s="113">
        <v>4.33</v>
      </c>
      <c r="H362" s="31"/>
      <c r="I362" s="25" t="str">
        <f t="shared" si="56"/>
        <v/>
      </c>
      <c r="J362" s="26"/>
      <c r="K362" s="114" t="str">
        <f t="shared" si="57"/>
        <v/>
      </c>
      <c r="L362" s="115" t="str">
        <f t="shared" si="50"/>
        <v/>
      </c>
      <c r="M362" s="116">
        <f t="shared" si="53"/>
        <v>0</v>
      </c>
      <c r="N362" s="117"/>
    </row>
    <row r="363" spans="1:14" s="107" customFormat="1" ht="13" outlineLevel="2" x14ac:dyDescent="0.3">
      <c r="A363" s="118"/>
      <c r="B363" s="109" t="s">
        <v>64</v>
      </c>
      <c r="C363" s="131" t="s">
        <v>62</v>
      </c>
      <c r="D363" s="131"/>
      <c r="E363" s="111">
        <v>51</v>
      </c>
      <c r="F363" s="132">
        <f>22.73+14.78+8.41</f>
        <v>45.92</v>
      </c>
      <c r="G363" s="113">
        <v>4.33</v>
      </c>
      <c r="H363" s="31"/>
      <c r="I363" s="25" t="str">
        <f t="shared" si="56"/>
        <v/>
      </c>
      <c r="J363" s="26"/>
      <c r="K363" s="114" t="str">
        <f t="shared" si="57"/>
        <v/>
      </c>
      <c r="L363" s="115" t="str">
        <f t="shared" si="50"/>
        <v/>
      </c>
      <c r="M363" s="116">
        <f t="shared" si="53"/>
        <v>0</v>
      </c>
      <c r="N363" s="117"/>
    </row>
    <row r="364" spans="1:14" s="107" customFormat="1" ht="13" outlineLevel="2" x14ac:dyDescent="0.3">
      <c r="A364" s="118"/>
      <c r="B364" s="109"/>
      <c r="C364" s="131" t="s">
        <v>61</v>
      </c>
      <c r="D364" s="131"/>
      <c r="E364" s="111">
        <v>11</v>
      </c>
      <c r="F364" s="132">
        <f>3.6+3.83+4.75</f>
        <v>12.18</v>
      </c>
      <c r="G364" s="113">
        <v>4.33</v>
      </c>
      <c r="H364" s="31"/>
      <c r="I364" s="25" t="str">
        <f t="shared" si="56"/>
        <v/>
      </c>
      <c r="J364" s="26"/>
      <c r="K364" s="114" t="str">
        <f t="shared" si="57"/>
        <v/>
      </c>
      <c r="L364" s="115" t="str">
        <f t="shared" si="50"/>
        <v/>
      </c>
      <c r="M364" s="116">
        <f t="shared" si="53"/>
        <v>0</v>
      </c>
      <c r="N364" s="117"/>
    </row>
    <row r="365" spans="1:14" s="107" customFormat="1" ht="13" outlineLevel="2" x14ac:dyDescent="0.3">
      <c r="A365" s="118"/>
      <c r="B365" s="109" t="s">
        <v>63</v>
      </c>
      <c r="C365" s="131" t="s">
        <v>62</v>
      </c>
      <c r="D365" s="131"/>
      <c r="E365" s="111">
        <v>51</v>
      </c>
      <c r="F365" s="132">
        <f>21.01+3.73</f>
        <v>24.740000000000002</v>
      </c>
      <c r="G365" s="113">
        <v>4.33</v>
      </c>
      <c r="H365" s="31"/>
      <c r="I365" s="25" t="str">
        <f t="shared" si="56"/>
        <v/>
      </c>
      <c r="J365" s="26"/>
      <c r="K365" s="114" t="str">
        <f t="shared" si="57"/>
        <v/>
      </c>
      <c r="L365" s="115" t="str">
        <f t="shared" si="50"/>
        <v/>
      </c>
      <c r="M365" s="116">
        <f t="shared" si="53"/>
        <v>0</v>
      </c>
      <c r="N365" s="117"/>
    </row>
    <row r="366" spans="1:14" s="107" customFormat="1" ht="13" outlineLevel="2" x14ac:dyDescent="0.3">
      <c r="A366" s="118"/>
      <c r="B366" s="109"/>
      <c r="C366" s="131" t="s">
        <v>61</v>
      </c>
      <c r="D366" s="131"/>
      <c r="E366" s="111">
        <v>11</v>
      </c>
      <c r="F366" s="132">
        <f>2.49</f>
        <v>2.4900000000000002</v>
      </c>
      <c r="G366" s="113">
        <v>4.33</v>
      </c>
      <c r="H366" s="31"/>
      <c r="I366" s="25" t="str">
        <f t="shared" si="56"/>
        <v/>
      </c>
      <c r="J366" s="26"/>
      <c r="K366" s="114" t="str">
        <f t="shared" si="57"/>
        <v/>
      </c>
      <c r="L366" s="115" t="str">
        <f t="shared" si="50"/>
        <v/>
      </c>
      <c r="M366" s="116">
        <f t="shared" si="53"/>
        <v>0</v>
      </c>
      <c r="N366" s="117"/>
    </row>
    <row r="367" spans="1:14" s="32" customFormat="1" ht="13" outlineLevel="1" x14ac:dyDescent="0.25">
      <c r="A367" s="119" t="s">
        <v>60</v>
      </c>
      <c r="B367" s="129"/>
      <c r="C367" s="121"/>
      <c r="D367" s="121"/>
      <c r="E367" s="122"/>
      <c r="F367" s="123">
        <f>SUBTOTAL(9,F353:F366)</f>
        <v>435.01000000000005</v>
      </c>
      <c r="G367" s="124"/>
      <c r="H367" s="28"/>
      <c r="I367" s="28">
        <f>SUBTOTAL(9,I353:I366)</f>
        <v>0</v>
      </c>
      <c r="J367" s="29"/>
      <c r="K367" s="125">
        <f>SUBTOTAL(9,K353:K366)</f>
        <v>0</v>
      </c>
      <c r="L367" s="125">
        <f t="shared" si="50"/>
        <v>0</v>
      </c>
      <c r="M367" s="126">
        <f t="shared" si="53"/>
        <v>0</v>
      </c>
      <c r="N367" s="130"/>
    </row>
    <row r="368" spans="1:14" s="32" customFormat="1" ht="13" outlineLevel="1" x14ac:dyDescent="0.25">
      <c r="A368" s="119"/>
      <c r="B368" s="129"/>
      <c r="C368" s="121"/>
      <c r="D368" s="121"/>
      <c r="E368" s="122"/>
      <c r="F368" s="123"/>
      <c r="G368" s="124"/>
      <c r="H368" s="28"/>
      <c r="I368" s="28"/>
      <c r="J368" s="29"/>
      <c r="K368" s="125"/>
      <c r="L368" s="125"/>
      <c r="M368" s="126"/>
      <c r="N368" s="130"/>
    </row>
    <row r="369" spans="1:14" s="32" customFormat="1" ht="24" customHeight="1" outlineLevel="1" x14ac:dyDescent="0.25">
      <c r="A369" s="136" t="s">
        <v>59</v>
      </c>
      <c r="B369" s="137"/>
      <c r="C369" s="138"/>
      <c r="D369" s="138"/>
      <c r="E369" s="139"/>
      <c r="F369" s="140">
        <f>F115+F121+F189+F209+F222+F237+F243+F249+F266+F278+F289+F299+F301+F313+F320+F331+F338+F352+F367</f>
        <v>29639.34</v>
      </c>
      <c r="G369" s="141"/>
      <c r="H369" s="33"/>
      <c r="I369" s="34">
        <f>I115+I121+I189+I209+I222+I237+I243+I249+I289+I299+I301+I313+I320+I367+I266+I278+I331+I338+I352</f>
        <v>0</v>
      </c>
      <c r="J369" s="35"/>
      <c r="K369" s="142">
        <f>K115+K121+K189+K209+K222+K237+K243+K249+K289+K299+K301+K313+K320+K367+K266+K278+K331+K338+K352</f>
        <v>0</v>
      </c>
      <c r="L369" s="142">
        <f t="shared" si="50"/>
        <v>0</v>
      </c>
      <c r="M369" s="143">
        <f t="shared" si="53"/>
        <v>0</v>
      </c>
      <c r="N369" s="130"/>
    </row>
    <row r="370" spans="1:14" x14ac:dyDescent="0.25">
      <c r="A370" s="144"/>
      <c r="B370" s="145"/>
      <c r="C370" s="144"/>
      <c r="D370" s="144"/>
      <c r="E370" s="146"/>
      <c r="F370" s="147"/>
    </row>
    <row r="371" spans="1:14" s="8" customFormat="1" x14ac:dyDescent="0.25">
      <c r="A371" s="144"/>
      <c r="B371" s="145"/>
      <c r="C371" s="144"/>
      <c r="D371" s="144"/>
      <c r="E371" s="146"/>
      <c r="F371" s="147"/>
      <c r="G371" s="101"/>
      <c r="H371" s="7"/>
      <c r="I371" s="7"/>
      <c r="J371" s="6"/>
      <c r="K371" s="51"/>
      <c r="L371" s="51"/>
      <c r="M371" s="51"/>
      <c r="N371" s="51"/>
    </row>
    <row r="372" spans="1:14" x14ac:dyDescent="0.25">
      <c r="A372" s="144"/>
      <c r="B372" s="145"/>
      <c r="C372" s="144"/>
      <c r="D372" s="144"/>
      <c r="E372" s="146"/>
      <c r="F372" s="147"/>
    </row>
    <row r="373" spans="1:14" x14ac:dyDescent="0.25">
      <c r="A373" s="144"/>
      <c r="B373" s="145"/>
      <c r="C373" s="144"/>
      <c r="D373" s="144"/>
      <c r="E373" s="146"/>
      <c r="F373" s="147"/>
    </row>
    <row r="374" spans="1:14" x14ac:dyDescent="0.25">
      <c r="A374" s="144"/>
      <c r="B374" s="145"/>
      <c r="C374" s="144"/>
      <c r="D374" s="144"/>
      <c r="E374" s="146"/>
      <c r="F374" s="147"/>
    </row>
    <row r="375" spans="1:14" s="8" customFormat="1" x14ac:dyDescent="0.25">
      <c r="A375" s="144"/>
      <c r="B375" s="145"/>
      <c r="C375" s="144"/>
      <c r="D375" s="144"/>
      <c r="E375" s="146"/>
      <c r="F375" s="147"/>
      <c r="G375" s="101"/>
      <c r="H375" s="7"/>
      <c r="I375" s="4"/>
      <c r="J375" s="6"/>
      <c r="K375" s="51"/>
      <c r="L375" s="51"/>
      <c r="M375" s="51" t="s">
        <v>58</v>
      </c>
      <c r="N375" s="51"/>
    </row>
    <row r="376" spans="1:14" s="148" customFormat="1" x14ac:dyDescent="0.25">
      <c r="A376" s="144"/>
      <c r="B376" s="145"/>
      <c r="C376" s="144"/>
      <c r="D376" s="144"/>
      <c r="E376" s="146"/>
      <c r="F376" s="147"/>
      <c r="G376" s="101"/>
      <c r="H376" s="7"/>
      <c r="I376" s="4"/>
      <c r="J376" s="6"/>
      <c r="K376" s="51"/>
      <c r="L376" s="51"/>
      <c r="M376" s="51"/>
      <c r="N376" s="51"/>
    </row>
    <row r="377" spans="1:14" s="148" customFormat="1" x14ac:dyDescent="0.25">
      <c r="A377" s="150"/>
      <c r="B377" s="151"/>
      <c r="C377" s="144"/>
      <c r="D377" s="144"/>
      <c r="E377" s="146"/>
      <c r="F377" s="152"/>
      <c r="G377" s="101"/>
      <c r="H377" s="7"/>
      <c r="I377" s="4"/>
      <c r="J377" s="6"/>
      <c r="K377" s="51"/>
      <c r="L377" s="51"/>
      <c r="M377" s="51"/>
      <c r="N377" s="51"/>
    </row>
    <row r="378" spans="1:14" s="148" customFormat="1" x14ac:dyDescent="0.25">
      <c r="A378" s="150"/>
      <c r="B378" s="151"/>
      <c r="C378" s="144"/>
      <c r="D378" s="144"/>
      <c r="E378" s="146"/>
      <c r="F378" s="147"/>
      <c r="G378" s="101"/>
      <c r="H378" s="7"/>
      <c r="I378" s="4"/>
      <c r="J378" s="6"/>
      <c r="K378" s="51"/>
      <c r="L378" s="51"/>
      <c r="M378" s="51"/>
      <c r="N378" s="51"/>
    </row>
    <row r="379" spans="1:14" s="148" customFormat="1" x14ac:dyDescent="0.25">
      <c r="A379" s="150"/>
      <c r="B379" s="151"/>
      <c r="C379" s="144"/>
      <c r="D379" s="144"/>
      <c r="E379" s="146"/>
      <c r="F379" s="152"/>
      <c r="G379" s="101"/>
      <c r="H379" s="7"/>
      <c r="I379" s="4"/>
      <c r="J379" s="6"/>
      <c r="K379" s="51"/>
      <c r="L379" s="51"/>
      <c r="M379" s="51"/>
      <c r="N379" s="51"/>
    </row>
    <row r="380" spans="1:14" s="148" customFormat="1" x14ac:dyDescent="0.25">
      <c r="A380" s="150"/>
      <c r="B380" s="151"/>
      <c r="C380" s="144"/>
      <c r="D380" s="144"/>
      <c r="E380" s="146"/>
      <c r="F380" s="152"/>
      <c r="G380" s="101"/>
      <c r="H380" s="7"/>
      <c r="I380" s="4"/>
      <c r="J380" s="6"/>
      <c r="K380" s="51"/>
      <c r="L380" s="51"/>
      <c r="M380" s="51"/>
      <c r="N380" s="51"/>
    </row>
    <row r="381" spans="1:14" s="148" customFormat="1" x14ac:dyDescent="0.25">
      <c r="A381" s="150"/>
      <c r="B381" s="151"/>
      <c r="C381" s="144"/>
      <c r="D381" s="144"/>
      <c r="E381" s="146"/>
      <c r="F381" s="152"/>
      <c r="G381" s="101"/>
      <c r="H381" s="7"/>
      <c r="I381" s="4"/>
      <c r="J381" s="6"/>
      <c r="K381" s="51"/>
      <c r="L381" s="51"/>
      <c r="M381" s="51"/>
      <c r="N381" s="51"/>
    </row>
    <row r="382" spans="1:14" s="148" customFormat="1" x14ac:dyDescent="0.25">
      <c r="A382" s="150"/>
      <c r="B382" s="151"/>
      <c r="C382" s="144"/>
      <c r="D382" s="144"/>
      <c r="E382" s="146"/>
      <c r="F382" s="152"/>
      <c r="G382" s="101"/>
      <c r="H382" s="7"/>
      <c r="I382" s="4"/>
      <c r="J382" s="6"/>
      <c r="K382" s="51"/>
      <c r="L382" s="51"/>
      <c r="M382" s="51"/>
      <c r="N382" s="51"/>
    </row>
    <row r="383" spans="1:14" s="148" customFormat="1" x14ac:dyDescent="0.25">
      <c r="A383" s="150"/>
      <c r="B383" s="151"/>
      <c r="C383" s="144"/>
      <c r="D383" s="144"/>
      <c r="E383" s="146"/>
      <c r="F383" s="152"/>
      <c r="G383" s="101"/>
      <c r="H383" s="7"/>
      <c r="I383" s="4"/>
      <c r="J383" s="6"/>
      <c r="K383" s="51"/>
      <c r="L383" s="51"/>
      <c r="M383" s="51"/>
      <c r="N383" s="51"/>
    </row>
    <row r="384" spans="1:14" s="148" customFormat="1" x14ac:dyDescent="0.25">
      <c r="A384" s="150"/>
      <c r="B384" s="151"/>
      <c r="C384" s="144"/>
      <c r="D384" s="144"/>
      <c r="E384" s="146"/>
      <c r="F384" s="152"/>
      <c r="G384" s="101"/>
      <c r="H384" s="7"/>
      <c r="I384" s="4"/>
      <c r="J384" s="6"/>
      <c r="K384" s="51"/>
      <c r="L384" s="51"/>
      <c r="M384" s="51"/>
      <c r="N384" s="51"/>
    </row>
    <row r="385" spans="1:14" s="148" customFormat="1" x14ac:dyDescent="0.25">
      <c r="A385" s="150"/>
      <c r="B385" s="151"/>
      <c r="C385" s="144"/>
      <c r="D385" s="144"/>
      <c r="E385" s="146"/>
      <c r="F385" s="152"/>
      <c r="G385" s="101"/>
      <c r="H385" s="7"/>
      <c r="I385" s="4"/>
      <c r="J385" s="6"/>
      <c r="K385" s="51"/>
      <c r="L385" s="51"/>
      <c r="M385" s="51"/>
      <c r="N385" s="51"/>
    </row>
    <row r="386" spans="1:14" s="148" customFormat="1" x14ac:dyDescent="0.25">
      <c r="A386" s="150"/>
      <c r="B386" s="151"/>
      <c r="C386" s="144"/>
      <c r="D386" s="144"/>
      <c r="E386" s="146"/>
      <c r="F386" s="152"/>
      <c r="G386" s="101"/>
      <c r="H386" s="7"/>
      <c r="I386" s="4"/>
      <c r="J386" s="6"/>
      <c r="K386" s="51"/>
      <c r="L386" s="51"/>
      <c r="M386" s="51"/>
      <c r="N386" s="51"/>
    </row>
    <row r="387" spans="1:14" s="148" customFormat="1" x14ac:dyDescent="0.25">
      <c r="A387" s="150"/>
      <c r="B387" s="151"/>
      <c r="C387" s="150"/>
      <c r="D387" s="150"/>
      <c r="E387" s="153"/>
      <c r="F387" s="152"/>
      <c r="G387" s="101"/>
      <c r="H387" s="7"/>
      <c r="I387" s="4"/>
      <c r="J387" s="6"/>
      <c r="K387" s="51"/>
      <c r="L387" s="51"/>
      <c r="M387" s="51"/>
      <c r="N387" s="51"/>
    </row>
    <row r="388" spans="1:14" s="148" customFormat="1" x14ac:dyDescent="0.25">
      <c r="A388" s="150"/>
      <c r="B388" s="151"/>
      <c r="C388" s="150"/>
      <c r="D388" s="150"/>
      <c r="E388" s="153"/>
      <c r="F388" s="152"/>
      <c r="G388" s="101"/>
      <c r="H388" s="7"/>
      <c r="I388" s="4"/>
      <c r="J388" s="6"/>
      <c r="K388" s="51"/>
      <c r="L388" s="51"/>
      <c r="M388" s="51"/>
      <c r="N388" s="51"/>
    </row>
    <row r="389" spans="1:14" s="148" customFormat="1" x14ac:dyDescent="0.25">
      <c r="A389" s="150"/>
      <c r="B389" s="151"/>
      <c r="C389" s="150"/>
      <c r="D389" s="150"/>
      <c r="E389" s="153"/>
      <c r="F389" s="152"/>
      <c r="G389" s="101"/>
      <c r="H389" s="7"/>
      <c r="I389" s="4"/>
      <c r="J389" s="6"/>
      <c r="K389" s="51"/>
      <c r="L389" s="51"/>
      <c r="M389" s="51"/>
      <c r="N389" s="51"/>
    </row>
    <row r="390" spans="1:14" s="148" customFormat="1" x14ac:dyDescent="0.25">
      <c r="A390" s="150"/>
      <c r="B390" s="151"/>
      <c r="C390" s="150"/>
      <c r="D390" s="150"/>
      <c r="E390" s="153"/>
      <c r="F390" s="152"/>
      <c r="G390" s="101"/>
      <c r="H390" s="7"/>
      <c r="I390" s="4"/>
      <c r="J390" s="6"/>
      <c r="K390" s="51"/>
      <c r="L390" s="51"/>
      <c r="M390" s="51"/>
      <c r="N390" s="51"/>
    </row>
  </sheetData>
  <sheetProtection algorithmName="SHA-512" hashValue="ITmsKwwK8y+RzttXMcU6DoZpPJ5jbKC1mslfdopEZTgHPtEnyRXHQAr4SJDdJ4mL8Py7XWDOithJloc6ZwOOSw==" saltValue="Cj879bQM+ngiXtCt/SrXWQ==" spinCount="100000" sheet="1" formatCells="0" formatColumns="0" formatRows="0" insertColumns="0" insertRows="0" autoFilter="0"/>
  <dataConsolidate/>
  <mergeCells count="3">
    <mergeCell ref="A1:M1"/>
    <mergeCell ref="L4:M4"/>
    <mergeCell ref="B4:C4"/>
  </mergeCells>
  <printOptions horizontalCentered="1"/>
  <pageMargins left="0.23622047244094491" right="0.23622047244094491" top="0.31496062992125984" bottom="0.39370078740157483" header="0.15748031496062992" footer="0.15748031496062992"/>
  <pageSetup paperSize="9" scale="10" orientation="landscape" r:id="rId1"/>
  <headerFooter alignWithMargins="0">
    <oddFooter>&amp;L&amp;"Calibri,Normal"&amp;9Marché 25-M-S3Y-019 Prestations de nettoyage des locaux et gestion des déchets&amp;R&amp;"Calibri,Normal"&amp;9Page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5244E-784F-45A3-AC07-9485A2F5CDDE}">
  <sheetPr>
    <tabColor rgb="FF4E1AB6"/>
    <pageSetUpPr fitToPage="1"/>
  </sheetPr>
  <dimension ref="A1:J39"/>
  <sheetViews>
    <sheetView zoomScaleNormal="100" zoomScaleSheetLayoutView="100" workbookViewId="0">
      <selection activeCell="F7" sqref="F7"/>
    </sheetView>
  </sheetViews>
  <sheetFormatPr baseColWidth="10" defaultRowHeight="12.5" x14ac:dyDescent="0.25"/>
  <cols>
    <col min="1" max="1" width="17.54296875" bestFit="1" customWidth="1"/>
    <col min="2" max="2" width="14.26953125" bestFit="1" customWidth="1"/>
    <col min="3" max="3" width="21.453125" bestFit="1" customWidth="1"/>
    <col min="4" max="4" width="10" bestFit="1" customWidth="1"/>
    <col min="5" max="5" width="11.7265625" style="180" bestFit="1" customWidth="1"/>
    <col min="6" max="6" width="14.54296875" bestFit="1" customWidth="1"/>
    <col min="7" max="7" width="12.453125" style="180" bestFit="1" customWidth="1"/>
    <col min="8" max="8" width="16.81640625" bestFit="1" customWidth="1"/>
    <col min="9" max="9" width="13.81640625" bestFit="1" customWidth="1"/>
    <col min="10" max="10" width="12.1796875" customWidth="1"/>
    <col min="11" max="11" width="13.1796875" customWidth="1"/>
    <col min="12" max="256" width="10.81640625"/>
    <col min="257" max="259" width="35" customWidth="1"/>
    <col min="260" max="512" width="10.81640625"/>
    <col min="513" max="515" width="35" customWidth="1"/>
    <col min="516" max="768" width="10.81640625"/>
    <col min="769" max="771" width="35" customWidth="1"/>
    <col min="772" max="1024" width="10.81640625"/>
    <col min="1025" max="1027" width="35" customWidth="1"/>
    <col min="1028" max="1280" width="10.81640625"/>
    <col min="1281" max="1283" width="35" customWidth="1"/>
    <col min="1284" max="1536" width="10.81640625"/>
    <col min="1537" max="1539" width="35" customWidth="1"/>
    <col min="1540" max="1792" width="10.81640625"/>
    <col min="1793" max="1795" width="35" customWidth="1"/>
    <col min="1796" max="2048" width="10.81640625"/>
    <col min="2049" max="2051" width="35" customWidth="1"/>
    <col min="2052" max="2304" width="10.81640625"/>
    <col min="2305" max="2307" width="35" customWidth="1"/>
    <col min="2308" max="2560" width="10.81640625"/>
    <col min="2561" max="2563" width="35" customWidth="1"/>
    <col min="2564" max="2816" width="10.81640625"/>
    <col min="2817" max="2819" width="35" customWidth="1"/>
    <col min="2820" max="3072" width="10.81640625"/>
    <col min="3073" max="3075" width="35" customWidth="1"/>
    <col min="3076" max="3328" width="10.81640625"/>
    <col min="3329" max="3331" width="35" customWidth="1"/>
    <col min="3332" max="3584" width="10.81640625"/>
    <col min="3585" max="3587" width="35" customWidth="1"/>
    <col min="3588" max="3840" width="10.81640625"/>
    <col min="3841" max="3843" width="35" customWidth="1"/>
    <col min="3844" max="4096" width="10.81640625"/>
    <col min="4097" max="4099" width="35" customWidth="1"/>
    <col min="4100" max="4352" width="10.81640625"/>
    <col min="4353" max="4355" width="35" customWidth="1"/>
    <col min="4356" max="4608" width="10.81640625"/>
    <col min="4609" max="4611" width="35" customWidth="1"/>
    <col min="4612" max="4864" width="10.81640625"/>
    <col min="4865" max="4867" width="35" customWidth="1"/>
    <col min="4868" max="5120" width="10.81640625"/>
    <col min="5121" max="5123" width="35" customWidth="1"/>
    <col min="5124" max="5376" width="10.81640625"/>
    <col min="5377" max="5379" width="35" customWidth="1"/>
    <col min="5380" max="5632" width="10.81640625"/>
    <col min="5633" max="5635" width="35" customWidth="1"/>
    <col min="5636" max="5888" width="10.81640625"/>
    <col min="5889" max="5891" width="35" customWidth="1"/>
    <col min="5892" max="6144" width="10.81640625"/>
    <col min="6145" max="6147" width="35" customWidth="1"/>
    <col min="6148" max="6400" width="10.81640625"/>
    <col min="6401" max="6403" width="35" customWidth="1"/>
    <col min="6404" max="6656" width="10.81640625"/>
    <col min="6657" max="6659" width="35" customWidth="1"/>
    <col min="6660" max="6912" width="10.81640625"/>
    <col min="6913" max="6915" width="35" customWidth="1"/>
    <col min="6916" max="7168" width="10.81640625"/>
    <col min="7169" max="7171" width="35" customWidth="1"/>
    <col min="7172" max="7424" width="10.81640625"/>
    <col min="7425" max="7427" width="35" customWidth="1"/>
    <col min="7428" max="7680" width="10.81640625"/>
    <col min="7681" max="7683" width="35" customWidth="1"/>
    <col min="7684" max="7936" width="10.81640625"/>
    <col min="7937" max="7939" width="35" customWidth="1"/>
    <col min="7940" max="8192" width="10.81640625"/>
    <col min="8193" max="8195" width="35" customWidth="1"/>
    <col min="8196" max="8448" width="10.81640625"/>
    <col min="8449" max="8451" width="35" customWidth="1"/>
    <col min="8452" max="8704" width="10.81640625"/>
    <col min="8705" max="8707" width="35" customWidth="1"/>
    <col min="8708" max="8960" width="10.81640625"/>
    <col min="8961" max="8963" width="35" customWidth="1"/>
    <col min="8964" max="9216" width="10.81640625"/>
    <col min="9217" max="9219" width="35" customWidth="1"/>
    <col min="9220" max="9472" width="10.81640625"/>
    <col min="9473" max="9475" width="35" customWidth="1"/>
    <col min="9476" max="9728" width="10.81640625"/>
    <col min="9729" max="9731" width="35" customWidth="1"/>
    <col min="9732" max="9984" width="10.81640625"/>
    <col min="9985" max="9987" width="35" customWidth="1"/>
    <col min="9988" max="10240" width="10.81640625"/>
    <col min="10241" max="10243" width="35" customWidth="1"/>
    <col min="10244" max="10496" width="10.81640625"/>
    <col min="10497" max="10499" width="35" customWidth="1"/>
    <col min="10500" max="10752" width="10.81640625"/>
    <col min="10753" max="10755" width="35" customWidth="1"/>
    <col min="10756" max="11008" width="10.81640625"/>
    <col min="11009" max="11011" width="35" customWidth="1"/>
    <col min="11012" max="11264" width="10.81640625"/>
    <col min="11265" max="11267" width="35" customWidth="1"/>
    <col min="11268" max="11520" width="10.81640625"/>
    <col min="11521" max="11523" width="35" customWidth="1"/>
    <col min="11524" max="11776" width="10.81640625"/>
    <col min="11777" max="11779" width="35" customWidth="1"/>
    <col min="11780" max="12032" width="10.81640625"/>
    <col min="12033" max="12035" width="35" customWidth="1"/>
    <col min="12036" max="12288" width="10.81640625"/>
    <col min="12289" max="12291" width="35" customWidth="1"/>
    <col min="12292" max="12544" width="10.81640625"/>
    <col min="12545" max="12547" width="35" customWidth="1"/>
    <col min="12548" max="12800" width="10.81640625"/>
    <col min="12801" max="12803" width="35" customWidth="1"/>
    <col min="12804" max="13056" width="10.81640625"/>
    <col min="13057" max="13059" width="35" customWidth="1"/>
    <col min="13060" max="13312" width="10.81640625"/>
    <col min="13313" max="13315" width="35" customWidth="1"/>
    <col min="13316" max="13568" width="10.81640625"/>
    <col min="13569" max="13571" width="35" customWidth="1"/>
    <col min="13572" max="13824" width="10.81640625"/>
    <col min="13825" max="13827" width="35" customWidth="1"/>
    <col min="13828" max="14080" width="10.81640625"/>
    <col min="14081" max="14083" width="35" customWidth="1"/>
    <col min="14084" max="14336" width="10.81640625"/>
    <col min="14337" max="14339" width="35" customWidth="1"/>
    <col min="14340" max="14592" width="10.81640625"/>
    <col min="14593" max="14595" width="35" customWidth="1"/>
    <col min="14596" max="14848" width="10.81640625"/>
    <col min="14849" max="14851" width="35" customWidth="1"/>
    <col min="14852" max="15104" width="10.81640625"/>
    <col min="15105" max="15107" width="35" customWidth="1"/>
    <col min="15108" max="15360" width="10.81640625"/>
    <col min="15361" max="15363" width="35" customWidth="1"/>
    <col min="15364" max="15616" width="10.81640625"/>
    <col min="15617" max="15619" width="35" customWidth="1"/>
    <col min="15620" max="15872" width="10.81640625"/>
    <col min="15873" max="15875" width="35" customWidth="1"/>
    <col min="15876" max="16128" width="10.81640625"/>
    <col min="16129" max="16131" width="35" customWidth="1"/>
    <col min="16132" max="16384" width="10.81640625"/>
  </cols>
  <sheetData>
    <row r="1" spans="1:10" s="157" customFormat="1" ht="70.5" customHeight="1" x14ac:dyDescent="0.5">
      <c r="A1" s="412" t="s">
        <v>360</v>
      </c>
      <c r="B1" s="412"/>
      <c r="C1" s="412"/>
      <c r="D1" s="412"/>
      <c r="E1" s="412"/>
      <c r="F1" s="412"/>
      <c r="G1" s="412"/>
      <c r="H1" s="412"/>
      <c r="I1" s="412"/>
      <c r="J1" s="412"/>
    </row>
    <row r="2" spans="1:10" s="154" customFormat="1" ht="13" x14ac:dyDescent="0.25">
      <c r="A2" s="158">
        <v>8</v>
      </c>
      <c r="E2" s="46"/>
      <c r="G2" s="3"/>
      <c r="J2" s="160"/>
    </row>
    <row r="3" spans="1:10" s="164" customFormat="1" ht="18.5" x14ac:dyDescent="0.25">
      <c r="A3" s="161" t="s">
        <v>268</v>
      </c>
      <c r="B3" s="162"/>
      <c r="C3" s="413">
        <f>'1-Surfaces'!B4</f>
        <v>0</v>
      </c>
      <c r="D3" s="413"/>
      <c r="E3" s="178"/>
      <c r="G3" s="181"/>
      <c r="J3" s="165"/>
    </row>
    <row r="4" spans="1:10" s="164" customFormat="1" ht="18.5" x14ac:dyDescent="0.25">
      <c r="A4" s="166"/>
      <c r="B4" s="167"/>
      <c r="C4" s="167"/>
      <c r="D4" s="167"/>
      <c r="E4" s="178"/>
      <c r="G4" s="181"/>
      <c r="J4" s="165"/>
    </row>
    <row r="5" spans="1:10" s="170" customFormat="1" ht="25" customHeight="1" x14ac:dyDescent="0.25">
      <c r="A5" s="168" t="s">
        <v>0</v>
      </c>
      <c r="B5" s="168" t="s">
        <v>336</v>
      </c>
      <c r="C5" s="168" t="s">
        <v>334</v>
      </c>
      <c r="D5" s="168" t="s">
        <v>200</v>
      </c>
      <c r="E5" s="40" t="s">
        <v>331</v>
      </c>
      <c r="F5" s="168" t="s">
        <v>330</v>
      </c>
      <c r="G5" s="40" t="s">
        <v>215</v>
      </c>
      <c r="H5" s="168" t="s">
        <v>197</v>
      </c>
      <c r="I5" s="169" t="s">
        <v>329</v>
      </c>
    </row>
    <row r="6" spans="1:10" s="170" customFormat="1" ht="39" x14ac:dyDescent="0.25">
      <c r="A6" s="171" t="s">
        <v>195</v>
      </c>
      <c r="B6" s="172" t="s">
        <v>335</v>
      </c>
      <c r="C6" s="173" t="s">
        <v>337</v>
      </c>
      <c r="D6" s="174">
        <v>21.67</v>
      </c>
      <c r="E6" s="41"/>
      <c r="F6" s="175">
        <f>E6*D6</f>
        <v>0</v>
      </c>
      <c r="G6" s="41"/>
      <c r="H6" s="176">
        <f>G6*F6</f>
        <v>0</v>
      </c>
      <c r="I6" s="176">
        <f>H6*12</f>
        <v>0</v>
      </c>
    </row>
    <row r="7" spans="1:10" s="170" customFormat="1" ht="26" x14ac:dyDescent="0.25">
      <c r="A7" s="171" t="s">
        <v>259</v>
      </c>
      <c r="B7" s="172" t="s">
        <v>335</v>
      </c>
      <c r="C7" s="173" t="s">
        <v>338</v>
      </c>
      <c r="D7" s="174">
        <v>21.67</v>
      </c>
      <c r="E7" s="41"/>
      <c r="F7" s="175">
        <f>E7*D7</f>
        <v>0</v>
      </c>
      <c r="G7" s="41"/>
      <c r="H7" s="176">
        <f>G7*F7</f>
        <v>0</v>
      </c>
      <c r="I7" s="176">
        <f>H7*12</f>
        <v>0</v>
      </c>
    </row>
    <row r="8" spans="1:10" s="170" customFormat="1" ht="39" x14ac:dyDescent="0.25">
      <c r="A8" s="171" t="s">
        <v>157</v>
      </c>
      <c r="B8" s="172" t="s">
        <v>335</v>
      </c>
      <c r="C8" s="173" t="s">
        <v>339</v>
      </c>
      <c r="D8" s="174">
        <v>21.67</v>
      </c>
      <c r="E8" s="41"/>
      <c r="F8" s="175">
        <f>E8*D8</f>
        <v>0</v>
      </c>
      <c r="G8" s="41"/>
      <c r="H8" s="176">
        <f>G8*F8</f>
        <v>0</v>
      </c>
      <c r="I8" s="176">
        <f>H8*12</f>
        <v>0</v>
      </c>
    </row>
    <row r="9" spans="1:10" s="170" customFormat="1" x14ac:dyDescent="0.25">
      <c r="E9" s="179"/>
      <c r="G9" s="179"/>
    </row>
    <row r="10" spans="1:10" s="170" customFormat="1" x14ac:dyDescent="0.25">
      <c r="E10" s="179"/>
      <c r="G10" s="179"/>
    </row>
    <row r="11" spans="1:10" s="170" customFormat="1" x14ac:dyDescent="0.25">
      <c r="E11" s="179"/>
      <c r="G11" s="179"/>
    </row>
    <row r="12" spans="1:10" s="170" customFormat="1" x14ac:dyDescent="0.25">
      <c r="E12" s="179"/>
      <c r="G12" s="179"/>
    </row>
    <row r="13" spans="1:10" s="170" customFormat="1" x14ac:dyDescent="0.25">
      <c r="E13" s="179"/>
      <c r="G13" s="179"/>
    </row>
    <row r="14" spans="1:10" s="170" customFormat="1" x14ac:dyDescent="0.25">
      <c r="E14" s="179"/>
      <c r="G14" s="179"/>
    </row>
    <row r="15" spans="1:10" s="170" customFormat="1" x14ac:dyDescent="0.25">
      <c r="E15" s="179"/>
      <c r="G15" s="179"/>
    </row>
    <row r="16" spans="1:10" s="170" customFormat="1" x14ac:dyDescent="0.25">
      <c r="E16" s="179"/>
      <c r="G16" s="179"/>
    </row>
    <row r="17" spans="5:7" s="170" customFormat="1" x14ac:dyDescent="0.25">
      <c r="E17" s="179"/>
      <c r="G17" s="179"/>
    </row>
    <row r="18" spans="5:7" s="170" customFormat="1" x14ac:dyDescent="0.25">
      <c r="E18" s="179"/>
      <c r="G18" s="179"/>
    </row>
    <row r="19" spans="5:7" s="170" customFormat="1" x14ac:dyDescent="0.25">
      <c r="E19" s="179"/>
      <c r="G19" s="179"/>
    </row>
    <row r="20" spans="5:7" s="170" customFormat="1" x14ac:dyDescent="0.25">
      <c r="E20" s="179"/>
      <c r="G20" s="179"/>
    </row>
    <row r="21" spans="5:7" s="170" customFormat="1" x14ac:dyDescent="0.25">
      <c r="E21" s="179"/>
      <c r="G21" s="179"/>
    </row>
    <row r="22" spans="5:7" s="170" customFormat="1" x14ac:dyDescent="0.25">
      <c r="E22" s="179"/>
      <c r="G22" s="179"/>
    </row>
    <row r="23" spans="5:7" s="170" customFormat="1" x14ac:dyDescent="0.25">
      <c r="E23" s="179"/>
      <c r="G23" s="179"/>
    </row>
    <row r="24" spans="5:7" s="170" customFormat="1" x14ac:dyDescent="0.25">
      <c r="E24" s="179"/>
      <c r="G24" s="179"/>
    </row>
    <row r="25" spans="5:7" s="170" customFormat="1" x14ac:dyDescent="0.25">
      <c r="E25" s="179"/>
      <c r="G25" s="179"/>
    </row>
    <row r="26" spans="5:7" s="170" customFormat="1" x14ac:dyDescent="0.25">
      <c r="E26" s="179"/>
      <c r="G26" s="179"/>
    </row>
    <row r="27" spans="5:7" s="170" customFormat="1" x14ac:dyDescent="0.25">
      <c r="E27" s="179"/>
      <c r="G27" s="179"/>
    </row>
    <row r="28" spans="5:7" s="170" customFormat="1" x14ac:dyDescent="0.25">
      <c r="E28" s="179"/>
      <c r="G28" s="179"/>
    </row>
    <row r="39" spans="1:3" ht="13" x14ac:dyDescent="0.25">
      <c r="A39" s="177"/>
      <c r="B39" s="177"/>
      <c r="C39" s="177"/>
    </row>
  </sheetData>
  <sheetProtection algorithmName="SHA-512" hashValue="BBRcCi5Z4KDuva/iClKRuqP/v52UdSnjd5IM+PeGBYEZ5CQ9hSZjWYafsmSDwv8WXmTyVRLoI2OF/ASGiRhKyw==" saltValue="M4BOW9jHIYKJwalGCZrsqw==" spinCount="100000" sheet="1" objects="1" scenarios="1"/>
  <mergeCells count="2">
    <mergeCell ref="A1:J1"/>
    <mergeCell ref="C3:D3"/>
  </mergeCells>
  <phoneticPr fontId="65" type="noConversion"/>
  <printOptions horizontalCentered="1"/>
  <pageMargins left="0.23622047244094491" right="0.23622047244094491" top="0.31496062992125984" bottom="0.39370078740157483" header="0.15748031496062992" footer="0.15748031496062992"/>
  <pageSetup paperSize="9" orientation="landscape" r:id="rId1"/>
  <headerFooter alignWithMargins="0">
    <oddFooter>&amp;L&amp;"Calibri,Normal"&amp;9Marché 25-M-S3Y-019 Prestations de nettoyage des locaux et gestion des déchets&amp;R&amp;"Calibri,Normal"&amp;9Page 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07FE7-1DED-4D59-8A1C-37C5700A89A5}">
  <sheetPr codeName="Feuil48">
    <tabColor rgb="FF4E1AB6"/>
  </sheetPr>
  <dimension ref="A1:M336"/>
  <sheetViews>
    <sheetView showGridLines="0" view="pageBreakPreview" zoomScale="85" zoomScaleNormal="73" zoomScaleSheetLayoutView="85" zoomScalePageLayoutView="75" workbookViewId="0">
      <selection activeCell="C9" sqref="C9"/>
    </sheetView>
  </sheetViews>
  <sheetFormatPr baseColWidth="10" defaultColWidth="11.453125" defaultRowHeight="10.5" x14ac:dyDescent="0.25"/>
  <cols>
    <col min="1" max="1" width="21.26953125" style="157" bestFit="1" customWidth="1"/>
    <col min="2" max="3" width="26.54296875" style="157" customWidth="1"/>
    <col min="4" max="4" width="18.81640625" style="184" bestFit="1" customWidth="1"/>
    <col min="5" max="5" width="14" style="185" bestFit="1" customWidth="1"/>
    <col min="6" max="6" width="11.453125" style="238"/>
    <col min="7" max="7" width="12.453125" style="157" customWidth="1"/>
    <col min="8" max="8" width="12.54296875" style="238" customWidth="1"/>
    <col min="9" max="9" width="13.453125" style="157" customWidth="1"/>
    <col min="10" max="10" width="12.54296875" style="186" customWidth="1"/>
    <col min="11" max="16384" width="11.453125" style="157"/>
  </cols>
  <sheetData>
    <row r="1" spans="1:10" ht="95.5" customHeight="1" x14ac:dyDescent="0.5">
      <c r="A1" s="412" t="s">
        <v>347</v>
      </c>
      <c r="B1" s="412"/>
      <c r="C1" s="412"/>
      <c r="D1" s="412"/>
      <c r="E1" s="412"/>
      <c r="F1" s="412"/>
      <c r="G1" s="412"/>
      <c r="H1" s="412"/>
      <c r="I1" s="412"/>
      <c r="J1" s="412"/>
    </row>
    <row r="2" spans="1:10" s="154" customFormat="1" ht="13" x14ac:dyDescent="0.25">
      <c r="A2" s="158">
        <v>8</v>
      </c>
      <c r="E2" s="159"/>
      <c r="F2" s="3"/>
      <c r="H2" s="3"/>
      <c r="J2" s="160"/>
    </row>
    <row r="3" spans="1:10" s="164" customFormat="1" ht="18.5" x14ac:dyDescent="0.25">
      <c r="A3" s="161" t="s">
        <v>268</v>
      </c>
      <c r="B3" s="162"/>
      <c r="C3" s="413">
        <f>'1-Surfaces'!B4</f>
        <v>0</v>
      </c>
      <c r="D3" s="413"/>
      <c r="E3" s="163"/>
      <c r="F3" s="181"/>
      <c r="H3" s="181"/>
      <c r="J3" s="165"/>
    </row>
    <row r="4" spans="1:10" ht="15" thickBot="1" x14ac:dyDescent="0.3">
      <c r="A4" s="182"/>
      <c r="B4" s="183"/>
      <c r="C4" s="183"/>
    </row>
    <row r="5" spans="1:10" ht="53.9" customHeight="1" thickBot="1" x14ac:dyDescent="0.3">
      <c r="A5" s="187" t="s">
        <v>221</v>
      </c>
      <c r="B5" s="188" t="s">
        <v>220</v>
      </c>
      <c r="C5" s="188" t="s">
        <v>219</v>
      </c>
      <c r="D5" s="189" t="s">
        <v>328</v>
      </c>
      <c r="E5" s="190" t="s">
        <v>218</v>
      </c>
      <c r="F5" s="38" t="s">
        <v>217</v>
      </c>
      <c r="G5" s="189" t="s">
        <v>216</v>
      </c>
      <c r="H5" s="39" t="s">
        <v>215</v>
      </c>
      <c r="I5" s="191" t="s">
        <v>197</v>
      </c>
      <c r="J5" s="192" t="s">
        <v>196</v>
      </c>
    </row>
    <row r="6" spans="1:10" ht="20.149999999999999" customHeight="1" x14ac:dyDescent="0.25">
      <c r="A6" s="417" t="s">
        <v>324</v>
      </c>
      <c r="B6" s="193" t="s">
        <v>213</v>
      </c>
      <c r="C6" s="194"/>
      <c r="D6" s="195">
        <v>1256</v>
      </c>
      <c r="E6" s="196">
        <v>0.16</v>
      </c>
      <c r="F6" s="239"/>
      <c r="G6" s="194" t="str">
        <f t="shared" ref="G6:G33" si="0">IFERROR(D6/F6*E6,"")</f>
        <v/>
      </c>
      <c r="H6" s="240"/>
      <c r="I6" s="194" t="str">
        <f t="shared" ref="I6:I33" si="1">IFERROR(G6*H6,"")</f>
        <v/>
      </c>
      <c r="J6" s="194" t="str">
        <f t="shared" ref="J6:J33" si="2">IFERROR(I6*12,"")</f>
        <v/>
      </c>
    </row>
    <row r="7" spans="1:10" ht="20.149999999999999" customHeight="1" x14ac:dyDescent="0.25">
      <c r="A7" s="418"/>
      <c r="B7" s="197" t="s">
        <v>210</v>
      </c>
      <c r="C7" s="198"/>
      <c r="D7" s="199">
        <v>1345</v>
      </c>
      <c r="E7" s="200">
        <v>0.16</v>
      </c>
      <c r="F7" s="241"/>
      <c r="G7" s="198" t="str">
        <f t="shared" si="0"/>
        <v/>
      </c>
      <c r="H7" s="242"/>
      <c r="I7" s="198" t="str">
        <f t="shared" si="1"/>
        <v/>
      </c>
      <c r="J7" s="198" t="str">
        <f t="shared" si="2"/>
        <v/>
      </c>
    </row>
    <row r="8" spans="1:10" ht="20.149999999999999" customHeight="1" x14ac:dyDescent="0.25">
      <c r="A8" s="418"/>
      <c r="B8" s="197" t="s">
        <v>213</v>
      </c>
      <c r="C8" s="198"/>
      <c r="D8" s="199">
        <v>646</v>
      </c>
      <c r="E8" s="200">
        <v>0.08</v>
      </c>
      <c r="F8" s="241"/>
      <c r="G8" s="198" t="str">
        <f t="shared" si="0"/>
        <v/>
      </c>
      <c r="H8" s="242"/>
      <c r="I8" s="198" t="str">
        <f t="shared" si="1"/>
        <v/>
      </c>
      <c r="J8" s="198" t="str">
        <f t="shared" si="2"/>
        <v/>
      </c>
    </row>
    <row r="9" spans="1:10" ht="20.149999999999999" customHeight="1" x14ac:dyDescent="0.25">
      <c r="A9" s="418"/>
      <c r="B9" s="197" t="s">
        <v>210</v>
      </c>
      <c r="C9" s="198"/>
      <c r="D9" s="199">
        <v>9</v>
      </c>
      <c r="E9" s="200">
        <v>0.08</v>
      </c>
      <c r="F9" s="241"/>
      <c r="G9" s="198" t="str">
        <f t="shared" si="0"/>
        <v/>
      </c>
      <c r="H9" s="242"/>
      <c r="I9" s="198" t="str">
        <f t="shared" si="1"/>
        <v/>
      </c>
      <c r="J9" s="198" t="str">
        <f t="shared" si="2"/>
        <v/>
      </c>
    </row>
    <row r="10" spans="1:10" ht="20.149999999999999" customHeight="1" x14ac:dyDescent="0.25">
      <c r="A10" s="418"/>
      <c r="B10" s="197" t="s">
        <v>213</v>
      </c>
      <c r="C10" s="198"/>
      <c r="D10" s="199">
        <v>143</v>
      </c>
      <c r="E10" s="200">
        <v>0.16</v>
      </c>
      <c r="F10" s="241"/>
      <c r="G10" s="198" t="str">
        <f t="shared" si="0"/>
        <v/>
      </c>
      <c r="H10" s="242"/>
      <c r="I10" s="198" t="str">
        <f t="shared" si="1"/>
        <v/>
      </c>
      <c r="J10" s="198" t="str">
        <f t="shared" si="2"/>
        <v/>
      </c>
    </row>
    <row r="11" spans="1:10" ht="20.149999999999999" customHeight="1" thickBot="1" x14ac:dyDescent="0.3">
      <c r="A11" s="418"/>
      <c r="B11" s="201" t="s">
        <v>210</v>
      </c>
      <c r="C11" s="202"/>
      <c r="D11" s="203">
        <v>112</v>
      </c>
      <c r="E11" s="204">
        <v>0.16</v>
      </c>
      <c r="F11" s="243"/>
      <c r="G11" s="202" t="str">
        <f t="shared" si="0"/>
        <v/>
      </c>
      <c r="H11" s="244"/>
      <c r="I11" s="202" t="str">
        <f t="shared" si="1"/>
        <v/>
      </c>
      <c r="J11" s="202" t="str">
        <f t="shared" si="2"/>
        <v/>
      </c>
    </row>
    <row r="12" spans="1:10" ht="20.149999999999999" customHeight="1" x14ac:dyDescent="0.25">
      <c r="A12" s="414" t="s">
        <v>3</v>
      </c>
      <c r="B12" s="206" t="s">
        <v>212</v>
      </c>
      <c r="C12" s="194"/>
      <c r="D12" s="195">
        <v>255</v>
      </c>
      <c r="E12" s="196">
        <v>0.16</v>
      </c>
      <c r="F12" s="245"/>
      <c r="G12" s="194" t="str">
        <f t="shared" si="0"/>
        <v/>
      </c>
      <c r="H12" s="240"/>
      <c r="I12" s="207" t="str">
        <f t="shared" si="1"/>
        <v/>
      </c>
      <c r="J12" s="194" t="str">
        <f t="shared" si="2"/>
        <v/>
      </c>
    </row>
    <row r="13" spans="1:10" ht="20.149999999999999" customHeight="1" thickBot="1" x14ac:dyDescent="0.3">
      <c r="A13" s="415"/>
      <c r="B13" s="208" t="s">
        <v>214</v>
      </c>
      <c r="C13" s="209"/>
      <c r="D13" s="210">
        <v>608</v>
      </c>
      <c r="E13" s="211">
        <v>0.16</v>
      </c>
      <c r="F13" s="246"/>
      <c r="G13" s="209" t="str">
        <f t="shared" si="0"/>
        <v/>
      </c>
      <c r="H13" s="248"/>
      <c r="I13" s="212" t="str">
        <f t="shared" si="1"/>
        <v/>
      </c>
      <c r="J13" s="209" t="str">
        <f t="shared" si="2"/>
        <v/>
      </c>
    </row>
    <row r="14" spans="1:10" ht="20.149999999999999" customHeight="1" x14ac:dyDescent="0.25">
      <c r="A14" s="414" t="s">
        <v>259</v>
      </c>
      <c r="B14" s="206" t="s">
        <v>213</v>
      </c>
      <c r="C14" s="194"/>
      <c r="D14" s="195">
        <v>747</v>
      </c>
      <c r="E14" s="196">
        <v>0.16</v>
      </c>
      <c r="F14" s="245"/>
      <c r="G14" s="194" t="str">
        <f t="shared" si="0"/>
        <v/>
      </c>
      <c r="H14" s="240"/>
      <c r="I14" s="207" t="str">
        <f t="shared" si="1"/>
        <v/>
      </c>
      <c r="J14" s="194" t="str">
        <f t="shared" si="2"/>
        <v/>
      </c>
    </row>
    <row r="15" spans="1:10" ht="20.149999999999999" customHeight="1" x14ac:dyDescent="0.25">
      <c r="A15" s="415"/>
      <c r="B15" s="213" t="s">
        <v>213</v>
      </c>
      <c r="C15" s="198"/>
      <c r="D15" s="199">
        <v>12</v>
      </c>
      <c r="E15" s="200">
        <v>0.16</v>
      </c>
      <c r="F15" s="249"/>
      <c r="G15" s="198" t="str">
        <f t="shared" si="0"/>
        <v/>
      </c>
      <c r="H15" s="242"/>
      <c r="I15" s="214" t="str">
        <f t="shared" si="1"/>
        <v/>
      </c>
      <c r="J15" s="198" t="str">
        <f t="shared" si="2"/>
        <v/>
      </c>
    </row>
    <row r="16" spans="1:10" ht="20.149999999999999" customHeight="1" thickBot="1" x14ac:dyDescent="0.3">
      <c r="A16" s="415"/>
      <c r="B16" s="208" t="s">
        <v>213</v>
      </c>
      <c r="C16" s="209"/>
      <c r="D16" s="210">
        <v>503</v>
      </c>
      <c r="E16" s="211">
        <v>0.08</v>
      </c>
      <c r="F16" s="246"/>
      <c r="G16" s="209" t="str">
        <f t="shared" si="0"/>
        <v/>
      </c>
      <c r="H16" s="248"/>
      <c r="I16" s="212" t="str">
        <f t="shared" si="1"/>
        <v/>
      </c>
      <c r="J16" s="209" t="str">
        <f t="shared" si="2"/>
        <v/>
      </c>
    </row>
    <row r="17" spans="1:10" ht="20.149999999999999" customHeight="1" x14ac:dyDescent="0.25">
      <c r="A17" s="414" t="s">
        <v>157</v>
      </c>
      <c r="B17" s="206" t="s">
        <v>210</v>
      </c>
      <c r="C17" s="194"/>
      <c r="D17" s="195">
        <v>250</v>
      </c>
      <c r="E17" s="196">
        <v>0.16</v>
      </c>
      <c r="F17" s="245"/>
      <c r="G17" s="194" t="str">
        <f t="shared" si="0"/>
        <v/>
      </c>
      <c r="H17" s="240"/>
      <c r="I17" s="207" t="str">
        <f t="shared" si="1"/>
        <v/>
      </c>
      <c r="J17" s="194" t="str">
        <f t="shared" si="2"/>
        <v/>
      </c>
    </row>
    <row r="18" spans="1:10" ht="20.149999999999999" customHeight="1" x14ac:dyDescent="0.25">
      <c r="A18" s="415"/>
      <c r="B18" s="213" t="s">
        <v>213</v>
      </c>
      <c r="C18" s="198"/>
      <c r="D18" s="199">
        <v>659</v>
      </c>
      <c r="E18" s="200">
        <v>0.16</v>
      </c>
      <c r="F18" s="249"/>
      <c r="G18" s="198" t="str">
        <f t="shared" si="0"/>
        <v/>
      </c>
      <c r="H18" s="242"/>
      <c r="I18" s="214" t="str">
        <f t="shared" si="1"/>
        <v/>
      </c>
      <c r="J18" s="198" t="str">
        <f t="shared" si="2"/>
        <v/>
      </c>
    </row>
    <row r="19" spans="1:10" ht="20.149999999999999" customHeight="1" thickBot="1" x14ac:dyDescent="0.3">
      <c r="A19" s="415"/>
      <c r="B19" s="208" t="s">
        <v>213</v>
      </c>
      <c r="C19" s="209"/>
      <c r="D19" s="210">
        <v>285</v>
      </c>
      <c r="E19" s="211">
        <v>0.16</v>
      </c>
      <c r="F19" s="246"/>
      <c r="G19" s="209" t="str">
        <f t="shared" si="0"/>
        <v/>
      </c>
      <c r="H19" s="248"/>
      <c r="I19" s="212" t="str">
        <f t="shared" si="1"/>
        <v/>
      </c>
      <c r="J19" s="209" t="str">
        <f t="shared" si="2"/>
        <v/>
      </c>
    </row>
    <row r="20" spans="1:10" ht="20.149999999999999" customHeight="1" thickBot="1" x14ac:dyDescent="0.3">
      <c r="A20" s="205" t="s">
        <v>244</v>
      </c>
      <c r="B20" s="215" t="s">
        <v>208</v>
      </c>
      <c r="C20" s="216"/>
      <c r="D20" s="217">
        <v>356</v>
      </c>
      <c r="E20" s="218">
        <v>0.16</v>
      </c>
      <c r="F20" s="250"/>
      <c r="G20" s="216" t="str">
        <f t="shared" si="0"/>
        <v/>
      </c>
      <c r="H20" s="251"/>
      <c r="I20" s="219" t="str">
        <f t="shared" si="1"/>
        <v/>
      </c>
      <c r="J20" s="216" t="str">
        <f t="shared" si="2"/>
        <v/>
      </c>
    </row>
    <row r="21" spans="1:10" ht="20.149999999999999" customHeight="1" x14ac:dyDescent="0.25">
      <c r="A21" s="414" t="s">
        <v>139</v>
      </c>
      <c r="B21" s="206" t="s">
        <v>208</v>
      </c>
      <c r="C21" s="194"/>
      <c r="D21" s="195">
        <v>63</v>
      </c>
      <c r="E21" s="196">
        <v>0.16</v>
      </c>
      <c r="F21" s="245"/>
      <c r="G21" s="194" t="str">
        <f t="shared" si="0"/>
        <v/>
      </c>
      <c r="H21" s="240"/>
      <c r="I21" s="207" t="str">
        <f t="shared" si="1"/>
        <v/>
      </c>
      <c r="J21" s="194" t="str">
        <f t="shared" si="2"/>
        <v/>
      </c>
    </row>
    <row r="22" spans="1:10" ht="20.149999999999999" customHeight="1" thickBot="1" x14ac:dyDescent="0.3">
      <c r="A22" s="416"/>
      <c r="B22" s="208" t="s">
        <v>212</v>
      </c>
      <c r="C22" s="209"/>
      <c r="D22" s="210">
        <v>32</v>
      </c>
      <c r="E22" s="211">
        <v>0.16</v>
      </c>
      <c r="F22" s="246"/>
      <c r="G22" s="209" t="str">
        <f t="shared" si="0"/>
        <v/>
      </c>
      <c r="H22" s="248"/>
      <c r="I22" s="212" t="str">
        <f t="shared" si="1"/>
        <v/>
      </c>
      <c r="J22" s="209" t="str">
        <f t="shared" si="2"/>
        <v/>
      </c>
    </row>
    <row r="23" spans="1:10" ht="20.149999999999999" customHeight="1" x14ac:dyDescent="0.25">
      <c r="A23" s="414" t="s">
        <v>246</v>
      </c>
      <c r="B23" s="206" t="s">
        <v>208</v>
      </c>
      <c r="C23" s="194"/>
      <c r="D23" s="195">
        <v>63</v>
      </c>
      <c r="E23" s="196">
        <v>0.16</v>
      </c>
      <c r="F23" s="245"/>
      <c r="G23" s="194" t="str">
        <f t="shared" si="0"/>
        <v/>
      </c>
      <c r="H23" s="240"/>
      <c r="I23" s="207" t="str">
        <f t="shared" si="1"/>
        <v/>
      </c>
      <c r="J23" s="194" t="str">
        <f t="shared" si="2"/>
        <v/>
      </c>
    </row>
    <row r="24" spans="1:10" ht="20.149999999999999" customHeight="1" x14ac:dyDescent="0.25">
      <c r="A24" s="415"/>
      <c r="B24" s="221" t="s">
        <v>212</v>
      </c>
      <c r="C24" s="222"/>
      <c r="D24" s="223">
        <v>18</v>
      </c>
      <c r="E24" s="224">
        <v>0.16</v>
      </c>
      <c r="F24" s="252"/>
      <c r="G24" s="222" t="str">
        <f t="shared" si="0"/>
        <v/>
      </c>
      <c r="H24" s="253"/>
      <c r="I24" s="225" t="str">
        <f t="shared" si="1"/>
        <v/>
      </c>
      <c r="J24" s="222" t="str">
        <f t="shared" si="2"/>
        <v/>
      </c>
    </row>
    <row r="25" spans="1:10" ht="20.149999999999999" customHeight="1" thickBot="1" x14ac:dyDescent="0.3">
      <c r="A25" s="416"/>
      <c r="B25" s="208" t="s">
        <v>208</v>
      </c>
      <c r="C25" s="209"/>
      <c r="D25" s="210">
        <v>24</v>
      </c>
      <c r="E25" s="211">
        <v>0.08</v>
      </c>
      <c r="F25" s="246"/>
      <c r="G25" s="209" t="str">
        <f t="shared" si="0"/>
        <v/>
      </c>
      <c r="H25" s="248"/>
      <c r="I25" s="212" t="str">
        <f t="shared" si="1"/>
        <v/>
      </c>
      <c r="J25" s="209" t="str">
        <f t="shared" si="2"/>
        <v/>
      </c>
    </row>
    <row r="26" spans="1:10" ht="20.149999999999999" customHeight="1" thickBot="1" x14ac:dyDescent="0.3">
      <c r="A26" s="205" t="s">
        <v>248</v>
      </c>
      <c r="B26" s="215" t="s">
        <v>211</v>
      </c>
      <c r="C26" s="216"/>
      <c r="D26" s="217">
        <v>10</v>
      </c>
      <c r="E26" s="218">
        <v>0.16</v>
      </c>
      <c r="F26" s="250"/>
      <c r="G26" s="216" t="str">
        <f t="shared" si="0"/>
        <v/>
      </c>
      <c r="H26" s="251"/>
      <c r="I26" s="219" t="str">
        <f t="shared" si="1"/>
        <v/>
      </c>
      <c r="J26" s="216" t="str">
        <f t="shared" si="2"/>
        <v/>
      </c>
    </row>
    <row r="27" spans="1:10" ht="20.149999999999999" customHeight="1" x14ac:dyDescent="0.25">
      <c r="A27" s="414" t="s">
        <v>127</v>
      </c>
      <c r="B27" s="206" t="s">
        <v>209</v>
      </c>
      <c r="C27" s="194"/>
      <c r="D27" s="195">
        <v>8</v>
      </c>
      <c r="E27" s="196">
        <v>0.16</v>
      </c>
      <c r="F27" s="245"/>
      <c r="G27" s="194" t="str">
        <f t="shared" si="0"/>
        <v/>
      </c>
      <c r="H27" s="240"/>
      <c r="I27" s="207" t="str">
        <f t="shared" si="1"/>
        <v/>
      </c>
      <c r="J27" s="194" t="str">
        <f t="shared" si="2"/>
        <v/>
      </c>
    </row>
    <row r="28" spans="1:10" ht="20.149999999999999" customHeight="1" thickBot="1" x14ac:dyDescent="0.3">
      <c r="A28" s="416"/>
      <c r="B28" s="208" t="s">
        <v>207</v>
      </c>
      <c r="C28" s="209"/>
      <c r="D28" s="210">
        <v>12</v>
      </c>
      <c r="E28" s="211">
        <v>0.16</v>
      </c>
      <c r="F28" s="246"/>
      <c r="G28" s="209" t="str">
        <f t="shared" si="0"/>
        <v/>
      </c>
      <c r="H28" s="248"/>
      <c r="I28" s="212" t="str">
        <f t="shared" si="1"/>
        <v/>
      </c>
      <c r="J28" s="209" t="str">
        <f t="shared" si="2"/>
        <v/>
      </c>
    </row>
    <row r="29" spans="1:10" ht="20.149999999999999" customHeight="1" x14ac:dyDescent="0.25">
      <c r="A29" s="414" t="s">
        <v>121</v>
      </c>
      <c r="B29" s="206" t="s">
        <v>209</v>
      </c>
      <c r="C29" s="194"/>
      <c r="D29" s="195">
        <v>14</v>
      </c>
      <c r="E29" s="196">
        <v>0.16</v>
      </c>
      <c r="F29" s="245"/>
      <c r="G29" s="194" t="str">
        <f t="shared" si="0"/>
        <v/>
      </c>
      <c r="H29" s="240"/>
      <c r="I29" s="207" t="str">
        <f t="shared" si="1"/>
        <v/>
      </c>
      <c r="J29" s="194" t="str">
        <f t="shared" si="2"/>
        <v/>
      </c>
    </row>
    <row r="30" spans="1:10" ht="20.149999999999999" customHeight="1" thickBot="1" x14ac:dyDescent="0.3">
      <c r="A30" s="416"/>
      <c r="B30" s="208" t="s">
        <v>207</v>
      </c>
      <c r="C30" s="209"/>
      <c r="D30" s="210">
        <v>9</v>
      </c>
      <c r="E30" s="211">
        <v>0.16</v>
      </c>
      <c r="F30" s="246"/>
      <c r="G30" s="209" t="str">
        <f t="shared" si="0"/>
        <v/>
      </c>
      <c r="H30" s="248"/>
      <c r="I30" s="212" t="str">
        <f t="shared" si="1"/>
        <v/>
      </c>
      <c r="J30" s="209" t="str">
        <f t="shared" si="2"/>
        <v/>
      </c>
    </row>
    <row r="31" spans="1:10" ht="20.149999999999999" customHeight="1" thickBot="1" x14ac:dyDescent="0.3">
      <c r="A31" s="205" t="s">
        <v>118</v>
      </c>
      <c r="B31" s="215" t="s">
        <v>20</v>
      </c>
      <c r="C31" s="216"/>
      <c r="D31" s="217">
        <v>14</v>
      </c>
      <c r="E31" s="218">
        <v>0.16</v>
      </c>
      <c r="F31" s="250"/>
      <c r="G31" s="216" t="str">
        <f t="shared" si="0"/>
        <v/>
      </c>
      <c r="H31" s="251"/>
      <c r="I31" s="219" t="str">
        <f t="shared" si="1"/>
        <v/>
      </c>
      <c r="J31" s="216" t="str">
        <f t="shared" si="2"/>
        <v/>
      </c>
    </row>
    <row r="32" spans="1:10" ht="20.149999999999999" customHeight="1" x14ac:dyDescent="0.25">
      <c r="A32" s="414" t="s">
        <v>250</v>
      </c>
      <c r="B32" s="206" t="s">
        <v>209</v>
      </c>
      <c r="C32" s="194"/>
      <c r="D32" s="195">
        <v>8</v>
      </c>
      <c r="E32" s="196">
        <v>0.16</v>
      </c>
      <c r="F32" s="245"/>
      <c r="G32" s="194" t="str">
        <f t="shared" si="0"/>
        <v/>
      </c>
      <c r="H32" s="240"/>
      <c r="I32" s="207" t="str">
        <f t="shared" si="1"/>
        <v/>
      </c>
      <c r="J32" s="194" t="str">
        <f t="shared" si="2"/>
        <v/>
      </c>
    </row>
    <row r="33" spans="1:10" ht="20.149999999999999" customHeight="1" thickBot="1" x14ac:dyDescent="0.3">
      <c r="A33" s="416"/>
      <c r="B33" s="208" t="s">
        <v>207</v>
      </c>
      <c r="C33" s="209"/>
      <c r="D33" s="210">
        <v>14</v>
      </c>
      <c r="E33" s="211">
        <v>0.16</v>
      </c>
      <c r="F33" s="246"/>
      <c r="G33" s="209" t="str">
        <f t="shared" si="0"/>
        <v/>
      </c>
      <c r="H33" s="248"/>
      <c r="I33" s="212" t="str">
        <f t="shared" si="1"/>
        <v/>
      </c>
      <c r="J33" s="209" t="str">
        <f t="shared" si="2"/>
        <v/>
      </c>
    </row>
    <row r="34" spans="1:10" ht="20.149999999999999" customHeight="1" thickBot="1" x14ac:dyDescent="0.3">
      <c r="A34" s="220" t="s">
        <v>111</v>
      </c>
      <c r="B34" s="206" t="s">
        <v>208</v>
      </c>
      <c r="C34" s="226"/>
      <c r="D34" s="227"/>
      <c r="E34" s="228"/>
      <c r="F34" s="254"/>
      <c r="G34" s="226"/>
      <c r="H34" s="255"/>
      <c r="I34" s="229"/>
      <c r="J34" s="226"/>
    </row>
    <row r="35" spans="1:10" ht="20.149999999999999" customHeight="1" x14ac:dyDescent="0.25">
      <c r="A35" s="414" t="s">
        <v>251</v>
      </c>
      <c r="B35" s="206" t="s">
        <v>209</v>
      </c>
      <c r="C35" s="194"/>
      <c r="D35" s="195">
        <v>8</v>
      </c>
      <c r="E35" s="196">
        <v>0.16</v>
      </c>
      <c r="F35" s="245"/>
      <c r="G35" s="194" t="str">
        <f t="shared" ref="G35:G46" si="3">IFERROR(D35/F35*E35,"")</f>
        <v/>
      </c>
      <c r="H35" s="240"/>
      <c r="I35" s="207" t="str">
        <f t="shared" ref="I35:I46" si="4">IFERROR(G35*H35,"")</f>
        <v/>
      </c>
      <c r="J35" s="194" t="str">
        <f t="shared" ref="J35:J46" si="5">IFERROR(I35*12,"")</f>
        <v/>
      </c>
    </row>
    <row r="36" spans="1:10" ht="20.149999999999999" customHeight="1" thickBot="1" x14ac:dyDescent="0.3">
      <c r="A36" s="416"/>
      <c r="B36" s="208" t="s">
        <v>207</v>
      </c>
      <c r="C36" s="209"/>
      <c r="D36" s="210">
        <v>12</v>
      </c>
      <c r="E36" s="211">
        <v>0.16</v>
      </c>
      <c r="F36" s="246"/>
      <c r="G36" s="209" t="str">
        <f t="shared" si="3"/>
        <v/>
      </c>
      <c r="H36" s="248"/>
      <c r="I36" s="212" t="str">
        <f t="shared" si="4"/>
        <v/>
      </c>
      <c r="J36" s="209" t="str">
        <f t="shared" si="5"/>
        <v/>
      </c>
    </row>
    <row r="37" spans="1:10" ht="20.149999999999999" customHeight="1" x14ac:dyDescent="0.25">
      <c r="A37" s="414" t="s">
        <v>319</v>
      </c>
      <c r="B37" s="206" t="s">
        <v>208</v>
      </c>
      <c r="C37" s="194"/>
      <c r="D37" s="195">
        <v>17</v>
      </c>
      <c r="E37" s="196">
        <v>0.16</v>
      </c>
      <c r="F37" s="245"/>
      <c r="G37" s="194" t="str">
        <f t="shared" si="3"/>
        <v/>
      </c>
      <c r="H37" s="240"/>
      <c r="I37" s="207" t="str">
        <f t="shared" si="4"/>
        <v/>
      </c>
      <c r="J37" s="194" t="str">
        <f t="shared" si="5"/>
        <v/>
      </c>
    </row>
    <row r="38" spans="1:10" ht="20.149999999999999" customHeight="1" thickBot="1" x14ac:dyDescent="0.3">
      <c r="A38" s="416"/>
      <c r="B38" s="208" t="s">
        <v>210</v>
      </c>
      <c r="C38" s="209"/>
      <c r="D38" s="210">
        <v>26</v>
      </c>
      <c r="E38" s="211">
        <v>0.16</v>
      </c>
      <c r="F38" s="246"/>
      <c r="G38" s="209" t="str">
        <f t="shared" si="3"/>
        <v/>
      </c>
      <c r="H38" s="248"/>
      <c r="I38" s="212" t="str">
        <f t="shared" si="4"/>
        <v/>
      </c>
      <c r="J38" s="209" t="str">
        <f t="shared" si="5"/>
        <v/>
      </c>
    </row>
    <row r="39" spans="1:10" ht="20.149999999999999" customHeight="1" x14ac:dyDescent="0.25">
      <c r="A39" s="414" t="s">
        <v>255</v>
      </c>
      <c r="B39" s="206" t="s">
        <v>208</v>
      </c>
      <c r="C39" s="194"/>
      <c r="D39" s="195">
        <v>63</v>
      </c>
      <c r="E39" s="196">
        <v>0.16</v>
      </c>
      <c r="F39" s="245"/>
      <c r="G39" s="194" t="str">
        <f t="shared" si="3"/>
        <v/>
      </c>
      <c r="H39" s="240"/>
      <c r="I39" s="207" t="str">
        <f t="shared" si="4"/>
        <v/>
      </c>
      <c r="J39" s="194" t="str">
        <f t="shared" si="5"/>
        <v/>
      </c>
    </row>
    <row r="40" spans="1:10" ht="20.149999999999999" customHeight="1" thickBot="1" x14ac:dyDescent="0.3">
      <c r="A40" s="416"/>
      <c r="B40" s="208" t="s">
        <v>207</v>
      </c>
      <c r="C40" s="209"/>
      <c r="D40" s="210">
        <v>17</v>
      </c>
      <c r="E40" s="211">
        <v>0.16</v>
      </c>
      <c r="F40" s="246"/>
      <c r="G40" s="209" t="str">
        <f t="shared" si="3"/>
        <v/>
      </c>
      <c r="H40" s="248"/>
      <c r="I40" s="212" t="str">
        <f t="shared" si="4"/>
        <v/>
      </c>
      <c r="J40" s="209" t="str">
        <f t="shared" si="5"/>
        <v/>
      </c>
    </row>
    <row r="41" spans="1:10" ht="20.149999999999999" customHeight="1" x14ac:dyDescent="0.25">
      <c r="A41" s="414" t="s">
        <v>258</v>
      </c>
      <c r="B41" s="206" t="s">
        <v>209</v>
      </c>
      <c r="C41" s="194"/>
      <c r="D41" s="195">
        <v>11</v>
      </c>
      <c r="E41" s="196">
        <v>0.16</v>
      </c>
      <c r="F41" s="245"/>
      <c r="G41" s="194" t="str">
        <f t="shared" si="3"/>
        <v/>
      </c>
      <c r="H41" s="240"/>
      <c r="I41" s="207" t="str">
        <f t="shared" si="4"/>
        <v/>
      </c>
      <c r="J41" s="194" t="str">
        <f t="shared" si="5"/>
        <v/>
      </c>
    </row>
    <row r="42" spans="1:10" ht="20.149999999999999" customHeight="1" thickBot="1" x14ac:dyDescent="0.3">
      <c r="A42" s="416"/>
      <c r="B42" s="208" t="s">
        <v>207</v>
      </c>
      <c r="C42" s="209"/>
      <c r="D42" s="210">
        <v>23</v>
      </c>
      <c r="E42" s="211">
        <v>0.16</v>
      </c>
      <c r="F42" s="246"/>
      <c r="G42" s="209" t="str">
        <f t="shared" si="3"/>
        <v/>
      </c>
      <c r="H42" s="248"/>
      <c r="I42" s="212" t="str">
        <f t="shared" si="4"/>
        <v/>
      </c>
      <c r="J42" s="209" t="str">
        <f t="shared" si="5"/>
        <v/>
      </c>
    </row>
    <row r="43" spans="1:10" ht="20.149999999999999" customHeight="1" x14ac:dyDescent="0.25">
      <c r="A43" s="414" t="s">
        <v>84</v>
      </c>
      <c r="B43" s="206" t="s">
        <v>208</v>
      </c>
      <c r="C43" s="194"/>
      <c r="D43" s="195">
        <v>255</v>
      </c>
      <c r="E43" s="196">
        <v>0.16</v>
      </c>
      <c r="F43" s="245"/>
      <c r="G43" s="194" t="str">
        <f t="shared" si="3"/>
        <v/>
      </c>
      <c r="H43" s="240"/>
      <c r="I43" s="207" t="str">
        <f t="shared" si="4"/>
        <v/>
      </c>
      <c r="J43" s="194" t="str">
        <f t="shared" si="5"/>
        <v/>
      </c>
    </row>
    <row r="44" spans="1:10" ht="20.149999999999999" customHeight="1" thickBot="1" x14ac:dyDescent="0.3">
      <c r="A44" s="416"/>
      <c r="B44" s="208" t="s">
        <v>207</v>
      </c>
      <c r="C44" s="209"/>
      <c r="D44" s="210">
        <v>24</v>
      </c>
      <c r="E44" s="211">
        <v>0.16</v>
      </c>
      <c r="F44" s="246"/>
      <c r="G44" s="209" t="str">
        <f t="shared" si="3"/>
        <v/>
      </c>
      <c r="H44" s="248"/>
      <c r="I44" s="212" t="str">
        <f t="shared" si="4"/>
        <v/>
      </c>
      <c r="J44" s="209" t="str">
        <f t="shared" si="5"/>
        <v/>
      </c>
    </row>
    <row r="45" spans="1:10" ht="20.149999999999999" customHeight="1" x14ac:dyDescent="0.25">
      <c r="A45" s="414" t="s">
        <v>74</v>
      </c>
      <c r="B45" s="206" t="s">
        <v>209</v>
      </c>
      <c r="C45" s="194"/>
      <c r="D45" s="195">
        <v>26</v>
      </c>
      <c r="E45" s="196">
        <v>0.16</v>
      </c>
      <c r="F45" s="245"/>
      <c r="G45" s="194" t="str">
        <f t="shared" si="3"/>
        <v/>
      </c>
      <c r="H45" s="240"/>
      <c r="I45" s="207" t="str">
        <f t="shared" si="4"/>
        <v/>
      </c>
      <c r="J45" s="194" t="str">
        <f t="shared" si="5"/>
        <v/>
      </c>
    </row>
    <row r="46" spans="1:10" ht="20.149999999999999" customHeight="1" thickBot="1" x14ac:dyDescent="0.3">
      <c r="A46" s="416"/>
      <c r="B46" s="208" t="s">
        <v>207</v>
      </c>
      <c r="C46" s="209"/>
      <c r="D46" s="210">
        <v>9</v>
      </c>
      <c r="E46" s="211">
        <v>0.16</v>
      </c>
      <c r="F46" s="246"/>
      <c r="G46" s="209" t="str">
        <f t="shared" si="3"/>
        <v/>
      </c>
      <c r="H46" s="248"/>
      <c r="I46" s="212" t="str">
        <f t="shared" si="4"/>
        <v/>
      </c>
      <c r="J46" s="209" t="str">
        <f t="shared" si="5"/>
        <v/>
      </c>
    </row>
    <row r="47" spans="1:10" ht="23.25" customHeight="1" thickBot="1" x14ac:dyDescent="0.3">
      <c r="A47" s="230" t="s">
        <v>206</v>
      </c>
      <c r="B47" s="231"/>
      <c r="C47" s="231"/>
      <c r="D47" s="232">
        <f>SUM(D6:D44)</f>
        <v>7931</v>
      </c>
      <c r="E47" s="233"/>
      <c r="F47" s="256"/>
      <c r="G47" s="234">
        <f>SUM(G6:G44)</f>
        <v>0</v>
      </c>
      <c r="H47" s="257"/>
      <c r="I47" s="235">
        <f>SUM(I6:I44)</f>
        <v>0</v>
      </c>
      <c r="J47" s="236">
        <f>SUM(J6:J44)</f>
        <v>0</v>
      </c>
    </row>
    <row r="222" spans="11:13" x14ac:dyDescent="0.25">
      <c r="K222" s="186"/>
      <c r="L222" s="186"/>
      <c r="M222" s="186"/>
    </row>
    <row r="307" spans="11:13" x14ac:dyDescent="0.25">
      <c r="K307" s="186"/>
      <c r="L307" s="186"/>
      <c r="M307" s="186"/>
    </row>
    <row r="334" spans="6:13" x14ac:dyDescent="0.25">
      <c r="K334" s="186"/>
      <c r="L334" s="186"/>
      <c r="M334" s="186"/>
    </row>
    <row r="335" spans="6:13" x14ac:dyDescent="0.25">
      <c r="K335" s="186"/>
      <c r="L335" s="186"/>
      <c r="M335" s="186"/>
    </row>
    <row r="336" spans="6:13" x14ac:dyDescent="0.25">
      <c r="F336" s="258"/>
      <c r="I336" s="184"/>
      <c r="J336" s="237"/>
      <c r="K336" s="237"/>
      <c r="L336" s="237"/>
      <c r="M336" s="237"/>
    </row>
  </sheetData>
  <sheetProtection algorithmName="SHA-512" hashValue="K2vxxybKlKBJIR4lJzO/wAP87Ico/NE3xFQPN9inmSR4esP7jqXNfn0Ca8CTA8nxhS5whWQg3ai2HEM9lQ+TSg==" saltValue="vcubfZE0niNAlX2HQ+rnTw==" spinCount="100000" sheet="1" objects="1" scenarios="1"/>
  <mergeCells count="17">
    <mergeCell ref="A37:A38"/>
    <mergeCell ref="A29:A30"/>
    <mergeCell ref="A45:A46"/>
    <mergeCell ref="A39:A40"/>
    <mergeCell ref="A43:A44"/>
    <mergeCell ref="A41:A42"/>
    <mergeCell ref="A32:A33"/>
    <mergeCell ref="A35:A36"/>
    <mergeCell ref="A17:A19"/>
    <mergeCell ref="A21:A22"/>
    <mergeCell ref="A23:A25"/>
    <mergeCell ref="A27:A28"/>
    <mergeCell ref="A1:J1"/>
    <mergeCell ref="A6:A11"/>
    <mergeCell ref="A12:A13"/>
    <mergeCell ref="A14:A16"/>
    <mergeCell ref="C3:D3"/>
  </mergeCells>
  <dataValidations xWindow="1576" yWindow="458" count="1">
    <dataValidation allowBlank="1" showInputMessage="1" showErrorMessage="1" errorTitle="Matériels vus sur site" error="Merci d'indiquer par Oui ou  Non s'il y a une intervention de la permanence" prompt="Merci d'indiquer s'il y a bien une permanence" sqref="B6:B11 B21:B38 B39:B46" xr:uid="{CE9B2922-4CF3-4108-9C9C-5890E30B1F18}"/>
  </dataValidations>
  <printOptions horizontalCentered="1"/>
  <pageMargins left="0.23622047244094491" right="0.23622047244094491" top="0.31496062992125984" bottom="0.39370078740157483" header="0.15748031496062992" footer="0.15748031496062992"/>
  <pageSetup paperSize="9" scale="83" fitToHeight="10" orientation="landscape" r:id="rId1"/>
  <headerFooter alignWithMargins="0">
    <oddFooter>&amp;L&amp;"Calibri,Normal"&amp;9Marché 25-M-S3Y-019 Prestations de nettoyage des locaux et gestion des déchets&amp;R&amp;"Calibri,Normal"&amp;9Page 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85F01-46E6-4E8C-A9A0-32C1A51BB351}">
  <sheetPr codeName="Feuil6">
    <tabColor rgb="FF4E1AB6"/>
    <pageSetUpPr fitToPage="1"/>
  </sheetPr>
  <dimension ref="A1:I27"/>
  <sheetViews>
    <sheetView zoomScaleNormal="100" zoomScalePageLayoutView="85" workbookViewId="0">
      <selection activeCell="E6" sqref="E6"/>
    </sheetView>
  </sheetViews>
  <sheetFormatPr baseColWidth="10" defaultColWidth="11.453125" defaultRowHeight="12.5" x14ac:dyDescent="0.25"/>
  <cols>
    <col min="1" max="1" width="31.54296875" customWidth="1"/>
    <col min="2" max="2" width="6.54296875" style="281" customWidth="1"/>
    <col min="3" max="3" width="6.54296875" style="262" customWidth="1"/>
    <col min="4" max="4" width="9.453125" style="262" customWidth="1"/>
    <col min="5" max="5" width="11.453125" style="262" customWidth="1"/>
    <col min="6" max="6" width="8.54296875" style="263" customWidth="1"/>
    <col min="7" max="7" width="8.54296875" style="264" customWidth="1"/>
    <col min="8" max="8" width="9.453125" style="262" customWidth="1"/>
    <col min="9" max="9" width="18.1796875" style="262" customWidth="1"/>
  </cols>
  <sheetData>
    <row r="1" spans="1:9" ht="116.5" customHeight="1" x14ac:dyDescent="0.25">
      <c r="A1" s="259" t="e" vm="1">
        <v>#VALUE!</v>
      </c>
      <c r="B1" s="429" t="s">
        <v>348</v>
      </c>
      <c r="C1" s="429"/>
      <c r="D1" s="429"/>
      <c r="E1" s="429"/>
      <c r="F1" s="429"/>
      <c r="G1" s="429"/>
      <c r="H1" s="429"/>
      <c r="I1" s="429"/>
    </row>
    <row r="2" spans="1:9" ht="35.15" customHeight="1" x14ac:dyDescent="0.25">
      <c r="B2" s="260"/>
      <c r="C2" s="260"/>
      <c r="D2" s="260"/>
      <c r="E2" s="260"/>
      <c r="F2" s="260"/>
      <c r="G2" s="260"/>
      <c r="H2" s="260"/>
      <c r="I2" s="260"/>
    </row>
    <row r="3" spans="1:9" s="53" customFormat="1" ht="21.75" customHeight="1" x14ac:dyDescent="0.25">
      <c r="A3" s="161" t="s">
        <v>268</v>
      </c>
      <c r="B3" s="413">
        <f>'1-Surfaces'!B4</f>
        <v>0</v>
      </c>
      <c r="C3" s="413"/>
      <c r="D3" s="413"/>
      <c r="E3" s="413"/>
      <c r="F3" s="413"/>
      <c r="G3" s="413"/>
      <c r="H3" s="413"/>
    </row>
    <row r="4" spans="1:9" ht="10.5" customHeight="1" x14ac:dyDescent="0.25">
      <c r="B4" s="261"/>
    </row>
    <row r="5" spans="1:9" ht="26.25" customHeight="1" x14ac:dyDescent="0.25">
      <c r="A5" s="419" t="s">
        <v>0</v>
      </c>
      <c r="B5" s="421" t="s">
        <v>223</v>
      </c>
      <c r="C5" s="422"/>
      <c r="D5" s="422"/>
      <c r="E5" s="423"/>
      <c r="F5" s="424" t="s">
        <v>224</v>
      </c>
      <c r="G5" s="425"/>
      <c r="H5" s="426"/>
      <c r="I5" s="427" t="s">
        <v>225</v>
      </c>
    </row>
    <row r="6" spans="1:9" s="267" customFormat="1" ht="63.65" customHeight="1" x14ac:dyDescent="0.25">
      <c r="A6" s="420"/>
      <c r="B6" s="265" t="s">
        <v>226</v>
      </c>
      <c r="C6" s="266" t="s">
        <v>227</v>
      </c>
      <c r="D6" s="266" t="s">
        <v>228</v>
      </c>
      <c r="E6" s="266" t="s">
        <v>269</v>
      </c>
      <c r="F6" s="266" t="s">
        <v>229</v>
      </c>
      <c r="G6" s="266" t="s">
        <v>230</v>
      </c>
      <c r="H6" s="266" t="s">
        <v>231</v>
      </c>
      <c r="I6" s="428"/>
    </row>
    <row r="7" spans="1:9" ht="22.75" customHeight="1" x14ac:dyDescent="0.25">
      <c r="A7" s="268" t="s">
        <v>1</v>
      </c>
      <c r="B7" s="269" t="s">
        <v>232</v>
      </c>
      <c r="C7" s="270">
        <v>2</v>
      </c>
      <c r="D7" s="17"/>
      <c r="E7" s="271">
        <f>D7*12*C7</f>
        <v>0</v>
      </c>
      <c r="F7" s="272">
        <v>260</v>
      </c>
      <c r="G7" s="18"/>
      <c r="H7" s="271">
        <f>F7*G7</f>
        <v>0</v>
      </c>
      <c r="I7" s="271">
        <f>SUM(E7,H7)</f>
        <v>0</v>
      </c>
    </row>
    <row r="8" spans="1:9" ht="22.75" customHeight="1" x14ac:dyDescent="0.25">
      <c r="A8" s="268" t="s">
        <v>3</v>
      </c>
      <c r="B8" s="273"/>
      <c r="C8" s="274"/>
      <c r="D8" s="19"/>
      <c r="E8" s="275"/>
      <c r="F8" s="274"/>
      <c r="G8" s="19"/>
      <c r="H8" s="275"/>
      <c r="I8" s="275"/>
    </row>
    <row r="9" spans="1:9" ht="22.75" customHeight="1" x14ac:dyDescent="0.25">
      <c r="A9" s="268" t="s">
        <v>259</v>
      </c>
      <c r="B9" s="269" t="s">
        <v>232</v>
      </c>
      <c r="C9" s="270">
        <v>1</v>
      </c>
      <c r="D9" s="17"/>
      <c r="E9" s="271">
        <f t="shared" ref="E9:E24" si="0">D9*12*C9</f>
        <v>0</v>
      </c>
      <c r="F9" s="272">
        <v>260</v>
      </c>
      <c r="G9" s="18"/>
      <c r="H9" s="271">
        <f t="shared" ref="H9:H24" si="1">F9*G9</f>
        <v>0</v>
      </c>
      <c r="I9" s="271">
        <f t="shared" ref="I9:I24" si="2">SUM(E9,H9)</f>
        <v>0</v>
      </c>
    </row>
    <row r="10" spans="1:9" ht="22.75" customHeight="1" x14ac:dyDescent="0.25">
      <c r="A10" s="268" t="s">
        <v>4</v>
      </c>
      <c r="B10" s="269" t="s">
        <v>232</v>
      </c>
      <c r="C10" s="270">
        <v>1</v>
      </c>
      <c r="D10" s="17"/>
      <c r="E10" s="271">
        <f t="shared" si="0"/>
        <v>0</v>
      </c>
      <c r="F10" s="272">
        <v>260</v>
      </c>
      <c r="G10" s="18"/>
      <c r="H10" s="271">
        <f t="shared" si="1"/>
        <v>0</v>
      </c>
      <c r="I10" s="271">
        <f t="shared" si="2"/>
        <v>0</v>
      </c>
    </row>
    <row r="11" spans="1:9" ht="22.75" customHeight="1" x14ac:dyDescent="0.25">
      <c r="A11" s="268" t="s">
        <v>244</v>
      </c>
      <c r="B11" s="269" t="s">
        <v>236</v>
      </c>
      <c r="C11" s="270">
        <v>1</v>
      </c>
      <c r="D11" s="17"/>
      <c r="E11" s="271">
        <f>D11*12*C11</f>
        <v>0</v>
      </c>
      <c r="F11" s="276">
        <v>52</v>
      </c>
      <c r="G11" s="18"/>
      <c r="H11" s="271">
        <f>F11*G11</f>
        <v>0</v>
      </c>
      <c r="I11" s="271">
        <f>SUM(E11,H11)</f>
        <v>0</v>
      </c>
    </row>
    <row r="12" spans="1:9" ht="22.75" customHeight="1" x14ac:dyDescent="0.25">
      <c r="A12" s="268" t="s">
        <v>261</v>
      </c>
      <c r="B12" s="273"/>
      <c r="C12" s="274"/>
      <c r="D12" s="19"/>
      <c r="E12" s="275"/>
      <c r="F12" s="274"/>
      <c r="G12" s="19"/>
      <c r="H12" s="275"/>
      <c r="I12" s="275"/>
    </row>
    <row r="13" spans="1:9" ht="22.75" customHeight="1" x14ac:dyDescent="0.25">
      <c r="A13" s="268" t="s">
        <v>240</v>
      </c>
      <c r="B13" s="273"/>
      <c r="C13" s="274"/>
      <c r="D13" s="19"/>
      <c r="E13" s="275"/>
      <c r="F13" s="274"/>
      <c r="G13" s="19"/>
      <c r="H13" s="275"/>
      <c r="I13" s="275"/>
    </row>
    <row r="14" spans="1:9" ht="22.75" customHeight="1" x14ac:dyDescent="0.25">
      <c r="A14" s="268" t="s">
        <v>6</v>
      </c>
      <c r="B14" s="269" t="s">
        <v>236</v>
      </c>
      <c r="C14" s="270">
        <v>1</v>
      </c>
      <c r="D14" s="17"/>
      <c r="E14" s="271">
        <f>D14*12*C14</f>
        <v>0</v>
      </c>
      <c r="F14" s="276">
        <v>52</v>
      </c>
      <c r="G14" s="18"/>
      <c r="H14" s="271">
        <f>F14*G14</f>
        <v>0</v>
      </c>
      <c r="I14" s="271">
        <f>SUM(E14,H14)</f>
        <v>0</v>
      </c>
    </row>
    <row r="15" spans="1:9" ht="22.75" customHeight="1" x14ac:dyDescent="0.25">
      <c r="A15" s="268" t="s">
        <v>262</v>
      </c>
      <c r="B15" s="273"/>
      <c r="C15" s="274"/>
      <c r="D15" s="19"/>
      <c r="E15" s="275"/>
      <c r="F15" s="274"/>
      <c r="G15" s="19"/>
      <c r="H15" s="275"/>
      <c r="I15" s="275"/>
    </row>
    <row r="16" spans="1:9" ht="22.75" customHeight="1" x14ac:dyDescent="0.25">
      <c r="A16" s="268" t="s">
        <v>234</v>
      </c>
      <c r="B16" s="277" t="s">
        <v>232</v>
      </c>
      <c r="C16" s="278">
        <v>1</v>
      </c>
      <c r="D16" s="42"/>
      <c r="E16" s="279">
        <f t="shared" si="0"/>
        <v>0</v>
      </c>
      <c r="F16" s="280">
        <v>52</v>
      </c>
      <c r="G16" s="43"/>
      <c r="H16" s="271">
        <f t="shared" si="1"/>
        <v>0</v>
      </c>
      <c r="I16" s="271">
        <f t="shared" si="2"/>
        <v>0</v>
      </c>
    </row>
    <row r="17" spans="1:9" ht="22.75" customHeight="1" x14ac:dyDescent="0.25">
      <c r="A17" s="268" t="s">
        <v>235</v>
      </c>
      <c r="B17" s="277" t="s">
        <v>232</v>
      </c>
      <c r="C17" s="278">
        <v>1</v>
      </c>
      <c r="D17" s="42"/>
      <c r="E17" s="279">
        <f t="shared" ref="E17" si="3">D17*12*C17</f>
        <v>0</v>
      </c>
      <c r="F17" s="280">
        <v>52</v>
      </c>
      <c r="G17" s="43"/>
      <c r="H17" s="271">
        <f t="shared" si="1"/>
        <v>0</v>
      </c>
      <c r="I17" s="271">
        <f t="shared" si="2"/>
        <v>0</v>
      </c>
    </row>
    <row r="18" spans="1:9" ht="22.75" customHeight="1" x14ac:dyDescent="0.25">
      <c r="A18" s="268" t="s">
        <v>262</v>
      </c>
      <c r="B18" s="273"/>
      <c r="C18" s="274"/>
      <c r="D18" s="19"/>
      <c r="E18" s="275"/>
      <c r="F18" s="274"/>
      <c r="G18" s="19"/>
      <c r="H18" s="275"/>
      <c r="I18" s="275"/>
    </row>
    <row r="19" spans="1:9" s="267" customFormat="1" ht="22.75" customHeight="1" x14ac:dyDescent="0.25">
      <c r="A19" s="268" t="s">
        <v>260</v>
      </c>
      <c r="B19" s="269" t="s">
        <v>236</v>
      </c>
      <c r="C19" s="270">
        <v>1</v>
      </c>
      <c r="D19" s="17"/>
      <c r="E19" s="271">
        <f t="shared" si="0"/>
        <v>0</v>
      </c>
      <c r="F19" s="276">
        <v>52</v>
      </c>
      <c r="G19" s="18"/>
      <c r="H19" s="271">
        <f t="shared" si="1"/>
        <v>0</v>
      </c>
      <c r="I19" s="271">
        <f t="shared" si="2"/>
        <v>0</v>
      </c>
    </row>
    <row r="20" spans="1:9" s="267" customFormat="1" ht="22.75" customHeight="1" x14ac:dyDescent="0.25">
      <c r="A20" s="268" t="s">
        <v>263</v>
      </c>
      <c r="B20" s="273"/>
      <c r="C20" s="274"/>
      <c r="D20" s="19"/>
      <c r="E20" s="275"/>
      <c r="F20" s="274"/>
      <c r="G20" s="19"/>
      <c r="H20" s="275"/>
      <c r="I20" s="275"/>
    </row>
    <row r="21" spans="1:9" s="267" customFormat="1" ht="22.75" customHeight="1" x14ac:dyDescent="0.25">
      <c r="A21" s="268" t="s">
        <v>264</v>
      </c>
      <c r="B21" s="273"/>
      <c r="C21" s="274"/>
      <c r="D21" s="19"/>
      <c r="E21" s="275"/>
      <c r="F21" s="274"/>
      <c r="G21" s="19"/>
      <c r="H21" s="275"/>
      <c r="I21" s="275"/>
    </row>
    <row r="22" spans="1:9" s="267" customFormat="1" ht="22.75" customHeight="1" x14ac:dyDescent="0.25">
      <c r="A22" s="268" t="s">
        <v>266</v>
      </c>
      <c r="B22" s="273"/>
      <c r="C22" s="274"/>
      <c r="D22" s="19"/>
      <c r="E22" s="275"/>
      <c r="F22" s="274"/>
      <c r="G22" s="19"/>
      <c r="H22" s="275"/>
      <c r="I22" s="275"/>
    </row>
    <row r="23" spans="1:9" s="267" customFormat="1" ht="22.75" customHeight="1" x14ac:dyDescent="0.25">
      <c r="A23" s="268" t="s">
        <v>255</v>
      </c>
      <c r="B23" s="273"/>
      <c r="C23" s="274"/>
      <c r="D23" s="19"/>
      <c r="E23" s="275"/>
      <c r="F23" s="274"/>
      <c r="G23" s="19"/>
      <c r="H23" s="275"/>
      <c r="I23" s="275"/>
    </row>
    <row r="24" spans="1:9" ht="22.75" customHeight="1" x14ac:dyDescent="0.25">
      <c r="A24" s="268" t="s">
        <v>258</v>
      </c>
      <c r="B24" s="269" t="s">
        <v>237</v>
      </c>
      <c r="C24" s="270">
        <v>1</v>
      </c>
      <c r="D24" s="17"/>
      <c r="E24" s="271">
        <f t="shared" si="0"/>
        <v>0</v>
      </c>
      <c r="F24" s="276">
        <v>52</v>
      </c>
      <c r="G24" s="18"/>
      <c r="H24" s="271">
        <f t="shared" si="1"/>
        <v>0</v>
      </c>
      <c r="I24" s="271">
        <f t="shared" si="2"/>
        <v>0</v>
      </c>
    </row>
    <row r="25" spans="1:9" ht="22.75" customHeight="1" x14ac:dyDescent="0.25">
      <c r="A25" s="268" t="s">
        <v>265</v>
      </c>
      <c r="B25" s="273"/>
      <c r="C25" s="274"/>
      <c r="D25" s="19"/>
      <c r="E25" s="275"/>
      <c r="F25" s="274"/>
      <c r="G25" s="19"/>
      <c r="H25" s="275"/>
      <c r="I25" s="275"/>
    </row>
    <row r="26" spans="1:9" ht="22.75" customHeight="1" thickBot="1" x14ac:dyDescent="0.3">
      <c r="A26" s="268" t="s">
        <v>2</v>
      </c>
      <c r="B26" s="269" t="s">
        <v>233</v>
      </c>
      <c r="C26" s="270">
        <v>1</v>
      </c>
      <c r="D26" s="17"/>
      <c r="E26" s="271">
        <f>D26*12*C26</f>
        <v>0</v>
      </c>
      <c r="F26" s="272">
        <v>52</v>
      </c>
      <c r="G26" s="18"/>
      <c r="H26" s="271">
        <f>F26*G26</f>
        <v>0</v>
      </c>
      <c r="I26" s="271">
        <f>SUM(E26,H26)</f>
        <v>0</v>
      </c>
    </row>
    <row r="27" spans="1:9" ht="22.75" customHeight="1" thickBot="1" x14ac:dyDescent="0.3">
      <c r="I27" s="282">
        <f>SUM(I7:I26)</f>
        <v>0</v>
      </c>
    </row>
  </sheetData>
  <sheetProtection algorithmName="SHA-512" hashValue="+Q+C8omm2OHkxnmamSuMlWbbJ/98Y+MTHkdtXY5lH/CFE91t/VHIb88D6PNt1ejMXzpf9G86naHPDzGyOjY9WQ==" saltValue="dIDbfrmqAQUe22buKw13Aw==" spinCount="100000" sheet="1" formatCells="0" insertColumns="0"/>
  <mergeCells count="6">
    <mergeCell ref="A5:A6"/>
    <mergeCell ref="B5:E5"/>
    <mergeCell ref="F5:H5"/>
    <mergeCell ref="I5:I6"/>
    <mergeCell ref="B1:I1"/>
    <mergeCell ref="B3:H3"/>
  </mergeCells>
  <printOptions horizontalCentered="1"/>
  <pageMargins left="0.23622047244094491" right="0.23622047244094491" top="0.31496062992125984" bottom="0.39370078740157483" header="0.15748031496062992" footer="0.15748031496062992"/>
  <pageSetup paperSize="9" scale="91" orientation="portrait" r:id="rId1"/>
  <headerFooter alignWithMargins="0">
    <oddFooter>&amp;L&amp;"Calibri,Normal"&amp;9Marché 25-M-S3Y-019 Prestations de nettoyage des locaux et gestion des déchets&amp;R&amp;"Calibri,Normal"&amp;9Page &amp;P/&amp;N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4ED76-6608-4ED8-A812-B460EA8E44B3}">
  <sheetPr codeName="Feuil7">
    <tabColor rgb="FF4E1AB6"/>
    <pageSetUpPr fitToPage="1"/>
  </sheetPr>
  <dimension ref="A1:K26"/>
  <sheetViews>
    <sheetView zoomScaleNormal="100" zoomScalePageLayoutView="85" workbookViewId="0">
      <selection activeCell="E6" sqref="E6"/>
    </sheetView>
  </sheetViews>
  <sheetFormatPr baseColWidth="10" defaultColWidth="11.453125" defaultRowHeight="12.5" x14ac:dyDescent="0.25"/>
  <cols>
    <col min="1" max="1" width="31.54296875" customWidth="1"/>
    <col min="2" max="2" width="8" style="281" customWidth="1"/>
    <col min="3" max="3" width="7.1796875" style="262" customWidth="1"/>
    <col min="4" max="5" width="8.26953125" style="262" customWidth="1"/>
    <col min="6" max="6" width="8.54296875" style="263" customWidth="1"/>
    <col min="7" max="7" width="8.54296875" style="264" customWidth="1"/>
    <col min="8" max="8" width="11.54296875" style="262" customWidth="1"/>
    <col min="9" max="9" width="17.1796875" style="262" customWidth="1"/>
    <col min="10" max="10" width="6.54296875" style="262" hidden="1" customWidth="1"/>
  </cols>
  <sheetData>
    <row r="1" spans="1:11" ht="114.65" customHeight="1" x14ac:dyDescent="0.8">
      <c r="A1" s="259" t="e" vm="1">
        <v>#VALUE!</v>
      </c>
      <c r="B1" s="429" t="s">
        <v>349</v>
      </c>
      <c r="C1" s="429"/>
      <c r="D1" s="429"/>
      <c r="E1" s="429"/>
      <c r="F1" s="429"/>
      <c r="G1" s="429"/>
      <c r="H1" s="429"/>
      <c r="I1" s="429"/>
      <c r="J1" s="283"/>
      <c r="K1" s="284"/>
    </row>
    <row r="2" spans="1:11" ht="35.15" customHeight="1" x14ac:dyDescent="0.8">
      <c r="A2" s="259"/>
      <c r="B2" s="260"/>
      <c r="C2" s="260"/>
      <c r="D2" s="260"/>
      <c r="E2" s="260"/>
      <c r="F2" s="260"/>
      <c r="G2" s="260"/>
      <c r="H2" s="260"/>
      <c r="I2" s="260"/>
      <c r="J2" s="283"/>
      <c r="K2" s="284"/>
    </row>
    <row r="3" spans="1:11" s="53" customFormat="1" ht="21.75" customHeight="1" x14ac:dyDescent="0.25">
      <c r="A3" s="161" t="s">
        <v>268</v>
      </c>
      <c r="B3" s="430">
        <f>'1-Surfaces'!B4</f>
        <v>0</v>
      </c>
      <c r="C3" s="430"/>
      <c r="D3" s="430"/>
      <c r="E3" s="430"/>
      <c r="F3" s="430"/>
      <c r="G3" s="430"/>
    </row>
    <row r="4" spans="1:11" ht="10.5" customHeight="1" x14ac:dyDescent="0.25">
      <c r="B4" s="261"/>
    </row>
    <row r="5" spans="1:11" ht="26.25" customHeight="1" x14ac:dyDescent="0.25">
      <c r="A5" s="419" t="s">
        <v>0</v>
      </c>
      <c r="B5" s="421" t="s">
        <v>223</v>
      </c>
      <c r="C5" s="422"/>
      <c r="D5" s="422"/>
      <c r="E5" s="423"/>
      <c r="F5" s="424" t="s">
        <v>224</v>
      </c>
      <c r="G5" s="425"/>
      <c r="H5" s="426"/>
      <c r="I5" s="427" t="s">
        <v>275</v>
      </c>
      <c r="J5"/>
    </row>
    <row r="6" spans="1:11" s="267" customFormat="1" ht="63.75" customHeight="1" x14ac:dyDescent="0.25">
      <c r="A6" s="420"/>
      <c r="B6" s="265" t="s">
        <v>238</v>
      </c>
      <c r="C6" s="266" t="s">
        <v>227</v>
      </c>
      <c r="D6" s="266" t="s">
        <v>270</v>
      </c>
      <c r="E6" s="266" t="s">
        <v>271</v>
      </c>
      <c r="F6" s="266" t="s">
        <v>229</v>
      </c>
      <c r="G6" s="266" t="s">
        <v>230</v>
      </c>
      <c r="H6" s="266" t="s">
        <v>231</v>
      </c>
      <c r="I6" s="428"/>
    </row>
    <row r="7" spans="1:11" ht="22.75" customHeight="1" x14ac:dyDescent="0.25">
      <c r="A7" s="268" t="s">
        <v>1</v>
      </c>
      <c r="B7" s="286" t="s">
        <v>232</v>
      </c>
      <c r="C7" s="270">
        <v>1</v>
      </c>
      <c r="D7" s="17"/>
      <c r="E7" s="271">
        <f>D7*12*C7</f>
        <v>0</v>
      </c>
      <c r="F7" s="272">
        <v>260</v>
      </c>
      <c r="G7" s="18"/>
      <c r="H7" s="271">
        <f>F7*G7</f>
        <v>0</v>
      </c>
      <c r="I7" s="271">
        <f>SUM(E7,H7)</f>
        <v>0</v>
      </c>
      <c r="J7" s="287"/>
    </row>
    <row r="8" spans="1:11" ht="22.75" customHeight="1" x14ac:dyDescent="0.25">
      <c r="A8" s="268" t="s">
        <v>3</v>
      </c>
      <c r="B8" s="273"/>
      <c r="C8" s="274"/>
      <c r="D8" s="19"/>
      <c r="E8" s="275"/>
      <c r="F8" s="274"/>
      <c r="G8" s="19"/>
      <c r="H8" s="275"/>
      <c r="I8" s="275"/>
      <c r="J8" s="287"/>
    </row>
    <row r="9" spans="1:11" ht="22.75" customHeight="1" x14ac:dyDescent="0.25">
      <c r="A9" s="268" t="s">
        <v>57</v>
      </c>
      <c r="B9" s="286" t="s">
        <v>232</v>
      </c>
      <c r="C9" s="270">
        <v>1</v>
      </c>
      <c r="D9" s="17"/>
      <c r="E9" s="271">
        <f t="shared" ref="E9:E23" si="0">D9*12*C9</f>
        <v>0</v>
      </c>
      <c r="F9" s="272">
        <v>260</v>
      </c>
      <c r="G9" s="18"/>
      <c r="H9" s="271">
        <f t="shared" ref="H9:H23" si="1">F9*G9</f>
        <v>0</v>
      </c>
      <c r="I9" s="271">
        <f t="shared" ref="I9:I23" si="2">SUM(E9,H9)</f>
        <v>0</v>
      </c>
      <c r="J9"/>
    </row>
    <row r="10" spans="1:11" ht="22.75" customHeight="1" x14ac:dyDescent="0.25">
      <c r="A10" s="268" t="s">
        <v>4</v>
      </c>
      <c r="B10" s="286" t="s">
        <v>232</v>
      </c>
      <c r="C10" s="270">
        <v>1</v>
      </c>
      <c r="D10" s="17"/>
      <c r="E10" s="271">
        <f t="shared" si="0"/>
        <v>0</v>
      </c>
      <c r="F10" s="272">
        <v>260</v>
      </c>
      <c r="G10" s="18"/>
      <c r="H10" s="271">
        <f t="shared" si="1"/>
        <v>0</v>
      </c>
      <c r="I10" s="271">
        <f t="shared" si="2"/>
        <v>0</v>
      </c>
      <c r="J10"/>
    </row>
    <row r="11" spans="1:11" ht="22.75" customHeight="1" x14ac:dyDescent="0.25">
      <c r="A11" s="268" t="s">
        <v>272</v>
      </c>
      <c r="B11" s="286" t="s">
        <v>236</v>
      </c>
      <c r="C11" s="270">
        <v>1</v>
      </c>
      <c r="D11" s="17"/>
      <c r="E11" s="271">
        <f>D11*12*C11</f>
        <v>0</v>
      </c>
      <c r="F11" s="276">
        <v>52</v>
      </c>
      <c r="G11" s="18"/>
      <c r="H11" s="271">
        <f>F11*G11</f>
        <v>0</v>
      </c>
      <c r="I11" s="271">
        <f>SUM(E11,H11)</f>
        <v>0</v>
      </c>
      <c r="J11"/>
    </row>
    <row r="12" spans="1:11" ht="22.75" customHeight="1" x14ac:dyDescent="0.25">
      <c r="A12" s="268" t="s">
        <v>261</v>
      </c>
      <c r="B12" s="273"/>
      <c r="C12" s="274"/>
      <c r="D12" s="19"/>
      <c r="E12" s="275"/>
      <c r="F12" s="274"/>
      <c r="G12" s="19"/>
      <c r="H12" s="275"/>
      <c r="I12" s="275"/>
      <c r="J12"/>
    </row>
    <row r="13" spans="1:11" ht="22.75" customHeight="1" x14ac:dyDescent="0.25">
      <c r="A13" s="268" t="s">
        <v>240</v>
      </c>
      <c r="B13" s="273"/>
      <c r="C13" s="274"/>
      <c r="D13" s="19"/>
      <c r="E13" s="275"/>
      <c r="F13" s="274"/>
      <c r="G13" s="19"/>
      <c r="H13" s="275"/>
      <c r="I13" s="275"/>
      <c r="J13"/>
    </row>
    <row r="14" spans="1:11" ht="22.75" customHeight="1" x14ac:dyDescent="0.25">
      <c r="A14" s="268" t="s">
        <v>6</v>
      </c>
      <c r="B14" s="286" t="s">
        <v>236</v>
      </c>
      <c r="C14" s="270">
        <v>1</v>
      </c>
      <c r="D14" s="17"/>
      <c r="E14" s="271">
        <f>D14*12*C14</f>
        <v>0</v>
      </c>
      <c r="F14" s="276">
        <v>52</v>
      </c>
      <c r="G14" s="18"/>
      <c r="H14" s="271">
        <f>F14*G14</f>
        <v>0</v>
      </c>
      <c r="I14" s="271">
        <f>SUM(E14,H14)</f>
        <v>0</v>
      </c>
      <c r="J14"/>
    </row>
    <row r="15" spans="1:11" ht="22.75" customHeight="1" x14ac:dyDescent="0.25">
      <c r="A15" s="268" t="s">
        <v>234</v>
      </c>
      <c r="B15" s="288" t="s">
        <v>232</v>
      </c>
      <c r="C15" s="278">
        <v>1</v>
      </c>
      <c r="D15" s="36"/>
      <c r="E15" s="279">
        <f t="shared" si="0"/>
        <v>0</v>
      </c>
      <c r="F15" s="280">
        <v>52</v>
      </c>
      <c r="G15" s="37"/>
      <c r="H15" s="279">
        <f t="shared" si="1"/>
        <v>0</v>
      </c>
      <c r="I15" s="271">
        <f t="shared" si="2"/>
        <v>0</v>
      </c>
      <c r="J15"/>
    </row>
    <row r="16" spans="1:11" ht="22.75" customHeight="1" x14ac:dyDescent="0.25">
      <c r="A16" s="268" t="s">
        <v>235</v>
      </c>
      <c r="B16" s="288" t="s">
        <v>232</v>
      </c>
      <c r="C16" s="278">
        <v>1</v>
      </c>
      <c r="D16" s="36"/>
      <c r="E16" s="279">
        <f t="shared" ref="E16" si="3">D16*12*C16</f>
        <v>0</v>
      </c>
      <c r="F16" s="280">
        <v>52</v>
      </c>
      <c r="G16" s="37"/>
      <c r="H16" s="279">
        <f t="shared" ref="H16" si="4">F16*G16</f>
        <v>0</v>
      </c>
      <c r="I16" s="271">
        <f t="shared" si="2"/>
        <v>0</v>
      </c>
      <c r="J16"/>
    </row>
    <row r="17" spans="1:10" ht="22.75" customHeight="1" x14ac:dyDescent="0.25">
      <c r="A17" s="268" t="s">
        <v>273</v>
      </c>
      <c r="B17" s="273"/>
      <c r="C17" s="274"/>
      <c r="D17" s="19"/>
      <c r="E17" s="275"/>
      <c r="F17" s="274"/>
      <c r="G17" s="19"/>
      <c r="H17" s="275"/>
      <c r="I17" s="275"/>
      <c r="J17"/>
    </row>
    <row r="18" spans="1:10" s="267" customFormat="1" ht="22.75" customHeight="1" x14ac:dyDescent="0.25">
      <c r="A18" s="268" t="s">
        <v>260</v>
      </c>
      <c r="B18" s="286" t="s">
        <v>236</v>
      </c>
      <c r="C18" s="270">
        <v>1</v>
      </c>
      <c r="D18" s="17"/>
      <c r="E18" s="271">
        <f t="shared" si="0"/>
        <v>0</v>
      </c>
      <c r="F18" s="276">
        <v>52</v>
      </c>
      <c r="G18" s="18"/>
      <c r="H18" s="271">
        <f t="shared" si="1"/>
        <v>0</v>
      </c>
      <c r="I18" s="271">
        <f t="shared" si="2"/>
        <v>0</v>
      </c>
    </row>
    <row r="19" spans="1:10" s="267" customFormat="1" ht="22.75" customHeight="1" x14ac:dyDescent="0.25">
      <c r="A19" s="268" t="s">
        <v>263</v>
      </c>
      <c r="B19" s="273"/>
      <c r="C19" s="274"/>
      <c r="D19" s="19"/>
      <c r="E19" s="275"/>
      <c r="F19" s="274"/>
      <c r="G19" s="19"/>
      <c r="H19" s="275"/>
      <c r="I19" s="275"/>
    </row>
    <row r="20" spans="1:10" s="267" customFormat="1" ht="22.75" customHeight="1" x14ac:dyDescent="0.25">
      <c r="A20" s="268" t="s">
        <v>264</v>
      </c>
      <c r="B20" s="273"/>
      <c r="C20" s="274"/>
      <c r="D20" s="19"/>
      <c r="E20" s="275"/>
      <c r="F20" s="274"/>
      <c r="G20" s="19"/>
      <c r="H20" s="275"/>
      <c r="I20" s="275"/>
    </row>
    <row r="21" spans="1:10" s="267" customFormat="1" ht="22.75" customHeight="1" x14ac:dyDescent="0.25">
      <c r="A21" s="268" t="s">
        <v>266</v>
      </c>
      <c r="B21" s="273"/>
      <c r="C21" s="274"/>
      <c r="D21" s="19"/>
      <c r="E21" s="275"/>
      <c r="F21" s="274"/>
      <c r="G21" s="19"/>
      <c r="H21" s="275"/>
      <c r="I21" s="275"/>
    </row>
    <row r="22" spans="1:10" s="267" customFormat="1" ht="22.75" customHeight="1" x14ac:dyDescent="0.25">
      <c r="A22" s="268" t="s">
        <v>255</v>
      </c>
      <c r="B22" s="273"/>
      <c r="C22" s="274"/>
      <c r="D22" s="19"/>
      <c r="E22" s="275"/>
      <c r="F22" s="274"/>
      <c r="G22" s="19"/>
      <c r="H22" s="275"/>
      <c r="I22" s="275"/>
    </row>
    <row r="23" spans="1:10" ht="22.75" customHeight="1" x14ac:dyDescent="0.25">
      <c r="A23" s="268" t="s">
        <v>257</v>
      </c>
      <c r="B23" s="286" t="s">
        <v>237</v>
      </c>
      <c r="C23" s="270">
        <v>1</v>
      </c>
      <c r="D23" s="17"/>
      <c r="E23" s="271">
        <f t="shared" si="0"/>
        <v>0</v>
      </c>
      <c r="F23" s="272">
        <v>52</v>
      </c>
      <c r="G23" s="18"/>
      <c r="H23" s="271">
        <f t="shared" si="1"/>
        <v>0</v>
      </c>
      <c r="I23" s="279">
        <f t="shared" si="2"/>
        <v>0</v>
      </c>
      <c r="J23"/>
    </row>
    <row r="24" spans="1:10" ht="22.75" customHeight="1" x14ac:dyDescent="0.25">
      <c r="A24" s="268" t="s">
        <v>265</v>
      </c>
      <c r="B24" s="273"/>
      <c r="C24" s="274"/>
      <c r="D24" s="19"/>
      <c r="E24" s="275"/>
      <c r="F24" s="274"/>
      <c r="G24" s="19"/>
      <c r="H24" s="275"/>
      <c r="I24" s="275"/>
      <c r="J24"/>
    </row>
    <row r="25" spans="1:10" ht="22.75" customHeight="1" thickBot="1" x14ac:dyDescent="0.3">
      <c r="A25" s="268" t="s">
        <v>2</v>
      </c>
      <c r="B25" s="286" t="s">
        <v>233</v>
      </c>
      <c r="C25" s="270">
        <v>1</v>
      </c>
      <c r="D25" s="17"/>
      <c r="E25" s="271">
        <f>D25*12*C25</f>
        <v>0</v>
      </c>
      <c r="F25" s="272">
        <v>52</v>
      </c>
      <c r="G25" s="18"/>
      <c r="H25" s="271">
        <f>F25*G25</f>
        <v>0</v>
      </c>
      <c r="I25" s="271">
        <f>SUM(E25,H25)</f>
        <v>0</v>
      </c>
      <c r="J25"/>
    </row>
    <row r="26" spans="1:10" ht="22.75" customHeight="1" thickBot="1" x14ac:dyDescent="0.3">
      <c r="I26" s="289">
        <f>SUM(I7:I25)</f>
        <v>0</v>
      </c>
    </row>
  </sheetData>
  <sheetProtection algorithmName="SHA-512" hashValue="QT04CbCfks4U8jWDPL1+6ZiClOtYXijzfKKOxDN8S8izEl040Wd6Jflzuoe2C5ue1NPR1R4sovPpuOVtxF9EBw==" saltValue="wRmgBfpa5CbA0LpEUbc7Cw==" spinCount="100000" sheet="1" formatCells="0" insertColumns="0"/>
  <mergeCells count="6">
    <mergeCell ref="B1:I1"/>
    <mergeCell ref="A5:A6"/>
    <mergeCell ref="B5:E5"/>
    <mergeCell ref="F5:H5"/>
    <mergeCell ref="I5:I6"/>
    <mergeCell ref="B3:G3"/>
  </mergeCells>
  <printOptions horizontalCentered="1"/>
  <pageMargins left="0.23622047244094491" right="0.23622047244094491" top="0.31496062992125984" bottom="0.39370078740157483" header="0.15748031496062992" footer="0.15748031496062992"/>
  <pageSetup paperSize="9" scale="92" orientation="portrait" r:id="rId1"/>
  <headerFooter alignWithMargins="0">
    <oddFooter>&amp;L&amp;"Calibri,Normal"&amp;9Marché 25-M-S3Y-019 Prestations de nettoyage des locaux et gestion des déchets&amp;R&amp;"Calibri,Normal"&amp;9Page 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E6A78-F17B-4300-A910-06CBA729C38D}">
  <sheetPr codeName="Feuil8">
    <tabColor rgb="FF4E1AB6"/>
  </sheetPr>
  <dimension ref="A1:I26"/>
  <sheetViews>
    <sheetView zoomScaleNormal="100" zoomScalePageLayoutView="85" workbookViewId="0">
      <selection activeCell="C6" sqref="C6"/>
    </sheetView>
  </sheetViews>
  <sheetFormatPr baseColWidth="10" defaultColWidth="11.453125" defaultRowHeight="12.5" x14ac:dyDescent="0.25"/>
  <cols>
    <col min="1" max="1" width="31.54296875" customWidth="1"/>
    <col min="2" max="2" width="28.81640625" style="281" customWidth="1"/>
    <col min="3" max="3" width="9.453125" style="262" customWidth="1"/>
    <col min="4" max="4" width="14.1796875" style="262" customWidth="1"/>
    <col min="5" max="5" width="14" style="262" customWidth="1"/>
  </cols>
  <sheetData>
    <row r="1" spans="1:9" ht="116.5" customHeight="1" x14ac:dyDescent="0.25">
      <c r="A1" s="259" t="e" vm="1">
        <v>#VALUE!</v>
      </c>
      <c r="B1" s="429" t="s">
        <v>350</v>
      </c>
      <c r="C1" s="429"/>
      <c r="D1" s="429"/>
      <c r="E1" s="429"/>
      <c r="F1" s="290"/>
      <c r="G1" s="290"/>
      <c r="H1" s="290"/>
      <c r="I1" s="290"/>
    </row>
    <row r="2" spans="1:9" ht="35.15" customHeight="1" x14ac:dyDescent="0.25">
      <c r="A2" s="259"/>
      <c r="B2" s="260"/>
      <c r="C2" s="260"/>
      <c r="D2" s="260"/>
      <c r="E2" s="260"/>
      <c r="F2" s="290"/>
      <c r="G2" s="290"/>
      <c r="H2" s="290"/>
      <c r="I2" s="290"/>
    </row>
    <row r="3" spans="1:9" s="53" customFormat="1" ht="21.75" customHeight="1" x14ac:dyDescent="0.25">
      <c r="A3" s="161" t="s">
        <v>268</v>
      </c>
      <c r="B3" s="413">
        <f>'1-Surfaces'!B4</f>
        <v>0</v>
      </c>
      <c r="C3" s="413"/>
      <c r="D3" s="413"/>
    </row>
    <row r="4" spans="1:9" s="51" customFormat="1" ht="10.5" customHeight="1" x14ac:dyDescent="0.25">
      <c r="B4" s="84"/>
    </row>
    <row r="5" spans="1:9" ht="23.15" customHeight="1" x14ac:dyDescent="0.25">
      <c r="A5" s="419" t="s">
        <v>0</v>
      </c>
      <c r="B5" s="421" t="s">
        <v>223</v>
      </c>
      <c r="C5" s="422"/>
      <c r="D5" s="422"/>
      <c r="E5" s="423"/>
    </row>
    <row r="6" spans="1:9" s="267" customFormat="1" ht="34" customHeight="1" x14ac:dyDescent="0.25">
      <c r="A6" s="431"/>
      <c r="B6" s="291" t="s">
        <v>239</v>
      </c>
      <c r="C6" s="292" t="s">
        <v>227</v>
      </c>
      <c r="D6" s="292" t="s">
        <v>274</v>
      </c>
      <c r="E6" s="292" t="s">
        <v>271</v>
      </c>
    </row>
    <row r="7" spans="1:9" ht="22.75" customHeight="1" x14ac:dyDescent="0.25">
      <c r="A7" s="268" t="s">
        <v>1</v>
      </c>
      <c r="B7" s="18"/>
      <c r="C7" s="17"/>
      <c r="D7" s="17"/>
      <c r="E7" s="271">
        <f t="shared" ref="E7:E23" si="0">D7*12*C7</f>
        <v>0</v>
      </c>
    </row>
    <row r="8" spans="1:9" ht="22.75" customHeight="1" x14ac:dyDescent="0.25">
      <c r="A8" s="268" t="s">
        <v>3</v>
      </c>
      <c r="B8" s="18"/>
      <c r="C8" s="17"/>
      <c r="D8" s="17"/>
      <c r="E8" s="271">
        <f t="shared" si="0"/>
        <v>0</v>
      </c>
    </row>
    <row r="9" spans="1:9" ht="22.75" customHeight="1" x14ac:dyDescent="0.25">
      <c r="A9" s="268" t="s">
        <v>57</v>
      </c>
      <c r="B9" s="19"/>
      <c r="C9" s="19"/>
      <c r="D9" s="19"/>
      <c r="E9" s="274"/>
    </row>
    <row r="10" spans="1:9" ht="22.75" customHeight="1" x14ac:dyDescent="0.25">
      <c r="A10" s="268" t="s">
        <v>4</v>
      </c>
      <c r="B10" s="18"/>
      <c r="C10" s="17"/>
      <c r="D10" s="17"/>
      <c r="E10" s="271">
        <f t="shared" si="0"/>
        <v>0</v>
      </c>
    </row>
    <row r="11" spans="1:9" ht="22.75" customHeight="1" x14ac:dyDescent="0.25">
      <c r="A11" s="268" t="s">
        <v>272</v>
      </c>
      <c r="B11" s="18"/>
      <c r="C11" s="17"/>
      <c r="D11" s="17"/>
      <c r="E11" s="271">
        <f>D11*12*C11</f>
        <v>0</v>
      </c>
    </row>
    <row r="12" spans="1:9" ht="22.75" customHeight="1" x14ac:dyDescent="0.25">
      <c r="A12" s="268" t="s">
        <v>261</v>
      </c>
      <c r="B12" s="18"/>
      <c r="C12" s="17"/>
      <c r="D12" s="17"/>
      <c r="E12" s="271">
        <f>D12*12*C12</f>
        <v>0</v>
      </c>
    </row>
    <row r="13" spans="1:9" ht="22.75" customHeight="1" x14ac:dyDescent="0.25">
      <c r="A13" s="268" t="s">
        <v>240</v>
      </c>
      <c r="B13" s="18"/>
      <c r="C13" s="17"/>
      <c r="D13" s="17"/>
      <c r="E13" s="271">
        <f>D21*12*C21</f>
        <v>0</v>
      </c>
    </row>
    <row r="14" spans="1:9" ht="22.75" customHeight="1" x14ac:dyDescent="0.25">
      <c r="A14" s="268" t="s">
        <v>6</v>
      </c>
      <c r="B14" s="18"/>
      <c r="C14" s="17"/>
      <c r="D14" s="17"/>
      <c r="E14" s="271">
        <f>D14*12*C14</f>
        <v>0</v>
      </c>
    </row>
    <row r="15" spans="1:9" ht="22.75" customHeight="1" x14ac:dyDescent="0.25">
      <c r="A15" s="268" t="s">
        <v>234</v>
      </c>
      <c r="B15" s="18"/>
      <c r="C15" s="20"/>
      <c r="D15" s="20"/>
      <c r="E15" s="271">
        <f t="shared" si="0"/>
        <v>0</v>
      </c>
    </row>
    <row r="16" spans="1:9" ht="22.75" customHeight="1" x14ac:dyDescent="0.25">
      <c r="A16" s="268" t="s">
        <v>235</v>
      </c>
      <c r="B16" s="18"/>
      <c r="C16" s="20"/>
      <c r="D16" s="20"/>
      <c r="E16" s="271">
        <f t="shared" si="0"/>
        <v>0</v>
      </c>
    </row>
    <row r="17" spans="1:5" ht="22.75" customHeight="1" x14ac:dyDescent="0.25">
      <c r="A17" s="268" t="s">
        <v>5</v>
      </c>
      <c r="B17" s="19"/>
      <c r="C17" s="19"/>
      <c r="D17" s="19"/>
      <c r="E17" s="274"/>
    </row>
    <row r="18" spans="1:5" s="267" customFormat="1" ht="22.75" customHeight="1" x14ac:dyDescent="0.25">
      <c r="A18" s="268" t="s">
        <v>260</v>
      </c>
      <c r="B18" s="18"/>
      <c r="C18" s="17"/>
      <c r="D18" s="17"/>
      <c r="E18" s="271">
        <f t="shared" si="0"/>
        <v>0</v>
      </c>
    </row>
    <row r="19" spans="1:5" s="267" customFormat="1" ht="22.75" customHeight="1" x14ac:dyDescent="0.25">
      <c r="A19" s="268" t="s">
        <v>263</v>
      </c>
      <c r="B19" s="19"/>
      <c r="C19" s="19"/>
      <c r="D19" s="19"/>
      <c r="E19" s="274"/>
    </row>
    <row r="20" spans="1:5" s="267" customFormat="1" ht="22.75" customHeight="1" x14ac:dyDescent="0.25">
      <c r="A20" s="268" t="s">
        <v>264</v>
      </c>
      <c r="B20" s="19"/>
      <c r="C20" s="19"/>
      <c r="D20" s="19"/>
      <c r="E20" s="274"/>
    </row>
    <row r="21" spans="1:5" ht="22.75" customHeight="1" x14ac:dyDescent="0.25">
      <c r="A21" s="268" t="s">
        <v>266</v>
      </c>
      <c r="B21" s="18"/>
      <c r="C21" s="17"/>
      <c r="D21" s="17"/>
      <c r="E21" s="271">
        <f t="shared" si="0"/>
        <v>0</v>
      </c>
    </row>
    <row r="22" spans="1:5" ht="22.75" customHeight="1" x14ac:dyDescent="0.25">
      <c r="A22" s="268" t="s">
        <v>255</v>
      </c>
      <c r="B22" s="19"/>
      <c r="C22" s="19"/>
      <c r="D22" s="19"/>
      <c r="E22" s="274"/>
    </row>
    <row r="23" spans="1:5" ht="22.75" customHeight="1" x14ac:dyDescent="0.25">
      <c r="A23" s="268" t="s">
        <v>257</v>
      </c>
      <c r="B23" s="18"/>
      <c r="C23" s="17"/>
      <c r="D23" s="17"/>
      <c r="E23" s="271">
        <f t="shared" si="0"/>
        <v>0</v>
      </c>
    </row>
    <row r="24" spans="1:5" ht="22.75" customHeight="1" x14ac:dyDescent="0.25">
      <c r="A24" s="268" t="s">
        <v>265</v>
      </c>
      <c r="B24" s="19"/>
      <c r="C24" s="19"/>
      <c r="D24" s="19"/>
      <c r="E24" s="274"/>
    </row>
    <row r="25" spans="1:5" ht="22.75" customHeight="1" thickBot="1" x14ac:dyDescent="0.3">
      <c r="A25" s="268" t="s">
        <v>2</v>
      </c>
      <c r="B25" s="18"/>
      <c r="C25" s="17"/>
      <c r="D25" s="17"/>
      <c r="E25" s="271">
        <f>D25*12*C25</f>
        <v>0</v>
      </c>
    </row>
    <row r="26" spans="1:5" ht="22.75" customHeight="1" thickBot="1" x14ac:dyDescent="0.3">
      <c r="E26" s="289">
        <f>SUM(E7:E25)</f>
        <v>0</v>
      </c>
    </row>
  </sheetData>
  <sheetProtection algorithmName="SHA-512" hashValue="7OAtbkmVhvUxC/M1dAxZUpqr0XayCzws7JaSc4JBYIYQBLrqCyrQif6Ji67JHhnnZG/Yeevxr8DdANzg3SRP6g==" saltValue="un5REpkEGTwehi8wnb168A==" spinCount="100000" sheet="1" formatCells="0" insertColumns="0"/>
  <mergeCells count="4">
    <mergeCell ref="B5:E5"/>
    <mergeCell ref="A5:A6"/>
    <mergeCell ref="B1:E1"/>
    <mergeCell ref="B3:D3"/>
  </mergeCells>
  <printOptions horizontalCentered="1"/>
  <pageMargins left="0.23622047244094491" right="0.23622047244094491" top="0.31496062992125984" bottom="0.39370078740157483" header="0.15748031496062992" footer="0.15748031496062992"/>
  <pageSetup paperSize="9" orientation="portrait" r:id="rId1"/>
  <headerFooter alignWithMargins="0">
    <oddFooter>&amp;L&amp;"Calibri,Normal"&amp;9Marché 25-M-S3Y-019 Prestations de nettoyage des locaux et gestion des déchets&amp;R&amp;"Calibri,Normal"&amp;9Page &amp;P/&amp;N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059B8B-BBEC-4ACA-AE8F-4AF4BAC37BB7}">
  <sheetPr codeName="Feuil27">
    <tabColor rgb="FF4E1AB6"/>
  </sheetPr>
  <dimension ref="A1:HQ335"/>
  <sheetViews>
    <sheetView showGridLines="0" view="pageBreakPreview" zoomScaleNormal="85" zoomScaleSheetLayoutView="100" zoomScalePageLayoutView="85" workbookViewId="0">
      <selection activeCell="E7" sqref="E7"/>
    </sheetView>
  </sheetViews>
  <sheetFormatPr baseColWidth="10" defaultColWidth="11.453125" defaultRowHeight="13" x14ac:dyDescent="0.3"/>
  <cols>
    <col min="1" max="1" width="18.1796875" style="299" customWidth="1"/>
    <col min="2" max="2" width="21.81640625" style="356" bestFit="1" customWidth="1"/>
    <col min="3" max="3" width="11" style="357" bestFit="1" customWidth="1"/>
    <col min="4" max="4" width="25.54296875" style="299" customWidth="1"/>
    <col min="5" max="5" width="9" style="357" customWidth="1"/>
    <col min="6" max="6" width="11.81640625" style="300" bestFit="1" customWidth="1"/>
    <col min="7" max="7" width="12" style="299" bestFit="1" customWidth="1"/>
    <col min="8" max="8" width="10.54296875" style="299" bestFit="1" customWidth="1"/>
    <col min="9" max="9" width="11.26953125" style="299" bestFit="1" customWidth="1"/>
    <col min="10" max="10" width="11.453125" style="300"/>
    <col min="11" max="235" width="11.453125" style="299"/>
    <col min="236" max="236" width="34.453125" style="299" bestFit="1" customWidth="1"/>
    <col min="237" max="237" width="17" style="299" customWidth="1"/>
    <col min="238" max="243" width="14.54296875" style="299" customWidth="1"/>
    <col min="244" max="244" width="17.54296875" style="299" customWidth="1"/>
    <col min="245" max="255" width="14.54296875" style="299" customWidth="1"/>
    <col min="256" max="256" width="14.453125" style="299" customWidth="1"/>
    <col min="257" max="491" width="11.453125" style="299"/>
    <col min="492" max="492" width="34.453125" style="299" bestFit="1" customWidth="1"/>
    <col min="493" max="493" width="17" style="299" customWidth="1"/>
    <col min="494" max="499" width="14.54296875" style="299" customWidth="1"/>
    <col min="500" max="500" width="17.54296875" style="299" customWidth="1"/>
    <col min="501" max="511" width="14.54296875" style="299" customWidth="1"/>
    <col min="512" max="512" width="14.453125" style="299" customWidth="1"/>
    <col min="513" max="747" width="11.453125" style="299"/>
    <col min="748" max="748" width="34.453125" style="299" bestFit="1" customWidth="1"/>
    <col min="749" max="749" width="17" style="299" customWidth="1"/>
    <col min="750" max="755" width="14.54296875" style="299" customWidth="1"/>
    <col min="756" max="756" width="17.54296875" style="299" customWidth="1"/>
    <col min="757" max="767" width="14.54296875" style="299" customWidth="1"/>
    <col min="768" max="768" width="14.453125" style="299" customWidth="1"/>
    <col min="769" max="1003" width="11.453125" style="299"/>
    <col min="1004" max="1004" width="34.453125" style="299" bestFit="1" customWidth="1"/>
    <col min="1005" max="1005" width="17" style="299" customWidth="1"/>
    <col min="1006" max="1011" width="14.54296875" style="299" customWidth="1"/>
    <col min="1012" max="1012" width="17.54296875" style="299" customWidth="1"/>
    <col min="1013" max="1023" width="14.54296875" style="299" customWidth="1"/>
    <col min="1024" max="1024" width="14.453125" style="299" customWidth="1"/>
    <col min="1025" max="1259" width="11.453125" style="299"/>
    <col min="1260" max="1260" width="34.453125" style="299" bestFit="1" customWidth="1"/>
    <col min="1261" max="1261" width="17" style="299" customWidth="1"/>
    <col min="1262" max="1267" width="14.54296875" style="299" customWidth="1"/>
    <col min="1268" max="1268" width="17.54296875" style="299" customWidth="1"/>
    <col min="1269" max="1279" width="14.54296875" style="299" customWidth="1"/>
    <col min="1280" max="1280" width="14.453125" style="299" customWidth="1"/>
    <col min="1281" max="1515" width="11.453125" style="299"/>
    <col min="1516" max="1516" width="34.453125" style="299" bestFit="1" customWidth="1"/>
    <col min="1517" max="1517" width="17" style="299" customWidth="1"/>
    <col min="1518" max="1523" width="14.54296875" style="299" customWidth="1"/>
    <col min="1524" max="1524" width="17.54296875" style="299" customWidth="1"/>
    <col min="1525" max="1535" width="14.54296875" style="299" customWidth="1"/>
    <col min="1536" max="1536" width="14.453125" style="299" customWidth="1"/>
    <col min="1537" max="1771" width="11.453125" style="299"/>
    <col min="1772" max="1772" width="34.453125" style="299" bestFit="1" customWidth="1"/>
    <col min="1773" max="1773" width="17" style="299" customWidth="1"/>
    <col min="1774" max="1779" width="14.54296875" style="299" customWidth="1"/>
    <col min="1780" max="1780" width="17.54296875" style="299" customWidth="1"/>
    <col min="1781" max="1791" width="14.54296875" style="299" customWidth="1"/>
    <col min="1792" max="1792" width="14.453125" style="299" customWidth="1"/>
    <col min="1793" max="2027" width="11.453125" style="299"/>
    <col min="2028" max="2028" width="34.453125" style="299" bestFit="1" customWidth="1"/>
    <col min="2029" max="2029" width="17" style="299" customWidth="1"/>
    <col min="2030" max="2035" width="14.54296875" style="299" customWidth="1"/>
    <col min="2036" max="2036" width="17.54296875" style="299" customWidth="1"/>
    <col min="2037" max="2047" width="14.54296875" style="299" customWidth="1"/>
    <col min="2048" max="2048" width="14.453125" style="299" customWidth="1"/>
    <col min="2049" max="2283" width="11.453125" style="299"/>
    <col min="2284" max="2284" width="34.453125" style="299" bestFit="1" customWidth="1"/>
    <col min="2285" max="2285" width="17" style="299" customWidth="1"/>
    <col min="2286" max="2291" width="14.54296875" style="299" customWidth="1"/>
    <col min="2292" max="2292" width="17.54296875" style="299" customWidth="1"/>
    <col min="2293" max="2303" width="14.54296875" style="299" customWidth="1"/>
    <col min="2304" max="2304" width="14.453125" style="299" customWidth="1"/>
    <col min="2305" max="2539" width="11.453125" style="299"/>
    <col min="2540" max="2540" width="34.453125" style="299" bestFit="1" customWidth="1"/>
    <col min="2541" max="2541" width="17" style="299" customWidth="1"/>
    <col min="2542" max="2547" width="14.54296875" style="299" customWidth="1"/>
    <col min="2548" max="2548" width="17.54296875" style="299" customWidth="1"/>
    <col min="2549" max="2559" width="14.54296875" style="299" customWidth="1"/>
    <col min="2560" max="2560" width="14.453125" style="299" customWidth="1"/>
    <col min="2561" max="2795" width="11.453125" style="299"/>
    <col min="2796" max="2796" width="34.453125" style="299" bestFit="1" customWidth="1"/>
    <col min="2797" max="2797" width="17" style="299" customWidth="1"/>
    <col min="2798" max="2803" width="14.54296875" style="299" customWidth="1"/>
    <col min="2804" max="2804" width="17.54296875" style="299" customWidth="1"/>
    <col min="2805" max="2815" width="14.54296875" style="299" customWidth="1"/>
    <col min="2816" max="2816" width="14.453125" style="299" customWidth="1"/>
    <col min="2817" max="3051" width="11.453125" style="299"/>
    <col min="3052" max="3052" width="34.453125" style="299" bestFit="1" customWidth="1"/>
    <col min="3053" max="3053" width="17" style="299" customWidth="1"/>
    <col min="3054" max="3059" width="14.54296875" style="299" customWidth="1"/>
    <col min="3060" max="3060" width="17.54296875" style="299" customWidth="1"/>
    <col min="3061" max="3071" width="14.54296875" style="299" customWidth="1"/>
    <col min="3072" max="3072" width="14.453125" style="299" customWidth="1"/>
    <col min="3073" max="3307" width="11.453125" style="299"/>
    <col min="3308" max="3308" width="34.453125" style="299" bestFit="1" customWidth="1"/>
    <col min="3309" max="3309" width="17" style="299" customWidth="1"/>
    <col min="3310" max="3315" width="14.54296875" style="299" customWidth="1"/>
    <col min="3316" max="3316" width="17.54296875" style="299" customWidth="1"/>
    <col min="3317" max="3327" width="14.54296875" style="299" customWidth="1"/>
    <col min="3328" max="3328" width="14.453125" style="299" customWidth="1"/>
    <col min="3329" max="3563" width="11.453125" style="299"/>
    <col min="3564" max="3564" width="34.453125" style="299" bestFit="1" customWidth="1"/>
    <col min="3565" max="3565" width="17" style="299" customWidth="1"/>
    <col min="3566" max="3571" width="14.54296875" style="299" customWidth="1"/>
    <col min="3572" max="3572" width="17.54296875" style="299" customWidth="1"/>
    <col min="3573" max="3583" width="14.54296875" style="299" customWidth="1"/>
    <col min="3584" max="3584" width="14.453125" style="299" customWidth="1"/>
    <col min="3585" max="3819" width="11.453125" style="299"/>
    <col min="3820" max="3820" width="34.453125" style="299" bestFit="1" customWidth="1"/>
    <col min="3821" max="3821" width="17" style="299" customWidth="1"/>
    <col min="3822" max="3827" width="14.54296875" style="299" customWidth="1"/>
    <col min="3828" max="3828" width="17.54296875" style="299" customWidth="1"/>
    <col min="3829" max="3839" width="14.54296875" style="299" customWidth="1"/>
    <col min="3840" max="3840" width="14.453125" style="299" customWidth="1"/>
    <col min="3841" max="4075" width="11.453125" style="299"/>
    <col min="4076" max="4076" width="34.453125" style="299" bestFit="1" customWidth="1"/>
    <col min="4077" max="4077" width="17" style="299" customWidth="1"/>
    <col min="4078" max="4083" width="14.54296875" style="299" customWidth="1"/>
    <col min="4084" max="4084" width="17.54296875" style="299" customWidth="1"/>
    <col min="4085" max="4095" width="14.54296875" style="299" customWidth="1"/>
    <col min="4096" max="4096" width="14.453125" style="299" customWidth="1"/>
    <col min="4097" max="4331" width="11.453125" style="299"/>
    <col min="4332" max="4332" width="34.453125" style="299" bestFit="1" customWidth="1"/>
    <col min="4333" max="4333" width="17" style="299" customWidth="1"/>
    <col min="4334" max="4339" width="14.54296875" style="299" customWidth="1"/>
    <col min="4340" max="4340" width="17.54296875" style="299" customWidth="1"/>
    <col min="4341" max="4351" width="14.54296875" style="299" customWidth="1"/>
    <col min="4352" max="4352" width="14.453125" style="299" customWidth="1"/>
    <col min="4353" max="4587" width="11.453125" style="299"/>
    <col min="4588" max="4588" width="34.453125" style="299" bestFit="1" customWidth="1"/>
    <col min="4589" max="4589" width="17" style="299" customWidth="1"/>
    <col min="4590" max="4595" width="14.54296875" style="299" customWidth="1"/>
    <col min="4596" max="4596" width="17.54296875" style="299" customWidth="1"/>
    <col min="4597" max="4607" width="14.54296875" style="299" customWidth="1"/>
    <col min="4608" max="4608" width="14.453125" style="299" customWidth="1"/>
    <col min="4609" max="4843" width="11.453125" style="299"/>
    <col min="4844" max="4844" width="34.453125" style="299" bestFit="1" customWidth="1"/>
    <col min="4845" max="4845" width="17" style="299" customWidth="1"/>
    <col min="4846" max="4851" width="14.54296875" style="299" customWidth="1"/>
    <col min="4852" max="4852" width="17.54296875" style="299" customWidth="1"/>
    <col min="4853" max="4863" width="14.54296875" style="299" customWidth="1"/>
    <col min="4864" max="4864" width="14.453125" style="299" customWidth="1"/>
    <col min="4865" max="5099" width="11.453125" style="299"/>
    <col min="5100" max="5100" width="34.453125" style="299" bestFit="1" customWidth="1"/>
    <col min="5101" max="5101" width="17" style="299" customWidth="1"/>
    <col min="5102" max="5107" width="14.54296875" style="299" customWidth="1"/>
    <col min="5108" max="5108" width="17.54296875" style="299" customWidth="1"/>
    <col min="5109" max="5119" width="14.54296875" style="299" customWidth="1"/>
    <col min="5120" max="5120" width="14.453125" style="299" customWidth="1"/>
    <col min="5121" max="5355" width="11.453125" style="299"/>
    <col min="5356" max="5356" width="34.453125" style="299" bestFit="1" customWidth="1"/>
    <col min="5357" max="5357" width="17" style="299" customWidth="1"/>
    <col min="5358" max="5363" width="14.54296875" style="299" customWidth="1"/>
    <col min="5364" max="5364" width="17.54296875" style="299" customWidth="1"/>
    <col min="5365" max="5375" width="14.54296875" style="299" customWidth="1"/>
    <col min="5376" max="5376" width="14.453125" style="299" customWidth="1"/>
    <col min="5377" max="5611" width="11.453125" style="299"/>
    <col min="5612" max="5612" width="34.453125" style="299" bestFit="1" customWidth="1"/>
    <col min="5613" max="5613" width="17" style="299" customWidth="1"/>
    <col min="5614" max="5619" width="14.54296875" style="299" customWidth="1"/>
    <col min="5620" max="5620" width="17.54296875" style="299" customWidth="1"/>
    <col min="5621" max="5631" width="14.54296875" style="299" customWidth="1"/>
    <col min="5632" max="5632" width="14.453125" style="299" customWidth="1"/>
    <col min="5633" max="5867" width="11.453125" style="299"/>
    <col min="5868" max="5868" width="34.453125" style="299" bestFit="1" customWidth="1"/>
    <col min="5869" max="5869" width="17" style="299" customWidth="1"/>
    <col min="5870" max="5875" width="14.54296875" style="299" customWidth="1"/>
    <col min="5876" max="5876" width="17.54296875" style="299" customWidth="1"/>
    <col min="5877" max="5887" width="14.54296875" style="299" customWidth="1"/>
    <col min="5888" max="5888" width="14.453125" style="299" customWidth="1"/>
    <col min="5889" max="6123" width="11.453125" style="299"/>
    <col min="6124" max="6124" width="34.453125" style="299" bestFit="1" customWidth="1"/>
    <col min="6125" max="6125" width="17" style="299" customWidth="1"/>
    <col min="6126" max="6131" width="14.54296875" style="299" customWidth="1"/>
    <col min="6132" max="6132" width="17.54296875" style="299" customWidth="1"/>
    <col min="6133" max="6143" width="14.54296875" style="299" customWidth="1"/>
    <col min="6144" max="6144" width="14.453125" style="299" customWidth="1"/>
    <col min="6145" max="6379" width="11.453125" style="299"/>
    <col min="6380" max="6380" width="34.453125" style="299" bestFit="1" customWidth="1"/>
    <col min="6381" max="6381" width="17" style="299" customWidth="1"/>
    <col min="6382" max="6387" width="14.54296875" style="299" customWidth="1"/>
    <col min="6388" max="6388" width="17.54296875" style="299" customWidth="1"/>
    <col min="6389" max="6399" width="14.54296875" style="299" customWidth="1"/>
    <col min="6400" max="6400" width="14.453125" style="299" customWidth="1"/>
    <col min="6401" max="6635" width="11.453125" style="299"/>
    <col min="6636" max="6636" width="34.453125" style="299" bestFit="1" customWidth="1"/>
    <col min="6637" max="6637" width="17" style="299" customWidth="1"/>
    <col min="6638" max="6643" width="14.54296875" style="299" customWidth="1"/>
    <col min="6644" max="6644" width="17.54296875" style="299" customWidth="1"/>
    <col min="6645" max="6655" width="14.54296875" style="299" customWidth="1"/>
    <col min="6656" max="6656" width="14.453125" style="299" customWidth="1"/>
    <col min="6657" max="6891" width="11.453125" style="299"/>
    <col min="6892" max="6892" width="34.453125" style="299" bestFit="1" customWidth="1"/>
    <col min="6893" max="6893" width="17" style="299" customWidth="1"/>
    <col min="6894" max="6899" width="14.54296875" style="299" customWidth="1"/>
    <col min="6900" max="6900" width="17.54296875" style="299" customWidth="1"/>
    <col min="6901" max="6911" width="14.54296875" style="299" customWidth="1"/>
    <col min="6912" max="6912" width="14.453125" style="299" customWidth="1"/>
    <col min="6913" max="7147" width="11.453125" style="299"/>
    <col min="7148" max="7148" width="34.453125" style="299" bestFit="1" customWidth="1"/>
    <col min="7149" max="7149" width="17" style="299" customWidth="1"/>
    <col min="7150" max="7155" width="14.54296875" style="299" customWidth="1"/>
    <col min="7156" max="7156" width="17.54296875" style="299" customWidth="1"/>
    <col min="7157" max="7167" width="14.54296875" style="299" customWidth="1"/>
    <col min="7168" max="7168" width="14.453125" style="299" customWidth="1"/>
    <col min="7169" max="7403" width="11.453125" style="299"/>
    <col min="7404" max="7404" width="34.453125" style="299" bestFit="1" customWidth="1"/>
    <col min="7405" max="7405" width="17" style="299" customWidth="1"/>
    <col min="7406" max="7411" width="14.54296875" style="299" customWidth="1"/>
    <col min="7412" max="7412" width="17.54296875" style="299" customWidth="1"/>
    <col min="7413" max="7423" width="14.54296875" style="299" customWidth="1"/>
    <col min="7424" max="7424" width="14.453125" style="299" customWidth="1"/>
    <col min="7425" max="7659" width="11.453125" style="299"/>
    <col min="7660" max="7660" width="34.453125" style="299" bestFit="1" customWidth="1"/>
    <col min="7661" max="7661" width="17" style="299" customWidth="1"/>
    <col min="7662" max="7667" width="14.54296875" style="299" customWidth="1"/>
    <col min="7668" max="7668" width="17.54296875" style="299" customWidth="1"/>
    <col min="7669" max="7679" width="14.54296875" style="299" customWidth="1"/>
    <col min="7680" max="7680" width="14.453125" style="299" customWidth="1"/>
    <col min="7681" max="7915" width="11.453125" style="299"/>
    <col min="7916" max="7916" width="34.453125" style="299" bestFit="1" customWidth="1"/>
    <col min="7917" max="7917" width="17" style="299" customWidth="1"/>
    <col min="7918" max="7923" width="14.54296875" style="299" customWidth="1"/>
    <col min="7924" max="7924" width="17.54296875" style="299" customWidth="1"/>
    <col min="7925" max="7935" width="14.54296875" style="299" customWidth="1"/>
    <col min="7936" max="7936" width="14.453125" style="299" customWidth="1"/>
    <col min="7937" max="8171" width="11.453125" style="299"/>
    <col min="8172" max="8172" width="34.453125" style="299" bestFit="1" customWidth="1"/>
    <col min="8173" max="8173" width="17" style="299" customWidth="1"/>
    <col min="8174" max="8179" width="14.54296875" style="299" customWidth="1"/>
    <col min="8180" max="8180" width="17.54296875" style="299" customWidth="1"/>
    <col min="8181" max="8191" width="14.54296875" style="299" customWidth="1"/>
    <col min="8192" max="8192" width="14.453125" style="299" customWidth="1"/>
    <col min="8193" max="8427" width="11.453125" style="299"/>
    <col min="8428" max="8428" width="34.453125" style="299" bestFit="1" customWidth="1"/>
    <col min="8429" max="8429" width="17" style="299" customWidth="1"/>
    <col min="8430" max="8435" width="14.54296875" style="299" customWidth="1"/>
    <col min="8436" max="8436" width="17.54296875" style="299" customWidth="1"/>
    <col min="8437" max="8447" width="14.54296875" style="299" customWidth="1"/>
    <col min="8448" max="8448" width="14.453125" style="299" customWidth="1"/>
    <col min="8449" max="8683" width="11.453125" style="299"/>
    <col min="8684" max="8684" width="34.453125" style="299" bestFit="1" customWidth="1"/>
    <col min="8685" max="8685" width="17" style="299" customWidth="1"/>
    <col min="8686" max="8691" width="14.54296875" style="299" customWidth="1"/>
    <col min="8692" max="8692" width="17.54296875" style="299" customWidth="1"/>
    <col min="8693" max="8703" width="14.54296875" style="299" customWidth="1"/>
    <col min="8704" max="8704" width="14.453125" style="299" customWidth="1"/>
    <col min="8705" max="8939" width="11.453125" style="299"/>
    <col min="8940" max="8940" width="34.453125" style="299" bestFit="1" customWidth="1"/>
    <col min="8941" max="8941" width="17" style="299" customWidth="1"/>
    <col min="8942" max="8947" width="14.54296875" style="299" customWidth="1"/>
    <col min="8948" max="8948" width="17.54296875" style="299" customWidth="1"/>
    <col min="8949" max="8959" width="14.54296875" style="299" customWidth="1"/>
    <col min="8960" max="8960" width="14.453125" style="299" customWidth="1"/>
    <col min="8961" max="9195" width="11.453125" style="299"/>
    <col min="9196" max="9196" width="34.453125" style="299" bestFit="1" customWidth="1"/>
    <col min="9197" max="9197" width="17" style="299" customWidth="1"/>
    <col min="9198" max="9203" width="14.54296875" style="299" customWidth="1"/>
    <col min="9204" max="9204" width="17.54296875" style="299" customWidth="1"/>
    <col min="9205" max="9215" width="14.54296875" style="299" customWidth="1"/>
    <col min="9216" max="9216" width="14.453125" style="299" customWidth="1"/>
    <col min="9217" max="9451" width="11.453125" style="299"/>
    <col min="9452" max="9452" width="34.453125" style="299" bestFit="1" customWidth="1"/>
    <col min="9453" max="9453" width="17" style="299" customWidth="1"/>
    <col min="9454" max="9459" width="14.54296875" style="299" customWidth="1"/>
    <col min="9460" max="9460" width="17.54296875" style="299" customWidth="1"/>
    <col min="9461" max="9471" width="14.54296875" style="299" customWidth="1"/>
    <col min="9472" max="9472" width="14.453125" style="299" customWidth="1"/>
    <col min="9473" max="9707" width="11.453125" style="299"/>
    <col min="9708" max="9708" width="34.453125" style="299" bestFit="1" customWidth="1"/>
    <col min="9709" max="9709" width="17" style="299" customWidth="1"/>
    <col min="9710" max="9715" width="14.54296875" style="299" customWidth="1"/>
    <col min="9716" max="9716" width="17.54296875" style="299" customWidth="1"/>
    <col min="9717" max="9727" width="14.54296875" style="299" customWidth="1"/>
    <col min="9728" max="9728" width="14.453125" style="299" customWidth="1"/>
    <col min="9729" max="9963" width="11.453125" style="299"/>
    <col min="9964" max="9964" width="34.453125" style="299" bestFit="1" customWidth="1"/>
    <col min="9965" max="9965" width="17" style="299" customWidth="1"/>
    <col min="9966" max="9971" width="14.54296875" style="299" customWidth="1"/>
    <col min="9972" max="9972" width="17.54296875" style="299" customWidth="1"/>
    <col min="9973" max="9983" width="14.54296875" style="299" customWidth="1"/>
    <col min="9984" max="9984" width="14.453125" style="299" customWidth="1"/>
    <col min="9985" max="10219" width="11.453125" style="299"/>
    <col min="10220" max="10220" width="34.453125" style="299" bestFit="1" customWidth="1"/>
    <col min="10221" max="10221" width="17" style="299" customWidth="1"/>
    <col min="10222" max="10227" width="14.54296875" style="299" customWidth="1"/>
    <col min="10228" max="10228" width="17.54296875" style="299" customWidth="1"/>
    <col min="10229" max="10239" width="14.54296875" style="299" customWidth="1"/>
    <col min="10240" max="10240" width="14.453125" style="299" customWidth="1"/>
    <col min="10241" max="10475" width="11.453125" style="299"/>
    <col min="10476" max="10476" width="34.453125" style="299" bestFit="1" customWidth="1"/>
    <col min="10477" max="10477" width="17" style="299" customWidth="1"/>
    <col min="10478" max="10483" width="14.54296875" style="299" customWidth="1"/>
    <col min="10484" max="10484" width="17.54296875" style="299" customWidth="1"/>
    <col min="10485" max="10495" width="14.54296875" style="299" customWidth="1"/>
    <col min="10496" max="10496" width="14.453125" style="299" customWidth="1"/>
    <col min="10497" max="10731" width="11.453125" style="299"/>
    <col min="10732" max="10732" width="34.453125" style="299" bestFit="1" customWidth="1"/>
    <col min="10733" max="10733" width="17" style="299" customWidth="1"/>
    <col min="10734" max="10739" width="14.54296875" style="299" customWidth="1"/>
    <col min="10740" max="10740" width="17.54296875" style="299" customWidth="1"/>
    <col min="10741" max="10751" width="14.54296875" style="299" customWidth="1"/>
    <col min="10752" max="10752" width="14.453125" style="299" customWidth="1"/>
    <col min="10753" max="10987" width="11.453125" style="299"/>
    <col min="10988" max="10988" width="34.453125" style="299" bestFit="1" customWidth="1"/>
    <col min="10989" max="10989" width="17" style="299" customWidth="1"/>
    <col min="10990" max="10995" width="14.54296875" style="299" customWidth="1"/>
    <col min="10996" max="10996" width="17.54296875" style="299" customWidth="1"/>
    <col min="10997" max="11007" width="14.54296875" style="299" customWidth="1"/>
    <col min="11008" max="11008" width="14.453125" style="299" customWidth="1"/>
    <col min="11009" max="11243" width="11.453125" style="299"/>
    <col min="11244" max="11244" width="34.453125" style="299" bestFit="1" customWidth="1"/>
    <col min="11245" max="11245" width="17" style="299" customWidth="1"/>
    <col min="11246" max="11251" width="14.54296875" style="299" customWidth="1"/>
    <col min="11252" max="11252" width="17.54296875" style="299" customWidth="1"/>
    <col min="11253" max="11263" width="14.54296875" style="299" customWidth="1"/>
    <col min="11264" max="11264" width="14.453125" style="299" customWidth="1"/>
    <col min="11265" max="11499" width="11.453125" style="299"/>
    <col min="11500" max="11500" width="34.453125" style="299" bestFit="1" customWidth="1"/>
    <col min="11501" max="11501" width="17" style="299" customWidth="1"/>
    <col min="11502" max="11507" width="14.54296875" style="299" customWidth="1"/>
    <col min="11508" max="11508" width="17.54296875" style="299" customWidth="1"/>
    <col min="11509" max="11519" width="14.54296875" style="299" customWidth="1"/>
    <col min="11520" max="11520" width="14.453125" style="299" customWidth="1"/>
    <col min="11521" max="11755" width="11.453125" style="299"/>
    <col min="11756" max="11756" width="34.453125" style="299" bestFit="1" customWidth="1"/>
    <col min="11757" max="11757" width="17" style="299" customWidth="1"/>
    <col min="11758" max="11763" width="14.54296875" style="299" customWidth="1"/>
    <col min="11764" max="11764" width="17.54296875" style="299" customWidth="1"/>
    <col min="11765" max="11775" width="14.54296875" style="299" customWidth="1"/>
    <col min="11776" max="11776" width="14.453125" style="299" customWidth="1"/>
    <col min="11777" max="12011" width="11.453125" style="299"/>
    <col min="12012" max="12012" width="34.453125" style="299" bestFit="1" customWidth="1"/>
    <col min="12013" max="12013" width="17" style="299" customWidth="1"/>
    <col min="12014" max="12019" width="14.54296875" style="299" customWidth="1"/>
    <col min="12020" max="12020" width="17.54296875" style="299" customWidth="1"/>
    <col min="12021" max="12031" width="14.54296875" style="299" customWidth="1"/>
    <col min="12032" max="12032" width="14.453125" style="299" customWidth="1"/>
    <col min="12033" max="12267" width="11.453125" style="299"/>
    <col min="12268" max="12268" width="34.453125" style="299" bestFit="1" customWidth="1"/>
    <col min="12269" max="12269" width="17" style="299" customWidth="1"/>
    <col min="12270" max="12275" width="14.54296875" style="299" customWidth="1"/>
    <col min="12276" max="12276" width="17.54296875" style="299" customWidth="1"/>
    <col min="12277" max="12287" width="14.54296875" style="299" customWidth="1"/>
    <col min="12288" max="12288" width="14.453125" style="299" customWidth="1"/>
    <col min="12289" max="12523" width="11.453125" style="299"/>
    <col min="12524" max="12524" width="34.453125" style="299" bestFit="1" customWidth="1"/>
    <col min="12525" max="12525" width="17" style="299" customWidth="1"/>
    <col min="12526" max="12531" width="14.54296875" style="299" customWidth="1"/>
    <col min="12532" max="12532" width="17.54296875" style="299" customWidth="1"/>
    <col min="12533" max="12543" width="14.54296875" style="299" customWidth="1"/>
    <col min="12544" max="12544" width="14.453125" style="299" customWidth="1"/>
    <col min="12545" max="12779" width="11.453125" style="299"/>
    <col min="12780" max="12780" width="34.453125" style="299" bestFit="1" customWidth="1"/>
    <col min="12781" max="12781" width="17" style="299" customWidth="1"/>
    <col min="12782" max="12787" width="14.54296875" style="299" customWidth="1"/>
    <col min="12788" max="12788" width="17.54296875" style="299" customWidth="1"/>
    <col min="12789" max="12799" width="14.54296875" style="299" customWidth="1"/>
    <col min="12800" max="12800" width="14.453125" style="299" customWidth="1"/>
    <col min="12801" max="13035" width="11.453125" style="299"/>
    <col min="13036" max="13036" width="34.453125" style="299" bestFit="1" customWidth="1"/>
    <col min="13037" max="13037" width="17" style="299" customWidth="1"/>
    <col min="13038" max="13043" width="14.54296875" style="299" customWidth="1"/>
    <col min="13044" max="13044" width="17.54296875" style="299" customWidth="1"/>
    <col min="13045" max="13055" width="14.54296875" style="299" customWidth="1"/>
    <col min="13056" max="13056" width="14.453125" style="299" customWidth="1"/>
    <col min="13057" max="13291" width="11.453125" style="299"/>
    <col min="13292" max="13292" width="34.453125" style="299" bestFit="1" customWidth="1"/>
    <col min="13293" max="13293" width="17" style="299" customWidth="1"/>
    <col min="13294" max="13299" width="14.54296875" style="299" customWidth="1"/>
    <col min="13300" max="13300" width="17.54296875" style="299" customWidth="1"/>
    <col min="13301" max="13311" width="14.54296875" style="299" customWidth="1"/>
    <col min="13312" max="13312" width="14.453125" style="299" customWidth="1"/>
    <col min="13313" max="13547" width="11.453125" style="299"/>
    <col min="13548" max="13548" width="34.453125" style="299" bestFit="1" customWidth="1"/>
    <col min="13549" max="13549" width="17" style="299" customWidth="1"/>
    <col min="13550" max="13555" width="14.54296875" style="299" customWidth="1"/>
    <col min="13556" max="13556" width="17.54296875" style="299" customWidth="1"/>
    <col min="13557" max="13567" width="14.54296875" style="299" customWidth="1"/>
    <col min="13568" max="13568" width="14.453125" style="299" customWidth="1"/>
    <col min="13569" max="13803" width="11.453125" style="299"/>
    <col min="13804" max="13804" width="34.453125" style="299" bestFit="1" customWidth="1"/>
    <col min="13805" max="13805" width="17" style="299" customWidth="1"/>
    <col min="13806" max="13811" width="14.54296875" style="299" customWidth="1"/>
    <col min="13812" max="13812" width="17.54296875" style="299" customWidth="1"/>
    <col min="13813" max="13823" width="14.54296875" style="299" customWidth="1"/>
    <col min="13824" max="13824" width="14.453125" style="299" customWidth="1"/>
    <col min="13825" max="14059" width="11.453125" style="299"/>
    <col min="14060" max="14060" width="34.453125" style="299" bestFit="1" customWidth="1"/>
    <col min="14061" max="14061" width="17" style="299" customWidth="1"/>
    <col min="14062" max="14067" width="14.54296875" style="299" customWidth="1"/>
    <col min="14068" max="14068" width="17.54296875" style="299" customWidth="1"/>
    <col min="14069" max="14079" width="14.54296875" style="299" customWidth="1"/>
    <col min="14080" max="14080" width="14.453125" style="299" customWidth="1"/>
    <col min="14081" max="14315" width="11.453125" style="299"/>
    <col min="14316" max="14316" width="34.453125" style="299" bestFit="1" customWidth="1"/>
    <col min="14317" max="14317" width="17" style="299" customWidth="1"/>
    <col min="14318" max="14323" width="14.54296875" style="299" customWidth="1"/>
    <col min="14324" max="14324" width="17.54296875" style="299" customWidth="1"/>
    <col min="14325" max="14335" width="14.54296875" style="299" customWidth="1"/>
    <col min="14336" max="14336" width="14.453125" style="299" customWidth="1"/>
    <col min="14337" max="14571" width="11.453125" style="299"/>
    <col min="14572" max="14572" width="34.453125" style="299" bestFit="1" customWidth="1"/>
    <col min="14573" max="14573" width="17" style="299" customWidth="1"/>
    <col min="14574" max="14579" width="14.54296875" style="299" customWidth="1"/>
    <col min="14580" max="14580" width="17.54296875" style="299" customWidth="1"/>
    <col min="14581" max="14591" width="14.54296875" style="299" customWidth="1"/>
    <col min="14592" max="14592" width="14.453125" style="299" customWidth="1"/>
    <col min="14593" max="14827" width="11.453125" style="299"/>
    <col min="14828" max="14828" width="34.453125" style="299" bestFit="1" customWidth="1"/>
    <col min="14829" max="14829" width="17" style="299" customWidth="1"/>
    <col min="14830" max="14835" width="14.54296875" style="299" customWidth="1"/>
    <col min="14836" max="14836" width="17.54296875" style="299" customWidth="1"/>
    <col min="14837" max="14847" width="14.54296875" style="299" customWidth="1"/>
    <col min="14848" max="14848" width="14.453125" style="299" customWidth="1"/>
    <col min="14849" max="15083" width="11.453125" style="299"/>
    <col min="15084" max="15084" width="34.453125" style="299" bestFit="1" customWidth="1"/>
    <col min="15085" max="15085" width="17" style="299" customWidth="1"/>
    <col min="15086" max="15091" width="14.54296875" style="299" customWidth="1"/>
    <col min="15092" max="15092" width="17.54296875" style="299" customWidth="1"/>
    <col min="15093" max="15103" width="14.54296875" style="299" customWidth="1"/>
    <col min="15104" max="15104" width="14.453125" style="299" customWidth="1"/>
    <col min="15105" max="15339" width="11.453125" style="299"/>
    <col min="15340" max="15340" width="34.453125" style="299" bestFit="1" customWidth="1"/>
    <col min="15341" max="15341" width="17" style="299" customWidth="1"/>
    <col min="15342" max="15347" width="14.54296875" style="299" customWidth="1"/>
    <col min="15348" max="15348" width="17.54296875" style="299" customWidth="1"/>
    <col min="15349" max="15359" width="14.54296875" style="299" customWidth="1"/>
    <col min="15360" max="15360" width="14.453125" style="299" customWidth="1"/>
    <col min="15361" max="15595" width="11.453125" style="299"/>
    <col min="15596" max="15596" width="34.453125" style="299" bestFit="1" customWidth="1"/>
    <col min="15597" max="15597" width="17" style="299" customWidth="1"/>
    <col min="15598" max="15603" width="14.54296875" style="299" customWidth="1"/>
    <col min="15604" max="15604" width="17.54296875" style="299" customWidth="1"/>
    <col min="15605" max="15615" width="14.54296875" style="299" customWidth="1"/>
    <col min="15616" max="15616" width="14.453125" style="299" customWidth="1"/>
    <col min="15617" max="15851" width="11.453125" style="299"/>
    <col min="15852" max="15852" width="34.453125" style="299" bestFit="1" customWidth="1"/>
    <col min="15853" max="15853" width="17" style="299" customWidth="1"/>
    <col min="15854" max="15859" width="14.54296875" style="299" customWidth="1"/>
    <col min="15860" max="15860" width="17.54296875" style="299" customWidth="1"/>
    <col min="15861" max="15871" width="14.54296875" style="299" customWidth="1"/>
    <col min="15872" max="15872" width="14.453125" style="299" customWidth="1"/>
    <col min="15873" max="16107" width="11.453125" style="299"/>
    <col min="16108" max="16108" width="34.453125" style="299" bestFit="1" customWidth="1"/>
    <col min="16109" max="16109" width="17" style="299" customWidth="1"/>
    <col min="16110" max="16115" width="14.54296875" style="299" customWidth="1"/>
    <col min="16116" max="16116" width="17.54296875" style="299" customWidth="1"/>
    <col min="16117" max="16127" width="14.54296875" style="299" customWidth="1"/>
    <col min="16128" max="16128" width="14.453125" style="299" customWidth="1"/>
    <col min="16129" max="16384" width="11.453125" style="299"/>
  </cols>
  <sheetData>
    <row r="1" spans="1:225" s="294" customFormat="1" ht="79" customHeight="1" x14ac:dyDescent="0.5">
      <c r="A1" s="412" t="s">
        <v>351</v>
      </c>
      <c r="B1" s="412"/>
      <c r="C1" s="412"/>
      <c r="D1" s="412"/>
      <c r="E1" s="412"/>
      <c r="F1" s="412"/>
      <c r="G1" s="412"/>
      <c r="H1" s="412"/>
      <c r="I1" s="412"/>
      <c r="J1" s="293"/>
    </row>
    <row r="2" spans="1:225" s="154" customFormat="1" ht="16.5" customHeight="1" x14ac:dyDescent="0.25">
      <c r="A2" s="158">
        <v>7</v>
      </c>
      <c r="B2" s="295"/>
      <c r="F2" s="160"/>
      <c r="G2" s="296"/>
      <c r="J2" s="160"/>
    </row>
    <row r="3" spans="1:225" ht="18.5" x14ac:dyDescent="0.3">
      <c r="A3" s="90" t="s">
        <v>267</v>
      </c>
      <c r="B3" s="297"/>
      <c r="C3" s="430">
        <f>'1-Surfaces'!B4</f>
        <v>0</v>
      </c>
      <c r="D3" s="430"/>
      <c r="E3" s="167"/>
      <c r="F3" s="298"/>
      <c r="G3" s="166"/>
    </row>
    <row r="5" spans="1:225" s="51" customFormat="1" ht="21" customHeight="1" x14ac:dyDescent="0.25">
      <c r="A5" s="301" t="s">
        <v>222</v>
      </c>
      <c r="B5" s="302">
        <v>1369</v>
      </c>
      <c r="C5" s="303"/>
      <c r="D5" s="84"/>
      <c r="E5" s="304"/>
      <c r="F5" s="305"/>
      <c r="G5" s="84"/>
      <c r="J5" s="149"/>
    </row>
    <row r="6" spans="1:225" s="51" customFormat="1" ht="13.5" thickBot="1" x14ac:dyDescent="0.35">
      <c r="A6" s="306"/>
      <c r="B6" s="307"/>
      <c r="C6" s="308"/>
      <c r="D6" s="306"/>
      <c r="E6" s="309"/>
      <c r="F6" s="310"/>
      <c r="G6" s="306"/>
      <c r="H6" s="306"/>
      <c r="I6" s="306"/>
      <c r="J6" s="310"/>
      <c r="K6" s="306"/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  <c r="AC6" s="306"/>
      <c r="AD6" s="306"/>
      <c r="AE6" s="306"/>
      <c r="AF6" s="306"/>
      <c r="AG6" s="306"/>
      <c r="AH6" s="306"/>
      <c r="AI6" s="306"/>
      <c r="AJ6" s="306"/>
      <c r="AK6" s="306"/>
      <c r="AL6" s="306"/>
      <c r="AM6" s="306"/>
      <c r="AN6" s="306"/>
      <c r="AO6" s="306"/>
      <c r="AP6" s="306"/>
      <c r="AQ6" s="306"/>
      <c r="AR6" s="306"/>
      <c r="AS6" s="306"/>
      <c r="AT6" s="306"/>
      <c r="AU6" s="306"/>
      <c r="AV6" s="306"/>
      <c r="AW6" s="306"/>
      <c r="AX6" s="306"/>
      <c r="AY6" s="306"/>
      <c r="AZ6" s="306"/>
      <c r="BA6" s="306"/>
      <c r="BB6" s="306"/>
      <c r="BC6" s="306"/>
      <c r="BD6" s="306"/>
      <c r="BE6" s="306"/>
      <c r="BF6" s="306"/>
      <c r="BG6" s="306"/>
      <c r="BH6" s="306"/>
      <c r="BI6" s="306"/>
      <c r="BJ6" s="306"/>
      <c r="BK6" s="306"/>
      <c r="BL6" s="306"/>
      <c r="BM6" s="306"/>
      <c r="BN6" s="306"/>
      <c r="BO6" s="306"/>
      <c r="BP6" s="306"/>
      <c r="BQ6" s="306"/>
      <c r="BR6" s="306"/>
      <c r="BS6" s="306"/>
      <c r="BT6" s="306"/>
      <c r="BU6" s="306"/>
      <c r="BV6" s="306"/>
      <c r="BW6" s="306"/>
      <c r="BX6" s="306"/>
      <c r="BY6" s="306"/>
      <c r="BZ6" s="306"/>
      <c r="CA6" s="306"/>
      <c r="CB6" s="306"/>
      <c r="CC6" s="306"/>
      <c r="CD6" s="306"/>
      <c r="CE6" s="306"/>
      <c r="CF6" s="306"/>
      <c r="CG6" s="306"/>
      <c r="CH6" s="306"/>
      <c r="CI6" s="306"/>
      <c r="CJ6" s="306"/>
      <c r="CK6" s="306"/>
      <c r="CL6" s="306"/>
      <c r="CM6" s="306"/>
      <c r="CN6" s="306"/>
      <c r="CO6" s="306"/>
      <c r="CP6" s="306"/>
      <c r="CQ6" s="306"/>
      <c r="CR6" s="306"/>
      <c r="CS6" s="306"/>
      <c r="CT6" s="306"/>
      <c r="CU6" s="306"/>
      <c r="CV6" s="306"/>
      <c r="CW6" s="306"/>
      <c r="CX6" s="306"/>
      <c r="CY6" s="306"/>
      <c r="CZ6" s="306"/>
      <c r="DA6" s="306"/>
      <c r="DB6" s="306"/>
      <c r="DC6" s="306"/>
      <c r="DD6" s="306"/>
      <c r="DE6" s="306"/>
      <c r="DF6" s="306"/>
      <c r="DG6" s="306"/>
      <c r="DH6" s="306"/>
      <c r="DI6" s="306"/>
      <c r="DJ6" s="306"/>
      <c r="DK6" s="306"/>
      <c r="DL6" s="306"/>
      <c r="DM6" s="306"/>
      <c r="DN6" s="306"/>
      <c r="DO6" s="306"/>
      <c r="DP6" s="306"/>
      <c r="DQ6" s="306"/>
      <c r="DR6" s="306"/>
      <c r="DS6" s="306"/>
      <c r="DT6" s="306"/>
      <c r="DU6" s="306"/>
      <c r="DV6" s="306"/>
      <c r="DW6" s="306"/>
      <c r="DX6" s="306"/>
      <c r="DY6" s="306"/>
      <c r="DZ6" s="306"/>
      <c r="EA6" s="306"/>
      <c r="EB6" s="306"/>
      <c r="EC6" s="306"/>
      <c r="ED6" s="306"/>
      <c r="EE6" s="306"/>
      <c r="EF6" s="306"/>
      <c r="EG6" s="306"/>
      <c r="EH6" s="306"/>
      <c r="EI6" s="306"/>
      <c r="EJ6" s="306"/>
      <c r="EK6" s="306"/>
      <c r="EL6" s="306"/>
      <c r="EM6" s="306"/>
      <c r="EN6" s="306"/>
      <c r="EO6" s="306"/>
      <c r="EP6" s="306"/>
      <c r="EQ6" s="306"/>
      <c r="ER6" s="306"/>
      <c r="ES6" s="306"/>
      <c r="ET6" s="306"/>
      <c r="EU6" s="306"/>
      <c r="EV6" s="306"/>
      <c r="EW6" s="306"/>
      <c r="EX6" s="306"/>
      <c r="EY6" s="306"/>
      <c r="EZ6" s="306"/>
      <c r="FA6" s="306"/>
      <c r="FB6" s="306"/>
      <c r="FC6" s="306"/>
      <c r="FD6" s="306"/>
      <c r="FE6" s="306"/>
      <c r="FF6" s="306"/>
      <c r="FG6" s="306"/>
      <c r="FH6" s="306"/>
      <c r="FI6" s="306"/>
      <c r="FJ6" s="306"/>
      <c r="FK6" s="306"/>
      <c r="FL6" s="306"/>
      <c r="FM6" s="306"/>
      <c r="FN6" s="306"/>
      <c r="FO6" s="306"/>
      <c r="FP6" s="306"/>
      <c r="FQ6" s="306"/>
      <c r="FR6" s="306"/>
      <c r="FS6" s="306"/>
      <c r="FT6" s="306"/>
      <c r="FU6" s="306"/>
      <c r="FV6" s="306"/>
      <c r="FW6" s="306"/>
      <c r="FX6" s="306"/>
      <c r="FY6" s="306"/>
      <c r="FZ6" s="306"/>
      <c r="GA6" s="306"/>
      <c r="GB6" s="306"/>
      <c r="GC6" s="306"/>
      <c r="GD6" s="306"/>
      <c r="GE6" s="306"/>
      <c r="GF6" s="306"/>
      <c r="GG6" s="306"/>
      <c r="GH6" s="306"/>
      <c r="GI6" s="306"/>
      <c r="GJ6" s="306"/>
      <c r="GK6" s="306"/>
      <c r="GL6" s="306"/>
      <c r="GM6" s="306"/>
      <c r="GN6" s="306"/>
      <c r="GO6" s="306"/>
      <c r="GP6" s="306"/>
      <c r="GQ6" s="306"/>
      <c r="GR6" s="306"/>
      <c r="GS6" s="306"/>
      <c r="GT6" s="306"/>
      <c r="GU6" s="306"/>
      <c r="GV6" s="306"/>
      <c r="GW6" s="306"/>
      <c r="GX6" s="306"/>
      <c r="GY6" s="306"/>
      <c r="GZ6" s="306"/>
      <c r="HA6" s="306"/>
      <c r="HB6" s="306"/>
      <c r="HC6" s="306"/>
      <c r="HD6" s="306"/>
      <c r="HE6" s="306"/>
      <c r="HF6" s="306"/>
      <c r="HG6" s="306"/>
      <c r="HH6" s="306"/>
      <c r="HI6" s="306"/>
      <c r="HJ6" s="306"/>
      <c r="HK6" s="306"/>
      <c r="HL6" s="306"/>
      <c r="HM6" s="306"/>
      <c r="HN6" s="306"/>
      <c r="HO6" s="306"/>
      <c r="HP6" s="306"/>
      <c r="HQ6" s="306"/>
    </row>
    <row r="7" spans="1:225" ht="58.75" customHeight="1" thickBot="1" x14ac:dyDescent="0.35">
      <c r="A7" s="311" t="s">
        <v>221</v>
      </c>
      <c r="B7" s="312" t="s">
        <v>323</v>
      </c>
      <c r="C7" s="312" t="s">
        <v>320</v>
      </c>
      <c r="D7" s="312" t="s">
        <v>306</v>
      </c>
      <c r="E7" s="312" t="s">
        <v>327</v>
      </c>
      <c r="F7" s="313" t="s">
        <v>321</v>
      </c>
      <c r="G7" s="314" t="s">
        <v>322</v>
      </c>
      <c r="H7" s="314" t="s">
        <v>325</v>
      </c>
      <c r="I7" s="315" t="s">
        <v>326</v>
      </c>
    </row>
    <row r="8" spans="1:225" ht="20.149999999999999" customHeight="1" x14ac:dyDescent="0.3">
      <c r="A8" s="417" t="s">
        <v>324</v>
      </c>
      <c r="B8" s="316" t="s">
        <v>307</v>
      </c>
      <c r="C8" s="195">
        <v>63</v>
      </c>
      <c r="D8" s="239"/>
      <c r="E8" s="359"/>
      <c r="F8" s="360"/>
      <c r="G8" s="317">
        <f>E8*F8</f>
        <v>0</v>
      </c>
      <c r="H8" s="433">
        <f>SUM(G8:G12)</f>
        <v>0</v>
      </c>
      <c r="I8" s="318">
        <f>H8*12</f>
        <v>0</v>
      </c>
    </row>
    <row r="9" spans="1:225" ht="20.149999999999999" customHeight="1" x14ac:dyDescent="0.3">
      <c r="A9" s="418"/>
      <c r="B9" s="319" t="s">
        <v>308</v>
      </c>
      <c r="C9" s="199">
        <v>63</v>
      </c>
      <c r="D9" s="241"/>
      <c r="E9" s="361"/>
      <c r="F9" s="362"/>
      <c r="G9" s="320">
        <f t="shared" ref="G9:G82" si="0">E9*F9</f>
        <v>0</v>
      </c>
      <c r="H9" s="434"/>
      <c r="I9" s="321"/>
    </row>
    <row r="10" spans="1:225" ht="20.149999999999999" customHeight="1" x14ac:dyDescent="0.3">
      <c r="A10" s="418"/>
      <c r="B10" s="319" t="s">
        <v>309</v>
      </c>
      <c r="C10" s="199">
        <v>37</v>
      </c>
      <c r="D10" s="241"/>
      <c r="E10" s="361"/>
      <c r="F10" s="362"/>
      <c r="G10" s="320">
        <f t="shared" si="0"/>
        <v>0</v>
      </c>
      <c r="H10" s="434"/>
      <c r="I10" s="321"/>
    </row>
    <row r="11" spans="1:225" ht="20.149999999999999" customHeight="1" x14ac:dyDescent="0.3">
      <c r="A11" s="418"/>
      <c r="B11" s="319" t="s">
        <v>310</v>
      </c>
      <c r="C11" s="199">
        <v>38</v>
      </c>
      <c r="D11" s="241"/>
      <c r="E11" s="361"/>
      <c r="F11" s="362"/>
      <c r="G11" s="320">
        <f t="shared" si="0"/>
        <v>0</v>
      </c>
      <c r="H11" s="434"/>
      <c r="I11" s="321"/>
    </row>
    <row r="12" spans="1:225" ht="20.149999999999999" customHeight="1" thickBot="1" x14ac:dyDescent="0.35">
      <c r="A12" s="432"/>
      <c r="B12" s="322" t="s">
        <v>311</v>
      </c>
      <c r="C12" s="210">
        <v>27</v>
      </c>
      <c r="D12" s="247"/>
      <c r="E12" s="363"/>
      <c r="F12" s="364"/>
      <c r="G12" s="323">
        <f t="shared" si="0"/>
        <v>0</v>
      </c>
      <c r="H12" s="435"/>
      <c r="I12" s="324"/>
    </row>
    <row r="13" spans="1:225" x14ac:dyDescent="0.3">
      <c r="A13" s="436" t="s">
        <v>3</v>
      </c>
      <c r="B13" s="325" t="s">
        <v>307</v>
      </c>
      <c r="C13" s="326"/>
      <c r="D13" s="327"/>
      <c r="E13" s="328"/>
      <c r="F13" s="327"/>
      <c r="G13" s="327"/>
      <c r="H13" s="327"/>
      <c r="I13" s="329"/>
    </row>
    <row r="14" spans="1:225" x14ac:dyDescent="0.3">
      <c r="A14" s="418"/>
      <c r="B14" s="330" t="s">
        <v>308</v>
      </c>
      <c r="C14" s="331"/>
      <c r="D14" s="332"/>
      <c r="E14" s="333"/>
      <c r="F14" s="332"/>
      <c r="G14" s="332"/>
      <c r="H14" s="332"/>
      <c r="I14" s="334"/>
    </row>
    <row r="15" spans="1:225" x14ac:dyDescent="0.3">
      <c r="A15" s="418"/>
      <c r="B15" s="330" t="s">
        <v>309</v>
      </c>
      <c r="C15" s="331"/>
      <c r="D15" s="332"/>
      <c r="E15" s="333"/>
      <c r="F15" s="332"/>
      <c r="G15" s="332"/>
      <c r="H15" s="332"/>
      <c r="I15" s="334"/>
    </row>
    <row r="16" spans="1:225" x14ac:dyDescent="0.3">
      <c r="A16" s="418"/>
      <c r="B16" s="330" t="s">
        <v>310</v>
      </c>
      <c r="C16" s="331"/>
      <c r="D16" s="332"/>
      <c r="E16" s="333"/>
      <c r="F16" s="332"/>
      <c r="G16" s="332"/>
      <c r="H16" s="332"/>
      <c r="I16" s="334"/>
    </row>
    <row r="17" spans="1:9" ht="13.5" thickBot="1" x14ac:dyDescent="0.35">
      <c r="A17" s="432"/>
      <c r="B17" s="330" t="s">
        <v>311</v>
      </c>
      <c r="C17" s="335"/>
      <c r="D17" s="336"/>
      <c r="E17" s="337"/>
      <c r="F17" s="336"/>
      <c r="G17" s="336"/>
      <c r="H17" s="336"/>
      <c r="I17" s="338"/>
    </row>
    <row r="18" spans="1:9" ht="20.149999999999999" customHeight="1" x14ac:dyDescent="0.3">
      <c r="A18" s="436" t="s">
        <v>259</v>
      </c>
      <c r="B18" s="316" t="s">
        <v>307</v>
      </c>
      <c r="C18" s="195">
        <v>42</v>
      </c>
      <c r="D18" s="239"/>
      <c r="E18" s="359"/>
      <c r="F18" s="360"/>
      <c r="G18" s="317">
        <f t="shared" si="0"/>
        <v>0</v>
      </c>
      <c r="H18" s="433">
        <f t="shared" ref="H18" si="1">SUM(G18:G22)</f>
        <v>0</v>
      </c>
      <c r="I18" s="318">
        <f t="shared" ref="I18" si="2">H18*12</f>
        <v>0</v>
      </c>
    </row>
    <row r="19" spans="1:9" ht="20.149999999999999" customHeight="1" x14ac:dyDescent="0.3">
      <c r="A19" s="418"/>
      <c r="B19" s="319" t="s">
        <v>308</v>
      </c>
      <c r="C19" s="199">
        <v>27</v>
      </c>
      <c r="D19" s="241"/>
      <c r="E19" s="361"/>
      <c r="F19" s="362"/>
      <c r="G19" s="320">
        <f t="shared" si="0"/>
        <v>0</v>
      </c>
      <c r="H19" s="434"/>
      <c r="I19" s="321"/>
    </row>
    <row r="20" spans="1:9" ht="20.149999999999999" customHeight="1" x14ac:dyDescent="0.3">
      <c r="A20" s="418"/>
      <c r="B20" s="319" t="s">
        <v>309</v>
      </c>
      <c r="C20" s="199">
        <v>22</v>
      </c>
      <c r="D20" s="241"/>
      <c r="E20" s="361"/>
      <c r="F20" s="362"/>
      <c r="G20" s="320">
        <f t="shared" si="0"/>
        <v>0</v>
      </c>
      <c r="H20" s="434"/>
      <c r="I20" s="321"/>
    </row>
    <row r="21" spans="1:9" ht="20.149999999999999" customHeight="1" x14ac:dyDescent="0.3">
      <c r="A21" s="418"/>
      <c r="B21" s="319" t="s">
        <v>310</v>
      </c>
      <c r="C21" s="199">
        <v>24</v>
      </c>
      <c r="D21" s="241"/>
      <c r="E21" s="361"/>
      <c r="F21" s="362"/>
      <c r="G21" s="320">
        <f t="shared" si="0"/>
        <v>0</v>
      </c>
      <c r="H21" s="434"/>
      <c r="I21" s="321"/>
    </row>
    <row r="22" spans="1:9" ht="20.149999999999999" customHeight="1" thickBot="1" x14ac:dyDescent="0.35">
      <c r="A22" s="432"/>
      <c r="B22" s="322" t="s">
        <v>311</v>
      </c>
      <c r="C22" s="210">
        <v>42</v>
      </c>
      <c r="D22" s="247"/>
      <c r="E22" s="363"/>
      <c r="F22" s="364"/>
      <c r="G22" s="323">
        <f t="shared" si="0"/>
        <v>0</v>
      </c>
      <c r="H22" s="435"/>
      <c r="I22" s="324"/>
    </row>
    <row r="23" spans="1:9" ht="20.149999999999999" customHeight="1" x14ac:dyDescent="0.3">
      <c r="A23" s="436" t="s">
        <v>157</v>
      </c>
      <c r="B23" s="316" t="s">
        <v>307</v>
      </c>
      <c r="C23" s="195">
        <v>13</v>
      </c>
      <c r="D23" s="239"/>
      <c r="E23" s="359"/>
      <c r="F23" s="360"/>
      <c r="G23" s="317">
        <f t="shared" si="0"/>
        <v>0</v>
      </c>
      <c r="H23" s="433">
        <f t="shared" ref="H23" si="3">SUM(G23:G27)</f>
        <v>0</v>
      </c>
      <c r="I23" s="318">
        <f t="shared" ref="I23" si="4">H23*12</f>
        <v>0</v>
      </c>
    </row>
    <row r="24" spans="1:9" ht="20.149999999999999" customHeight="1" x14ac:dyDescent="0.3">
      <c r="A24" s="418"/>
      <c r="B24" s="319" t="s">
        <v>308</v>
      </c>
      <c r="C24" s="199">
        <v>7</v>
      </c>
      <c r="D24" s="241"/>
      <c r="E24" s="361"/>
      <c r="F24" s="362"/>
      <c r="G24" s="320">
        <f t="shared" si="0"/>
        <v>0</v>
      </c>
      <c r="H24" s="434"/>
      <c r="I24" s="321"/>
    </row>
    <row r="25" spans="1:9" ht="20.149999999999999" customHeight="1" x14ac:dyDescent="0.3">
      <c r="A25" s="418"/>
      <c r="B25" s="319" t="s">
        <v>309</v>
      </c>
      <c r="C25" s="199">
        <v>7</v>
      </c>
      <c r="D25" s="241"/>
      <c r="E25" s="361"/>
      <c r="F25" s="362"/>
      <c r="G25" s="320">
        <f t="shared" si="0"/>
        <v>0</v>
      </c>
      <c r="H25" s="434"/>
      <c r="I25" s="321"/>
    </row>
    <row r="26" spans="1:9" ht="20.149999999999999" customHeight="1" x14ac:dyDescent="0.3">
      <c r="A26" s="418"/>
      <c r="B26" s="319" t="s">
        <v>310</v>
      </c>
      <c r="C26" s="199">
        <v>6</v>
      </c>
      <c r="D26" s="241"/>
      <c r="E26" s="361"/>
      <c r="F26" s="362"/>
      <c r="G26" s="320">
        <f t="shared" si="0"/>
        <v>0</v>
      </c>
      <c r="H26" s="434"/>
      <c r="I26" s="321"/>
    </row>
    <row r="27" spans="1:9" ht="20.149999999999999" customHeight="1" thickBot="1" x14ac:dyDescent="0.35">
      <c r="A27" s="432"/>
      <c r="B27" s="322" t="s">
        <v>311</v>
      </c>
      <c r="C27" s="210">
        <v>13</v>
      </c>
      <c r="D27" s="247"/>
      <c r="E27" s="363"/>
      <c r="F27" s="364"/>
      <c r="G27" s="323">
        <f t="shared" si="0"/>
        <v>0</v>
      </c>
      <c r="H27" s="435"/>
      <c r="I27" s="324"/>
    </row>
    <row r="28" spans="1:9" ht="20.149999999999999" customHeight="1" x14ac:dyDescent="0.3">
      <c r="A28" s="436" t="s">
        <v>244</v>
      </c>
      <c r="B28" s="316" t="s">
        <v>307</v>
      </c>
      <c r="C28" s="195">
        <v>4</v>
      </c>
      <c r="D28" s="239"/>
      <c r="E28" s="359"/>
      <c r="F28" s="360"/>
      <c r="G28" s="317">
        <f t="shared" si="0"/>
        <v>0</v>
      </c>
      <c r="H28" s="433">
        <f t="shared" ref="H28" si="5">SUM(G28:G32)</f>
        <v>0</v>
      </c>
      <c r="I28" s="318">
        <f t="shared" ref="I28" si="6">H28*12</f>
        <v>0</v>
      </c>
    </row>
    <row r="29" spans="1:9" ht="20.149999999999999" customHeight="1" x14ac:dyDescent="0.3">
      <c r="A29" s="418"/>
      <c r="B29" s="319" t="s">
        <v>308</v>
      </c>
      <c r="C29" s="199">
        <v>4</v>
      </c>
      <c r="D29" s="241"/>
      <c r="E29" s="361"/>
      <c r="F29" s="362"/>
      <c r="G29" s="320">
        <f t="shared" si="0"/>
        <v>0</v>
      </c>
      <c r="H29" s="434"/>
      <c r="I29" s="321"/>
    </row>
    <row r="30" spans="1:9" ht="20.149999999999999" customHeight="1" x14ac:dyDescent="0.3">
      <c r="A30" s="418"/>
      <c r="B30" s="319" t="s">
        <v>309</v>
      </c>
      <c r="C30" s="199">
        <v>4</v>
      </c>
      <c r="D30" s="241"/>
      <c r="E30" s="361"/>
      <c r="F30" s="362"/>
      <c r="G30" s="320">
        <f t="shared" si="0"/>
        <v>0</v>
      </c>
      <c r="H30" s="434"/>
      <c r="I30" s="321"/>
    </row>
    <row r="31" spans="1:9" ht="20.149999999999999" customHeight="1" x14ac:dyDescent="0.3">
      <c r="A31" s="418"/>
      <c r="B31" s="319" t="s">
        <v>310</v>
      </c>
      <c r="C31" s="199">
        <v>2</v>
      </c>
      <c r="D31" s="241"/>
      <c r="E31" s="361"/>
      <c r="F31" s="362"/>
      <c r="G31" s="320">
        <f t="shared" si="0"/>
        <v>0</v>
      </c>
      <c r="H31" s="434"/>
      <c r="I31" s="321"/>
    </row>
    <row r="32" spans="1:9" ht="20.149999999999999" customHeight="1" thickBot="1" x14ac:dyDescent="0.35">
      <c r="A32" s="432"/>
      <c r="B32" s="322" t="s">
        <v>311</v>
      </c>
      <c r="C32" s="210">
        <v>4</v>
      </c>
      <c r="D32" s="247"/>
      <c r="E32" s="363"/>
      <c r="F32" s="364"/>
      <c r="G32" s="323">
        <f t="shared" si="0"/>
        <v>0</v>
      </c>
      <c r="H32" s="435"/>
      <c r="I32" s="324"/>
    </row>
    <row r="33" spans="1:9" ht="20.149999999999999" customHeight="1" x14ac:dyDescent="0.3">
      <c r="A33" s="436" t="s">
        <v>139</v>
      </c>
      <c r="B33" s="316" t="s">
        <v>307</v>
      </c>
      <c r="C33" s="195">
        <v>2</v>
      </c>
      <c r="D33" s="239"/>
      <c r="E33" s="359"/>
      <c r="F33" s="360"/>
      <c r="G33" s="317">
        <f t="shared" si="0"/>
        <v>0</v>
      </c>
      <c r="H33" s="433">
        <f t="shared" ref="H33" si="7">SUM(G33:G37)</f>
        <v>0</v>
      </c>
      <c r="I33" s="318">
        <f t="shared" ref="I33" si="8">H33*12</f>
        <v>0</v>
      </c>
    </row>
    <row r="34" spans="1:9" ht="20.149999999999999" customHeight="1" x14ac:dyDescent="0.3">
      <c r="A34" s="418"/>
      <c r="B34" s="319" t="s">
        <v>308</v>
      </c>
      <c r="C34" s="199">
        <v>2</v>
      </c>
      <c r="D34" s="241"/>
      <c r="E34" s="361"/>
      <c r="F34" s="362"/>
      <c r="G34" s="320">
        <f t="shared" si="0"/>
        <v>0</v>
      </c>
      <c r="H34" s="434"/>
      <c r="I34" s="321"/>
    </row>
    <row r="35" spans="1:9" ht="20.149999999999999" customHeight="1" x14ac:dyDescent="0.3">
      <c r="A35" s="418"/>
      <c r="B35" s="319" t="s">
        <v>309</v>
      </c>
      <c r="C35" s="199">
        <v>2</v>
      </c>
      <c r="D35" s="241"/>
      <c r="E35" s="361"/>
      <c r="F35" s="362"/>
      <c r="G35" s="320">
        <f t="shared" si="0"/>
        <v>0</v>
      </c>
      <c r="H35" s="434"/>
      <c r="I35" s="321"/>
    </row>
    <row r="36" spans="1:9" ht="20.149999999999999" customHeight="1" x14ac:dyDescent="0.3">
      <c r="A36" s="418"/>
      <c r="B36" s="319" t="s">
        <v>310</v>
      </c>
      <c r="C36" s="199">
        <v>1</v>
      </c>
      <c r="D36" s="241"/>
      <c r="E36" s="361"/>
      <c r="F36" s="362"/>
      <c r="G36" s="320">
        <f t="shared" si="0"/>
        <v>0</v>
      </c>
      <c r="H36" s="434"/>
      <c r="I36" s="321"/>
    </row>
    <row r="37" spans="1:9" ht="20.149999999999999" customHeight="1" thickBot="1" x14ac:dyDescent="0.35">
      <c r="A37" s="432"/>
      <c r="B37" s="322" t="s">
        <v>311</v>
      </c>
      <c r="C37" s="210">
        <v>2</v>
      </c>
      <c r="D37" s="247"/>
      <c r="E37" s="363"/>
      <c r="F37" s="364"/>
      <c r="G37" s="323">
        <f t="shared" si="0"/>
        <v>0</v>
      </c>
      <c r="H37" s="435"/>
      <c r="I37" s="324"/>
    </row>
    <row r="38" spans="1:9" ht="20.149999999999999" customHeight="1" x14ac:dyDescent="0.3">
      <c r="A38" s="436" t="s">
        <v>246</v>
      </c>
      <c r="B38" s="316" t="s">
        <v>307</v>
      </c>
      <c r="C38" s="195">
        <v>4</v>
      </c>
      <c r="D38" s="239"/>
      <c r="E38" s="359"/>
      <c r="F38" s="360"/>
      <c r="G38" s="317">
        <f t="shared" si="0"/>
        <v>0</v>
      </c>
      <c r="H38" s="433">
        <f t="shared" ref="H38" si="9">SUM(G38:G42)</f>
        <v>0</v>
      </c>
      <c r="I38" s="318">
        <f t="shared" ref="I38" si="10">H38*12</f>
        <v>0</v>
      </c>
    </row>
    <row r="39" spans="1:9" ht="20.149999999999999" customHeight="1" x14ac:dyDescent="0.3">
      <c r="A39" s="418"/>
      <c r="B39" s="319" t="s">
        <v>308</v>
      </c>
      <c r="C39" s="199">
        <v>4</v>
      </c>
      <c r="D39" s="241"/>
      <c r="E39" s="361"/>
      <c r="F39" s="362"/>
      <c r="G39" s="320">
        <f t="shared" si="0"/>
        <v>0</v>
      </c>
      <c r="H39" s="434"/>
      <c r="I39" s="321"/>
    </row>
    <row r="40" spans="1:9" ht="20.149999999999999" customHeight="1" x14ac:dyDescent="0.3">
      <c r="A40" s="418"/>
      <c r="B40" s="319" t="s">
        <v>309</v>
      </c>
      <c r="C40" s="199">
        <v>4</v>
      </c>
      <c r="D40" s="241"/>
      <c r="E40" s="361"/>
      <c r="F40" s="362"/>
      <c r="G40" s="320">
        <f t="shared" si="0"/>
        <v>0</v>
      </c>
      <c r="H40" s="434"/>
      <c r="I40" s="321"/>
    </row>
    <row r="41" spans="1:9" ht="20.149999999999999" customHeight="1" x14ac:dyDescent="0.3">
      <c r="A41" s="418"/>
      <c r="B41" s="319" t="s">
        <v>310</v>
      </c>
      <c r="C41" s="199">
        <v>2</v>
      </c>
      <c r="D41" s="241"/>
      <c r="E41" s="361"/>
      <c r="F41" s="362"/>
      <c r="G41" s="320">
        <f t="shared" si="0"/>
        <v>0</v>
      </c>
      <c r="H41" s="434"/>
      <c r="I41" s="321"/>
    </row>
    <row r="42" spans="1:9" ht="20.149999999999999" customHeight="1" thickBot="1" x14ac:dyDescent="0.35">
      <c r="A42" s="432"/>
      <c r="B42" s="322" t="s">
        <v>311</v>
      </c>
      <c r="C42" s="210">
        <v>4</v>
      </c>
      <c r="D42" s="247"/>
      <c r="E42" s="363"/>
      <c r="F42" s="364"/>
      <c r="G42" s="323">
        <f t="shared" si="0"/>
        <v>0</v>
      </c>
      <c r="H42" s="435"/>
      <c r="I42" s="324"/>
    </row>
    <row r="43" spans="1:9" ht="20.149999999999999" customHeight="1" x14ac:dyDescent="0.3">
      <c r="A43" s="436" t="s">
        <v>248</v>
      </c>
      <c r="B43" s="316" t="s">
        <v>307</v>
      </c>
      <c r="C43" s="195">
        <v>4</v>
      </c>
      <c r="D43" s="239"/>
      <c r="E43" s="359"/>
      <c r="F43" s="360"/>
      <c r="G43" s="317">
        <f t="shared" si="0"/>
        <v>0</v>
      </c>
      <c r="H43" s="433">
        <f t="shared" ref="H43" si="11">SUM(G43:G47)</f>
        <v>0</v>
      </c>
      <c r="I43" s="318">
        <f t="shared" ref="I43" si="12">H43*12</f>
        <v>0</v>
      </c>
    </row>
    <row r="44" spans="1:9" ht="20.149999999999999" customHeight="1" x14ac:dyDescent="0.3">
      <c r="A44" s="418"/>
      <c r="B44" s="319" t="s">
        <v>308</v>
      </c>
      <c r="C44" s="199">
        <v>4</v>
      </c>
      <c r="D44" s="241"/>
      <c r="E44" s="361"/>
      <c r="F44" s="362"/>
      <c r="G44" s="320">
        <f t="shared" si="0"/>
        <v>0</v>
      </c>
      <c r="H44" s="434"/>
      <c r="I44" s="321"/>
    </row>
    <row r="45" spans="1:9" ht="20.149999999999999" customHeight="1" x14ac:dyDescent="0.3">
      <c r="A45" s="418"/>
      <c r="B45" s="319" t="s">
        <v>309</v>
      </c>
      <c r="C45" s="199">
        <v>4</v>
      </c>
      <c r="D45" s="241"/>
      <c r="E45" s="361"/>
      <c r="F45" s="362"/>
      <c r="G45" s="320">
        <f t="shared" si="0"/>
        <v>0</v>
      </c>
      <c r="H45" s="434"/>
      <c r="I45" s="321"/>
    </row>
    <row r="46" spans="1:9" ht="20.149999999999999" customHeight="1" x14ac:dyDescent="0.3">
      <c r="A46" s="418"/>
      <c r="B46" s="319" t="s">
        <v>310</v>
      </c>
      <c r="C46" s="199">
        <v>2</v>
      </c>
      <c r="D46" s="241"/>
      <c r="E46" s="361"/>
      <c r="F46" s="362"/>
      <c r="G46" s="320">
        <f t="shared" si="0"/>
        <v>0</v>
      </c>
      <c r="H46" s="434"/>
      <c r="I46" s="321"/>
    </row>
    <row r="47" spans="1:9" ht="20.149999999999999" customHeight="1" thickBot="1" x14ac:dyDescent="0.35">
      <c r="A47" s="432"/>
      <c r="B47" s="322" t="s">
        <v>311</v>
      </c>
      <c r="C47" s="210">
        <v>4</v>
      </c>
      <c r="D47" s="247"/>
      <c r="E47" s="363"/>
      <c r="F47" s="364"/>
      <c r="G47" s="323">
        <f t="shared" si="0"/>
        <v>0</v>
      </c>
      <c r="H47" s="435"/>
      <c r="I47" s="324"/>
    </row>
    <row r="48" spans="1:9" ht="20.149999999999999" customHeight="1" x14ac:dyDescent="0.3">
      <c r="A48" s="417" t="s">
        <v>340</v>
      </c>
      <c r="B48" s="316" t="s">
        <v>307</v>
      </c>
      <c r="C48" s="195">
        <v>24</v>
      </c>
      <c r="D48" s="239"/>
      <c r="E48" s="359"/>
      <c r="F48" s="360"/>
      <c r="G48" s="317">
        <f t="shared" si="0"/>
        <v>0</v>
      </c>
      <c r="H48" s="433">
        <f t="shared" ref="H48" si="13">SUM(G48:G52)</f>
        <v>0</v>
      </c>
      <c r="I48" s="318">
        <f t="shared" ref="I48" si="14">H48*12</f>
        <v>0</v>
      </c>
    </row>
    <row r="49" spans="1:9" ht="20.149999999999999" customHeight="1" x14ac:dyDescent="0.3">
      <c r="A49" s="418"/>
      <c r="B49" s="319" t="s">
        <v>308</v>
      </c>
      <c r="C49" s="199">
        <v>13</v>
      </c>
      <c r="D49" s="241"/>
      <c r="E49" s="361"/>
      <c r="F49" s="362"/>
      <c r="G49" s="320">
        <f t="shared" si="0"/>
        <v>0</v>
      </c>
      <c r="H49" s="434"/>
      <c r="I49" s="321"/>
    </row>
    <row r="50" spans="1:9" ht="20.149999999999999" customHeight="1" x14ac:dyDescent="0.3">
      <c r="A50" s="418"/>
      <c r="B50" s="319" t="s">
        <v>309</v>
      </c>
      <c r="C50" s="199">
        <v>13</v>
      </c>
      <c r="D50" s="241"/>
      <c r="E50" s="361"/>
      <c r="F50" s="362"/>
      <c r="G50" s="320">
        <f t="shared" si="0"/>
        <v>0</v>
      </c>
      <c r="H50" s="434"/>
      <c r="I50" s="321"/>
    </row>
    <row r="51" spans="1:9" ht="20.149999999999999" customHeight="1" x14ac:dyDescent="0.3">
      <c r="A51" s="418"/>
      <c r="B51" s="319" t="s">
        <v>310</v>
      </c>
      <c r="C51" s="199">
        <v>12</v>
      </c>
      <c r="D51" s="241"/>
      <c r="E51" s="361"/>
      <c r="F51" s="362"/>
      <c r="G51" s="320">
        <f t="shared" si="0"/>
        <v>0</v>
      </c>
      <c r="H51" s="434"/>
      <c r="I51" s="321"/>
    </row>
    <row r="52" spans="1:9" ht="20.149999999999999" customHeight="1" thickBot="1" x14ac:dyDescent="0.35">
      <c r="A52" s="432"/>
      <c r="B52" s="322" t="s">
        <v>311</v>
      </c>
      <c r="C52" s="210">
        <v>12</v>
      </c>
      <c r="D52" s="247"/>
      <c r="E52" s="363"/>
      <c r="F52" s="364"/>
      <c r="G52" s="323">
        <f t="shared" si="0"/>
        <v>0</v>
      </c>
      <c r="H52" s="435"/>
      <c r="I52" s="324"/>
    </row>
    <row r="53" spans="1:9" ht="20.149999999999999" customHeight="1" x14ac:dyDescent="0.3">
      <c r="A53" s="417" t="s">
        <v>341</v>
      </c>
      <c r="B53" s="316" t="s">
        <v>307</v>
      </c>
      <c r="C53" s="195">
        <v>8</v>
      </c>
      <c r="D53" s="239"/>
      <c r="E53" s="359"/>
      <c r="F53" s="360"/>
      <c r="G53" s="317">
        <f>E53*F53</f>
        <v>0</v>
      </c>
      <c r="H53" s="433">
        <f>SUM(G53:G57)</f>
        <v>0</v>
      </c>
      <c r="I53" s="318">
        <f>H53*12</f>
        <v>0</v>
      </c>
    </row>
    <row r="54" spans="1:9" ht="20.149999999999999" customHeight="1" x14ac:dyDescent="0.3">
      <c r="A54" s="418"/>
      <c r="B54" s="319" t="s">
        <v>308</v>
      </c>
      <c r="C54" s="199">
        <v>4</v>
      </c>
      <c r="D54" s="241"/>
      <c r="E54" s="361"/>
      <c r="F54" s="362"/>
      <c r="G54" s="320">
        <f>E54*F54</f>
        <v>0</v>
      </c>
      <c r="H54" s="434"/>
      <c r="I54" s="321"/>
    </row>
    <row r="55" spans="1:9" ht="20.149999999999999" customHeight="1" x14ac:dyDescent="0.3">
      <c r="A55" s="418"/>
      <c r="B55" s="319" t="s">
        <v>309</v>
      </c>
      <c r="C55" s="199">
        <v>4</v>
      </c>
      <c r="D55" s="241"/>
      <c r="E55" s="361"/>
      <c r="F55" s="362"/>
      <c r="G55" s="320">
        <f>E55*F55</f>
        <v>0</v>
      </c>
      <c r="H55" s="434"/>
      <c r="I55" s="321"/>
    </row>
    <row r="56" spans="1:9" ht="20.149999999999999" customHeight="1" x14ac:dyDescent="0.3">
      <c r="A56" s="418"/>
      <c r="B56" s="319" t="s">
        <v>310</v>
      </c>
      <c r="C56" s="199">
        <v>4</v>
      </c>
      <c r="D56" s="241"/>
      <c r="E56" s="361"/>
      <c r="F56" s="362"/>
      <c r="G56" s="320">
        <f>E56*F56</f>
        <v>0</v>
      </c>
      <c r="H56" s="434"/>
      <c r="I56" s="321"/>
    </row>
    <row r="57" spans="1:9" ht="20.149999999999999" customHeight="1" thickBot="1" x14ac:dyDescent="0.35">
      <c r="A57" s="432"/>
      <c r="B57" s="322" t="s">
        <v>311</v>
      </c>
      <c r="C57" s="210">
        <v>4</v>
      </c>
      <c r="D57" s="247"/>
      <c r="E57" s="363"/>
      <c r="F57" s="364"/>
      <c r="G57" s="323">
        <f>E57*F57</f>
        <v>0</v>
      </c>
      <c r="H57" s="435"/>
      <c r="I57" s="324"/>
    </row>
    <row r="58" spans="1:9" x14ac:dyDescent="0.3">
      <c r="A58" s="417" t="s">
        <v>342</v>
      </c>
      <c r="B58" s="325" t="s">
        <v>307</v>
      </c>
      <c r="C58" s="326"/>
      <c r="D58" s="327"/>
      <c r="E58" s="328"/>
      <c r="F58" s="327"/>
      <c r="G58" s="327"/>
      <c r="H58" s="327"/>
      <c r="I58" s="329"/>
    </row>
    <row r="59" spans="1:9" x14ac:dyDescent="0.3">
      <c r="A59" s="418"/>
      <c r="B59" s="330" t="s">
        <v>308</v>
      </c>
      <c r="C59" s="331"/>
      <c r="D59" s="332"/>
      <c r="E59" s="333"/>
      <c r="F59" s="332"/>
      <c r="G59" s="332"/>
      <c r="H59" s="332"/>
      <c r="I59" s="334"/>
    </row>
    <row r="60" spans="1:9" x14ac:dyDescent="0.3">
      <c r="A60" s="418"/>
      <c r="B60" s="330" t="s">
        <v>309</v>
      </c>
      <c r="C60" s="331"/>
      <c r="D60" s="332"/>
      <c r="E60" s="333"/>
      <c r="F60" s="332"/>
      <c r="G60" s="332"/>
      <c r="H60" s="332"/>
      <c r="I60" s="334"/>
    </row>
    <row r="61" spans="1:9" x14ac:dyDescent="0.3">
      <c r="A61" s="418"/>
      <c r="B61" s="330" t="s">
        <v>310</v>
      </c>
      <c r="C61" s="331"/>
      <c r="D61" s="332"/>
      <c r="E61" s="333"/>
      <c r="F61" s="332"/>
      <c r="G61" s="332"/>
      <c r="H61" s="332"/>
      <c r="I61" s="334"/>
    </row>
    <row r="62" spans="1:9" ht="13.5" thickBot="1" x14ac:dyDescent="0.35">
      <c r="A62" s="432"/>
      <c r="B62" s="330" t="s">
        <v>311</v>
      </c>
      <c r="C62" s="335"/>
      <c r="D62" s="336"/>
      <c r="E62" s="337"/>
      <c r="F62" s="336"/>
      <c r="G62" s="336"/>
      <c r="H62" s="336"/>
      <c r="I62" s="338"/>
    </row>
    <row r="63" spans="1:9" ht="20.149999999999999" customHeight="1" x14ac:dyDescent="0.3">
      <c r="A63" s="417" t="s">
        <v>343</v>
      </c>
      <c r="B63" s="316" t="s">
        <v>307</v>
      </c>
      <c r="C63" s="195">
        <v>6</v>
      </c>
      <c r="D63" s="239"/>
      <c r="E63" s="359"/>
      <c r="F63" s="360"/>
      <c r="G63" s="317">
        <f>E63*F63</f>
        <v>0</v>
      </c>
      <c r="H63" s="433">
        <f t="shared" ref="H63" si="15">SUM(G63:G67)</f>
        <v>0</v>
      </c>
      <c r="I63" s="318">
        <f t="shared" ref="I63" si="16">H63*12</f>
        <v>0</v>
      </c>
    </row>
    <row r="64" spans="1:9" ht="20.149999999999999" customHeight="1" x14ac:dyDescent="0.3">
      <c r="A64" s="418"/>
      <c r="B64" s="319" t="s">
        <v>308</v>
      </c>
      <c r="C64" s="199">
        <v>6</v>
      </c>
      <c r="D64" s="241"/>
      <c r="E64" s="361"/>
      <c r="F64" s="362"/>
      <c r="G64" s="320">
        <f>E64*F64</f>
        <v>0</v>
      </c>
      <c r="H64" s="434"/>
      <c r="I64" s="321"/>
    </row>
    <row r="65" spans="1:9" ht="20.149999999999999" customHeight="1" x14ac:dyDescent="0.3">
      <c r="A65" s="418"/>
      <c r="B65" s="319" t="s">
        <v>309</v>
      </c>
      <c r="C65" s="199">
        <v>6</v>
      </c>
      <c r="D65" s="241"/>
      <c r="E65" s="361"/>
      <c r="F65" s="362"/>
      <c r="G65" s="320">
        <f>E65*F65</f>
        <v>0</v>
      </c>
      <c r="H65" s="434"/>
      <c r="I65" s="321"/>
    </row>
    <row r="66" spans="1:9" ht="20.149999999999999" customHeight="1" x14ac:dyDescent="0.3">
      <c r="A66" s="418"/>
      <c r="B66" s="319" t="s">
        <v>310</v>
      </c>
      <c r="C66" s="199">
        <v>3</v>
      </c>
      <c r="D66" s="241"/>
      <c r="E66" s="361"/>
      <c r="F66" s="362"/>
      <c r="G66" s="320">
        <f>E66*F66</f>
        <v>0</v>
      </c>
      <c r="H66" s="434"/>
      <c r="I66" s="321"/>
    </row>
    <row r="67" spans="1:9" ht="20.149999999999999" customHeight="1" thickBot="1" x14ac:dyDescent="0.35">
      <c r="A67" s="432"/>
      <c r="B67" s="322" t="s">
        <v>311</v>
      </c>
      <c r="C67" s="210">
        <v>6</v>
      </c>
      <c r="D67" s="247"/>
      <c r="E67" s="363"/>
      <c r="F67" s="364"/>
      <c r="G67" s="323">
        <f>E67*F67</f>
        <v>0</v>
      </c>
      <c r="H67" s="435"/>
      <c r="I67" s="324"/>
    </row>
    <row r="68" spans="1:9" x14ac:dyDescent="0.3">
      <c r="A68" s="436" t="s">
        <v>111</v>
      </c>
      <c r="B68" s="325" t="s">
        <v>307</v>
      </c>
      <c r="C68" s="339"/>
      <c r="D68" s="340"/>
      <c r="E68" s="341"/>
      <c r="F68" s="327"/>
      <c r="G68" s="340"/>
      <c r="H68" s="340"/>
      <c r="I68" s="342"/>
    </row>
    <row r="69" spans="1:9" x14ac:dyDescent="0.3">
      <c r="A69" s="418"/>
      <c r="B69" s="330" t="s">
        <v>308</v>
      </c>
      <c r="C69" s="343"/>
      <c r="D69" s="344"/>
      <c r="E69" s="345"/>
      <c r="F69" s="332"/>
      <c r="G69" s="344"/>
      <c r="H69" s="344"/>
      <c r="I69" s="346"/>
    </row>
    <row r="70" spans="1:9" x14ac:dyDescent="0.3">
      <c r="A70" s="418"/>
      <c r="B70" s="330" t="s">
        <v>309</v>
      </c>
      <c r="C70" s="343"/>
      <c r="D70" s="344"/>
      <c r="E70" s="345"/>
      <c r="F70" s="332"/>
      <c r="G70" s="344"/>
      <c r="H70" s="344"/>
      <c r="I70" s="346"/>
    </row>
    <row r="71" spans="1:9" x14ac:dyDescent="0.3">
      <c r="A71" s="418"/>
      <c r="B71" s="330" t="s">
        <v>310</v>
      </c>
      <c r="C71" s="343"/>
      <c r="D71" s="344"/>
      <c r="E71" s="345"/>
      <c r="F71" s="332"/>
      <c r="G71" s="344"/>
      <c r="H71" s="344"/>
      <c r="I71" s="346"/>
    </row>
    <row r="72" spans="1:9" ht="13.5" thickBot="1" x14ac:dyDescent="0.35">
      <c r="A72" s="432"/>
      <c r="B72" s="330" t="s">
        <v>311</v>
      </c>
      <c r="C72" s="347"/>
      <c r="D72" s="348"/>
      <c r="E72" s="349"/>
      <c r="F72" s="336"/>
      <c r="G72" s="348"/>
      <c r="H72" s="348"/>
      <c r="I72" s="350"/>
    </row>
    <row r="73" spans="1:9" ht="20.149999999999999" customHeight="1" x14ac:dyDescent="0.3">
      <c r="A73" s="436" t="s">
        <v>251</v>
      </c>
      <c r="B73" s="316" t="s">
        <v>307</v>
      </c>
      <c r="C73" s="195">
        <v>8</v>
      </c>
      <c r="D73" s="239"/>
      <c r="E73" s="359"/>
      <c r="F73" s="360"/>
      <c r="G73" s="317">
        <f t="shared" si="0"/>
        <v>0</v>
      </c>
      <c r="H73" s="433">
        <f t="shared" ref="H73" si="17">SUM(G73:G77)</f>
        <v>0</v>
      </c>
      <c r="I73" s="318">
        <f t="shared" ref="I73" si="18">H73*12</f>
        <v>0</v>
      </c>
    </row>
    <row r="74" spans="1:9" ht="20.149999999999999" customHeight="1" x14ac:dyDescent="0.3">
      <c r="A74" s="418"/>
      <c r="B74" s="319" t="s">
        <v>308</v>
      </c>
      <c r="C74" s="199">
        <v>8</v>
      </c>
      <c r="D74" s="241"/>
      <c r="E74" s="361"/>
      <c r="F74" s="362"/>
      <c r="G74" s="320">
        <f t="shared" si="0"/>
        <v>0</v>
      </c>
      <c r="H74" s="434"/>
      <c r="I74" s="321"/>
    </row>
    <row r="75" spans="1:9" ht="20.149999999999999" customHeight="1" x14ac:dyDescent="0.3">
      <c r="A75" s="418"/>
      <c r="B75" s="319" t="s">
        <v>309</v>
      </c>
      <c r="C75" s="199">
        <v>8</v>
      </c>
      <c r="D75" s="241"/>
      <c r="E75" s="361"/>
      <c r="F75" s="362"/>
      <c r="G75" s="320">
        <f t="shared" si="0"/>
        <v>0</v>
      </c>
      <c r="H75" s="434"/>
      <c r="I75" s="321"/>
    </row>
    <row r="76" spans="1:9" ht="20.149999999999999" customHeight="1" x14ac:dyDescent="0.3">
      <c r="A76" s="418"/>
      <c r="B76" s="319" t="s">
        <v>310</v>
      </c>
      <c r="C76" s="199">
        <v>4</v>
      </c>
      <c r="D76" s="241"/>
      <c r="E76" s="361"/>
      <c r="F76" s="362"/>
      <c r="G76" s="320">
        <f t="shared" si="0"/>
        <v>0</v>
      </c>
      <c r="H76" s="434"/>
      <c r="I76" s="321"/>
    </row>
    <row r="77" spans="1:9" ht="20.149999999999999" customHeight="1" thickBot="1" x14ac:dyDescent="0.35">
      <c r="A77" s="432"/>
      <c r="B77" s="322" t="s">
        <v>311</v>
      </c>
      <c r="C77" s="210">
        <v>8</v>
      </c>
      <c r="D77" s="247"/>
      <c r="E77" s="363"/>
      <c r="F77" s="364"/>
      <c r="G77" s="323">
        <f t="shared" si="0"/>
        <v>0</v>
      </c>
      <c r="H77" s="435"/>
      <c r="I77" s="324"/>
    </row>
    <row r="78" spans="1:9" ht="20.149999999999999" customHeight="1" x14ac:dyDescent="0.3">
      <c r="A78" s="436" t="s">
        <v>319</v>
      </c>
      <c r="B78" s="316" t="s">
        <v>307</v>
      </c>
      <c r="C78" s="195">
        <v>2</v>
      </c>
      <c r="D78" s="239"/>
      <c r="E78" s="359"/>
      <c r="F78" s="360"/>
      <c r="G78" s="317">
        <f t="shared" si="0"/>
        <v>0</v>
      </c>
      <c r="H78" s="433">
        <f t="shared" ref="H78" si="19">SUM(G78:G82)</f>
        <v>0</v>
      </c>
      <c r="I78" s="318">
        <f t="shared" ref="I78" si="20">H78*12</f>
        <v>0</v>
      </c>
    </row>
    <row r="79" spans="1:9" ht="20.149999999999999" customHeight="1" x14ac:dyDescent="0.3">
      <c r="A79" s="418"/>
      <c r="B79" s="319" t="s">
        <v>308</v>
      </c>
      <c r="C79" s="199">
        <v>2</v>
      </c>
      <c r="D79" s="241"/>
      <c r="E79" s="361"/>
      <c r="F79" s="362"/>
      <c r="G79" s="320">
        <f t="shared" si="0"/>
        <v>0</v>
      </c>
      <c r="H79" s="434"/>
      <c r="I79" s="321"/>
    </row>
    <row r="80" spans="1:9" ht="20.149999999999999" customHeight="1" x14ac:dyDescent="0.3">
      <c r="A80" s="418"/>
      <c r="B80" s="319" t="s">
        <v>309</v>
      </c>
      <c r="C80" s="199">
        <v>2</v>
      </c>
      <c r="D80" s="241"/>
      <c r="E80" s="361"/>
      <c r="F80" s="362"/>
      <c r="G80" s="320">
        <f t="shared" si="0"/>
        <v>0</v>
      </c>
      <c r="H80" s="434"/>
      <c r="I80" s="321"/>
    </row>
    <row r="81" spans="1:9" ht="20.149999999999999" customHeight="1" x14ac:dyDescent="0.3">
      <c r="A81" s="418"/>
      <c r="B81" s="319" t="s">
        <v>310</v>
      </c>
      <c r="C81" s="199">
        <v>2</v>
      </c>
      <c r="D81" s="241"/>
      <c r="E81" s="361"/>
      <c r="F81" s="362"/>
      <c r="G81" s="320">
        <f t="shared" si="0"/>
        <v>0</v>
      </c>
      <c r="H81" s="434"/>
      <c r="I81" s="321"/>
    </row>
    <row r="82" spans="1:9" ht="20.149999999999999" customHeight="1" thickBot="1" x14ac:dyDescent="0.35">
      <c r="A82" s="432"/>
      <c r="B82" s="322" t="s">
        <v>311</v>
      </c>
      <c r="C82" s="210">
        <v>2</v>
      </c>
      <c r="D82" s="247"/>
      <c r="E82" s="363"/>
      <c r="F82" s="364"/>
      <c r="G82" s="323">
        <f t="shared" si="0"/>
        <v>0</v>
      </c>
      <c r="H82" s="435"/>
      <c r="I82" s="324"/>
    </row>
    <row r="83" spans="1:9" ht="20.149999999999999" customHeight="1" x14ac:dyDescent="0.3">
      <c r="A83" s="436" t="s">
        <v>255</v>
      </c>
      <c r="B83" s="316" t="s">
        <v>307</v>
      </c>
      <c r="C83" s="195">
        <v>6</v>
      </c>
      <c r="D83" s="239"/>
      <c r="E83" s="359"/>
      <c r="F83" s="360"/>
      <c r="G83" s="317">
        <f t="shared" ref="G83:G97" si="21">E83*F83</f>
        <v>0</v>
      </c>
      <c r="H83" s="433">
        <f t="shared" ref="H83" si="22">SUM(G83:G87)</f>
        <v>0</v>
      </c>
      <c r="I83" s="318">
        <f t="shared" ref="I83" si="23">H83*12</f>
        <v>0</v>
      </c>
    </row>
    <row r="84" spans="1:9" ht="20.149999999999999" customHeight="1" x14ac:dyDescent="0.3">
      <c r="A84" s="418"/>
      <c r="B84" s="319" t="s">
        <v>308</v>
      </c>
      <c r="C84" s="199">
        <v>4</v>
      </c>
      <c r="D84" s="241"/>
      <c r="E84" s="361"/>
      <c r="F84" s="362"/>
      <c r="G84" s="320">
        <f t="shared" si="21"/>
        <v>0</v>
      </c>
      <c r="H84" s="434"/>
      <c r="I84" s="321"/>
    </row>
    <row r="85" spans="1:9" ht="20.149999999999999" customHeight="1" x14ac:dyDescent="0.3">
      <c r="A85" s="418"/>
      <c r="B85" s="319" t="s">
        <v>309</v>
      </c>
      <c r="C85" s="199">
        <v>4</v>
      </c>
      <c r="D85" s="241"/>
      <c r="E85" s="361"/>
      <c r="F85" s="362"/>
      <c r="G85" s="320">
        <f t="shared" si="21"/>
        <v>0</v>
      </c>
      <c r="H85" s="434"/>
      <c r="I85" s="321"/>
    </row>
    <row r="86" spans="1:9" ht="20.149999999999999" customHeight="1" x14ac:dyDescent="0.3">
      <c r="A86" s="418"/>
      <c r="B86" s="319" t="s">
        <v>310</v>
      </c>
      <c r="C86" s="199">
        <v>2</v>
      </c>
      <c r="D86" s="241"/>
      <c r="E86" s="361"/>
      <c r="F86" s="362"/>
      <c r="G86" s="320">
        <f t="shared" si="21"/>
        <v>0</v>
      </c>
      <c r="H86" s="434"/>
      <c r="I86" s="321"/>
    </row>
    <row r="87" spans="1:9" ht="20.149999999999999" customHeight="1" thickBot="1" x14ac:dyDescent="0.35">
      <c r="A87" s="432"/>
      <c r="B87" s="322" t="s">
        <v>311</v>
      </c>
      <c r="C87" s="210">
        <v>3</v>
      </c>
      <c r="D87" s="247"/>
      <c r="E87" s="363"/>
      <c r="F87" s="364"/>
      <c r="G87" s="323">
        <f t="shared" si="21"/>
        <v>0</v>
      </c>
      <c r="H87" s="435"/>
      <c r="I87" s="324"/>
    </row>
    <row r="88" spans="1:9" ht="20.149999999999999" customHeight="1" x14ac:dyDescent="0.3">
      <c r="A88" s="436" t="s">
        <v>258</v>
      </c>
      <c r="B88" s="316" t="s">
        <v>307</v>
      </c>
      <c r="C88" s="195">
        <v>6</v>
      </c>
      <c r="D88" s="239"/>
      <c r="E88" s="359"/>
      <c r="F88" s="360"/>
      <c r="G88" s="317">
        <f t="shared" si="21"/>
        <v>0</v>
      </c>
      <c r="H88" s="433">
        <f t="shared" ref="H88" si="24">SUM(G88:G92)</f>
        <v>0</v>
      </c>
      <c r="I88" s="318">
        <f t="shared" ref="I88" si="25">H88*12</f>
        <v>0</v>
      </c>
    </row>
    <row r="89" spans="1:9" ht="20.149999999999999" customHeight="1" x14ac:dyDescent="0.3">
      <c r="A89" s="418"/>
      <c r="B89" s="319" t="s">
        <v>308</v>
      </c>
      <c r="C89" s="199">
        <v>3</v>
      </c>
      <c r="D89" s="241"/>
      <c r="E89" s="361"/>
      <c r="F89" s="362"/>
      <c r="G89" s="320">
        <f t="shared" si="21"/>
        <v>0</v>
      </c>
      <c r="H89" s="434"/>
      <c r="I89" s="321"/>
    </row>
    <row r="90" spans="1:9" ht="20.149999999999999" customHeight="1" x14ac:dyDescent="0.3">
      <c r="A90" s="418"/>
      <c r="B90" s="319" t="s">
        <v>309</v>
      </c>
      <c r="C90" s="199">
        <v>3</v>
      </c>
      <c r="D90" s="241"/>
      <c r="E90" s="361"/>
      <c r="F90" s="362"/>
      <c r="G90" s="320">
        <f t="shared" si="21"/>
        <v>0</v>
      </c>
      <c r="H90" s="434"/>
      <c r="I90" s="321"/>
    </row>
    <row r="91" spans="1:9" ht="20.149999999999999" customHeight="1" x14ac:dyDescent="0.3">
      <c r="A91" s="418"/>
      <c r="B91" s="319" t="s">
        <v>310</v>
      </c>
      <c r="C91" s="199">
        <v>3</v>
      </c>
      <c r="D91" s="241"/>
      <c r="E91" s="361"/>
      <c r="F91" s="362"/>
      <c r="G91" s="320">
        <f t="shared" si="21"/>
        <v>0</v>
      </c>
      <c r="H91" s="434"/>
      <c r="I91" s="321"/>
    </row>
    <row r="92" spans="1:9" ht="20.149999999999999" customHeight="1" thickBot="1" x14ac:dyDescent="0.35">
      <c r="A92" s="432"/>
      <c r="B92" s="322" t="s">
        <v>311</v>
      </c>
      <c r="C92" s="210">
        <v>2</v>
      </c>
      <c r="D92" s="247"/>
      <c r="E92" s="363"/>
      <c r="F92" s="364"/>
      <c r="G92" s="323">
        <f t="shared" si="21"/>
        <v>0</v>
      </c>
      <c r="H92" s="435"/>
      <c r="I92" s="324"/>
    </row>
    <row r="93" spans="1:9" ht="20.149999999999999" customHeight="1" x14ac:dyDescent="0.3">
      <c r="A93" s="436" t="s">
        <v>84</v>
      </c>
      <c r="B93" s="316" t="s">
        <v>307</v>
      </c>
      <c r="C93" s="195">
        <v>6</v>
      </c>
      <c r="D93" s="239"/>
      <c r="E93" s="359"/>
      <c r="F93" s="360"/>
      <c r="G93" s="317">
        <f t="shared" si="21"/>
        <v>0</v>
      </c>
      <c r="H93" s="433">
        <f t="shared" ref="H93" si="26">SUM(G93:G97)</f>
        <v>0</v>
      </c>
      <c r="I93" s="318">
        <f t="shared" ref="I93" si="27">H93*12</f>
        <v>0</v>
      </c>
    </row>
    <row r="94" spans="1:9" ht="20.149999999999999" customHeight="1" x14ac:dyDescent="0.3">
      <c r="A94" s="418"/>
      <c r="B94" s="319" t="s">
        <v>308</v>
      </c>
      <c r="C94" s="199">
        <v>6</v>
      </c>
      <c r="D94" s="241"/>
      <c r="E94" s="361"/>
      <c r="F94" s="362"/>
      <c r="G94" s="320">
        <f t="shared" si="21"/>
        <v>0</v>
      </c>
      <c r="H94" s="434"/>
      <c r="I94" s="321"/>
    </row>
    <row r="95" spans="1:9" ht="20.149999999999999" customHeight="1" x14ac:dyDescent="0.3">
      <c r="A95" s="418"/>
      <c r="B95" s="319" t="s">
        <v>309</v>
      </c>
      <c r="C95" s="199">
        <v>6</v>
      </c>
      <c r="D95" s="241"/>
      <c r="E95" s="361"/>
      <c r="F95" s="362"/>
      <c r="G95" s="320">
        <f t="shared" si="21"/>
        <v>0</v>
      </c>
      <c r="H95" s="434"/>
      <c r="I95" s="321"/>
    </row>
    <row r="96" spans="1:9" ht="20.149999999999999" customHeight="1" x14ac:dyDescent="0.3">
      <c r="A96" s="418"/>
      <c r="B96" s="319" t="s">
        <v>310</v>
      </c>
      <c r="C96" s="199">
        <v>3</v>
      </c>
      <c r="D96" s="241"/>
      <c r="E96" s="361"/>
      <c r="F96" s="362"/>
      <c r="G96" s="320">
        <f t="shared" si="21"/>
        <v>0</v>
      </c>
      <c r="H96" s="434"/>
      <c r="I96" s="321"/>
    </row>
    <row r="97" spans="1:9" ht="20.149999999999999" customHeight="1" thickBot="1" x14ac:dyDescent="0.35">
      <c r="A97" s="432"/>
      <c r="B97" s="322" t="s">
        <v>311</v>
      </c>
      <c r="C97" s="210">
        <v>4</v>
      </c>
      <c r="D97" s="247"/>
      <c r="E97" s="363"/>
      <c r="F97" s="364"/>
      <c r="G97" s="323">
        <f t="shared" si="21"/>
        <v>0</v>
      </c>
      <c r="H97" s="435"/>
      <c r="I97" s="324"/>
    </row>
    <row r="98" spans="1:9" ht="20.149999999999999" customHeight="1" x14ac:dyDescent="0.3">
      <c r="A98" s="417" t="s">
        <v>344</v>
      </c>
      <c r="B98" s="316" t="s">
        <v>307</v>
      </c>
      <c r="C98" s="195">
        <v>10</v>
      </c>
      <c r="D98" s="239"/>
      <c r="E98" s="359"/>
      <c r="F98" s="360"/>
      <c r="G98" s="317">
        <f>E98*F98</f>
        <v>0</v>
      </c>
      <c r="H98" s="433">
        <f t="shared" ref="H98" si="28">SUM(G98:G102)</f>
        <v>0</v>
      </c>
      <c r="I98" s="318">
        <f t="shared" ref="I98" si="29">H98*12</f>
        <v>0</v>
      </c>
    </row>
    <row r="99" spans="1:9" ht="20.149999999999999" customHeight="1" x14ac:dyDescent="0.3">
      <c r="A99" s="418"/>
      <c r="B99" s="319" t="s">
        <v>308</v>
      </c>
      <c r="C99" s="199">
        <v>5</v>
      </c>
      <c r="D99" s="241"/>
      <c r="E99" s="361"/>
      <c r="F99" s="362"/>
      <c r="G99" s="320">
        <f>E99*F99</f>
        <v>0</v>
      </c>
      <c r="H99" s="434"/>
      <c r="I99" s="321"/>
    </row>
    <row r="100" spans="1:9" ht="20.149999999999999" customHeight="1" x14ac:dyDescent="0.3">
      <c r="A100" s="418"/>
      <c r="B100" s="319" t="s">
        <v>309</v>
      </c>
      <c r="C100" s="199">
        <v>5</v>
      </c>
      <c r="D100" s="241"/>
      <c r="E100" s="361"/>
      <c r="F100" s="362"/>
      <c r="G100" s="320">
        <f>E100*F100</f>
        <v>0</v>
      </c>
      <c r="H100" s="434"/>
      <c r="I100" s="321"/>
    </row>
    <row r="101" spans="1:9" ht="20.149999999999999" customHeight="1" x14ac:dyDescent="0.3">
      <c r="A101" s="418"/>
      <c r="B101" s="319" t="s">
        <v>310</v>
      </c>
      <c r="C101" s="199">
        <v>5</v>
      </c>
      <c r="D101" s="241"/>
      <c r="E101" s="361"/>
      <c r="F101" s="362"/>
      <c r="G101" s="320">
        <f>E101*F101</f>
        <v>0</v>
      </c>
      <c r="H101" s="434"/>
      <c r="I101" s="321"/>
    </row>
    <row r="102" spans="1:9" ht="20.149999999999999" customHeight="1" thickBot="1" x14ac:dyDescent="0.35">
      <c r="A102" s="432"/>
      <c r="B102" s="322" t="s">
        <v>311</v>
      </c>
      <c r="C102" s="210">
        <v>5</v>
      </c>
      <c r="D102" s="247"/>
      <c r="E102" s="363"/>
      <c r="F102" s="364"/>
      <c r="G102" s="323">
        <f>E102*F102</f>
        <v>0</v>
      </c>
      <c r="H102" s="435"/>
      <c r="I102" s="324"/>
    </row>
    <row r="103" spans="1:9" ht="29.5" customHeight="1" thickBot="1" x14ac:dyDescent="0.35">
      <c r="A103"/>
      <c r="B103" s="351"/>
      <c r="C103" s="262"/>
      <c r="D103"/>
      <c r="E103" s="262"/>
      <c r="F103" s="352"/>
      <c r="G103" s="353" t="s">
        <v>312</v>
      </c>
      <c r="H103" s="354">
        <f>SUM(H8:H102)</f>
        <v>0</v>
      </c>
      <c r="I103" s="355">
        <f>SUM(I8:I102)</f>
        <v>0</v>
      </c>
    </row>
    <row r="221" spans="11:13" x14ac:dyDescent="0.3">
      <c r="K221" s="300"/>
      <c r="L221" s="300"/>
      <c r="M221" s="300"/>
    </row>
    <row r="306" spans="11:13" x14ac:dyDescent="0.3">
      <c r="K306" s="300"/>
      <c r="L306" s="300"/>
      <c r="M306" s="300"/>
    </row>
    <row r="333" spans="9:13" x14ac:dyDescent="0.3">
      <c r="K333" s="300"/>
      <c r="L333" s="300"/>
      <c r="M333" s="300"/>
    </row>
    <row r="334" spans="9:13" x14ac:dyDescent="0.3">
      <c r="K334" s="300"/>
      <c r="L334" s="300"/>
      <c r="M334" s="300"/>
    </row>
    <row r="335" spans="9:13" x14ac:dyDescent="0.3">
      <c r="I335" s="357"/>
      <c r="J335" s="358"/>
      <c r="K335" s="358"/>
      <c r="L335" s="358"/>
      <c r="M335" s="358"/>
    </row>
  </sheetData>
  <sheetProtection algorithmName="SHA-512" hashValue="89SflDjb7VC8qtVKq4tp70BKaZ+ozPVRRlWfvJ6ES2/3wqTIe0R679RE3RHWk5OlDmjmPQMQd442UdqrLpvj1g==" saltValue="pqUCT9rrZbKurXoeqVgSAw==" spinCount="100000" sheet="1" objects="1" scenarios="1"/>
  <mergeCells count="37">
    <mergeCell ref="A98:A102"/>
    <mergeCell ref="H98:H102"/>
    <mergeCell ref="A88:A92"/>
    <mergeCell ref="H88:H92"/>
    <mergeCell ref="A93:A97"/>
    <mergeCell ref="H93:H97"/>
    <mergeCell ref="A83:A87"/>
    <mergeCell ref="H83:H87"/>
    <mergeCell ref="A78:A82"/>
    <mergeCell ref="H78:H82"/>
    <mergeCell ref="A48:A52"/>
    <mergeCell ref="H48:H52"/>
    <mergeCell ref="A73:A77"/>
    <mergeCell ref="H73:H77"/>
    <mergeCell ref="A53:A57"/>
    <mergeCell ref="H53:H57"/>
    <mergeCell ref="A58:A62"/>
    <mergeCell ref="A63:A67"/>
    <mergeCell ref="H63:H67"/>
    <mergeCell ref="A68:A72"/>
    <mergeCell ref="A43:A47"/>
    <mergeCell ref="H43:H47"/>
    <mergeCell ref="A28:A32"/>
    <mergeCell ref="H28:H32"/>
    <mergeCell ref="A33:A37"/>
    <mergeCell ref="H33:H37"/>
    <mergeCell ref="A23:A27"/>
    <mergeCell ref="H23:H27"/>
    <mergeCell ref="A13:A17"/>
    <mergeCell ref="A38:A42"/>
    <mergeCell ref="H38:H42"/>
    <mergeCell ref="C3:D3"/>
    <mergeCell ref="A1:I1"/>
    <mergeCell ref="A8:A12"/>
    <mergeCell ref="H8:H12"/>
    <mergeCell ref="A18:A22"/>
    <mergeCell ref="H18:H22"/>
  </mergeCells>
  <dataValidations count="1">
    <dataValidation allowBlank="1" showInputMessage="1" showErrorMessage="1" errorTitle="Matériels vus sur site" error="Merci d'indiquer par Oui ou  Non s'il y a une intervention de la permanence" prompt="Merci d'indiquer s'il y a bien une permanence" sqref="B8:B82 B83:B102" xr:uid="{F60D3AC5-D32A-4E0A-9F86-3DF362873A38}"/>
  </dataValidations>
  <printOptions horizontalCentered="1"/>
  <pageMargins left="0.23622047244094491" right="0.23622047244094491" top="0.31496062992125984" bottom="0.31496062992125984" header="0.15748031496062992" footer="0.15748031496062992"/>
  <pageSetup paperSize="9" scale="74" fitToHeight="10" orientation="portrait" r:id="rId1"/>
  <headerFooter alignWithMargins="0">
    <oddFooter>&amp;L&amp;"Calibri,Normal"&amp;9Marché 25-M-S3Y-019 Prestations de nettoyage des locaux et gestion des déchets&amp;R&amp;"Calibri,Normal"&amp;9Page &amp;P/&amp;N</oddFooter>
  </headerFooter>
  <rowBreaks count="1" manualBreakCount="1">
    <brk id="52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7">
    <tabColor rgb="FF4E1AB6"/>
  </sheetPr>
  <dimension ref="A1:I53"/>
  <sheetViews>
    <sheetView showGridLines="0" topLeftCell="A2" zoomScaleNormal="100" zoomScaleSheetLayoutView="70" workbookViewId="0">
      <selection activeCell="B9" sqref="B9"/>
    </sheetView>
  </sheetViews>
  <sheetFormatPr baseColWidth="10" defaultColWidth="11.453125" defaultRowHeight="15.5" x14ac:dyDescent="0.35"/>
  <cols>
    <col min="1" max="1" width="63.7265625" style="365" bestFit="1" customWidth="1"/>
    <col min="2" max="2" width="15.54296875" style="366" customWidth="1"/>
    <col min="3" max="3" width="15.54296875" style="365" customWidth="1"/>
    <col min="4" max="4" width="10.81640625" style="365" customWidth="1"/>
    <col min="5" max="5" width="9.54296875" style="365" customWidth="1"/>
    <col min="6" max="6" width="20.81640625" style="367" customWidth="1"/>
    <col min="7" max="7" width="2" style="365" customWidth="1"/>
    <col min="8" max="8" width="13" style="365" customWidth="1"/>
    <col min="9" max="16384" width="11.453125" style="365"/>
  </cols>
  <sheetData>
    <row r="1" spans="1:9" ht="38.15" customHeight="1" x14ac:dyDescent="0.35"/>
    <row r="2" spans="1:9" ht="104.5" customHeight="1" x14ac:dyDescent="0.35">
      <c r="A2" s="429" t="s">
        <v>352</v>
      </c>
      <c r="B2" s="429"/>
      <c r="C2" s="429"/>
      <c r="D2" s="368"/>
      <c r="E2" s="368"/>
      <c r="F2" s="368"/>
      <c r="G2" s="369"/>
      <c r="H2" s="369"/>
      <c r="I2" s="369"/>
    </row>
    <row r="3" spans="1:9" ht="19.5" customHeight="1" x14ac:dyDescent="0.35">
      <c r="A3" s="370">
        <v>2</v>
      </c>
      <c r="B3" s="371"/>
      <c r="C3" s="370"/>
      <c r="D3" s="370"/>
      <c r="E3" s="370"/>
      <c r="F3" s="370"/>
      <c r="G3" s="369"/>
      <c r="H3" s="369"/>
      <c r="I3" s="369"/>
    </row>
    <row r="4" spans="1:9" s="374" customFormat="1" ht="25" customHeight="1" x14ac:dyDescent="0.3">
      <c r="A4" s="285" t="s">
        <v>268</v>
      </c>
      <c r="B4" s="413">
        <f>'1-Surfaces'!B4</f>
        <v>0</v>
      </c>
      <c r="C4" s="413"/>
      <c r="D4" s="370"/>
      <c r="E4" s="372"/>
      <c r="F4" s="373"/>
    </row>
    <row r="5" spans="1:9" s="374" customFormat="1" ht="21" customHeight="1" x14ac:dyDescent="0.3">
      <c r="B5" s="366"/>
      <c r="D5" s="370"/>
      <c r="F5" s="375"/>
    </row>
    <row r="6" spans="1:9" s="374" customFormat="1" ht="29" x14ac:dyDescent="0.3">
      <c r="A6" s="376" t="s">
        <v>51</v>
      </c>
      <c r="B6" s="377" t="s">
        <v>288</v>
      </c>
      <c r="C6" s="378" t="s">
        <v>287</v>
      </c>
      <c r="F6" s="375"/>
    </row>
    <row r="7" spans="1:9" s="374" customFormat="1" ht="26.15" customHeight="1" x14ac:dyDescent="0.3">
      <c r="A7" s="443" t="s">
        <v>7</v>
      </c>
      <c r="B7" s="444"/>
      <c r="C7" s="445"/>
      <c r="F7" s="375"/>
    </row>
    <row r="8" spans="1:9" s="374" customFormat="1" ht="20.149999999999999" customHeight="1" x14ac:dyDescent="0.3">
      <c r="A8" s="379" t="s">
        <v>8</v>
      </c>
      <c r="B8" s="380" t="s">
        <v>9</v>
      </c>
      <c r="C8" s="383"/>
      <c r="F8" s="375"/>
    </row>
    <row r="9" spans="1:9" s="374" customFormat="1" ht="20.149999999999999" customHeight="1" x14ac:dyDescent="0.3">
      <c r="A9" s="379" t="s">
        <v>10</v>
      </c>
      <c r="B9" s="380" t="s">
        <v>9</v>
      </c>
      <c r="C9" s="383"/>
      <c r="F9" s="375"/>
    </row>
    <row r="10" spans="1:9" s="374" customFormat="1" ht="20.149999999999999" customHeight="1" x14ac:dyDescent="0.3">
      <c r="A10" s="379" t="s">
        <v>11</v>
      </c>
      <c r="B10" s="380" t="s">
        <v>9</v>
      </c>
      <c r="C10" s="383"/>
      <c r="F10" s="375"/>
    </row>
    <row r="11" spans="1:9" s="374" customFormat="1" ht="20.149999999999999" customHeight="1" x14ac:dyDescent="0.3">
      <c r="A11" s="379" t="s">
        <v>12</v>
      </c>
      <c r="B11" s="380" t="s">
        <v>9</v>
      </c>
      <c r="C11" s="383"/>
      <c r="F11" s="375"/>
    </row>
    <row r="12" spans="1:9" s="374" customFormat="1" ht="20.149999999999999" customHeight="1" x14ac:dyDescent="0.3">
      <c r="A12" s="379" t="s">
        <v>13</v>
      </c>
      <c r="B12" s="380" t="s">
        <v>9</v>
      </c>
      <c r="C12" s="383"/>
      <c r="F12" s="375"/>
    </row>
    <row r="13" spans="1:9" s="374" customFormat="1" ht="20.149999999999999" customHeight="1" x14ac:dyDescent="0.3">
      <c r="A13" s="379" t="s">
        <v>14</v>
      </c>
      <c r="B13" s="380" t="s">
        <v>9</v>
      </c>
      <c r="C13" s="383"/>
      <c r="F13" s="375"/>
    </row>
    <row r="14" spans="1:9" s="374" customFormat="1" ht="20.149999999999999" customHeight="1" x14ac:dyDescent="0.3">
      <c r="A14" s="379" t="s">
        <v>15</v>
      </c>
      <c r="B14" s="380" t="s">
        <v>9</v>
      </c>
      <c r="C14" s="383"/>
      <c r="F14" s="375"/>
    </row>
    <row r="15" spans="1:9" s="374" customFormat="1" ht="20.149999999999999" customHeight="1" x14ac:dyDescent="0.3">
      <c r="A15" s="379" t="s">
        <v>16</v>
      </c>
      <c r="B15" s="380" t="s">
        <v>9</v>
      </c>
      <c r="C15" s="383"/>
      <c r="F15" s="375"/>
    </row>
    <row r="16" spans="1:9" s="374" customFormat="1" ht="20.149999999999999" customHeight="1" x14ac:dyDescent="0.3">
      <c r="A16" s="379" t="s">
        <v>17</v>
      </c>
      <c r="B16" s="380" t="s">
        <v>9</v>
      </c>
      <c r="C16" s="383"/>
      <c r="F16" s="375"/>
    </row>
    <row r="17" spans="1:6" s="374" customFormat="1" ht="20.149999999999999" customHeight="1" x14ac:dyDescent="0.3">
      <c r="A17" s="379" t="s">
        <v>18</v>
      </c>
      <c r="B17" s="380" t="s">
        <v>9</v>
      </c>
      <c r="C17" s="383"/>
      <c r="F17" s="375"/>
    </row>
    <row r="18" spans="1:6" s="374" customFormat="1" ht="20.149999999999999" customHeight="1" x14ac:dyDescent="0.3">
      <c r="A18" s="379" t="s">
        <v>19</v>
      </c>
      <c r="B18" s="380" t="s">
        <v>9</v>
      </c>
      <c r="C18" s="383"/>
      <c r="F18" s="375"/>
    </row>
    <row r="19" spans="1:6" s="374" customFormat="1" ht="26.15" customHeight="1" x14ac:dyDescent="0.3">
      <c r="A19" s="440" t="s">
        <v>20</v>
      </c>
      <c r="B19" s="441"/>
      <c r="C19" s="442"/>
      <c r="F19" s="375"/>
    </row>
    <row r="20" spans="1:6" s="374" customFormat="1" ht="20.149999999999999" customHeight="1" x14ac:dyDescent="0.3">
      <c r="A20" s="379" t="s">
        <v>21</v>
      </c>
      <c r="B20" s="380" t="s">
        <v>9</v>
      </c>
      <c r="C20" s="383"/>
      <c r="F20" s="375"/>
    </row>
    <row r="21" spans="1:6" s="374" customFormat="1" ht="20.149999999999999" customHeight="1" x14ac:dyDescent="0.3">
      <c r="A21" s="379" t="s">
        <v>22</v>
      </c>
      <c r="B21" s="380" t="s">
        <v>9</v>
      </c>
      <c r="C21" s="383"/>
      <c r="F21" s="375"/>
    </row>
    <row r="22" spans="1:6" s="374" customFormat="1" ht="26.15" customHeight="1" x14ac:dyDescent="0.3">
      <c r="A22" s="437" t="s">
        <v>23</v>
      </c>
      <c r="B22" s="438"/>
      <c r="C22" s="439"/>
      <c r="F22" s="375"/>
    </row>
    <row r="23" spans="1:6" s="374" customFormat="1" ht="20.149999999999999" customHeight="1" x14ac:dyDescent="0.3">
      <c r="A23" s="379" t="s">
        <v>24</v>
      </c>
      <c r="B23" s="380" t="s">
        <v>25</v>
      </c>
      <c r="C23" s="383"/>
      <c r="F23" s="375"/>
    </row>
    <row r="24" spans="1:6" s="374" customFormat="1" ht="20.149999999999999" customHeight="1" x14ac:dyDescent="0.3">
      <c r="A24" s="379" t="s">
        <v>26</v>
      </c>
      <c r="B24" s="380" t="s">
        <v>25</v>
      </c>
      <c r="C24" s="383"/>
      <c r="F24" s="375"/>
    </row>
    <row r="25" spans="1:6" s="374" customFormat="1" ht="20.149999999999999" customHeight="1" x14ac:dyDescent="0.3">
      <c r="A25" s="379" t="s">
        <v>27</v>
      </c>
      <c r="B25" s="380" t="s">
        <v>25</v>
      </c>
      <c r="C25" s="383"/>
      <c r="F25" s="375"/>
    </row>
    <row r="26" spans="1:6" s="374" customFormat="1" ht="20.149999999999999" customHeight="1" x14ac:dyDescent="0.3">
      <c r="A26" s="379" t="s">
        <v>28</v>
      </c>
      <c r="B26" s="380" t="s">
        <v>25</v>
      </c>
      <c r="C26" s="383"/>
      <c r="F26" s="375"/>
    </row>
    <row r="27" spans="1:6" s="374" customFormat="1" ht="20.149999999999999" customHeight="1" x14ac:dyDescent="0.3">
      <c r="A27" s="379" t="s">
        <v>29</v>
      </c>
      <c r="B27" s="380" t="s">
        <v>25</v>
      </c>
      <c r="C27" s="383"/>
      <c r="F27" s="375"/>
    </row>
    <row r="28" spans="1:6" s="374" customFormat="1" ht="20.149999999999999" customHeight="1" x14ac:dyDescent="0.3">
      <c r="A28" s="379" t="s">
        <v>30</v>
      </c>
      <c r="B28" s="380" t="s">
        <v>25</v>
      </c>
      <c r="C28" s="383"/>
      <c r="F28" s="375"/>
    </row>
    <row r="29" spans="1:6" s="374" customFormat="1" ht="20.149999999999999" customHeight="1" x14ac:dyDescent="0.3">
      <c r="A29" s="379" t="s">
        <v>31</v>
      </c>
      <c r="B29" s="380" t="s">
        <v>25</v>
      </c>
      <c r="C29" s="383"/>
      <c r="F29" s="375"/>
    </row>
    <row r="30" spans="1:6" s="374" customFormat="1" ht="20.149999999999999" customHeight="1" x14ac:dyDescent="0.3">
      <c r="A30" s="379" t="s">
        <v>32</v>
      </c>
      <c r="B30" s="380" t="s">
        <v>25</v>
      </c>
      <c r="C30" s="383"/>
      <c r="F30" s="375"/>
    </row>
    <row r="31" spans="1:6" s="374" customFormat="1" ht="20.149999999999999" customHeight="1" x14ac:dyDescent="0.3">
      <c r="A31" s="379" t="s">
        <v>33</v>
      </c>
      <c r="B31" s="380" t="s">
        <v>9</v>
      </c>
      <c r="C31" s="383"/>
      <c r="F31" s="375"/>
    </row>
    <row r="32" spans="1:6" s="374" customFormat="1" ht="20.149999999999999" customHeight="1" x14ac:dyDescent="0.3">
      <c r="A32" s="379" t="s">
        <v>34</v>
      </c>
      <c r="B32" s="380" t="s">
        <v>9</v>
      </c>
      <c r="C32" s="383"/>
      <c r="F32" s="375"/>
    </row>
    <row r="33" spans="1:6" s="374" customFormat="1" ht="20.149999999999999" customHeight="1" x14ac:dyDescent="0.3">
      <c r="A33" s="379" t="s">
        <v>35</v>
      </c>
      <c r="B33" s="380" t="s">
        <v>9</v>
      </c>
      <c r="C33" s="383"/>
      <c r="F33" s="375"/>
    </row>
    <row r="34" spans="1:6" s="374" customFormat="1" ht="20.149999999999999" customHeight="1" x14ac:dyDescent="0.3">
      <c r="A34" s="379" t="s">
        <v>36</v>
      </c>
      <c r="B34" s="380" t="s">
        <v>9</v>
      </c>
      <c r="C34" s="383"/>
      <c r="F34" s="375"/>
    </row>
    <row r="35" spans="1:6" s="374" customFormat="1" ht="20.149999999999999" customHeight="1" x14ac:dyDescent="0.3">
      <c r="A35" s="379" t="s">
        <v>37</v>
      </c>
      <c r="B35" s="380" t="s">
        <v>9</v>
      </c>
      <c r="C35" s="383"/>
      <c r="F35" s="375"/>
    </row>
    <row r="36" spans="1:6" s="374" customFormat="1" ht="20.149999999999999" customHeight="1" x14ac:dyDescent="0.3">
      <c r="A36" s="379" t="s">
        <v>38</v>
      </c>
      <c r="B36" s="380" t="s">
        <v>9</v>
      </c>
      <c r="C36" s="383"/>
      <c r="F36" s="375"/>
    </row>
    <row r="37" spans="1:6" s="374" customFormat="1" ht="20.149999999999999" customHeight="1" x14ac:dyDescent="0.3">
      <c r="A37" s="379" t="s">
        <v>39</v>
      </c>
      <c r="B37" s="380" t="s">
        <v>9</v>
      </c>
      <c r="C37" s="383"/>
      <c r="F37" s="375"/>
    </row>
    <row r="38" spans="1:6" s="374" customFormat="1" ht="20.149999999999999" customHeight="1" x14ac:dyDescent="0.3">
      <c r="A38" s="379" t="s">
        <v>40</v>
      </c>
      <c r="B38" s="380" t="s">
        <v>9</v>
      </c>
      <c r="C38" s="383"/>
      <c r="F38" s="375"/>
    </row>
    <row r="39" spans="1:6" s="374" customFormat="1" ht="20.149999999999999" customHeight="1" x14ac:dyDescent="0.3">
      <c r="A39" s="379" t="s">
        <v>42</v>
      </c>
      <c r="B39" s="380" t="s">
        <v>41</v>
      </c>
      <c r="C39" s="383"/>
      <c r="F39" s="375"/>
    </row>
    <row r="40" spans="1:6" s="374" customFormat="1" ht="20.149999999999999" customHeight="1" x14ac:dyDescent="0.3">
      <c r="A40" s="379" t="s">
        <v>43</v>
      </c>
      <c r="B40" s="380" t="s">
        <v>9</v>
      </c>
      <c r="C40" s="383"/>
      <c r="F40" s="375"/>
    </row>
    <row r="41" spans="1:6" s="374" customFormat="1" ht="26.15" customHeight="1" x14ac:dyDescent="0.3">
      <c r="A41" s="379" t="s">
        <v>282</v>
      </c>
      <c r="B41" s="380" t="s">
        <v>283</v>
      </c>
      <c r="C41" s="383"/>
      <c r="F41" s="375"/>
    </row>
    <row r="42" spans="1:6" s="374" customFormat="1" ht="20.149999999999999" customHeight="1" x14ac:dyDescent="0.3">
      <c r="A42" s="379" t="s">
        <v>44</v>
      </c>
      <c r="B42" s="380" t="s">
        <v>283</v>
      </c>
      <c r="C42" s="383"/>
      <c r="F42" s="375"/>
    </row>
    <row r="43" spans="1:6" s="374" customFormat="1" ht="26.15" customHeight="1" x14ac:dyDescent="0.3">
      <c r="A43" s="437" t="s">
        <v>56</v>
      </c>
      <c r="B43" s="438"/>
      <c r="C43" s="439"/>
      <c r="F43" s="375"/>
    </row>
    <row r="44" spans="1:6" s="374" customFormat="1" ht="20.149999999999999" customHeight="1" x14ac:dyDescent="0.3">
      <c r="A44" s="379" t="s">
        <v>52</v>
      </c>
      <c r="B44" s="380" t="s">
        <v>25</v>
      </c>
      <c r="C44" s="383"/>
      <c r="F44" s="375"/>
    </row>
    <row r="45" spans="1:6" s="374" customFormat="1" ht="20.149999999999999" customHeight="1" x14ac:dyDescent="0.3">
      <c r="A45" s="379" t="s">
        <v>53</v>
      </c>
      <c r="B45" s="380" t="s">
        <v>25</v>
      </c>
      <c r="C45" s="383"/>
      <c r="F45" s="375"/>
    </row>
    <row r="46" spans="1:6" s="374" customFormat="1" ht="26.15" customHeight="1" x14ac:dyDescent="0.3">
      <c r="A46" s="379" t="s">
        <v>54</v>
      </c>
      <c r="B46" s="380" t="s">
        <v>284</v>
      </c>
      <c r="C46" s="383"/>
      <c r="F46" s="375"/>
    </row>
    <row r="47" spans="1:6" s="374" customFormat="1" ht="26.15" customHeight="1" x14ac:dyDescent="0.3">
      <c r="A47" s="379" t="s">
        <v>55</v>
      </c>
      <c r="B47" s="380" t="s">
        <v>284</v>
      </c>
      <c r="C47" s="383"/>
      <c r="F47" s="375"/>
    </row>
    <row r="48" spans="1:6" s="374" customFormat="1" ht="26.15" customHeight="1" x14ac:dyDescent="0.3">
      <c r="A48" s="437" t="s">
        <v>45</v>
      </c>
      <c r="B48" s="438"/>
      <c r="C48" s="439"/>
      <c r="F48" s="375"/>
    </row>
    <row r="49" spans="1:6" s="374" customFormat="1" ht="26.15" customHeight="1" x14ac:dyDescent="0.3">
      <c r="A49" s="379" t="s">
        <v>46</v>
      </c>
      <c r="B49" s="380" t="s">
        <v>47</v>
      </c>
      <c r="C49" s="383"/>
      <c r="F49" s="375"/>
    </row>
    <row r="50" spans="1:6" s="374" customFormat="1" ht="26.15" customHeight="1" x14ac:dyDescent="0.3">
      <c r="A50" s="379" t="s">
        <v>46</v>
      </c>
      <c r="B50" s="380" t="s">
        <v>48</v>
      </c>
      <c r="C50" s="383"/>
      <c r="F50" s="375"/>
    </row>
    <row r="51" spans="1:6" s="374" customFormat="1" ht="26.15" customHeight="1" x14ac:dyDescent="0.3">
      <c r="A51" s="379" t="s">
        <v>49</v>
      </c>
      <c r="B51" s="380" t="s">
        <v>285</v>
      </c>
      <c r="C51" s="383"/>
      <c r="F51" s="375"/>
    </row>
    <row r="52" spans="1:6" s="374" customFormat="1" ht="26.15" customHeight="1" x14ac:dyDescent="0.3">
      <c r="A52" s="379" t="s">
        <v>46</v>
      </c>
      <c r="B52" s="380" t="s">
        <v>286</v>
      </c>
      <c r="C52" s="383"/>
      <c r="F52" s="375"/>
    </row>
    <row r="53" spans="1:6" s="374" customFormat="1" ht="26.15" customHeight="1" x14ac:dyDescent="0.3">
      <c r="A53" s="379" t="s">
        <v>50</v>
      </c>
      <c r="B53" s="380" t="s">
        <v>345</v>
      </c>
      <c r="C53" s="384"/>
      <c r="F53" s="375"/>
    </row>
  </sheetData>
  <sheetProtection algorithmName="SHA-512" hashValue="qQud1u1uG35RogZ3moj82P/FEk2vODDBw9XRuENIWHfLNdPjrTG02fBYOxZKS/zJMiqS6gAHPZYehLV8mTIAJQ==" saltValue="OlOiu85VNJZvjZRk/ACeMA==" spinCount="100000" sheet="1" objects="1" scenarios="1"/>
  <mergeCells count="7">
    <mergeCell ref="A48:C48"/>
    <mergeCell ref="A2:C2"/>
    <mergeCell ref="A19:C19"/>
    <mergeCell ref="A22:C22"/>
    <mergeCell ref="A43:C43"/>
    <mergeCell ref="A7:C7"/>
    <mergeCell ref="B4:C4"/>
  </mergeCells>
  <printOptions horizontalCentered="1"/>
  <pageMargins left="0.23622047244094491" right="0.23622047244094491" top="0.31496062992125984" bottom="0.39370078740157483" header="0.15748031496062992" footer="0.15748031496062992"/>
  <pageSetup paperSize="9" orientation="portrait" r:id="rId1"/>
  <headerFooter alignWithMargins="0">
    <oddFooter>&amp;L&amp;"Calibri,Normal"&amp;9Marché 25-M-S3Y-019 Prestations de nettoyage des locaux et gestion des déchets&amp;R&amp;"Calibri,Normal"&amp;9Page 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SyracuseOfficeCustomData>{"createMode":"plain_doc","forceRefresh":"0"}</SyracuseOfficeCustomDat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f511e6e-053e-49ee-9512-ed114c37737e">
      <Terms xmlns="http://schemas.microsoft.com/office/infopath/2007/PartnerControls"/>
    </lcf76f155ced4ddcb4097134ff3c332f>
    <TaxCatchAll xmlns="9d23472a-35d8-46e8-89aa-bacd3ec58a60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043AE990B21D4BBBAEE6CBAF592F95" ma:contentTypeVersion="21" ma:contentTypeDescription="Crée un document." ma:contentTypeScope="" ma:versionID="5178eb6721b42aea1b028c631ff04e49">
  <xsd:schema xmlns:xsd="http://www.w3.org/2001/XMLSchema" xmlns:xs="http://www.w3.org/2001/XMLSchema" xmlns:p="http://schemas.microsoft.com/office/2006/metadata/properties" xmlns:ns2="5f511e6e-053e-49ee-9512-ed114c37737e" xmlns:ns3="9d23472a-35d8-46e8-89aa-bacd3ec58a60" targetNamespace="http://schemas.microsoft.com/office/2006/metadata/properties" ma:root="true" ma:fieldsID="bdbdbf14880b4af31203c6c93e944008" ns2:_="" ns3:_="">
    <xsd:import namespace="5f511e6e-053e-49ee-9512-ed114c37737e"/>
    <xsd:import namespace="9d23472a-35d8-46e8-89aa-bacd3ec58a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511e6e-053e-49ee-9512-ed114c37737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16993bf7-4d6d-4372-beed-484a41132b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23472a-35d8-46e8-89aa-bacd3ec58a6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347daf0f-000c-4a45-ba52-5e0ebab2117b}" ma:internalName="TaxCatchAll" ma:showField="CatchAllData" ma:web="9d23472a-35d8-46e8-89aa-bacd3ec58a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68EFAD-D63F-46D3-B502-559A9D0457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A7274A8-94BF-403D-827A-48DE21C3C91C}">
  <ds:schemaRefs/>
</ds:datastoreItem>
</file>

<file path=customXml/itemProps3.xml><?xml version="1.0" encoding="utf-8"?>
<ds:datastoreItem xmlns:ds="http://schemas.openxmlformats.org/officeDocument/2006/customXml" ds:itemID="{416B2B28-F5EA-44C2-8241-170CB3072BA9}">
  <ds:schemaRefs>
    <ds:schemaRef ds:uri="5f511e6e-053e-49ee-9512-ed114c37737e"/>
    <ds:schemaRef ds:uri="http://purl.org/dc/dcmitype/"/>
    <ds:schemaRef ds:uri="http://schemas.microsoft.com/office/2006/documentManagement/types"/>
    <ds:schemaRef ds:uri="9d23472a-35d8-46e8-89aa-bacd3ec58a60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9C9AD11C-D2C5-4227-98CD-AC770600E1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511e6e-053e-49ee-9512-ed114c37737e"/>
    <ds:schemaRef ds:uri="9d23472a-35d8-46e8-89aa-bacd3ec58a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15</vt:i4>
      </vt:variant>
    </vt:vector>
  </HeadingPairs>
  <TitlesOfParts>
    <vt:vector size="25" baseType="lpstr">
      <vt:lpstr>DPGF</vt:lpstr>
      <vt:lpstr>1-Surfaces</vt:lpstr>
      <vt:lpstr>2-Permanence</vt:lpstr>
      <vt:lpstr>3-VITRERIE</vt:lpstr>
      <vt:lpstr>4-Déchets DIB</vt:lpstr>
      <vt:lpstr>5-Déchets Papiers</vt:lpstr>
      <vt:lpstr>6-Point apport volontaire</vt:lpstr>
      <vt:lpstr>7-HYGIENE SANITAIRE </vt:lpstr>
      <vt:lpstr>BPU</vt:lpstr>
      <vt:lpstr>DQE</vt:lpstr>
      <vt:lpstr>'1-Surfaces'!Impression_des_titres</vt:lpstr>
      <vt:lpstr>'4-Déchets DIB'!Impression_des_titres</vt:lpstr>
      <vt:lpstr>'5-Déchets Papiers'!Impression_des_titres</vt:lpstr>
      <vt:lpstr>'6-Point apport volontaire'!Impression_des_titres</vt:lpstr>
      <vt:lpstr>'1-Surfaces'!Print_Area</vt:lpstr>
      <vt:lpstr>'3-VITRERIE'!Print_Area</vt:lpstr>
      <vt:lpstr>'7-HYGIENE SANITAIRE '!Print_Area</vt:lpstr>
      <vt:lpstr>'1-Surfaces'!Print_Titles</vt:lpstr>
      <vt:lpstr>'3-VITRERIE'!Print_Titles</vt:lpstr>
      <vt:lpstr>'7-HYGIENE SANITAIRE '!Print_Titles</vt:lpstr>
      <vt:lpstr>'1-Surfaces'!Zone_d_impression</vt:lpstr>
      <vt:lpstr>'4-Déchets DIB'!Zone_d_impression</vt:lpstr>
      <vt:lpstr>'5-Déchets Papiers'!Zone_d_impression</vt:lpstr>
      <vt:lpstr>'6-Point apport volontaire'!Zone_d_impression</vt:lpstr>
      <vt:lpstr>DPGF!Zone_d_impression</vt:lpstr>
    </vt:vector>
  </TitlesOfParts>
  <Manager/>
  <Company>Assistance service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Pascale</dc:creator>
  <cp:keywords/>
  <dc:description/>
  <cp:lastModifiedBy>NICOLAS Pascale</cp:lastModifiedBy>
  <cp:revision/>
  <cp:lastPrinted>2025-04-07T09:54:54Z</cp:lastPrinted>
  <dcterms:created xsi:type="dcterms:W3CDTF">2009-03-08T13:49:32Z</dcterms:created>
  <dcterms:modified xsi:type="dcterms:W3CDTF">2025-04-08T08:10:33Z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0x01010022043AE990B21D4BBBAEE6CBAF592F95</vt:lpwstr>
  </property>
  <property fmtid="{D5CDD505-2E9C-101B-9397-08002B2CF9AE}" pid="3" name="MediaServiceImageTags">
    <vt:lpwstr/>
  </property>
</Properties>
</file>