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CAM\Desktop\CAM-RDC\2_PROJETS\22PSE0C280_POUR ELLES_SPORT ET CULTURE\2025\CONSTRUCTION DES INFRASTRUCTURES A L'ACADEMIE DES BEAUX ARTS\"/>
    </mc:Choice>
  </mc:AlternateContent>
  <xr:revisionPtr revIDLastSave="0" documentId="8_{3AF8F41B-BB96-44FC-AD2C-D28A04B33BF7}" xr6:coauthVersionLast="47" xr6:coauthVersionMax="47" xr10:uidLastSave="{00000000-0000-0000-0000-000000000000}"/>
  <bookViews>
    <workbookView xWindow="-120" yWindow="-120" windowWidth="20730" windowHeight="11040" xr2:uid="{00000000-000D-0000-FFFF-FFFF00000000}"/>
  </bookViews>
  <sheets>
    <sheet name="RECAPITULATION" sheetId="18" r:id="rId1"/>
    <sheet name="LIY-A FONDERIE " sheetId="16" r:id="rId2"/>
    <sheet name="LIY-B-SALLE DE CIRE ET ARMAT " sheetId="24" r:id="rId3"/>
    <sheet name="LIY-C-SALLE DES MOULES &amp; FINIT" sheetId="23" r:id="rId4"/>
    <sheet name="BPU" sheetId="2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16" l="1"/>
  <c r="F9" i="16"/>
  <c r="D31" i="16" l="1"/>
  <c r="D46" i="16" l="1"/>
  <c r="D45" i="16"/>
  <c r="F41" i="16"/>
  <c r="D63" i="16" l="1"/>
  <c r="D62" i="16"/>
  <c r="D47" i="16"/>
  <c r="F47" i="16" s="1"/>
  <c r="F46" i="16" l="1"/>
  <c r="D40" i="16"/>
  <c r="D38" i="16"/>
  <c r="F38" i="16" s="1"/>
  <c r="D49" i="24" l="1"/>
  <c r="D51" i="24"/>
  <c r="D40" i="24"/>
  <c r="F33" i="24"/>
  <c r="D34" i="24"/>
  <c r="F34" i="24" s="1"/>
  <c r="D36" i="24"/>
  <c r="D23" i="24"/>
  <c r="D27" i="24"/>
  <c r="D10" i="23" l="1"/>
  <c r="F10" i="23" s="1"/>
  <c r="F29" i="23"/>
  <c r="D18" i="23"/>
  <c r="F18" i="23" s="1"/>
  <c r="D36" i="23" l="1"/>
  <c r="D8" i="23" l="1"/>
  <c r="F7" i="24"/>
  <c r="F65" i="23" l="1"/>
  <c r="F64" i="23"/>
  <c r="F63" i="23"/>
  <c r="F62" i="23"/>
  <c r="F61" i="23"/>
  <c r="F60" i="23"/>
  <c r="F59" i="23"/>
  <c r="F58" i="23"/>
  <c r="F57" i="23"/>
  <c r="F56" i="23"/>
  <c r="F55" i="23"/>
  <c r="F54" i="23"/>
  <c r="F53" i="23"/>
  <c r="F52" i="23"/>
  <c r="F51" i="23"/>
  <c r="F50" i="23"/>
  <c r="F49" i="23"/>
  <c r="F48" i="23"/>
  <c r="F47" i="23"/>
  <c r="F46" i="23"/>
  <c r="F80" i="24"/>
  <c r="F79" i="24"/>
  <c r="F78" i="24"/>
  <c r="F77" i="24"/>
  <c r="F76" i="24"/>
  <c r="F75" i="24"/>
  <c r="F74" i="24"/>
  <c r="F73" i="24"/>
  <c r="F72" i="24"/>
  <c r="F71" i="24"/>
  <c r="F70" i="24"/>
  <c r="F69" i="24"/>
  <c r="F68" i="24"/>
  <c r="F67" i="24"/>
  <c r="F66" i="24"/>
  <c r="F65" i="24"/>
  <c r="F64" i="24"/>
  <c r="F63" i="24"/>
  <c r="F62" i="24"/>
  <c r="F61" i="24"/>
  <c r="F97" i="16"/>
  <c r="F98" i="16" s="1"/>
  <c r="F94" i="16"/>
  <c r="F93" i="16"/>
  <c r="F92" i="16"/>
  <c r="F91" i="16"/>
  <c r="F90" i="16"/>
  <c r="F89" i="16"/>
  <c r="F88" i="16"/>
  <c r="F85" i="16"/>
  <c r="F84" i="16"/>
  <c r="F83" i="16"/>
  <c r="F82" i="16"/>
  <c r="F81" i="16"/>
  <c r="F80" i="16"/>
  <c r="F79" i="16"/>
  <c r="F78" i="16"/>
  <c r="F77" i="16"/>
  <c r="F74" i="16"/>
  <c r="F73" i="16"/>
  <c r="F72" i="16"/>
  <c r="F71" i="16"/>
  <c r="F70" i="16"/>
  <c r="F158" i="16"/>
  <c r="F157" i="16"/>
  <c r="F156" i="16"/>
  <c r="F155" i="16"/>
  <c r="F154" i="16"/>
  <c r="F153" i="16"/>
  <c r="F152" i="16"/>
  <c r="F151" i="16"/>
  <c r="F150" i="16"/>
  <c r="F149" i="16"/>
  <c r="F148" i="16"/>
  <c r="F147" i="16"/>
  <c r="F146" i="16"/>
  <c r="F145" i="16"/>
  <c r="F144" i="16"/>
  <c r="F143" i="16"/>
  <c r="F142" i="16"/>
  <c r="F141" i="16"/>
  <c r="F140" i="16"/>
  <c r="F139" i="16"/>
  <c r="F138" i="16"/>
  <c r="F137" i="16"/>
  <c r="F136" i="16"/>
  <c r="F135" i="16"/>
  <c r="F134" i="16"/>
  <c r="F133" i="16"/>
  <c r="F132" i="16"/>
  <c r="F131" i="16"/>
  <c r="F130" i="16"/>
  <c r="F129" i="16"/>
  <c r="F128" i="16"/>
  <c r="F127" i="16"/>
  <c r="F126" i="16"/>
  <c r="F125" i="16"/>
  <c r="F122" i="16"/>
  <c r="F121" i="16"/>
  <c r="F120" i="16"/>
  <c r="F119" i="16"/>
  <c r="F118" i="16"/>
  <c r="F117" i="16"/>
  <c r="F116" i="16"/>
  <c r="F115" i="16"/>
  <c r="F114" i="16"/>
  <c r="F113" i="16"/>
  <c r="F112" i="16"/>
  <c r="F111" i="16"/>
  <c r="F110" i="16"/>
  <c r="F109" i="16"/>
  <c r="F108" i="16"/>
  <c r="F107" i="16"/>
  <c r="F106" i="16"/>
  <c r="F105" i="16"/>
  <c r="F104" i="16"/>
  <c r="F75" i="16" l="1"/>
  <c r="F95" i="16"/>
  <c r="F66" i="23"/>
  <c r="F81" i="24"/>
  <c r="F86" i="16"/>
  <c r="F123" i="16"/>
  <c r="F159" i="16"/>
  <c r="F160" i="16" l="1"/>
  <c r="F100" i="16"/>
  <c r="F40" i="16"/>
  <c r="F39" i="16"/>
  <c r="F37" i="16"/>
  <c r="F36" i="16"/>
  <c r="F35" i="16"/>
  <c r="F31" i="16"/>
  <c r="F30" i="16"/>
  <c r="F29" i="16"/>
  <c r="F28" i="16"/>
  <c r="F27" i="16"/>
  <c r="F26" i="16"/>
  <c r="F22" i="16"/>
  <c r="F21" i="16"/>
  <c r="F20" i="16"/>
  <c r="F19" i="16"/>
  <c r="F18" i="16"/>
  <c r="F17" i="16"/>
  <c r="F16" i="16"/>
  <c r="D14" i="16"/>
  <c r="F14" i="16" s="1"/>
  <c r="F42" i="16" l="1"/>
  <c r="F32" i="16"/>
  <c r="D15" i="16"/>
  <c r="F15" i="16" s="1"/>
  <c r="F23" i="16" s="1"/>
  <c r="F70" i="23" l="1"/>
  <c r="F69" i="23"/>
  <c r="F71" i="23" s="1"/>
  <c r="F20" i="23" l="1"/>
  <c r="F19" i="23"/>
  <c r="F17" i="23"/>
  <c r="F16" i="23"/>
  <c r="F15" i="23"/>
  <c r="F11" i="23"/>
  <c r="F9" i="23"/>
  <c r="F8" i="23"/>
  <c r="F36" i="24"/>
  <c r="F35" i="24"/>
  <c r="F32" i="24"/>
  <c r="F31" i="24"/>
  <c r="F27" i="24"/>
  <c r="F26" i="24"/>
  <c r="F25" i="24"/>
  <c r="F24" i="24"/>
  <c r="F23" i="24"/>
  <c r="F18" i="24"/>
  <c r="F17" i="24"/>
  <c r="F16" i="24"/>
  <c r="F15" i="24"/>
  <c r="F14" i="24"/>
  <c r="F13" i="24"/>
  <c r="F12" i="24"/>
  <c r="D11" i="24"/>
  <c r="F11" i="24" s="1"/>
  <c r="F12" i="23" l="1"/>
  <c r="F21" i="23"/>
  <c r="F28" i="24"/>
  <c r="F8" i="16" l="1"/>
  <c r="F11" i="16" s="1"/>
  <c r="F85" i="24" l="1"/>
  <c r="F84" i="24"/>
  <c r="F57" i="24"/>
  <c r="F56" i="24"/>
  <c r="F52" i="24"/>
  <c r="F51" i="24"/>
  <c r="F50" i="24"/>
  <c r="F49" i="24"/>
  <c r="F45" i="24"/>
  <c r="F44" i="24"/>
  <c r="F40" i="24"/>
  <c r="F41" i="24" s="1"/>
  <c r="F42" i="23"/>
  <c r="F41" i="23"/>
  <c r="F37" i="23"/>
  <c r="F36" i="23"/>
  <c r="F35" i="23"/>
  <c r="F34" i="23"/>
  <c r="F30" i="23"/>
  <c r="F28" i="23"/>
  <c r="F24" i="23"/>
  <c r="F25" i="23" s="1"/>
  <c r="F57" i="16"/>
  <c r="F55" i="16"/>
  <c r="F54" i="16"/>
  <c r="F65" i="16"/>
  <c r="F64" i="16"/>
  <c r="F63" i="16"/>
  <c r="F62" i="16"/>
  <c r="F58" i="16"/>
  <c r="F56" i="16"/>
  <c r="F53" i="16"/>
  <c r="F52" i="16"/>
  <c r="F45" i="16"/>
  <c r="F49" i="16" s="1"/>
  <c r="F46" i="24" l="1"/>
  <c r="F86" i="24"/>
  <c r="F8" i="24"/>
  <c r="F58" i="24"/>
  <c r="F53" i="24"/>
  <c r="F20" i="24"/>
  <c r="F37" i="24"/>
  <c r="F38" i="23"/>
  <c r="F43" i="23"/>
  <c r="F31" i="23"/>
  <c r="F66" i="16"/>
  <c r="F59" i="16"/>
  <c r="F74" i="23" l="1"/>
  <c r="C9" i="18" s="1"/>
  <c r="F89" i="24"/>
  <c r="C8" i="18" s="1"/>
  <c r="F163" i="16"/>
  <c r="C7" i="18" l="1"/>
  <c r="C10" i="18" s="1"/>
  <c r="C16" i="18" l="1"/>
  <c r="C18" i="18" s="1"/>
</calcChain>
</file>

<file path=xl/sharedStrings.xml><?xml version="1.0" encoding="utf-8"?>
<sst xmlns="http://schemas.openxmlformats.org/spreadsheetml/2006/main" count="1034" uniqueCount="464">
  <si>
    <t>N°</t>
  </si>
  <si>
    <t>DESIGNATION</t>
  </si>
  <si>
    <t>QUANTITE</t>
  </si>
  <si>
    <t>FFT</t>
  </si>
  <si>
    <t>m3</t>
  </si>
  <si>
    <t>ml</t>
  </si>
  <si>
    <t>m2</t>
  </si>
  <si>
    <t>m</t>
  </si>
  <si>
    <t>fft</t>
  </si>
  <si>
    <t>Déblai</t>
  </si>
  <si>
    <t>01.01</t>
  </si>
  <si>
    <t>01</t>
  </si>
  <si>
    <t>PRIX UNITAIRE (USD)</t>
  </si>
  <si>
    <t>PRIX TOTAL (USD)</t>
  </si>
  <si>
    <t>UNITE</t>
  </si>
  <si>
    <t>SOUS TOTAL CHAPITRE 01 : INSTALLATION ET REPLI DE CHANTIER</t>
  </si>
  <si>
    <t>CHAPITRE 02 : FONDATION</t>
  </si>
  <si>
    <t>02</t>
  </si>
  <si>
    <t>02.01</t>
  </si>
  <si>
    <t>02.02</t>
  </si>
  <si>
    <t>02.03</t>
  </si>
  <si>
    <t>02.04</t>
  </si>
  <si>
    <t>02.05</t>
  </si>
  <si>
    <t>02.06</t>
  </si>
  <si>
    <t>02.07</t>
  </si>
  <si>
    <t>02.08</t>
  </si>
  <si>
    <t>02.09</t>
  </si>
  <si>
    <t>Film polyane, y compris goudron pour l'étanchéité</t>
  </si>
  <si>
    <t>SOUS TOTAL CHAPITRE 02 : FONDATION</t>
  </si>
  <si>
    <t>03</t>
  </si>
  <si>
    <t>03.01</t>
  </si>
  <si>
    <t>03.02</t>
  </si>
  <si>
    <t>03.03</t>
  </si>
  <si>
    <t>03.04</t>
  </si>
  <si>
    <t>03.05</t>
  </si>
  <si>
    <t>03.06</t>
  </si>
  <si>
    <t>Unité</t>
  </si>
  <si>
    <t>04</t>
  </si>
  <si>
    <t>04.01</t>
  </si>
  <si>
    <t>04.02</t>
  </si>
  <si>
    <t>04.03</t>
  </si>
  <si>
    <t>04.04</t>
  </si>
  <si>
    <t>05</t>
  </si>
  <si>
    <t>05.01</t>
  </si>
  <si>
    <t>05.02</t>
  </si>
  <si>
    <t>05.03</t>
  </si>
  <si>
    <t>06</t>
  </si>
  <si>
    <t>CHAPITRE 06 : MENUISERIES</t>
  </si>
  <si>
    <t>06.01</t>
  </si>
  <si>
    <t>06.02</t>
  </si>
  <si>
    <t>06.03</t>
  </si>
  <si>
    <t>06.04</t>
  </si>
  <si>
    <t>06.06</t>
  </si>
  <si>
    <t>06.07</t>
  </si>
  <si>
    <t>06.08</t>
  </si>
  <si>
    <t>SOUS TOTAL CHAPITRE 06 : MENUISERIES</t>
  </si>
  <si>
    <t>07</t>
  </si>
  <si>
    <t>07.01</t>
  </si>
  <si>
    <t>07.02</t>
  </si>
  <si>
    <t>07.03</t>
  </si>
  <si>
    <t>08</t>
  </si>
  <si>
    <t>08.01</t>
  </si>
  <si>
    <t>08.02</t>
  </si>
  <si>
    <t>08.03</t>
  </si>
  <si>
    <t>08.04</t>
  </si>
  <si>
    <t>Peinture émail sur menuiserie métallique</t>
  </si>
  <si>
    <t>09</t>
  </si>
  <si>
    <t>09.01</t>
  </si>
  <si>
    <t>09.02</t>
  </si>
  <si>
    <t>09.03</t>
  </si>
  <si>
    <t>09.04</t>
  </si>
  <si>
    <t>09.05</t>
  </si>
  <si>
    <t>09.06</t>
  </si>
  <si>
    <t>09.07</t>
  </si>
  <si>
    <t>09.08</t>
  </si>
  <si>
    <t>09.09</t>
  </si>
  <si>
    <t>09.10</t>
  </si>
  <si>
    <t>09.11</t>
  </si>
  <si>
    <t>09.12</t>
  </si>
  <si>
    <t>09.13</t>
  </si>
  <si>
    <t>Pce</t>
  </si>
  <si>
    <t>07.04</t>
  </si>
  <si>
    <t>10</t>
  </si>
  <si>
    <t>10.01</t>
  </si>
  <si>
    <t>10.02</t>
  </si>
  <si>
    <t>CHAPITRE 10 : SECURITE INCENDIE</t>
  </si>
  <si>
    <t>SOUS TOTAL CHAPITRE 10 : SECURITE INCENDIE</t>
  </si>
  <si>
    <t>SOUS TOTAL CHAPITRE 09 : ELECTRICITE</t>
  </si>
  <si>
    <t>CHAPITRE 09 : ELECTRICITE</t>
  </si>
  <si>
    <t>09.14</t>
  </si>
  <si>
    <t>09.15</t>
  </si>
  <si>
    <t>09.16</t>
  </si>
  <si>
    <t>09.17</t>
  </si>
  <si>
    <t>SOUS TOTAL CHAPITRE 08 : PLOMBERIE</t>
  </si>
  <si>
    <t>08.07</t>
  </si>
  <si>
    <t>08.10</t>
  </si>
  <si>
    <t>08.11</t>
  </si>
  <si>
    <t>08.12</t>
  </si>
  <si>
    <t>CHAPITRE 08 : PLOMBERIE</t>
  </si>
  <si>
    <t>SOUS TOTAL CHAPITRE 07 : PEINTURE</t>
  </si>
  <si>
    <t>CHAPITRE 07 : PEINTURE</t>
  </si>
  <si>
    <t>SOUS TOTAL CHAPITRE 05 : CARRELAGE</t>
  </si>
  <si>
    <t>CHAPITRE 05 : CARRELAGE</t>
  </si>
  <si>
    <t>SOUS TOTAL CHAPITRE 04 : TOITURE</t>
  </si>
  <si>
    <t>CHAPITRE 04 : TOITURE</t>
  </si>
  <si>
    <t>SOUS TOTAL CHAPITRE 03 : ELEVATION</t>
  </si>
  <si>
    <t>CHAPITRE 03 : ELEVATION</t>
  </si>
  <si>
    <t>Couverture en tôles autoportantes pre preinte BWG 28</t>
  </si>
  <si>
    <t>Faux plafond en gyproc sur gitage en chevrons de 5x5 (cm) de 61x61 de maille</t>
  </si>
  <si>
    <t>Peinture latex sur plafond en 2 couches minimales, y compris préparations de la surface</t>
  </si>
  <si>
    <t>Peinture lavable sur murs interieurs et exterieurs en deux couches minimales</t>
  </si>
  <si>
    <t>Mastic sur murs interieurs en 2 couches minimales</t>
  </si>
  <si>
    <t>Fo et Po Détecteur des fumées</t>
  </si>
  <si>
    <t>Fo et Po Extincteurs ABC de 9 kg</t>
  </si>
  <si>
    <t>Demolitions diverses</t>
  </si>
  <si>
    <t xml:space="preserve">TOTAL GENERAL </t>
  </si>
  <si>
    <t>Descente des eaux en PVC 90 et connexion au tank des eaux pluviales</t>
  </si>
  <si>
    <t>Fourniture et pose des gouttières metalliques</t>
  </si>
  <si>
    <t>Portes en bois de 90x220 (cm)</t>
  </si>
  <si>
    <t>Le soumissionaire remplira exclusivement les cellules en jaune sans alterer les formules ni les quantités. | Toutes modifications devra etre soumise par le biais de demandes de clarifications aupres de Expertise France. | Les modifications non autorisées pourront conduire à un rejet de l'offre</t>
  </si>
  <si>
    <t>Portes metalliques de 70x220 (cm)</t>
  </si>
  <si>
    <t>Portes en bois de 80x220 (cm)</t>
  </si>
  <si>
    <t>Fenêtres métalliques coulissantes de 140x140 (cm)</t>
  </si>
  <si>
    <t>09.18</t>
  </si>
  <si>
    <t>09.19</t>
  </si>
  <si>
    <t>09.20</t>
  </si>
  <si>
    <t>Tole de rive de 2mm</t>
  </si>
  <si>
    <t>04.05</t>
  </si>
  <si>
    <t>Descente des eaux en PVC 110 et connexion au tank des eaux pluviales</t>
  </si>
  <si>
    <t>Fourniture et pose de WC monobloc complet de type PATIO, y compris flexible, vanne à passage direct, ainsi que tous les accessoires nécessaires pour le bon fonctionnement de l'appareil</t>
  </si>
  <si>
    <t>04.06</t>
  </si>
  <si>
    <t>Remblai de retour et sous dalle de sol</t>
  </si>
  <si>
    <t>Beton de propreté de classe C12/15 ép. 5 cm</t>
  </si>
  <si>
    <t>Fondation en moellons 40x80 avec mortier de liaisonnement dosé à 250 kg/m3</t>
  </si>
  <si>
    <t>Fondations en Fût de 40x40 en béton armé sous poteaux, avec un béton de classe C25/30</t>
  </si>
  <si>
    <t>Dalle de pavement ép. 8 cm en béton armé, avec un béton de classe C20/25</t>
  </si>
  <si>
    <t>Couronnement en BA des moellons 40x10, avec un béton de classe C25/30</t>
  </si>
  <si>
    <t xml:space="preserve">Mur en maçonnerie de blocs creux de 15 cm d'épaisseur </t>
  </si>
  <si>
    <t>Colonnes de 15x15 en béton armé, avec un béton de classe C25/30</t>
  </si>
  <si>
    <t>Dalle de chénaux en béton armé ép. 10 cm, avec un béton de classe C20/25</t>
  </si>
  <si>
    <t>Poutres de 15x30 en béton armé, avec un béton de classe C25/30</t>
  </si>
  <si>
    <t>Fermes en madriers de 7/15</t>
  </si>
  <si>
    <t>Pannes en chevrons de 7/7</t>
  </si>
  <si>
    <t xml:space="preserve">Acrotère en maçonnerie de blocs creux de 15 cm d'épaisseur </t>
  </si>
  <si>
    <t>Planche de rive de 3 cm</t>
  </si>
  <si>
    <t>Dalle de pavement ép. 10 cm en béton armé, avec un béton de classe C20/25</t>
  </si>
  <si>
    <t>Enduit interieur et exterieur sur murs au mortier dosé à au moins 400kg de ciment par m3 de sable</t>
  </si>
  <si>
    <t>Fermes métalliques en tubes rectangulaires de 60x30x2,5</t>
  </si>
  <si>
    <t>Pannes métalliques en IPE 80</t>
  </si>
  <si>
    <t>Fo et po câble souterrain d'alimentation TD PROJET 3ph+N 50mm²</t>
  </si>
  <si>
    <t>Fo et po  câble unifilaire VOB 2,5 mm²</t>
  </si>
  <si>
    <t>rlx 100 m</t>
  </si>
  <si>
    <t>Fo et po  câble unifilaire VOB 1,5 mm²</t>
  </si>
  <si>
    <t>Fo et Po câble unifilaire VOB 6 mm²</t>
  </si>
  <si>
    <t>Fo et po  câble unifilaire VOB 4 mm²</t>
  </si>
  <si>
    <t>Fo et po tube flexible pvc 5/8 pouce</t>
  </si>
  <si>
    <t>Fo et po tube flexible pvc 3/4 pouce</t>
  </si>
  <si>
    <t>Fo et po boite de dérivation</t>
  </si>
  <si>
    <t>Fo et po boite d'encastrement</t>
  </si>
  <si>
    <t>Fo et po interrupteur schéma 1</t>
  </si>
  <si>
    <t>Fo et po interrupteur schéma 5</t>
  </si>
  <si>
    <t>Fo et po interrupteur schéma 6</t>
  </si>
  <si>
    <t>Fo et po d'une lampe spot 20 W</t>
  </si>
  <si>
    <t>Fo et po d'une lampe spot 12 W</t>
  </si>
  <si>
    <t>Fo et po prises 2P+T 16 A</t>
  </si>
  <si>
    <t>Fo et po prises 2P+T 20A</t>
  </si>
  <si>
    <t>Fo et po prises 2P+T 32A</t>
  </si>
  <si>
    <t xml:space="preserve">Fo et po prises IP44 20 A </t>
  </si>
  <si>
    <t xml:space="preserve">Fo et po disjoncteur 1 pôle16 A (Schneider ABB ou Legrand) </t>
  </si>
  <si>
    <t xml:space="preserve">Fo et po disjoncteur 1 pôle20 A (Schneider ABB ou Legrand) </t>
  </si>
  <si>
    <t xml:space="preserve">Fo et po disjoncteur 1 pôle 32 A (Schneider ABB ou Legrand) </t>
  </si>
  <si>
    <t>Fo et po tableau divisionnaire 32 circuits + barrette de terre</t>
  </si>
  <si>
    <t>Fo et po extincteur à poudre pour feux de type ABC avec signalisation, capacité 6kg</t>
  </si>
  <si>
    <t>kit</t>
  </si>
  <si>
    <t xml:space="preserve">Fo et po Climatiseur Split 7000 BTU + accessoires de montage </t>
  </si>
  <si>
    <t>Fo et po du sytéme de détection d' incendie (détecteurs de fumée, tableau contrôle incindie,sirène… )</t>
  </si>
  <si>
    <t>Fo et po Tube TL-5 (kit complet)</t>
  </si>
  <si>
    <t xml:space="preserve">Fo et po d'un piquet de terre en cuivre 1,5 mètre + bague + accessoires </t>
  </si>
  <si>
    <t>Fo et pos accessoires d'installation (raccord, cheville, clou, toile isolante, bande adhesive, etc.)</t>
  </si>
  <si>
    <t xml:space="preserve">Fo et po disjoncteur 1 pôle 20 A (Schneider ABB ou Legrand) </t>
  </si>
  <si>
    <t>Fo et po tableau divisionnaire 16 circuits + barrette de terre</t>
  </si>
  <si>
    <t xml:space="preserve">Fo et po Climatiseur Split 9000 BTU + accessoires de montage </t>
  </si>
  <si>
    <t>pce</t>
  </si>
  <si>
    <t>08.01.01</t>
  </si>
  <si>
    <t>08.01.02</t>
  </si>
  <si>
    <t>08.01.03</t>
  </si>
  <si>
    <t>08.01.04</t>
  </si>
  <si>
    <t>Fourniture et pose des lavabos, y compris la robinetteries, siphon et cache siphon,  vanne à passage direct, ainsi que tous les accessoires nécessaires pour le bon fonctionnement de l'appareil.</t>
  </si>
  <si>
    <t>Fourniture et pose des douches italiennes, y compris colonne de douche, vanne à passage direct, robinetterie, ainsi que tous les accessoires nécessaires pour le bon fonctionnement de l'appareil.</t>
  </si>
  <si>
    <t>Fourniture et pose d'un évier de cuisine, y compris la robinetterie , le siphon et cache siphon,  vanne à passage direct, ainsi que tous les accessoires nécessaires pour le bon fonctionnement de l'appareil.</t>
  </si>
  <si>
    <t>Fourniture et pose des Sèche-mains, y compris tous les accessoires nécessaires pour le bon fonctionnement de l'appareil.</t>
  </si>
  <si>
    <t>Fourniture et pose des distributeurs de savon</t>
  </si>
  <si>
    <t>Fourniture et pose des portes Papier Hygiénique et pot à balais</t>
  </si>
  <si>
    <t>Fourniture et pose des portes serviettes et porte savon dans des douches</t>
  </si>
  <si>
    <t>Fourniture et pose des miroirs biseautés de dimensions 80x120cm, y compris tous les accessoires de pose pour le bon fonctionnement de l'appareil</t>
  </si>
  <si>
    <t>08.02.01</t>
  </si>
  <si>
    <t>08.02.02</t>
  </si>
  <si>
    <t>08.02.03</t>
  </si>
  <si>
    <t>08.02.04</t>
  </si>
  <si>
    <t>08.02.05</t>
  </si>
  <si>
    <t>08.02.06</t>
  </si>
  <si>
    <t>08.02.07</t>
  </si>
  <si>
    <t>08.02.08</t>
  </si>
  <si>
    <t>08.02.09</t>
  </si>
  <si>
    <t>EVACUATION D'EAU ET ASSAINISSEMENT</t>
  </si>
  <si>
    <t>SOUS TOTAL ADUCTION ET DISTRIBUTION D'EAU</t>
  </si>
  <si>
    <t>ADDUCTION ET DISTRIBUTION D'EAU</t>
  </si>
  <si>
    <t>APPAREILLAGES</t>
  </si>
  <si>
    <t>SOUS TOTAL APPAREILLAGES</t>
  </si>
  <si>
    <t>SOUS TOTAL EVACUATION D'EAU ET ASSAINISSEMENT</t>
  </si>
  <si>
    <t>08.03.01</t>
  </si>
  <si>
    <t>08.03.02</t>
  </si>
  <si>
    <t>08.03.03</t>
  </si>
  <si>
    <t>08.03.04</t>
  </si>
  <si>
    <t>08.03.05</t>
  </si>
  <si>
    <t>08.03.06</t>
  </si>
  <si>
    <t>08.03.07</t>
  </si>
  <si>
    <t>Descente des eaux en PVC 110 et connexion au tank des eaux pluviales de 1000 litres.</t>
  </si>
  <si>
    <t>Construction d'une Fosse Septique de 35 usagers en béton armé</t>
  </si>
  <si>
    <t>Construction d'un puits perdant en béton armé.</t>
  </si>
  <si>
    <t>Evacuation des eaux  dans la cours, y compris le caniveau d'évacuation d'eaux pluviales</t>
  </si>
  <si>
    <t>08.01.05</t>
  </si>
  <si>
    <t>LIY-A</t>
  </si>
  <si>
    <t>LIY-B</t>
  </si>
  <si>
    <t>LIY-C</t>
  </si>
  <si>
    <t>Semelles isolées 150x150x30 en béton armé, avec un béton de classe C25/30</t>
  </si>
  <si>
    <t>Maçonnerie sous longrines en blocs pleins vibrés ép. 20 cm avec mortier de liaisonnement dosé à 250 kg/m3</t>
  </si>
  <si>
    <t>Fût de 30x30 en béton armé pour poteaux, avec un béton de classe C25/30</t>
  </si>
  <si>
    <t>Longrines sous murs de 20x20, avec un béton de classe C25/30</t>
  </si>
  <si>
    <t>Colonnes de 20x20 et de 30x30 en béton armé, avec un béton de classe C25/30</t>
  </si>
  <si>
    <t>Dalle de plancher en béton armé ép. 15 cm, avec un béton de classe C25/30</t>
  </si>
  <si>
    <t>Poutres de 20x40 en béton armé, avec un béton de classe C25/30</t>
  </si>
  <si>
    <t>Escliers en béton armé avec paillasse ép. 15 cm, avec un béton de classe C25/30</t>
  </si>
  <si>
    <t>Fo et Po câble 3ph+N 50mm² ( alimentation TD Fonderie)</t>
  </si>
  <si>
    <t>Fo et Po câble  souterrain 3ph+N 50mm² (four 81kW)</t>
  </si>
  <si>
    <t>Fo et po câble  3ph+N 25mm² (Alimentation fours)</t>
  </si>
  <si>
    <t xml:space="preserve">Fo et po disjoncteur 3pôle 50 A (Schneider ABB ou Legrand) </t>
  </si>
  <si>
    <t>Fo et po tableau divisionnaire 8 circuits + barrette de terre</t>
  </si>
  <si>
    <t xml:space="preserve">Ventilateur </t>
  </si>
  <si>
    <t xml:space="preserve">Rez-de-chaussée : Fonderie </t>
  </si>
  <si>
    <t xml:space="preserve">Fo et po disjoncteur triphasé 200 A TGBT (Schneider ABB ou Legrand) </t>
  </si>
  <si>
    <t>Fo et Po disjoncteur triphasé 50 A TD PROJET</t>
  </si>
  <si>
    <t>Fo et Po câble 3ph+N 25mm² ( alimentation TD Maison)</t>
  </si>
  <si>
    <t>Fo et po câble coaxial (TV)</t>
  </si>
  <si>
    <t xml:space="preserve">Fo et po disjoncteur differntiel 32 mA (Schneider ABB ou Legrand) </t>
  </si>
  <si>
    <t>Fo et po câble RJ45+ système WIFI</t>
  </si>
  <si>
    <t>09.01,01</t>
  </si>
  <si>
    <t>09.01,02</t>
  </si>
  <si>
    <t>09.01,03</t>
  </si>
  <si>
    <t>09.01,04</t>
  </si>
  <si>
    <t>09.01,05</t>
  </si>
  <si>
    <t>09.01,06</t>
  </si>
  <si>
    <t>09.01,07</t>
  </si>
  <si>
    <t>09.01,08</t>
  </si>
  <si>
    <t>09.01,09</t>
  </si>
  <si>
    <t>09.01,10</t>
  </si>
  <si>
    <t>09.01,11</t>
  </si>
  <si>
    <t>09.01,12</t>
  </si>
  <si>
    <t>09.01,13</t>
  </si>
  <si>
    <t>09.01,14</t>
  </si>
  <si>
    <t>09.01,15</t>
  </si>
  <si>
    <t>09.01,16</t>
  </si>
  <si>
    <t>09.01,17</t>
  </si>
  <si>
    <t>09.01,18</t>
  </si>
  <si>
    <t>09.01,19</t>
  </si>
  <si>
    <t>09.02,01</t>
  </si>
  <si>
    <t>09.02,02</t>
  </si>
  <si>
    <t>09.02,03</t>
  </si>
  <si>
    <t>09.02,04</t>
  </si>
  <si>
    <t>09.02,05</t>
  </si>
  <si>
    <t>09.02,06</t>
  </si>
  <si>
    <t>09.02,07</t>
  </si>
  <si>
    <t>09.02,08</t>
  </si>
  <si>
    <t>09.02,09</t>
  </si>
  <si>
    <t>09.02,10</t>
  </si>
  <si>
    <t>09.02,11</t>
  </si>
  <si>
    <t>09.02,12</t>
  </si>
  <si>
    <t>09.02,13</t>
  </si>
  <si>
    <t>09.02,14</t>
  </si>
  <si>
    <t>09.02,15</t>
  </si>
  <si>
    <t>09.02,16</t>
  </si>
  <si>
    <t>09.02,17</t>
  </si>
  <si>
    <t>09.02,18</t>
  </si>
  <si>
    <t>09.02,19</t>
  </si>
  <si>
    <t>09.02,20</t>
  </si>
  <si>
    <t>09.02,21</t>
  </si>
  <si>
    <t>09.02,22</t>
  </si>
  <si>
    <t>09.02,23</t>
  </si>
  <si>
    <t>09.02,24</t>
  </si>
  <si>
    <t>09.02,25</t>
  </si>
  <si>
    <t>09.02,26</t>
  </si>
  <si>
    <t>09.02,27</t>
  </si>
  <si>
    <t>09.02,28</t>
  </si>
  <si>
    <t>09.02,29</t>
  </si>
  <si>
    <t>09.02,30</t>
  </si>
  <si>
    <t>09.02,31</t>
  </si>
  <si>
    <t>09.02,32</t>
  </si>
  <si>
    <t>09.02,33</t>
  </si>
  <si>
    <t>09.02,34</t>
  </si>
  <si>
    <t xml:space="preserve">Etage : Maison de passage </t>
  </si>
  <si>
    <t xml:space="preserve">SOUS TOTAL Rez-de-chaussée : Fonderie </t>
  </si>
  <si>
    <t xml:space="preserve">SOUS TOTAL CHAPITRE Etage : Maison de passage </t>
  </si>
  <si>
    <t xml:space="preserve">SOUS TOTAL CHAPITRE 09 : ELECTRICITE </t>
  </si>
  <si>
    <t>Forage d'eau d'une profondeur estimée de 100m, y compris tous les accessoires nécessaire pour le bon fonctionnement du forage (pompe, tuyaux, vannes, coudes, clapet de non retour, soupape de sécurité, l'alimentation électrique,...), ainsi que le raccordement des tuyaux jusqu'au citernes au sol,</t>
  </si>
  <si>
    <t>Fournitures de deux citernes d'eau de 5000 litres sur le château d'eau, pour l'alimentation des bâtiments, y compris la construction d'une plate forme en béton pour recevoir les citernes.</t>
  </si>
  <si>
    <t>Fourniture et pose des tuyaux PEHD de pression PN10 et diamètre DN 32 conforme au plan, pour le raccordement des citernes d'eau vers le bâtiment, y compris les vannes, coudes, clapet de non retour, soupape de sécurité, les fouilles en tranchées avec membrane signalétique dans les tranchées, ainsi que les regards et tous les accessoires nécessaire au raccordement et bon fonctionnement du réseau.</t>
  </si>
  <si>
    <t>Fourniture et pose d'un groupe hydrophore compact de type KSB, Grundfos ou similaire, d'un débit de 2,5m3/h et une hauteur manométrique de 50mCE pour l'amélioration de la pression dans le réseau (des citernes d'eaux vers les bâtiments), y compris coffret de commande, régulateur de pression, crépine, vannes et soupape de sécurité, clapet de non retour, tableau de commande, ainsi que tous les éléments nécessaires pour le bon fonctionnement du réseau.</t>
  </si>
  <si>
    <t>Fourniture et pose des tuyaux PPR de pression PN10 et diamètre DN 20/25 conforme au plan, pour la distribution d'eau à l'intérieur du bâtiment, y compris les robinetteries, les vannes, coudes, clapet de non retour, soupape de sécurité, les saignée des murs , ainsi que tous les accessoires nécessaire au raccordement et bon fonctionnement du réseau.</t>
  </si>
  <si>
    <t>Fourniture et pause des tuyaux PVC-U épaisseur min 2,5mm, des diamètres DN63, 110, et 125; pour l'évacuation des eaux vannes, des eaux usées et eaux pluviales, y compris tous les accessoires de pose, pour le bon fonctionnement des installations.</t>
  </si>
  <si>
    <t>Regards en maçonnerie de 60x60cm pour les EV, EU et EP du bâtiment et des sanitaires, y compris fouilles, élévation, crépissage, ainsi que tous les travaux de mise en œuvre.</t>
  </si>
  <si>
    <t>Fourniture et pose des gouttières, y compris les planches de rive et les descentes en PVC-U 110.</t>
  </si>
  <si>
    <t xml:space="preserve">COMPRESSEUR D'AIR </t>
  </si>
  <si>
    <t>Fourniture et pose d'un compresseur d'air d'un volume de 1000 litres, avec les caractérisés suivantes: Débit d'air 950m3/min, pression de fonctionnement 0,8Mpa, triphasé (380V) et ampérage 15A, y compris la pose des tuyauteries du réseau dans les pièces, ainsi que tous les accessoires de pose, pour le bon fonctionnement des installations.</t>
  </si>
  <si>
    <t>08.04.01</t>
  </si>
  <si>
    <t>Fo et Po câble 3ph+N 25mm² ( alimentation TD Cire)</t>
  </si>
  <si>
    <t>Fo et po prises 3P+T 20A</t>
  </si>
  <si>
    <t xml:space="preserve">Fo et po disjoncteur 3 pôle 20 A (Schneider ABB ou Legrand) </t>
  </si>
  <si>
    <t>Fo et Po câble 3ph+N 25mm² ( alimentation TD Moules)</t>
  </si>
  <si>
    <t>Fo et po  câble unifilaire VOB 6 mm²</t>
  </si>
  <si>
    <t>Fo et po prises 3P+T 32 A</t>
  </si>
  <si>
    <t>Fo et po prises 2P+T 20 A</t>
  </si>
  <si>
    <t xml:space="preserve">Fo et po disjoncteur 32 A (Schneider ABB ou Legrand) </t>
  </si>
  <si>
    <t xml:space="preserve">Fo et po disjoncteur 20 A (Schneider ABB ou Legrand) </t>
  </si>
  <si>
    <t>FONDERIE ET MAISON DE PASSAGE</t>
  </si>
  <si>
    <t>SALLE DE CIRE ET ARMATURES</t>
  </si>
  <si>
    <t xml:space="preserve">DE MOULES ET FINITIONS </t>
  </si>
  <si>
    <t>Reseaux d'air comprimé (fourniture et pose tuyauterie )</t>
  </si>
  <si>
    <t xml:space="preserve">Béton lavé </t>
  </si>
  <si>
    <t>CHAPITRE 05 :CARRELAGE</t>
  </si>
  <si>
    <t>Portes metalliques vitrée  160 x220 (cm)</t>
  </si>
  <si>
    <t>Fenêtres métalliques en naco avec imposte 
de 140x140 (cm)</t>
  </si>
  <si>
    <t>Peinture lavable sur murs interieurs et exterieurs 
en deux couches minimales</t>
  </si>
  <si>
    <t>u</t>
  </si>
  <si>
    <t>Assises en Béton armé h 50 cm L 41 m</t>
  </si>
  <si>
    <t>Faux plafond en gyproc sur gitage en chevrons de 5x5 (cm) 
de 61x61 de maille</t>
  </si>
  <si>
    <t>Enduit sur murs interieur et exterieur au mortier dosé à au moins 400kg de ciment par m3 de sable</t>
  </si>
  <si>
    <t xml:space="preserve">Fo Po béton lavé </t>
  </si>
  <si>
    <t>Portes metalliques double de 160x220 (cm)</t>
  </si>
  <si>
    <t xml:space="preserve">Carrelage en gres cérame anti dérapant de 60x60 </t>
  </si>
  <si>
    <t xml:space="preserve">faiences en gres cérame de 30x60 dans les sanitaires </t>
  </si>
  <si>
    <t xml:space="preserve">Béton lavé au sol Fonderie </t>
  </si>
  <si>
    <t>Portes metalliques grillagée de 225x220 (cm)</t>
  </si>
  <si>
    <t>Portes metalliques vitrée de 160x220 (cm)</t>
  </si>
  <si>
    <t>Impostes métalliques de 60x80 (cm)</t>
  </si>
  <si>
    <t>Fenêtres métalliques en naco de 170x140 (cm)</t>
  </si>
  <si>
    <t>Portes Fenêtres en aluminium coulissantes
 de 100x150 (cm)</t>
  </si>
  <si>
    <t>Démolitions diverses/vidange fosse septique</t>
  </si>
  <si>
    <t>Peinture lavable sur murs interieurs et exterieurs
 en deux couches minimales</t>
  </si>
  <si>
    <t>04.07</t>
  </si>
  <si>
    <t xml:space="preserve">couvre mur sur acrotere en BA de 10 cm </t>
  </si>
  <si>
    <t>Renforcement de structure en BA</t>
  </si>
  <si>
    <t>BORDEREAU DES PRIX UNITAIRES</t>
  </si>
  <si>
    <t>P.U
en USD</t>
  </si>
  <si>
    <t xml:space="preserve">CHAPITRE 01 : INSTALLATION ET REPLI DE CHANTIER
</t>
  </si>
  <si>
    <t>Installation de chantier</t>
  </si>
  <si>
    <t>Ce prix rémunère forfaitairement :</t>
  </si>
  <si>
    <t>- La construction des cantonnements (Bureaux de 5m * 5m au minimum pour la mission de contrôle, et une salle des réunions de 6m * 4m au minimum), y compris la fourniture en eau potable, les installations électriques, les équipements sanitaires ;</t>
  </si>
  <si>
    <t>- La fourniture des équipements de bureau convenables au choix de la Mission de contrôle (mobiliers, imprimantes, etc.) et de la connexion internet ;</t>
  </si>
  <si>
    <t>- La construction de la clôture de chantier ;</t>
  </si>
  <si>
    <t>- L'amenagement des aires de stockage des matériaux et matériels ;</t>
  </si>
  <si>
    <t>- La mobilisation du personnel et du matériel ;</t>
  </si>
  <si>
    <t>- Le gardienage ;</t>
  </si>
  <si>
    <t>- L'élaboration des plans d’installation de chantier à soumettre à l’approbation de la Mission de contrôle, y compris leur impression en trois copies (Une pour la mission de contrôle, une pour le gestionnaire de projet Expertise France et une autre pour l’entreprise), et ce avant le début de travaux ;</t>
  </si>
  <si>
    <t>- La vérification par l’Entreprise des plans et pièces écrites du projet, et leur mise à jour éventuelle et ce, au moins un mois avant le début des travaux ;</t>
  </si>
  <si>
    <t>- L’installation du panneau de chantier avec une présentation du projet et de ses différentes parties prenantes (Maitre d’ouvrage, Maitre d’œuvre, Financement, Entreprise titulaire des travaux, etc.) ;</t>
  </si>
  <si>
    <t>- L’aménagement des voies d’accès au chantier ;</t>
  </si>
  <si>
    <t>- Les préparations du terrain : Démolitions, désherbage, découpe d’arbres, dessouchage, décapage de la terre végétale et évacuation des déchets à la décharge publique</t>
  </si>
  <si>
    <t>Le forfait :</t>
  </si>
  <si>
    <t xml:space="preserve">Prix unitaire en toutes lettres : </t>
  </si>
  <si>
    <t>Déblais</t>
  </si>
  <si>
    <t>Ce prix rémunère au mètre cube :</t>
  </si>
  <si>
    <t xml:space="preserve">- L'exécution des fossés devant accueillir les fondations d'ouvrages, y compris régalage et évacuation des déblais à un endroit approprié conseillé par la Mission de contrôle </t>
  </si>
  <si>
    <t>Le mètre cube :</t>
  </si>
  <si>
    <t>Prix unitaire en toutes lettres :</t>
  </si>
  <si>
    <t>Remblai</t>
  </si>
  <si>
    <t>- La fourniture et la mise en œuvre des remblais en grave non traitée GNT 0/31,5, y compris régalage, compactage à 95% de l'OPM et toute sujétion d'exécution</t>
  </si>
  <si>
    <t>Béton de propreté des fondations</t>
  </si>
  <si>
    <t>- La fourniture et la mise en œuvre du béton de propreté des fondations de classe C12/15</t>
  </si>
  <si>
    <t>Semelles isolées en béton armé béton C25/30</t>
  </si>
  <si>
    <t>- La fourniture et le montage des coffrages et des étais ;</t>
  </si>
  <si>
    <t>- La fourniture, la coupe, le façonnage et la mise en place des armatures ;</t>
  </si>
  <si>
    <t>- La fourniture et la mise en œuvre du béton C25/30 ;</t>
  </si>
  <si>
    <t>- Toute sujétion d'exécution</t>
  </si>
  <si>
    <t>Dalle de pavement ep. 10 cm en béton armé, avec un béton de classe C20/25</t>
  </si>
  <si>
    <t>- La fourniture et la mise en œuvre du béton C20/25 ;</t>
  </si>
  <si>
    <t>Longrine de 20x20 en béton armé, avec un béton de classe C25/30</t>
  </si>
  <si>
    <t>Ce prix rémunère au forfait :</t>
  </si>
  <si>
    <t>- La fourniture et la pose du goudron et du film polyane pour l'étanchéité des fondations, y compris toute sujétion d'exécution. Une couche de goudron sur les elements enterrés en Béton armé et une couche de Goudron et de film polyane entre la longrine et la première ligne de blocs</t>
  </si>
  <si>
    <t>Toute sujetion d'exécution</t>
  </si>
  <si>
    <t>Le forfait</t>
  </si>
  <si>
    <t xml:space="preserve">Mur en maçonnerie de blocs de ciment creux de 15 cm d'épaisseur </t>
  </si>
  <si>
    <t>- La fourniture et la mise en oeuvre des murs en maçonnerie de blocs de ciment creux vibrés de 15 cm d'épaisseur y compris mortier de liaisonnement et toute sujétion d'exécution</t>
  </si>
  <si>
    <t>Dalle ep 20  en béton armé, avec un béton de classe C25/30</t>
  </si>
  <si>
    <t>Enduit au mortier de ciment</t>
  </si>
  <si>
    <t>Ce prix rémunère au mètre carré :</t>
  </si>
  <si>
    <t>Le mètre carré :</t>
  </si>
  <si>
    <t>Ce prix rémunère au mètre linéaire :</t>
  </si>
  <si>
    <t>Le mètre linéaire :</t>
  </si>
  <si>
    <t xml:space="preserve">Couverture en tôles autoportantes BWG28 </t>
  </si>
  <si>
    <t>La fourniture et le montage de couverture en tôles autoportantes BWG28 prépeintes, y compris vis, accessoires et toute sujétion d'exécution</t>
  </si>
  <si>
    <t>Faux plafond en gyproc</t>
  </si>
  <si>
    <t>- La fourniture et la pose de faux plafond en gyproc, y compris gitage en maille de 61x61 (cm) en chevrons de bois de 5x5 (cm), platre mastic, rubans et toute sujétion d'exécution</t>
  </si>
  <si>
    <t xml:space="preserve">Ce prix rémunère au mètre carré :                                                                                                                                                                                     </t>
  </si>
  <si>
    <t xml:space="preserve">Ce prix rémunère à l'unité :                                                                                                                                                                                     </t>
  </si>
  <si>
    <t>L'unité :</t>
  </si>
  <si>
    <t>CHAPITRE 06 : PEINTURE</t>
  </si>
  <si>
    <t>Peinture latex sur plafond</t>
  </si>
  <si>
    <t>- L'essai des différentes teintes et la choix du rendu de reference</t>
  </si>
  <si>
    <t>- La fourniture et la pose de 2 couches minimum de peinture latex sur plafonds jusqu'à l'obtention du rendu choisi, y compris préparations de surface, et toute sujétion d'exécution</t>
  </si>
  <si>
    <t>Mastic sur murs</t>
  </si>
  <si>
    <t>- La fourniture et la pose de mastic sur murs, y compris préparations de surface, et toute sujétion d'exécution</t>
  </si>
  <si>
    <t>Peinture lavable sur mur en deux couches</t>
  </si>
  <si>
    <t>- La fourniture et la pose de 2 couches de peinture lavable (jusqu'à l'obtention du rendu choisi) sur murs, y compris préparations de surface, et toute sujétion d'exécution</t>
  </si>
  <si>
    <t>Peinture émail sur menuiserie</t>
  </si>
  <si>
    <t xml:space="preserve">Ce prix rémunère au forfait :                                                                                                                                                                                     </t>
  </si>
  <si>
    <t>- La fourniture et la pose de peinture émail en 2 minimum couches sur menuiserie métallique, y compris préparations de surface, et toute sujétion d'exécution</t>
  </si>
  <si>
    <t>Fut de colonne de 30x30 en béton armé pour poteaux, avec un béton de classe C25/30</t>
  </si>
  <si>
    <t>- La fourniture et  la mise en oeuvre de la maçonnerie en blocs pleins , y compris mortier de liaisonnement dosé à 250 kg/m3 et toute sujétion d'exécution</t>
  </si>
  <si>
    <t xml:space="preserve">Maçonnerie sous longrines en blocs pleins vibrés </t>
  </si>
  <si>
    <t>Poutres de 20x40  en béton armé, avec un béton de classe C25/30</t>
  </si>
  <si>
    <t>Escalier en béton armé, avec un béton de classe C25/30</t>
  </si>
  <si>
    <t>- La fourniture et la mise en œuvre de crepissage au mortier dosé à 400 kg/m3 de ciment sur murs intérieurs et extérieurs, y compris toute sujétion d'exécution</t>
  </si>
  <si>
    <t>Fermes en madriers 7/15</t>
  </si>
  <si>
    <t>- La fourniture et le montage des éléments de ferme en madriers de 7/15, y compris le traitement au peintabois, les clous et toute sujétion d'exécution</t>
  </si>
  <si>
    <t>Pannes en chevrons 7/7</t>
  </si>
  <si>
    <t>- La fourniture et le montage des éléments de pannes en chevrons de 7/7, y compris le traitement au peintabois, les clous et toute sujétion d'exécution</t>
  </si>
  <si>
    <t xml:space="preserve">Acrotère en maçonnerie de blocs de ciment creux de 15 cm d'épaisseur </t>
  </si>
  <si>
    <t>Planche de rive de 3mm</t>
  </si>
  <si>
    <t>- La fourniture et le montage des éléments de planche de rive, y compris le traitement au peintabois, les clous et toute sujétion d'exécution</t>
  </si>
  <si>
    <t>Couvre mur sur acrotère en béton armé, avec un béton de classe C25/30</t>
  </si>
  <si>
    <t>Carreaux en grès cérame anti dérapants de 60x60 cm</t>
  </si>
  <si>
    <t>La fourniture et la pose des carreaux en grès cérame 60*60 anti dérapant sur le sol, y compris mortier de pose, nettoyage, ponçage et toute sujétion d'exécution</t>
  </si>
  <si>
    <t>La fourniture et la pose des carreaux en grès cérame 30*60 pour mur, y compris mortier de pose, nettoyage, ponçage et toute sujétion d'exécution</t>
  </si>
  <si>
    <t>Faience en grès cérame de 30x60 cm</t>
  </si>
  <si>
    <t>Béton lavé pour sol fonderie</t>
  </si>
  <si>
    <t>- La preparation des surfaces ;</t>
  </si>
  <si>
    <t>Porte metallique 160cm*220 (cm)</t>
  </si>
  <si>
    <t>Portes metallique grillagée de 225x220 (cm)</t>
  </si>
  <si>
    <t>- La fourniture et la pose de porte metallique grillagée de 225cm*220 (cm), conformément aux plans, y compris charnières, poignée, serrure, peinture et toute sujétion d'exécution</t>
  </si>
  <si>
    <t>- La fourniture et la pose de porte metallique vitrée 160*220 (cm), y compris charnières, poignée, serrure, ponçage, antirouille, et toute sujétion d'exécution</t>
  </si>
  <si>
    <t>Porte en bois  90cm*220 (cm)</t>
  </si>
  <si>
    <t>- La fourniture et la pose de porte en bois massif 90*220 (cm), y compris charnières, poignée, serrure, ponçage, vernis, et toute sujétion d'exécution</t>
  </si>
  <si>
    <t>Porte en bois  80cm*220 (cm)</t>
  </si>
  <si>
    <t>- La fourniture et la pose de porte en bois massif 80*220 (cm), y compris charnières, poignée, serrure, ponçage, vernis, et toute sujétion d'exécution</t>
  </si>
  <si>
    <t>- La fourniture et la pose de fenetre metallique de 170x140 (cm), conformément aux plans, y compris charnières, poignée à 120 cm du sol au maximum, peinture et toute sujétion d'exécution</t>
  </si>
  <si>
    <t>Fenêtres metalliques en naco de 170x140 (cm)</t>
  </si>
  <si>
    <t>Porte fenetre en aluminium coulissantes de 100x150 (cm)</t>
  </si>
  <si>
    <t>- La fourniture et la pose d'une porte fenetre avec châssis en aluminium de 100*150 (cm) conformément aux plans et toute sujétion d'exécution</t>
  </si>
  <si>
    <t>- La fourniture et la pose de imposte metallique de 60x80 (cm), conformément aux plans, y compris charnières, peinture et toute sujétion d'exécution</t>
  </si>
  <si>
    <t>Imposte metalliques de 60x80 (cm)</t>
  </si>
  <si>
    <t>06.05</t>
  </si>
  <si>
    <t>05.06</t>
  </si>
  <si>
    <t>CHAPITRE 01 : TRAVAUX PREPARATOIRES</t>
  </si>
  <si>
    <t>Installation et repli chantier</t>
  </si>
  <si>
    <t xml:space="preserve">formation HSE et Kit de suréte santé et environnement (Casques, bottes et salopette) </t>
  </si>
  <si>
    <t>01.02</t>
  </si>
  <si>
    <t>01.03</t>
  </si>
  <si>
    <t>TOTAL  GENERAL LOT2 (A+B+C)</t>
  </si>
  <si>
    <t>DEVIS QUANTITATIF ET ESTIMATIF DES TRAVAUX DE RÉHABILITATION  SALLE DES MOULES ET FINITIONS POUR LA  FONDATION LIYOLO:MONGAFULA -KINSHASA-PROJET POUR ELLES/SPORT &amp; CULTURE</t>
  </si>
  <si>
    <t>COÛT</t>
  </si>
  <si>
    <t>REFERENCE</t>
  </si>
  <si>
    <t>TABLEAU RACAPILATIF DES COÛTS DES TRAVAUX DES REHABILITATIONS  ET D'AMENAGEMENT DE L'ETABLISSEMENT  FONDATION LIYOLO:MONGAFULA -KINSHASA-PROJET POUR ELLES/SPORT &amp; CULTURE, LOT 2</t>
  </si>
  <si>
    <t>DEVIS QUANTITATIF ET ESTIMATIF DES TRAVAUX DE REHABILITATION DU  BATIMENT FONDERIE POUR LA  FONDATION LIYOLO:MONGAFULA -KINSHASA-PROJET POUR ELLES/SPORT &amp; CULTURE</t>
  </si>
  <si>
    <t>DEVIS QUANTITATIF ET ESTIMATIF DES TRAVAUX DE RÉHABILITATION DE LA SALLE DE CIRE ET D'ARMATURES POUR LA  FONDATION LIYOLO:MONGAFULA -KINSHASA-PROJET POUR ELLES/SPORT &amp; CULTURE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</si>
</sst>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 #,##0.00_);_(* \(#,##0.00\);_(* &quot;-&quot;??_);_(@_)"/>
    <numFmt numFmtId="166" formatCode="_-* #,##0.00\ _€_-;\-* #,##0.00\ _€_-;_-* &quot;-&quot;??\ _€_-;_-@_-"/>
    <numFmt numFmtId="167" formatCode="_(&quot;$&quot;* #,##0.0_);_(&quot;$&quot;* \(#,##0.0\);_(&quot;$&quot;* &quot;-&quot;??_);_(@_)"/>
    <numFmt numFmtId="168" formatCode="_ * #,##0.00_)\ _F_C_ ;_ * \(#,##0.00\)\ _F_C_ ;_ * &quot;-&quot;??_)\ _F_C_ ;_ @_ "/>
  </numFmts>
  <fonts count="20" x14ac:knownFonts="1">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
      <b/>
      <sz val="14"/>
      <color rgb="FFFFFFFF"/>
      <name val="Calibri"/>
      <family val="2"/>
      <scheme val="minor"/>
    </font>
    <font>
      <b/>
      <sz val="9"/>
      <color rgb="FFFF0000"/>
      <name val="Arial Narrow"/>
      <family val="2"/>
    </font>
    <font>
      <sz val="11"/>
      <color rgb="FF000000"/>
      <name val="Calibri"/>
      <family val="2"/>
    </font>
    <font>
      <sz val="11"/>
      <name val="Calibri"/>
      <family val="2"/>
      <scheme val="minor"/>
    </font>
    <font>
      <b/>
      <sz val="16"/>
      <color rgb="FF000000"/>
      <name val="Calibri"/>
      <family val="2"/>
    </font>
    <font>
      <sz val="8"/>
      <name val="Calibri"/>
      <family val="2"/>
      <scheme val="minor"/>
    </font>
    <font>
      <sz val="11"/>
      <color rgb="FFFF0000"/>
      <name val="Calibri"/>
      <family val="2"/>
      <scheme val="minor"/>
    </font>
    <font>
      <sz val="11"/>
      <color theme="1"/>
      <name val="Calibri"/>
      <family val="2"/>
      <scheme val="minor"/>
    </font>
    <font>
      <b/>
      <sz val="10"/>
      <color theme="1"/>
      <name val="Calibri"/>
      <family val="2"/>
      <scheme val="minor"/>
    </font>
    <font>
      <sz val="12"/>
      <color theme="1"/>
      <name val="Calibri"/>
      <family val="2"/>
      <scheme val="minor"/>
    </font>
    <font>
      <b/>
      <sz val="13"/>
      <name val="Calibri"/>
      <family val="2"/>
      <scheme val="minor"/>
    </font>
    <font>
      <b/>
      <sz val="12"/>
      <name val="Calibri"/>
      <family val="2"/>
      <scheme val="minor"/>
    </font>
    <font>
      <u/>
      <sz val="11"/>
      <name val="Calibri"/>
      <family val="2"/>
      <scheme val="minor"/>
    </font>
    <font>
      <u/>
      <sz val="11"/>
      <color theme="1"/>
      <name val="Calibri"/>
      <family val="2"/>
      <scheme val="minor"/>
    </font>
    <font>
      <b/>
      <sz val="11"/>
      <color rgb="FFFF0000"/>
      <name val="Calibri"/>
      <family val="2"/>
      <scheme val="minor"/>
    </font>
    <font>
      <b/>
      <sz val="11"/>
      <color theme="0"/>
      <name val="Calibri"/>
      <family val="2"/>
      <scheme val="minor"/>
    </font>
  </fonts>
  <fills count="17">
    <fill>
      <patternFill patternType="none"/>
    </fill>
    <fill>
      <patternFill patternType="gray125"/>
    </fill>
    <fill>
      <patternFill patternType="solid">
        <fgColor rgb="FF305496"/>
        <bgColor rgb="FF000000"/>
      </patternFill>
    </fill>
    <fill>
      <patternFill patternType="solid">
        <fgColor theme="0" tint="-0.249977111117893"/>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D9D9D9"/>
        <bgColor rgb="FF000000"/>
      </patternFill>
    </fill>
    <fill>
      <patternFill patternType="solid">
        <fgColor rgb="FFBFBFBF"/>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8" tint="-0.249977111117893"/>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7" tint="0.59999389629810485"/>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right style="thin">
        <color rgb="FF000000"/>
      </right>
      <top/>
      <bottom/>
      <diagonal/>
    </border>
    <border>
      <left style="thin">
        <color rgb="FF000000"/>
      </left>
      <right/>
      <top/>
      <bottom style="thin">
        <color indexed="64"/>
      </bottom>
      <diagonal/>
    </border>
    <border>
      <left style="thin">
        <color indexed="64"/>
      </left>
      <right/>
      <top/>
      <bottom style="thin">
        <color rgb="FF000000"/>
      </bottom>
      <diagonal/>
    </border>
    <border>
      <left style="thin">
        <color rgb="FF000000"/>
      </left>
      <right/>
      <top/>
      <bottom style="thin">
        <color rgb="FF000000"/>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top style="thin">
        <color auto="1"/>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1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cellStyleXfs>
  <cellXfs count="299">
    <xf numFmtId="0" fontId="0" fillId="0" borderId="0" xfId="0"/>
    <xf numFmtId="0" fontId="0" fillId="0" borderId="0" xfId="0" applyAlignment="1">
      <alignment vertical="center"/>
    </xf>
    <xf numFmtId="0" fontId="0" fillId="0" borderId="1" xfId="0" applyBorder="1" applyAlignment="1">
      <alignment vertical="center"/>
    </xf>
    <xf numFmtId="0" fontId="1" fillId="4" borderId="14" xfId="0" applyFont="1" applyFill="1" applyBorder="1" applyAlignment="1">
      <alignment horizontal="center" vertical="center"/>
    </xf>
    <xf numFmtId="0" fontId="0" fillId="0" borderId="8"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1" fillId="0" borderId="0" xfId="0" applyFont="1" applyAlignment="1">
      <alignment vertical="center"/>
    </xf>
    <xf numFmtId="0" fontId="0" fillId="0" borderId="4" xfId="0" applyBorder="1" applyAlignment="1">
      <alignment vertical="center"/>
    </xf>
    <xf numFmtId="0" fontId="0" fillId="0" borderId="19" xfId="0" applyBorder="1" applyAlignment="1">
      <alignment vertical="center"/>
    </xf>
    <xf numFmtId="0" fontId="2" fillId="0" borderId="0" xfId="0" applyFont="1" applyAlignment="1">
      <alignment vertical="center"/>
    </xf>
    <xf numFmtId="0" fontId="1" fillId="0" borderId="0" xfId="0" applyFont="1" applyAlignment="1">
      <alignment horizontal="center" vertical="center"/>
    </xf>
    <xf numFmtId="0" fontId="0" fillId="0" borderId="1" xfId="0" applyBorder="1" applyAlignment="1">
      <alignment vertical="center" wrapText="1"/>
    </xf>
    <xf numFmtId="0" fontId="1" fillId="4" borderId="14" xfId="0" applyFont="1" applyFill="1" applyBorder="1" applyAlignment="1">
      <alignment vertical="center" wrapText="1"/>
    </xf>
    <xf numFmtId="49" fontId="1" fillId="4" borderId="21" xfId="0" applyNumberFormat="1" applyFont="1" applyFill="1" applyBorder="1" applyAlignment="1">
      <alignment horizontal="left" vertical="center"/>
    </xf>
    <xf numFmtId="49" fontId="0" fillId="0" borderId="14" xfId="0" applyNumberFormat="1" applyBorder="1" applyAlignment="1">
      <alignment horizontal="left" vertical="center"/>
    </xf>
    <xf numFmtId="49" fontId="0" fillId="0" borderId="21" xfId="0" applyNumberFormat="1" applyBorder="1" applyAlignment="1">
      <alignment horizontal="left" vertical="center"/>
    </xf>
    <xf numFmtId="49" fontId="0" fillId="0" borderId="15" xfId="0" applyNumberFormat="1" applyBorder="1" applyAlignment="1">
      <alignment horizontal="left" vertical="center"/>
    </xf>
    <xf numFmtId="49" fontId="0" fillId="0" borderId="1" xfId="0" applyNumberFormat="1" applyBorder="1" applyAlignment="1">
      <alignment horizontal="left" vertical="center"/>
    </xf>
    <xf numFmtId="49" fontId="1" fillId="0" borderId="9" xfId="0" applyNumberFormat="1" applyFont="1" applyBorder="1" applyAlignment="1">
      <alignment horizontal="left" vertical="center"/>
    </xf>
    <xf numFmtId="49" fontId="1" fillId="0" borderId="0" xfId="0" applyNumberFormat="1" applyFont="1" applyAlignment="1">
      <alignment horizontal="left"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6" fillId="0" borderId="8" xfId="0" applyFont="1" applyBorder="1" applyAlignment="1">
      <alignment horizontal="center" vertical="center"/>
    </xf>
    <xf numFmtId="0" fontId="0" fillId="0" borderId="0" xfId="0" applyAlignment="1">
      <alignment horizontal="center" vertical="center"/>
    </xf>
    <xf numFmtId="0" fontId="1" fillId="4" borderId="14" xfId="0" applyFont="1" applyFill="1" applyBorder="1" applyAlignment="1">
      <alignment horizontal="right" vertical="center"/>
    </xf>
    <xf numFmtId="0" fontId="0" fillId="0" borderId="7" xfId="0" applyBorder="1" applyAlignment="1">
      <alignment horizontal="right" vertical="center"/>
    </xf>
    <xf numFmtId="0" fontId="0" fillId="0" borderId="20" xfId="0" applyBorder="1" applyAlignment="1">
      <alignment horizontal="right" vertical="center"/>
    </xf>
    <xf numFmtId="0" fontId="0" fillId="0" borderId="1" xfId="0" applyBorder="1" applyAlignment="1">
      <alignment horizontal="right" vertical="center"/>
    </xf>
    <xf numFmtId="0" fontId="0" fillId="0" borderId="6" xfId="0" applyBorder="1" applyAlignment="1">
      <alignment horizontal="right" vertical="center"/>
    </xf>
    <xf numFmtId="0" fontId="0" fillId="0" borderId="3" xfId="0" applyBorder="1" applyAlignment="1">
      <alignment horizontal="right" vertical="center"/>
    </xf>
    <xf numFmtId="0" fontId="1" fillId="0" borderId="0" xfId="0" applyFont="1" applyAlignment="1">
      <alignment horizontal="right" vertical="center"/>
    </xf>
    <xf numFmtId="0" fontId="0" fillId="0" borderId="0" xfId="0" applyAlignment="1">
      <alignment horizontal="right" vertical="center"/>
    </xf>
    <xf numFmtId="164" fontId="1" fillId="5" borderId="7" xfId="0" applyNumberFormat="1" applyFont="1" applyFill="1" applyBorder="1" applyAlignment="1">
      <alignment horizontal="right" vertical="center"/>
    </xf>
    <xf numFmtId="164" fontId="0" fillId="0" borderId="7" xfId="0" applyNumberFormat="1" applyBorder="1" applyAlignment="1">
      <alignment horizontal="right" vertical="center"/>
    </xf>
    <xf numFmtId="164" fontId="1" fillId="3" borderId="7" xfId="0" applyNumberFormat="1" applyFont="1" applyFill="1" applyBorder="1" applyAlignment="1">
      <alignment horizontal="right" vertical="center"/>
    </xf>
    <xf numFmtId="0" fontId="1" fillId="0" borderId="5" xfId="0" applyFont="1" applyBorder="1" applyAlignment="1">
      <alignment horizontal="left" vertical="center"/>
    </xf>
    <xf numFmtId="164" fontId="0" fillId="0" borderId="8" xfId="0" applyNumberFormat="1" applyBorder="1" applyAlignment="1">
      <alignment horizontal="right" vertical="center"/>
    </xf>
    <xf numFmtId="167" fontId="1" fillId="3" borderId="20" xfId="0" applyNumberFormat="1" applyFont="1" applyFill="1" applyBorder="1" applyAlignment="1">
      <alignment horizontal="right" vertical="center"/>
    </xf>
    <xf numFmtId="0" fontId="1" fillId="0" borderId="1" xfId="0" applyFont="1" applyBorder="1" applyAlignment="1">
      <alignment horizontal="left" vertical="center"/>
    </xf>
    <xf numFmtId="167" fontId="1" fillId="0" borderId="1" xfId="0" applyNumberFormat="1" applyFont="1" applyBorder="1" applyAlignment="1">
      <alignment horizontal="right" vertical="center"/>
    </xf>
    <xf numFmtId="164" fontId="0" fillId="0" borderId="20" xfId="0" applyNumberFormat="1" applyBorder="1" applyAlignment="1">
      <alignment horizontal="right" vertical="center"/>
    </xf>
    <xf numFmtId="49" fontId="1" fillId="4" borderId="1" xfId="0" applyNumberFormat="1" applyFont="1" applyFill="1" applyBorder="1" applyAlignment="1">
      <alignment horizontal="left" vertical="center"/>
    </xf>
    <xf numFmtId="0" fontId="1" fillId="4" borderId="1" xfId="0" applyFont="1" applyFill="1" applyBorder="1" applyAlignment="1">
      <alignment vertical="center" wrapText="1"/>
    </xf>
    <xf numFmtId="0" fontId="1" fillId="4" borderId="1" xfId="0" applyFont="1" applyFill="1" applyBorder="1" applyAlignment="1">
      <alignment horizontal="center" vertical="center"/>
    </xf>
    <xf numFmtId="0" fontId="1" fillId="4" borderId="1" xfId="0" applyFont="1" applyFill="1" applyBorder="1" applyAlignment="1">
      <alignment horizontal="right" vertical="center"/>
    </xf>
    <xf numFmtId="164" fontId="0" fillId="0" borderId="1" xfId="0" applyNumberFormat="1" applyBorder="1" applyAlignment="1">
      <alignment horizontal="right" vertical="center"/>
    </xf>
    <xf numFmtId="164" fontId="1" fillId="3" borderId="1" xfId="0" applyNumberFormat="1" applyFont="1" applyFill="1" applyBorder="1" applyAlignment="1">
      <alignment horizontal="right" vertical="center"/>
    </xf>
    <xf numFmtId="0" fontId="0" fillId="0" borderId="7" xfId="0" applyBorder="1" applyAlignment="1">
      <alignment vertical="center" wrapText="1"/>
    </xf>
    <xf numFmtId="164" fontId="1" fillId="3" borderId="20" xfId="0" applyNumberFormat="1" applyFont="1" applyFill="1" applyBorder="1" applyAlignment="1">
      <alignment horizontal="right" vertical="center"/>
    </xf>
    <xf numFmtId="49" fontId="1" fillId="0" borderId="1" xfId="0" applyNumberFormat="1" applyFont="1" applyBorder="1" applyAlignment="1">
      <alignment horizontal="left" vertical="center"/>
    </xf>
    <xf numFmtId="0" fontId="6" fillId="0" borderId="8" xfId="0" applyFont="1" applyBorder="1" applyAlignment="1">
      <alignment vertical="center" wrapText="1"/>
    </xf>
    <xf numFmtId="0" fontId="1" fillId="0" borderId="0" xfId="0" applyFont="1" applyAlignment="1">
      <alignment horizontal="left" vertical="center"/>
    </xf>
    <xf numFmtId="167" fontId="0" fillId="3" borderId="7" xfId="0" applyNumberFormat="1" applyFill="1" applyBorder="1" applyAlignment="1">
      <alignment horizontal="right" vertical="center"/>
    </xf>
    <xf numFmtId="0" fontId="7" fillId="0" borderId="7" xfId="0" applyFont="1" applyBorder="1" applyAlignment="1">
      <alignment horizontal="center" vertical="center"/>
    </xf>
    <xf numFmtId="0" fontId="0" fillId="0" borderId="1" xfId="0" applyBorder="1"/>
    <xf numFmtId="0" fontId="1" fillId="0" borderId="7" xfId="0" applyFont="1" applyBorder="1" applyAlignment="1">
      <alignment horizontal="left" vertical="center"/>
    </xf>
    <xf numFmtId="164" fontId="1" fillId="0" borderId="7" xfId="0" applyNumberFormat="1" applyFont="1" applyBorder="1" applyAlignment="1">
      <alignment horizontal="right" vertical="center"/>
    </xf>
    <xf numFmtId="0" fontId="1" fillId="4" borderId="6" xfId="0" applyFont="1" applyFill="1" applyBorder="1" applyAlignment="1">
      <alignment horizontal="center" vertical="center"/>
    </xf>
    <xf numFmtId="0" fontId="1" fillId="4" borderId="6" xfId="0" applyFont="1" applyFill="1" applyBorder="1" applyAlignment="1">
      <alignment vertical="center" wrapText="1"/>
    </xf>
    <xf numFmtId="0" fontId="1" fillId="4" borderId="6" xfId="0" applyFont="1" applyFill="1" applyBorder="1" applyAlignment="1">
      <alignment horizontal="right" vertical="center"/>
    </xf>
    <xf numFmtId="0" fontId="7" fillId="0" borderId="1" xfId="0" applyFont="1" applyBorder="1" applyAlignment="1">
      <alignment horizontal="left" vertical="center" wrapText="1"/>
    </xf>
    <xf numFmtId="0" fontId="6" fillId="0" borderId="2" xfId="0" applyFont="1" applyBorder="1" applyAlignment="1">
      <alignment vertical="center"/>
    </xf>
    <xf numFmtId="0" fontId="6" fillId="0" borderId="14" xfId="0" applyFont="1" applyBorder="1" applyAlignment="1">
      <alignment horizontal="center" vertical="center"/>
    </xf>
    <xf numFmtId="0" fontId="0" fillId="0" borderId="6" xfId="0" applyBorder="1" applyAlignment="1">
      <alignment vertical="center" wrapText="1"/>
    </xf>
    <xf numFmtId="0" fontId="10" fillId="0" borderId="0" xfId="0" applyFont="1" applyAlignment="1">
      <alignment vertical="center"/>
    </xf>
    <xf numFmtId="49" fontId="0" fillId="0" borderId="35" xfId="0" applyNumberFormat="1" applyBorder="1" applyAlignment="1">
      <alignment horizontal="left" vertical="center"/>
    </xf>
    <xf numFmtId="164" fontId="0" fillId="0" borderId="1" xfId="0" applyNumberFormat="1" applyBorder="1" applyAlignment="1">
      <alignment vertical="center" wrapText="1"/>
    </xf>
    <xf numFmtId="164" fontId="0" fillId="0" borderId="7" xfId="0" applyNumberFormat="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xf>
    <xf numFmtId="0" fontId="7" fillId="8" borderId="7" xfId="0" applyFont="1" applyFill="1" applyBorder="1" applyAlignment="1">
      <alignment horizontal="left" vertical="center" wrapText="1"/>
    </xf>
    <xf numFmtId="0" fontId="7" fillId="8" borderId="7" xfId="0" applyFont="1" applyFill="1" applyBorder="1" applyAlignment="1">
      <alignment horizontal="center" vertical="center"/>
    </xf>
    <xf numFmtId="0" fontId="7" fillId="8" borderId="7" xfId="0" applyFont="1" applyFill="1" applyBorder="1" applyAlignment="1">
      <alignment horizontal="left" vertical="center"/>
    </xf>
    <xf numFmtId="0" fontId="7" fillId="8" borderId="1" xfId="0" applyFont="1" applyFill="1" applyBorder="1" applyAlignment="1">
      <alignment horizontal="left" vertical="center"/>
    </xf>
    <xf numFmtId="0" fontId="0" fillId="0" borderId="6" xfId="0" applyBorder="1"/>
    <xf numFmtId="164" fontId="0" fillId="0" borderId="10" xfId="0" applyNumberFormat="1" applyBorder="1" applyAlignment="1">
      <alignment horizontal="right" vertical="center"/>
    </xf>
    <xf numFmtId="0" fontId="7" fillId="0" borderId="6" xfId="0" applyFont="1" applyBorder="1" applyAlignment="1">
      <alignment horizontal="left" vertical="center" wrapText="1"/>
    </xf>
    <xf numFmtId="0" fontId="7" fillId="8" borderId="6" xfId="0" applyFont="1" applyFill="1" applyBorder="1" applyAlignment="1">
      <alignment horizontal="center" vertical="center"/>
    </xf>
    <xf numFmtId="164" fontId="0" fillId="0" borderId="6" xfId="0" applyNumberFormat="1" applyBorder="1" applyAlignment="1">
      <alignment vertical="center" wrapText="1"/>
    </xf>
    <xf numFmtId="49" fontId="0" fillId="0" borderId="16" xfId="0" applyNumberFormat="1" applyBorder="1" applyAlignment="1">
      <alignment horizontal="left" vertical="center"/>
    </xf>
    <xf numFmtId="166" fontId="0" fillId="0" borderId="0" xfId="0" applyNumberFormat="1" applyAlignment="1">
      <alignment vertical="center"/>
    </xf>
    <xf numFmtId="49" fontId="0" fillId="0" borderId="1" xfId="0" applyNumberFormat="1" applyBorder="1" applyAlignment="1">
      <alignment horizontal="center" vertical="center"/>
    </xf>
    <xf numFmtId="0" fontId="7" fillId="0" borderId="1" xfId="0" applyFont="1" applyBorder="1" applyAlignment="1">
      <alignment horizontal="center" vertical="center"/>
    </xf>
    <xf numFmtId="4" fontId="7" fillId="0" borderId="1" xfId="0" applyNumberFormat="1" applyFont="1" applyBorder="1" applyAlignment="1">
      <alignment horizontal="right" vertical="center"/>
    </xf>
    <xf numFmtId="49" fontId="13" fillId="9" borderId="1" xfId="0" applyNumberFormat="1" applyFont="1" applyFill="1" applyBorder="1" applyAlignment="1">
      <alignment horizontal="center" vertical="center"/>
    </xf>
    <xf numFmtId="0" fontId="1" fillId="9" borderId="1" xfId="0" applyFont="1" applyFill="1" applyBorder="1" applyAlignment="1">
      <alignment vertical="center" wrapText="1"/>
    </xf>
    <xf numFmtId="0" fontId="2" fillId="9" borderId="1" xfId="0" applyFont="1" applyFill="1" applyBorder="1" applyAlignment="1">
      <alignment horizontal="center" vertical="center"/>
    </xf>
    <xf numFmtId="0" fontId="2" fillId="9" borderId="1" xfId="0" applyFont="1" applyFill="1" applyBorder="1" applyAlignment="1">
      <alignment horizontal="right" vertical="center"/>
    </xf>
    <xf numFmtId="49" fontId="0" fillId="0" borderId="0" xfId="0" applyNumberFormat="1" applyAlignment="1">
      <alignment horizontal="center" vertical="center"/>
    </xf>
    <xf numFmtId="0" fontId="7" fillId="0" borderId="7" xfId="0" applyFont="1" applyBorder="1" applyAlignment="1">
      <alignment horizontal="left" vertical="center" wrapText="1"/>
    </xf>
    <xf numFmtId="4" fontId="7" fillId="0" borderId="7" xfId="0" applyNumberFormat="1" applyFont="1" applyBorder="1" applyAlignment="1">
      <alignment horizontal="right" vertical="center"/>
    </xf>
    <xf numFmtId="49" fontId="0" fillId="0" borderId="15" xfId="0" applyNumberFormat="1" applyBorder="1" applyAlignment="1">
      <alignment horizontal="center" vertical="center"/>
    </xf>
    <xf numFmtId="0" fontId="1" fillId="0" borderId="24" xfId="0" applyFont="1" applyBorder="1" applyAlignment="1">
      <alignment vertical="center"/>
    </xf>
    <xf numFmtId="164" fontId="1" fillId="10" borderId="1" xfId="0" applyNumberFormat="1" applyFont="1" applyFill="1" applyBorder="1" applyAlignment="1">
      <alignment horizontal="right" vertical="center"/>
    </xf>
    <xf numFmtId="0" fontId="1" fillId="0" borderId="1" xfId="0" applyFont="1" applyBorder="1" applyAlignment="1">
      <alignment vertical="center"/>
    </xf>
    <xf numFmtId="0" fontId="7" fillId="0" borderId="1" xfId="0" applyFont="1" applyBorder="1" applyAlignment="1">
      <alignment horizontal="left" vertical="top" wrapText="1"/>
    </xf>
    <xf numFmtId="0" fontId="0" fillId="0" borderId="0" xfId="0" applyAlignment="1">
      <alignment vertical="top"/>
    </xf>
    <xf numFmtId="2" fontId="0" fillId="0" borderId="7" xfId="0" applyNumberFormat="1" applyBorder="1" applyAlignment="1">
      <alignment horizontal="right" vertical="center"/>
    </xf>
    <xf numFmtId="49" fontId="7" fillId="0" borderId="14" xfId="0" applyNumberFormat="1" applyFont="1" applyBorder="1" applyAlignment="1">
      <alignment horizontal="left" vertical="center"/>
    </xf>
    <xf numFmtId="0" fontId="7" fillId="0" borderId="8" xfId="0" applyFont="1" applyBorder="1" applyAlignment="1">
      <alignment vertical="center" wrapText="1"/>
    </xf>
    <xf numFmtId="0" fontId="7" fillId="0" borderId="7" xfId="0" applyFont="1" applyBorder="1" applyAlignment="1">
      <alignment horizontal="right" vertical="center"/>
    </xf>
    <xf numFmtId="164" fontId="7" fillId="0" borderId="7" xfId="0" applyNumberFormat="1" applyFont="1" applyBorder="1" applyAlignment="1">
      <alignment horizontal="right" vertical="center"/>
    </xf>
    <xf numFmtId="0" fontId="7" fillId="0" borderId="19" xfId="0" applyFont="1" applyBorder="1" applyAlignment="1">
      <alignment vertical="center" wrapText="1"/>
    </xf>
    <xf numFmtId="0" fontId="7" fillId="0" borderId="6" xfId="0" applyFont="1" applyBorder="1" applyAlignment="1">
      <alignment horizontal="center" vertical="center"/>
    </xf>
    <xf numFmtId="2" fontId="7" fillId="0" borderId="7" xfId="0" applyNumberFormat="1" applyFont="1" applyBorder="1" applyAlignment="1">
      <alignment horizontal="right" vertical="center"/>
    </xf>
    <xf numFmtId="0" fontId="7" fillId="0" borderId="4" xfId="0" applyFont="1" applyBorder="1" applyAlignment="1">
      <alignment vertical="center" wrapText="1"/>
    </xf>
    <xf numFmtId="0" fontId="7" fillId="0" borderId="20" xfId="0" applyFont="1" applyBorder="1" applyAlignment="1">
      <alignment horizontal="right" vertical="center"/>
    </xf>
    <xf numFmtId="164" fontId="7" fillId="0" borderId="20" xfId="0" applyNumberFormat="1" applyFont="1" applyBorder="1" applyAlignment="1">
      <alignment horizontal="right" vertical="center"/>
    </xf>
    <xf numFmtId="0" fontId="0" fillId="0" borderId="6" xfId="0" applyBorder="1" applyAlignment="1">
      <alignment vertical="center"/>
    </xf>
    <xf numFmtId="0" fontId="7" fillId="0" borderId="8" xfId="0" applyFont="1" applyBorder="1" applyAlignment="1">
      <alignment vertical="center"/>
    </xf>
    <xf numFmtId="0" fontId="7" fillId="0" borderId="4" xfId="0" applyFont="1" applyBorder="1" applyAlignment="1">
      <alignment vertical="center"/>
    </xf>
    <xf numFmtId="49" fontId="7" fillId="0" borderId="11" xfId="0" applyNumberFormat="1" applyFont="1" applyBorder="1" applyAlignment="1">
      <alignment horizontal="left" vertical="center"/>
    </xf>
    <xf numFmtId="0" fontId="7" fillId="0" borderId="1" xfId="0" applyFont="1" applyBorder="1" applyAlignment="1">
      <alignment vertical="center"/>
    </xf>
    <xf numFmtId="2" fontId="7" fillId="0" borderId="1" xfId="0" applyNumberFormat="1" applyFont="1" applyBorder="1" applyAlignment="1">
      <alignment horizontal="right" vertical="center"/>
    </xf>
    <xf numFmtId="164" fontId="7" fillId="0" borderId="1"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vertical="center"/>
    </xf>
    <xf numFmtId="49" fontId="13" fillId="11" borderId="39" xfId="0" applyNumberFormat="1" applyFont="1" applyFill="1" applyBorder="1" applyAlignment="1">
      <alignment horizontal="left" vertical="center"/>
    </xf>
    <xf numFmtId="0" fontId="15" fillId="11" borderId="39" xfId="0" applyFont="1" applyFill="1" applyBorder="1" applyAlignment="1">
      <alignment horizontal="center" vertical="center" wrapText="1"/>
    </xf>
    <xf numFmtId="4" fontId="15" fillId="11" borderId="39"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4" fontId="3" fillId="0" borderId="4" xfId="0" applyNumberFormat="1" applyFont="1" applyBorder="1" applyAlignment="1">
      <alignment horizontal="center" vertical="center" wrapText="1"/>
    </xf>
    <xf numFmtId="49" fontId="0" fillId="0" borderId="6" xfId="0" applyNumberFormat="1" applyBorder="1" applyAlignment="1">
      <alignment horizontal="left" vertical="center"/>
    </xf>
    <xf numFmtId="0" fontId="16" fillId="0" borderId="40" xfId="0" applyFont="1" applyBorder="1" applyAlignment="1">
      <alignment horizontal="left" vertical="center" wrapText="1"/>
    </xf>
    <xf numFmtId="4" fontId="3" fillId="0" borderId="6" xfId="0" applyNumberFormat="1" applyFont="1" applyBorder="1" applyAlignment="1">
      <alignment horizontal="right" vertical="center"/>
    </xf>
    <xf numFmtId="49" fontId="0" fillId="0" borderId="20" xfId="0" applyNumberFormat="1" applyBorder="1" applyAlignment="1">
      <alignment horizontal="left" vertical="center"/>
    </xf>
    <xf numFmtId="0" fontId="7" fillId="0" borderId="0" xfId="0" applyFont="1" applyAlignment="1">
      <alignment horizontal="left" vertical="center" wrapText="1"/>
    </xf>
    <xf numFmtId="4" fontId="3" fillId="0" borderId="20" xfId="0" applyNumberFormat="1" applyFont="1" applyBorder="1" applyAlignment="1">
      <alignment horizontal="right" vertical="center"/>
    </xf>
    <xf numFmtId="49" fontId="7" fillId="0" borderId="0" xfId="0" applyNumberFormat="1" applyFont="1" applyAlignment="1">
      <alignment horizontal="left" vertical="center" wrapText="1"/>
    </xf>
    <xf numFmtId="49" fontId="7" fillId="0" borderId="0" xfId="0" applyNumberFormat="1" applyFont="1" applyAlignment="1">
      <alignment horizontal="right" wrapText="1"/>
    </xf>
    <xf numFmtId="3" fontId="3" fillId="0" borderId="20" xfId="0" applyNumberFormat="1" applyFont="1" applyBorder="1" applyAlignment="1">
      <alignment horizontal="right"/>
    </xf>
    <xf numFmtId="49" fontId="0" fillId="0" borderId="7" xfId="0" applyNumberFormat="1" applyBorder="1" applyAlignment="1">
      <alignment horizontal="left" vertical="center"/>
    </xf>
    <xf numFmtId="49" fontId="7" fillId="0" borderId="5" xfId="0" applyNumberFormat="1" applyFont="1" applyBorder="1" applyAlignment="1">
      <alignment horizontal="left" wrapText="1"/>
    </xf>
    <xf numFmtId="3" fontId="3" fillId="0" borderId="7" xfId="0" applyNumberFormat="1" applyFont="1" applyBorder="1" applyAlignment="1">
      <alignment horizontal="right" vertical="center"/>
    </xf>
    <xf numFmtId="49" fontId="0" fillId="0" borderId="9" xfId="0" applyNumberFormat="1" applyBorder="1" applyAlignment="1">
      <alignment horizontal="left" vertical="center"/>
    </xf>
    <xf numFmtId="49" fontId="7" fillId="0" borderId="0" xfId="0" applyNumberFormat="1" applyFont="1" applyAlignment="1">
      <alignment horizontal="left" wrapText="1"/>
    </xf>
    <xf numFmtId="3" fontId="3" fillId="0" borderId="10" xfId="0" applyNumberFormat="1" applyFont="1" applyBorder="1" applyAlignment="1">
      <alignment horizontal="right" vertical="center"/>
    </xf>
    <xf numFmtId="49" fontId="1" fillId="0" borderId="6" xfId="0" applyNumberFormat="1" applyFont="1" applyBorder="1" applyAlignment="1">
      <alignment horizontal="left" vertical="center"/>
    </xf>
    <xf numFmtId="0" fontId="3" fillId="0" borderId="41" xfId="0" applyFont="1" applyBorder="1" applyAlignment="1">
      <alignment horizontal="left" vertical="center" wrapText="1"/>
    </xf>
    <xf numFmtId="0" fontId="16" fillId="0" borderId="41" xfId="0" applyFont="1" applyBorder="1" applyAlignment="1">
      <alignment horizontal="left" vertical="center" wrapText="1"/>
    </xf>
    <xf numFmtId="0" fontId="7" fillId="0" borderId="9" xfId="0" applyFont="1" applyBorder="1" applyAlignment="1">
      <alignment horizontal="left" vertical="center" wrapText="1"/>
    </xf>
    <xf numFmtId="49" fontId="7" fillId="0" borderId="9" xfId="0" applyNumberFormat="1" applyFont="1" applyBorder="1" applyAlignment="1">
      <alignment horizontal="left" vertical="center" wrapText="1"/>
    </xf>
    <xf numFmtId="0" fontId="3" fillId="0" borderId="20" xfId="0" applyFont="1" applyBorder="1" applyAlignment="1">
      <alignment horizontal="center" vertical="center"/>
    </xf>
    <xf numFmtId="49" fontId="7" fillId="0" borderId="9" xfId="0" applyNumberFormat="1" applyFont="1" applyBorder="1" applyAlignment="1">
      <alignment horizontal="right" wrapText="1"/>
    </xf>
    <xf numFmtId="49" fontId="16" fillId="0" borderId="9" xfId="0" applyNumberFormat="1" applyFont="1" applyBorder="1" applyAlignment="1">
      <alignment horizontal="left" vertical="center" wrapText="1"/>
    </xf>
    <xf numFmtId="3" fontId="3" fillId="0" borderId="20" xfId="0" applyNumberFormat="1" applyFont="1" applyBorder="1" applyAlignment="1">
      <alignment horizontal="right" vertical="center"/>
    </xf>
    <xf numFmtId="0" fontId="16" fillId="0" borderId="9" xfId="0" applyFont="1" applyBorder="1" applyAlignment="1">
      <alignment horizontal="left" vertical="center" wrapText="1"/>
    </xf>
    <xf numFmtId="49" fontId="7" fillId="0" borderId="20" xfId="0" applyNumberFormat="1" applyFont="1" applyBorder="1" applyAlignment="1">
      <alignment horizontal="left" vertical="center" wrapText="1"/>
    </xf>
    <xf numFmtId="49" fontId="0" fillId="12" borderId="6" xfId="0" applyNumberFormat="1" applyFill="1" applyBorder="1" applyAlignment="1">
      <alignment horizontal="left" vertical="center"/>
    </xf>
    <xf numFmtId="3" fontId="3" fillId="12" borderId="6" xfId="0" applyNumberFormat="1" applyFont="1" applyFill="1" applyBorder="1" applyAlignment="1">
      <alignment horizontal="right" vertical="center"/>
    </xf>
    <xf numFmtId="49" fontId="0" fillId="12" borderId="20" xfId="0" applyNumberFormat="1" applyFill="1" applyBorder="1" applyAlignment="1">
      <alignment horizontal="left" vertical="center"/>
    </xf>
    <xf numFmtId="0" fontId="7" fillId="12" borderId="9" xfId="0" applyFont="1" applyFill="1" applyBorder="1" applyAlignment="1">
      <alignment horizontal="left" vertical="center" wrapText="1"/>
    </xf>
    <xf numFmtId="4" fontId="3" fillId="12" borderId="20" xfId="0" applyNumberFormat="1" applyFont="1" applyFill="1" applyBorder="1" applyAlignment="1">
      <alignment horizontal="right" vertical="center"/>
    </xf>
    <xf numFmtId="49" fontId="7" fillId="12" borderId="20" xfId="0" applyNumberFormat="1" applyFont="1" applyFill="1" applyBorder="1" applyAlignment="1">
      <alignment horizontal="left" vertical="center" wrapText="1"/>
    </xf>
    <xf numFmtId="49" fontId="7" fillId="12" borderId="9" xfId="0" applyNumberFormat="1" applyFont="1" applyFill="1" applyBorder="1" applyAlignment="1">
      <alignment horizontal="right" wrapText="1"/>
    </xf>
    <xf numFmtId="3" fontId="3" fillId="12" borderId="20" xfId="0" applyNumberFormat="1" applyFont="1" applyFill="1" applyBorder="1" applyAlignment="1">
      <alignment horizontal="right"/>
    </xf>
    <xf numFmtId="49" fontId="0" fillId="12" borderId="7" xfId="0" applyNumberFormat="1" applyFill="1" applyBorder="1" applyAlignment="1">
      <alignment horizontal="left" vertical="center"/>
    </xf>
    <xf numFmtId="49" fontId="7" fillId="12" borderId="5" xfId="0" applyNumberFormat="1" applyFont="1" applyFill="1" applyBorder="1" applyAlignment="1">
      <alignment horizontal="left" wrapText="1"/>
    </xf>
    <xf numFmtId="3" fontId="3" fillId="12" borderId="7" xfId="0" applyNumberFormat="1" applyFont="1" applyFill="1" applyBorder="1" applyAlignment="1">
      <alignment horizontal="right" vertical="center"/>
    </xf>
    <xf numFmtId="0" fontId="17" fillId="0" borderId="7" xfId="0" applyFont="1" applyBorder="1" applyAlignment="1">
      <alignment vertical="center" wrapText="1"/>
    </xf>
    <xf numFmtId="0" fontId="6" fillId="0" borderId="40" xfId="0" applyFont="1" applyBorder="1" applyAlignment="1">
      <alignment vertical="center"/>
    </xf>
    <xf numFmtId="3" fontId="3" fillId="0" borderId="6" xfId="0" applyNumberFormat="1" applyFont="1" applyBorder="1" applyAlignment="1">
      <alignment horizontal="right" vertical="center"/>
    </xf>
    <xf numFmtId="0" fontId="7" fillId="12" borderId="0" xfId="0" applyFont="1" applyFill="1" applyAlignment="1">
      <alignment horizontal="left" vertical="center" wrapText="1"/>
    </xf>
    <xf numFmtId="0" fontId="7" fillId="0" borderId="20" xfId="0" applyFont="1" applyBorder="1" applyAlignment="1">
      <alignment horizontal="center" vertical="center"/>
    </xf>
    <xf numFmtId="49" fontId="7" fillId="12" borderId="9" xfId="0" applyNumberFormat="1" applyFont="1" applyFill="1" applyBorder="1" applyAlignment="1">
      <alignment horizontal="left" vertical="center" wrapText="1"/>
    </xf>
    <xf numFmtId="0" fontId="7" fillId="0" borderId="0" xfId="0" applyFont="1" applyAlignment="1">
      <alignment horizontal="left" vertical="center"/>
    </xf>
    <xf numFmtId="0" fontId="7" fillId="0" borderId="0" xfId="0" applyFont="1" applyAlignment="1">
      <alignment horizontal="right" vertical="center"/>
    </xf>
    <xf numFmtId="49" fontId="1" fillId="12" borderId="1" xfId="0" applyNumberFormat="1" applyFont="1" applyFill="1" applyBorder="1" applyAlignment="1">
      <alignment horizontal="left" vertical="center"/>
    </xf>
    <xf numFmtId="0" fontId="3" fillId="12" borderId="2" xfId="0" applyFont="1" applyFill="1" applyBorder="1" applyAlignment="1">
      <alignment horizontal="left" vertical="center" wrapText="1"/>
    </xf>
    <xf numFmtId="4" fontId="3" fillId="12" borderId="1" xfId="0" applyNumberFormat="1" applyFont="1" applyFill="1" applyBorder="1" applyAlignment="1">
      <alignment horizontal="right" vertical="center"/>
    </xf>
    <xf numFmtId="0" fontId="16" fillId="12" borderId="40" xfId="0" applyFont="1" applyFill="1" applyBorder="1" applyAlignment="1">
      <alignment horizontal="left" vertical="center" wrapText="1"/>
    </xf>
    <xf numFmtId="4" fontId="3" fillId="12" borderId="6" xfId="0" applyNumberFormat="1" applyFont="1" applyFill="1" applyBorder="1" applyAlignment="1">
      <alignment horizontal="right" vertical="center"/>
    </xf>
    <xf numFmtId="0" fontId="3" fillId="0" borderId="0" xfId="0" applyFont="1" applyAlignment="1">
      <alignment horizontal="center" vertical="center"/>
    </xf>
    <xf numFmtId="49" fontId="1" fillId="12" borderId="20" xfId="0" applyNumberFormat="1" applyFont="1" applyFill="1" applyBorder="1" applyAlignment="1">
      <alignment horizontal="left" vertical="center"/>
    </xf>
    <xf numFmtId="49" fontId="7" fillId="12" borderId="0" xfId="0" applyNumberFormat="1" applyFont="1" applyFill="1" applyAlignment="1">
      <alignment horizontal="left" vertical="center" wrapText="1"/>
    </xf>
    <xf numFmtId="0" fontId="3" fillId="12" borderId="20" xfId="0" applyFont="1" applyFill="1" applyBorder="1" applyAlignment="1">
      <alignment horizontal="center" vertical="center"/>
    </xf>
    <xf numFmtId="49" fontId="7" fillId="12" borderId="0" xfId="0" applyNumberFormat="1" applyFont="1" applyFill="1" applyAlignment="1">
      <alignment horizontal="right" wrapText="1"/>
    </xf>
    <xf numFmtId="0" fontId="0" fillId="0" borderId="19" xfId="0" applyBorder="1" applyAlignment="1">
      <alignment vertical="center" wrapText="1"/>
    </xf>
    <xf numFmtId="49" fontId="7" fillId="12" borderId="0" xfId="0" applyNumberFormat="1" applyFont="1" applyFill="1" applyAlignment="1">
      <alignment horizontal="left" wrapText="1"/>
    </xf>
    <xf numFmtId="3" fontId="3" fillId="12" borderId="20" xfId="0" applyNumberFormat="1" applyFont="1" applyFill="1" applyBorder="1" applyAlignment="1">
      <alignment horizontal="right" vertical="center"/>
    </xf>
    <xf numFmtId="49" fontId="7" fillId="12" borderId="10" xfId="0" applyNumberFormat="1" applyFont="1" applyFill="1" applyBorder="1" applyAlignment="1">
      <alignment horizontal="left" vertical="center" wrapText="1"/>
    </xf>
    <xf numFmtId="0" fontId="17" fillId="0" borderId="1" xfId="0" applyFont="1" applyBorder="1" applyAlignment="1">
      <alignment vertical="center" wrapText="1"/>
    </xf>
    <xf numFmtId="3" fontId="3" fillId="12" borderId="19" xfId="0" applyNumberFormat="1" applyFont="1" applyFill="1" applyBorder="1" applyAlignment="1">
      <alignment horizontal="right" vertical="center"/>
    </xf>
    <xf numFmtId="0" fontId="7" fillId="12" borderId="20" xfId="0" applyFont="1" applyFill="1" applyBorder="1" applyAlignment="1">
      <alignment horizontal="left" vertical="center" wrapText="1"/>
    </xf>
    <xf numFmtId="3" fontId="3" fillId="12" borderId="10" xfId="0" applyNumberFormat="1" applyFont="1" applyFill="1" applyBorder="1" applyAlignment="1">
      <alignment horizontal="right" vertical="center"/>
    </xf>
    <xf numFmtId="49" fontId="7" fillId="12" borderId="20" xfId="0" applyNumberFormat="1" applyFont="1" applyFill="1" applyBorder="1" applyAlignment="1">
      <alignment horizontal="right" wrapText="1"/>
    </xf>
    <xf numFmtId="49" fontId="7" fillId="12" borderId="7" xfId="0" applyNumberFormat="1" applyFont="1" applyFill="1" applyBorder="1" applyAlignment="1">
      <alignment horizontal="left" wrapText="1"/>
    </xf>
    <xf numFmtId="3" fontId="3" fillId="12" borderId="8" xfId="0" applyNumberFormat="1" applyFont="1" applyFill="1" applyBorder="1" applyAlignment="1">
      <alignment horizontal="right" vertical="center"/>
    </xf>
    <xf numFmtId="49" fontId="16" fillId="12" borderId="41" xfId="0" applyNumberFormat="1" applyFont="1" applyFill="1" applyBorder="1" applyAlignment="1">
      <alignment horizontal="left" vertical="center" wrapText="1"/>
    </xf>
    <xf numFmtId="49" fontId="7" fillId="12" borderId="42" xfId="0" applyNumberFormat="1" applyFont="1" applyFill="1" applyBorder="1" applyAlignment="1">
      <alignment horizontal="left" wrapText="1"/>
    </xf>
    <xf numFmtId="49" fontId="0" fillId="12" borderId="9" xfId="0" applyNumberFormat="1" applyFill="1" applyBorder="1" applyAlignment="1">
      <alignment horizontal="left" vertical="center"/>
    </xf>
    <xf numFmtId="49" fontId="0" fillId="12" borderId="42" xfId="0" applyNumberFormat="1" applyFill="1" applyBorder="1" applyAlignment="1">
      <alignment horizontal="left" vertical="center"/>
    </xf>
    <xf numFmtId="49" fontId="1" fillId="12" borderId="7" xfId="0" applyNumberFormat="1" applyFont="1" applyFill="1" applyBorder="1" applyAlignment="1">
      <alignment horizontal="left" vertical="center"/>
    </xf>
    <xf numFmtId="4" fontId="3" fillId="12" borderId="7" xfId="0" applyNumberFormat="1" applyFont="1" applyFill="1" applyBorder="1" applyAlignment="1">
      <alignment horizontal="right" vertical="center"/>
    </xf>
    <xf numFmtId="0" fontId="16" fillId="12" borderId="41" xfId="0" applyFont="1" applyFill="1" applyBorder="1" applyAlignment="1">
      <alignment horizontal="left" vertical="center" wrapText="1"/>
    </xf>
    <xf numFmtId="49" fontId="7" fillId="12" borderId="9" xfId="0" applyNumberFormat="1" applyFont="1" applyFill="1" applyBorder="1" applyAlignment="1">
      <alignment horizontal="right" vertical="center" wrapText="1"/>
    </xf>
    <xf numFmtId="49" fontId="7" fillId="12" borderId="42" xfId="0" applyNumberFormat="1" applyFont="1" applyFill="1" applyBorder="1" applyAlignment="1">
      <alignment horizontal="left" vertical="center" wrapText="1"/>
    </xf>
    <xf numFmtId="49" fontId="0" fillId="12" borderId="7" xfId="0" applyNumberFormat="1" applyFill="1" applyBorder="1" applyAlignment="1">
      <alignment horizontal="left"/>
    </xf>
    <xf numFmtId="3" fontId="3" fillId="12" borderId="7" xfId="0" applyNumberFormat="1" applyFont="1" applyFill="1" applyBorder="1" applyAlignment="1">
      <alignment horizontal="right"/>
    </xf>
    <xf numFmtId="49" fontId="16" fillId="12" borderId="6" xfId="0" applyNumberFormat="1" applyFont="1" applyFill="1" applyBorder="1" applyAlignment="1">
      <alignment horizontal="left" vertical="center" wrapText="1"/>
    </xf>
    <xf numFmtId="0" fontId="0" fillId="12" borderId="20" xfId="0" applyFill="1" applyBorder="1" applyAlignment="1">
      <alignment horizontal="left" vertical="center"/>
    </xf>
    <xf numFmtId="49" fontId="1" fillId="12" borderId="6" xfId="0" applyNumberFormat="1" applyFont="1" applyFill="1" applyBorder="1" applyAlignment="1">
      <alignment horizontal="left" vertical="center"/>
    </xf>
    <xf numFmtId="0" fontId="3" fillId="12" borderId="41" xfId="0" applyFont="1" applyFill="1" applyBorder="1" applyAlignment="1">
      <alignment horizontal="left" vertical="center" wrapText="1"/>
    </xf>
    <xf numFmtId="0" fontId="0" fillId="12" borderId="6" xfId="0" applyFill="1" applyBorder="1" applyAlignment="1">
      <alignment horizontal="left" vertical="center"/>
    </xf>
    <xf numFmtId="0" fontId="16" fillId="12" borderId="6" xfId="0" applyFont="1" applyFill="1" applyBorder="1" applyAlignment="1">
      <alignment horizontal="left" vertical="center" wrapText="1"/>
    </xf>
    <xf numFmtId="3" fontId="18" fillId="12" borderId="10" xfId="0" applyNumberFormat="1" applyFont="1" applyFill="1" applyBorder="1" applyAlignment="1">
      <alignment horizontal="center" vertical="center"/>
    </xf>
    <xf numFmtId="3" fontId="18" fillId="12" borderId="10" xfId="0" applyNumberFormat="1" applyFont="1" applyFill="1" applyBorder="1" applyAlignment="1">
      <alignment horizontal="right" vertical="center"/>
    </xf>
    <xf numFmtId="4" fontId="18" fillId="12" borderId="10" xfId="0" applyNumberFormat="1" applyFont="1" applyFill="1" applyBorder="1" applyAlignment="1">
      <alignment horizontal="right" vertical="center"/>
    </xf>
    <xf numFmtId="4" fontId="18" fillId="12" borderId="8" xfId="0" applyNumberFormat="1" applyFont="1" applyFill="1" applyBorder="1" applyAlignment="1">
      <alignment horizontal="right" vertical="center"/>
    </xf>
    <xf numFmtId="0" fontId="0" fillId="12" borderId="6" xfId="0" quotePrefix="1" applyFill="1" applyBorder="1" applyAlignment="1">
      <alignment horizontal="left" vertical="center"/>
    </xf>
    <xf numFmtId="0" fontId="17" fillId="0" borderId="1" xfId="0" applyFont="1" applyBorder="1" applyAlignment="1">
      <alignment vertical="center"/>
    </xf>
    <xf numFmtId="4" fontId="3" fillId="12" borderId="20" xfId="0" applyNumberFormat="1" applyFont="1" applyFill="1" applyBorder="1" applyAlignment="1">
      <alignment horizontal="right"/>
    </xf>
    <xf numFmtId="4" fontId="3" fillId="12" borderId="7" xfId="0" applyNumberFormat="1" applyFont="1" applyFill="1" applyBorder="1" applyAlignment="1">
      <alignment horizontal="right"/>
    </xf>
    <xf numFmtId="0" fontId="16" fillId="12" borderId="10" xfId="0" applyFont="1" applyFill="1" applyBorder="1" applyAlignment="1">
      <alignment horizontal="left" vertical="center" wrapText="1"/>
    </xf>
    <xf numFmtId="0" fontId="10" fillId="0" borderId="0" xfId="0" applyFont="1" applyAlignment="1">
      <alignment horizontal="center" vertical="center"/>
    </xf>
    <xf numFmtId="0" fontId="7" fillId="12" borderId="10" xfId="0" applyFont="1" applyFill="1" applyBorder="1" applyAlignment="1">
      <alignment horizontal="left" vertical="center" wrapText="1"/>
    </xf>
    <xf numFmtId="4" fontId="18" fillId="12" borderId="6" xfId="0" applyNumberFormat="1" applyFont="1" applyFill="1" applyBorder="1" applyAlignment="1">
      <alignment horizontal="right" vertical="center"/>
    </xf>
    <xf numFmtId="4" fontId="18" fillId="12" borderId="20" xfId="0" applyNumberFormat="1" applyFont="1" applyFill="1" applyBorder="1" applyAlignment="1">
      <alignment horizontal="right" vertical="center"/>
    </xf>
    <xf numFmtId="4" fontId="18" fillId="12" borderId="7" xfId="0" applyNumberFormat="1" applyFont="1" applyFill="1" applyBorder="1" applyAlignment="1">
      <alignment horizontal="right" vertical="center"/>
    </xf>
    <xf numFmtId="0" fontId="7" fillId="12" borderId="20" xfId="0" quotePrefix="1" applyFont="1" applyFill="1" applyBorder="1" applyAlignment="1">
      <alignment horizontal="left" vertical="center" wrapText="1"/>
    </xf>
    <xf numFmtId="49" fontId="7" fillId="12" borderId="20" xfId="0" applyNumberFormat="1" applyFont="1" applyFill="1" applyBorder="1" applyAlignment="1">
      <alignment horizontal="right" vertical="center" wrapText="1"/>
    </xf>
    <xf numFmtId="49" fontId="7" fillId="12" borderId="7" xfId="0" applyNumberFormat="1" applyFont="1" applyFill="1" applyBorder="1" applyAlignment="1">
      <alignment horizontal="left" vertical="center" wrapText="1"/>
    </xf>
    <xf numFmtId="4" fontId="3" fillId="0" borderId="19" xfId="0" applyNumberFormat="1" applyFont="1" applyBorder="1" applyAlignment="1">
      <alignment horizontal="right" vertical="center"/>
    </xf>
    <xf numFmtId="4" fontId="3" fillId="0" borderId="10" xfId="0" applyNumberFormat="1" applyFont="1" applyBorder="1" applyAlignment="1">
      <alignment horizontal="right" vertical="center"/>
    </xf>
    <xf numFmtId="49" fontId="0" fillId="0" borderId="42" xfId="0" applyNumberFormat="1" applyBorder="1" applyAlignment="1">
      <alignment horizontal="left" vertical="center"/>
    </xf>
    <xf numFmtId="49" fontId="0" fillId="0" borderId="0" xfId="0" applyNumberFormat="1" applyAlignment="1">
      <alignment horizontal="left" vertical="center"/>
    </xf>
    <xf numFmtId="4" fontId="3" fillId="0" borderId="0" xfId="0" applyNumberFormat="1" applyFont="1" applyAlignment="1">
      <alignment horizontal="right" vertical="center"/>
    </xf>
    <xf numFmtId="49" fontId="0" fillId="0" borderId="41" xfId="0" applyNumberFormat="1" applyBorder="1" applyAlignment="1">
      <alignment horizontal="left" vertical="center"/>
    </xf>
    <xf numFmtId="3" fontId="3" fillId="0" borderId="10" xfId="0" applyNumberFormat="1" applyFont="1" applyBorder="1" applyAlignment="1">
      <alignment horizontal="right"/>
    </xf>
    <xf numFmtId="3" fontId="3" fillId="0" borderId="8" xfId="0" applyNumberFormat="1" applyFont="1" applyBorder="1" applyAlignment="1">
      <alignment horizontal="right" vertical="center"/>
    </xf>
    <xf numFmtId="0" fontId="7" fillId="0" borderId="20" xfId="0" applyFont="1" applyBorder="1" applyAlignment="1">
      <alignment horizontal="left" vertical="center" wrapText="1"/>
    </xf>
    <xf numFmtId="49" fontId="7" fillId="0" borderId="20" xfId="0" applyNumberFormat="1" applyFont="1" applyBorder="1" applyAlignment="1">
      <alignment horizontal="right" wrapText="1"/>
    </xf>
    <xf numFmtId="49" fontId="7" fillId="0" borderId="7" xfId="0" applyNumberFormat="1" applyFont="1" applyBorder="1" applyAlignment="1">
      <alignment horizontal="left" wrapText="1"/>
    </xf>
    <xf numFmtId="0" fontId="17" fillId="0" borderId="6" xfId="0" applyFont="1" applyBorder="1" applyAlignment="1">
      <alignment vertical="center" wrapText="1"/>
    </xf>
    <xf numFmtId="3" fontId="3" fillId="12" borderId="10" xfId="0" applyNumberFormat="1" applyFont="1" applyFill="1" applyBorder="1" applyAlignment="1">
      <alignment horizontal="right"/>
    </xf>
    <xf numFmtId="49" fontId="0" fillId="12" borderId="9" xfId="0" applyNumberFormat="1" applyFill="1" applyBorder="1" applyAlignment="1">
      <alignment horizontal="left"/>
    </xf>
    <xf numFmtId="49" fontId="0" fillId="12" borderId="41" xfId="0" quotePrefix="1" applyNumberFormat="1" applyFill="1" applyBorder="1" applyAlignment="1">
      <alignment horizontal="left"/>
    </xf>
    <xf numFmtId="3" fontId="3" fillId="12" borderId="19" xfId="0" applyNumberFormat="1" applyFont="1" applyFill="1" applyBorder="1" applyAlignment="1">
      <alignment horizontal="right"/>
    </xf>
    <xf numFmtId="49" fontId="0" fillId="12" borderId="42" xfId="0" applyNumberFormat="1" applyFill="1" applyBorder="1" applyAlignment="1">
      <alignment horizontal="left"/>
    </xf>
    <xf numFmtId="3" fontId="3" fillId="12" borderId="8" xfId="0" applyNumberFormat="1" applyFont="1" applyFill="1" applyBorder="1" applyAlignment="1">
      <alignment horizontal="right"/>
    </xf>
    <xf numFmtId="3" fontId="18" fillId="12" borderId="19" xfId="0" applyNumberFormat="1" applyFont="1" applyFill="1" applyBorder="1" applyAlignment="1">
      <alignment horizontal="center" vertical="center"/>
    </xf>
    <xf numFmtId="168" fontId="0" fillId="0" borderId="0" xfId="0" applyNumberFormat="1"/>
    <xf numFmtId="0" fontId="0" fillId="14" borderId="1" xfId="0" applyFill="1" applyBorder="1"/>
    <xf numFmtId="0" fontId="0" fillId="0" borderId="0" xfId="0" applyAlignment="1">
      <alignment vertical="center" wrapText="1"/>
    </xf>
    <xf numFmtId="49" fontId="0" fillId="0" borderId="17" xfId="0" applyNumberFormat="1" applyBorder="1" applyAlignment="1">
      <alignment horizontal="left" vertical="center"/>
    </xf>
    <xf numFmtId="49" fontId="0" fillId="0" borderId="17" xfId="0" applyNumberFormat="1" applyBorder="1" applyAlignment="1">
      <alignment horizontal="left" vertical="center" wrapText="1"/>
    </xf>
    <xf numFmtId="0" fontId="0" fillId="0" borderId="7" xfId="0" applyBorder="1" applyAlignment="1">
      <alignment horizontal="center" vertical="center" wrapText="1"/>
    </xf>
    <xf numFmtId="0" fontId="0" fillId="0" borderId="7" xfId="0" applyBorder="1" applyAlignment="1">
      <alignment horizontal="right" vertical="center" wrapText="1"/>
    </xf>
    <xf numFmtId="164" fontId="0" fillId="0" borderId="7" xfId="0" applyNumberFormat="1" applyBorder="1" applyAlignment="1">
      <alignment horizontal="right" vertical="center" wrapText="1"/>
    </xf>
    <xf numFmtId="0" fontId="12" fillId="15" borderId="43" xfId="0" applyFont="1" applyFill="1" applyBorder="1" applyAlignment="1">
      <alignment horizontal="center" vertical="center" wrapText="1"/>
    </xf>
    <xf numFmtId="0" fontId="12" fillId="15" borderId="39" xfId="0" applyFont="1" applyFill="1" applyBorder="1" applyAlignment="1">
      <alignment horizontal="center" vertical="center"/>
    </xf>
    <xf numFmtId="0" fontId="12" fillId="15" borderId="44" xfId="0" applyFont="1" applyFill="1" applyBorder="1" applyAlignment="1">
      <alignment horizontal="center" vertical="center" wrapText="1"/>
    </xf>
    <xf numFmtId="0" fontId="0" fillId="14" borderId="45" xfId="0" applyFill="1" applyBorder="1" applyAlignment="1">
      <alignment horizontal="center"/>
    </xf>
    <xf numFmtId="164" fontId="0" fillId="14" borderId="46" xfId="0" applyNumberFormat="1" applyFill="1" applyBorder="1"/>
    <xf numFmtId="164" fontId="1" fillId="4" borderId="49" xfId="0" applyNumberFormat="1" applyFont="1" applyFill="1" applyBorder="1"/>
    <xf numFmtId="164" fontId="1" fillId="16" borderId="1" xfId="0" applyNumberFormat="1" applyFont="1" applyFill="1" applyBorder="1"/>
    <xf numFmtId="49" fontId="3" fillId="14" borderId="1" xfId="0" applyNumberFormat="1" applyFont="1" applyFill="1" applyBorder="1" applyAlignment="1">
      <alignment horizontal="left" vertical="center"/>
    </xf>
    <xf numFmtId="0" fontId="3" fillId="14" borderId="1" xfId="0" applyFont="1" applyFill="1" applyBorder="1" applyAlignment="1">
      <alignment horizontal="center" vertical="center" wrapText="1"/>
    </xf>
    <xf numFmtId="0" fontId="3" fillId="14"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0" fillId="0" borderId="0" xfId="0" applyAlignment="1">
      <alignment horizontal="center"/>
    </xf>
    <xf numFmtId="0" fontId="19" fillId="13" borderId="50" xfId="0" applyFont="1" applyFill="1" applyBorder="1" applyAlignment="1">
      <alignment horizontal="center" wrapText="1"/>
    </xf>
    <xf numFmtId="0" fontId="19" fillId="13" borderId="51" xfId="0" applyFont="1" applyFill="1" applyBorder="1" applyAlignment="1">
      <alignment horizontal="center" wrapText="1"/>
    </xf>
    <xf numFmtId="0" fontId="19" fillId="13" borderId="52" xfId="0" applyFont="1" applyFill="1" applyBorder="1" applyAlignment="1">
      <alignment horizontal="center" wrapText="1"/>
    </xf>
    <xf numFmtId="0" fontId="1" fillId="4" borderId="47" xfId="0" applyFont="1" applyFill="1" applyBorder="1" applyAlignment="1">
      <alignment horizontal="center"/>
    </xf>
    <xf numFmtId="0" fontId="1" fillId="4" borderId="48" xfId="0" applyFont="1" applyFill="1" applyBorder="1" applyAlignment="1">
      <alignment horizontal="center"/>
    </xf>
    <xf numFmtId="0" fontId="2" fillId="5" borderId="34"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1" fillId="7" borderId="16" xfId="0" applyFont="1" applyFill="1" applyBorder="1" applyAlignment="1">
      <alignment horizontal="left" vertical="center"/>
    </xf>
    <xf numFmtId="0" fontId="1" fillId="7" borderId="0" xfId="0" applyFont="1" applyFill="1" applyAlignment="1">
      <alignment horizontal="left" vertical="center"/>
    </xf>
    <xf numFmtId="0" fontId="1" fillId="7" borderId="32" xfId="0" applyFont="1" applyFill="1" applyBorder="1" applyAlignment="1">
      <alignment horizontal="left" vertical="center"/>
    </xf>
    <xf numFmtId="0" fontId="1" fillId="7" borderId="24" xfId="0" applyFont="1" applyFill="1" applyBorder="1" applyAlignment="1">
      <alignment horizontal="left" vertical="center"/>
    </xf>
    <xf numFmtId="0" fontId="1" fillId="7" borderId="25" xfId="0" applyFont="1" applyFill="1" applyBorder="1" applyAlignment="1">
      <alignment horizontal="left" vertical="center"/>
    </xf>
    <xf numFmtId="0" fontId="1" fillId="7" borderId="26" xfId="0" applyFont="1" applyFill="1" applyBorder="1" applyAlignment="1">
      <alignment horizontal="left" vertical="center"/>
    </xf>
    <xf numFmtId="0" fontId="1" fillId="7" borderId="1" xfId="0" applyFont="1" applyFill="1" applyBorder="1" applyAlignment="1">
      <alignment horizontal="left" vertical="center"/>
    </xf>
    <xf numFmtId="0" fontId="1" fillId="10" borderId="1" xfId="0" applyFont="1" applyFill="1" applyBorder="1" applyAlignment="1">
      <alignment horizontal="left" vertical="center"/>
    </xf>
    <xf numFmtId="0" fontId="1" fillId="10" borderId="1" xfId="0" applyFont="1" applyFill="1" applyBorder="1" applyAlignment="1">
      <alignment horizontal="center" vertical="center"/>
    </xf>
    <xf numFmtId="0" fontId="1" fillId="7" borderId="17" xfId="0" applyFont="1" applyFill="1" applyBorder="1" applyAlignment="1">
      <alignment horizontal="left" vertical="center"/>
    </xf>
    <xf numFmtId="0" fontId="1" fillId="7" borderId="18" xfId="0" applyFont="1" applyFill="1" applyBorder="1" applyAlignment="1">
      <alignment horizontal="left" vertical="center"/>
    </xf>
    <xf numFmtId="0" fontId="1" fillId="7" borderId="23" xfId="0" applyFont="1" applyFill="1" applyBorder="1" applyAlignment="1">
      <alignment horizontal="left" vertical="center"/>
    </xf>
    <xf numFmtId="0" fontId="8" fillId="0" borderId="22" xfId="0" applyFont="1" applyBorder="1" applyAlignment="1">
      <alignment horizontal="center" vertical="center"/>
    </xf>
    <xf numFmtId="0" fontId="5" fillId="6" borderId="11" xfId="0" applyFont="1" applyFill="1" applyBorder="1" applyAlignment="1">
      <alignment vertical="center" wrapText="1"/>
    </xf>
    <xf numFmtId="0" fontId="5" fillId="6" borderId="12" xfId="0" applyFont="1" applyFill="1" applyBorder="1" applyAlignment="1">
      <alignment vertical="center" wrapText="1"/>
    </xf>
    <xf numFmtId="0" fontId="5" fillId="6" borderId="13" xfId="0" applyFont="1" applyFill="1" applyBorder="1" applyAlignment="1">
      <alignment vertical="center" wrapText="1"/>
    </xf>
    <xf numFmtId="0" fontId="1" fillId="7" borderId="33" xfId="0" applyFont="1" applyFill="1" applyBorder="1" applyAlignment="1">
      <alignment horizontal="left" vertical="center"/>
    </xf>
    <xf numFmtId="0" fontId="1" fillId="7" borderId="5" xfId="0" applyFont="1" applyFill="1" applyBorder="1" applyAlignment="1">
      <alignment horizontal="left" vertical="center"/>
    </xf>
    <xf numFmtId="0" fontId="1" fillId="7" borderId="28" xfId="0" applyFont="1" applyFill="1" applyBorder="1" applyAlignment="1">
      <alignment horizontal="left" vertical="center"/>
    </xf>
    <xf numFmtId="0" fontId="4" fillId="2" borderId="29"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cellXfs>
  <cellStyles count="4">
    <cellStyle name="Comma 2" xfId="2" xr:uid="{00000000-0005-0000-0000-000000000000}"/>
    <cellStyle name="Comma 2 2" xfId="3" xr:uid="{00000000-0005-0000-0000-000001000000}"/>
    <cellStyle name="Currency 2" xfId="1"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289560</xdr:colOff>
      <xdr:row>122</xdr:row>
      <xdr:rowOff>0</xdr:rowOff>
    </xdr:from>
    <xdr:ext cx="65" cy="172227"/>
    <xdr:sp macro="" textlink="">
      <xdr:nvSpPr>
        <xdr:cNvPr id="2" name="ZoneTexte 1">
          <a:extLst>
            <a:ext uri="{FF2B5EF4-FFF2-40B4-BE49-F238E27FC236}">
              <a16:creationId xmlns:a16="http://schemas.microsoft.com/office/drawing/2014/main" id="{00000000-0008-0000-0100-000002000000}"/>
            </a:ext>
          </a:extLst>
        </xdr:cNvPr>
        <xdr:cNvSpPr txBox="1"/>
      </xdr:nvSpPr>
      <xdr:spPr>
        <a:xfrm>
          <a:off x="4385310" y="34709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103</xdr:row>
      <xdr:rowOff>0</xdr:rowOff>
    </xdr:from>
    <xdr:ext cx="65" cy="172227"/>
    <xdr:sp macro="" textlink="">
      <xdr:nvSpPr>
        <xdr:cNvPr id="4" name="ZoneTexte 3">
          <a:extLst>
            <a:ext uri="{FF2B5EF4-FFF2-40B4-BE49-F238E27FC236}">
              <a16:creationId xmlns:a16="http://schemas.microsoft.com/office/drawing/2014/main" id="{00000000-0008-0000-0100-000004000000}"/>
            </a:ext>
          </a:extLst>
        </xdr:cNvPr>
        <xdr:cNvSpPr txBox="1"/>
      </xdr:nvSpPr>
      <xdr:spPr>
        <a:xfrm>
          <a:off x="4385310" y="19469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8</xdr:col>
      <xdr:colOff>289560</xdr:colOff>
      <xdr:row>111</xdr:row>
      <xdr:rowOff>41910</xdr:rowOff>
    </xdr:from>
    <xdr:ext cx="65" cy="172227"/>
    <xdr:sp macro="" textlink="">
      <xdr:nvSpPr>
        <xdr:cNvPr id="5" name="ZoneTexte 4">
          <a:extLst>
            <a:ext uri="{FF2B5EF4-FFF2-40B4-BE49-F238E27FC236}">
              <a16:creationId xmlns:a16="http://schemas.microsoft.com/office/drawing/2014/main" id="{00000000-0008-0000-0100-000005000000}"/>
            </a:ext>
          </a:extLst>
        </xdr:cNvPr>
        <xdr:cNvSpPr txBox="1"/>
      </xdr:nvSpPr>
      <xdr:spPr>
        <a:xfrm>
          <a:off x="13357860" y="23088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111</xdr:row>
      <xdr:rowOff>41910</xdr:rowOff>
    </xdr:from>
    <xdr:ext cx="65" cy="172227"/>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4385310" y="23088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137</xdr:row>
      <xdr:rowOff>41910</xdr:rowOff>
    </xdr:from>
    <xdr:ext cx="65" cy="172227"/>
    <xdr:sp macro="" textlink="">
      <xdr:nvSpPr>
        <xdr:cNvPr id="7" name="ZoneTexte 6">
          <a:extLst>
            <a:ext uri="{FF2B5EF4-FFF2-40B4-BE49-F238E27FC236}">
              <a16:creationId xmlns:a16="http://schemas.microsoft.com/office/drawing/2014/main" id="{00000000-0008-0000-0100-000007000000}"/>
            </a:ext>
          </a:extLst>
        </xdr:cNvPr>
        <xdr:cNvSpPr txBox="1"/>
      </xdr:nvSpPr>
      <xdr:spPr>
        <a:xfrm>
          <a:off x="4385310" y="3280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158</xdr:row>
      <xdr:rowOff>0</xdr:rowOff>
    </xdr:from>
    <xdr:ext cx="65" cy="172227"/>
    <xdr:sp macro="" textlink="">
      <xdr:nvSpPr>
        <xdr:cNvPr id="8" name="ZoneTexte 7">
          <a:extLst>
            <a:ext uri="{FF2B5EF4-FFF2-40B4-BE49-F238E27FC236}">
              <a16:creationId xmlns:a16="http://schemas.microsoft.com/office/drawing/2014/main" id="{00000000-0008-0000-0100-000008000000}"/>
            </a:ext>
          </a:extLst>
        </xdr:cNvPr>
        <xdr:cNvSpPr txBox="1"/>
      </xdr:nvSpPr>
      <xdr:spPr>
        <a:xfrm>
          <a:off x="4390913" y="28339676"/>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289560</xdr:colOff>
      <xdr:row>66</xdr:row>
      <xdr:rowOff>0</xdr:rowOff>
    </xdr:from>
    <xdr:ext cx="65" cy="172227"/>
    <xdr:sp macro="" textlink="">
      <xdr:nvSpPr>
        <xdr:cNvPr id="2" name="ZoneTexte 1">
          <a:extLst>
            <a:ext uri="{FF2B5EF4-FFF2-40B4-BE49-F238E27FC236}">
              <a16:creationId xmlns:a16="http://schemas.microsoft.com/office/drawing/2014/main" id="{00000000-0008-0000-0200-000002000000}"/>
            </a:ext>
          </a:extLst>
        </xdr:cNvPr>
        <xdr:cNvSpPr txBox="1"/>
      </xdr:nvSpPr>
      <xdr:spPr>
        <a:xfrm>
          <a:off x="4385310" y="152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66</xdr:row>
      <xdr:rowOff>41910</xdr:rowOff>
    </xdr:from>
    <xdr:ext cx="65" cy="172227"/>
    <xdr:sp macro="" textlink="">
      <xdr:nvSpPr>
        <xdr:cNvPr id="3" name="ZoneTexte 2">
          <a:extLst>
            <a:ext uri="{FF2B5EF4-FFF2-40B4-BE49-F238E27FC236}">
              <a16:creationId xmlns:a16="http://schemas.microsoft.com/office/drawing/2014/main" id="{00000000-0008-0000-0200-000003000000}"/>
            </a:ext>
          </a:extLst>
        </xdr:cNvPr>
        <xdr:cNvSpPr txBox="1"/>
      </xdr:nvSpPr>
      <xdr:spPr>
        <a:xfrm>
          <a:off x="4385310" y="15659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67</xdr:row>
      <xdr:rowOff>41910</xdr:rowOff>
    </xdr:from>
    <xdr:ext cx="65" cy="172227"/>
    <xdr:sp macro="" textlink="">
      <xdr:nvSpPr>
        <xdr:cNvPr id="4" name="ZoneTexte 3">
          <a:extLst>
            <a:ext uri="{FF2B5EF4-FFF2-40B4-BE49-F238E27FC236}">
              <a16:creationId xmlns:a16="http://schemas.microsoft.com/office/drawing/2014/main" id="{00000000-0008-0000-0200-000004000000}"/>
            </a:ext>
          </a:extLst>
        </xdr:cNvPr>
        <xdr:cNvSpPr txBox="1"/>
      </xdr:nvSpPr>
      <xdr:spPr>
        <a:xfrm>
          <a:off x="4385310" y="1756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289560</xdr:colOff>
      <xdr:row>65</xdr:row>
      <xdr:rowOff>0</xdr:rowOff>
    </xdr:from>
    <xdr:ext cx="65" cy="172227"/>
    <xdr:sp macro="" textlink="">
      <xdr:nvSpPr>
        <xdr:cNvPr id="2" name="ZoneTexte 1">
          <a:extLst>
            <a:ext uri="{FF2B5EF4-FFF2-40B4-BE49-F238E27FC236}">
              <a16:creationId xmlns:a16="http://schemas.microsoft.com/office/drawing/2014/main" id="{00000000-0008-0000-0300-000002000000}"/>
            </a:ext>
          </a:extLst>
        </xdr:cNvPr>
        <xdr:cNvSpPr txBox="1"/>
      </xdr:nvSpPr>
      <xdr:spPr>
        <a:xfrm>
          <a:off x="13462635"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65</xdr:row>
      <xdr:rowOff>0</xdr:rowOff>
    </xdr:from>
    <xdr:ext cx="65" cy="172227"/>
    <xdr:sp macro="" textlink="">
      <xdr:nvSpPr>
        <xdr:cNvPr id="3" name="ZoneTexte 2">
          <a:extLst>
            <a:ext uri="{FF2B5EF4-FFF2-40B4-BE49-F238E27FC236}">
              <a16:creationId xmlns:a16="http://schemas.microsoft.com/office/drawing/2014/main" id="{00000000-0008-0000-0300-000003000000}"/>
            </a:ext>
          </a:extLst>
        </xdr:cNvPr>
        <xdr:cNvSpPr txBox="1"/>
      </xdr:nvSpPr>
      <xdr:spPr>
        <a:xfrm>
          <a:off x="4385310"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8</xdr:col>
      <xdr:colOff>289560</xdr:colOff>
      <xdr:row>65</xdr:row>
      <xdr:rowOff>0</xdr:rowOff>
    </xdr:from>
    <xdr:ext cx="65" cy="172227"/>
    <xdr:sp macro="" textlink="">
      <xdr:nvSpPr>
        <xdr:cNvPr id="4" name="ZoneTexte 3">
          <a:extLst>
            <a:ext uri="{FF2B5EF4-FFF2-40B4-BE49-F238E27FC236}">
              <a16:creationId xmlns:a16="http://schemas.microsoft.com/office/drawing/2014/main" id="{00000000-0008-0000-0300-000004000000}"/>
            </a:ext>
          </a:extLst>
        </xdr:cNvPr>
        <xdr:cNvSpPr txBox="1"/>
      </xdr:nvSpPr>
      <xdr:spPr>
        <a:xfrm>
          <a:off x="13462635"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65</xdr:row>
      <xdr:rowOff>0</xdr:rowOff>
    </xdr:from>
    <xdr:ext cx="65" cy="172227"/>
    <xdr:sp macro="" textlink="">
      <xdr:nvSpPr>
        <xdr:cNvPr id="5" name="ZoneTexte 4">
          <a:extLst>
            <a:ext uri="{FF2B5EF4-FFF2-40B4-BE49-F238E27FC236}">
              <a16:creationId xmlns:a16="http://schemas.microsoft.com/office/drawing/2014/main" id="{00000000-0008-0000-0300-000005000000}"/>
            </a:ext>
          </a:extLst>
        </xdr:cNvPr>
        <xdr:cNvSpPr txBox="1"/>
      </xdr:nvSpPr>
      <xdr:spPr>
        <a:xfrm>
          <a:off x="4385310"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52</xdr:row>
      <xdr:rowOff>41910</xdr:rowOff>
    </xdr:from>
    <xdr:ext cx="65" cy="172227"/>
    <xdr:sp macro="" textlink="">
      <xdr:nvSpPr>
        <xdr:cNvPr id="6" name="ZoneTexte 5">
          <a:extLst>
            <a:ext uri="{FF2B5EF4-FFF2-40B4-BE49-F238E27FC236}">
              <a16:creationId xmlns:a16="http://schemas.microsoft.com/office/drawing/2014/main" id="{00000000-0008-0000-0300-000006000000}"/>
            </a:ext>
          </a:extLst>
        </xdr:cNvPr>
        <xdr:cNvSpPr txBox="1"/>
      </xdr:nvSpPr>
      <xdr:spPr>
        <a:xfrm>
          <a:off x="4385310" y="1756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18"/>
  <sheetViews>
    <sheetView tabSelected="1" zoomScale="160" zoomScaleNormal="160" workbookViewId="0">
      <selection activeCell="B6" sqref="B6"/>
    </sheetView>
  </sheetViews>
  <sheetFormatPr baseColWidth="10" defaultColWidth="8.85546875" defaultRowHeight="15" x14ac:dyDescent="0.25"/>
  <cols>
    <col min="1" max="1" width="11" bestFit="1" customWidth="1"/>
    <col min="2" max="2" width="42.7109375" customWidth="1"/>
    <col min="3" max="3" width="18.42578125" customWidth="1"/>
    <col min="5" max="5" width="14.7109375" bestFit="1" customWidth="1"/>
    <col min="8" max="8" width="9.28515625" customWidth="1"/>
  </cols>
  <sheetData>
    <row r="3" spans="1:5" ht="15.75" thickBot="1" x14ac:dyDescent="0.3"/>
    <row r="4" spans="1:5" ht="45.95" customHeight="1" thickBot="1" x14ac:dyDescent="0.3">
      <c r="A4" s="263" t="s">
        <v>461</v>
      </c>
      <c r="B4" s="264"/>
      <c r="C4" s="265"/>
    </row>
    <row r="5" spans="1:5" ht="15.75" thickBot="1" x14ac:dyDescent="0.3">
      <c r="A5" s="262"/>
      <c r="B5" s="262"/>
      <c r="C5" s="262"/>
    </row>
    <row r="6" spans="1:5" x14ac:dyDescent="0.25">
      <c r="A6" s="251" t="s">
        <v>460</v>
      </c>
      <c r="B6" s="252" t="s">
        <v>1</v>
      </c>
      <c r="C6" s="253" t="s">
        <v>459</v>
      </c>
    </row>
    <row r="7" spans="1:5" x14ac:dyDescent="0.25">
      <c r="A7" s="254" t="s">
        <v>222</v>
      </c>
      <c r="B7" s="244" t="s">
        <v>323</v>
      </c>
      <c r="C7" s="255">
        <f>'LIY-A FONDERIE '!F163</f>
        <v>0</v>
      </c>
    </row>
    <row r="8" spans="1:5" x14ac:dyDescent="0.25">
      <c r="A8" s="254" t="s">
        <v>223</v>
      </c>
      <c r="B8" s="244" t="s">
        <v>324</v>
      </c>
      <c r="C8" s="255">
        <f>'LIY-B-SALLE DE CIRE ET ARMAT '!F89</f>
        <v>0</v>
      </c>
    </row>
    <row r="9" spans="1:5" x14ac:dyDescent="0.25">
      <c r="A9" s="254" t="s">
        <v>224</v>
      </c>
      <c r="B9" s="244" t="s">
        <v>325</v>
      </c>
      <c r="C9" s="255">
        <f>'LIY-C-SALLE DES MOULES &amp; FINIT'!F74</f>
        <v>0</v>
      </c>
    </row>
    <row r="10" spans="1:5" ht="15.75" thickBot="1" x14ac:dyDescent="0.3">
      <c r="A10" s="266" t="s">
        <v>457</v>
      </c>
      <c r="B10" s="267"/>
      <c r="C10" s="256">
        <f>SUM(C7:C9)</f>
        <v>0</v>
      </c>
    </row>
    <row r="14" spans="1:5" x14ac:dyDescent="0.25">
      <c r="E14" s="243"/>
    </row>
    <row r="16" spans="1:5" x14ac:dyDescent="0.25">
      <c r="C16" s="257">
        <f>SUM(C9:C15)</f>
        <v>0</v>
      </c>
    </row>
    <row r="18" spans="3:3" x14ac:dyDescent="0.25">
      <c r="C18" s="243">
        <f>C10+C16</f>
        <v>0</v>
      </c>
    </row>
  </sheetData>
  <mergeCells count="3">
    <mergeCell ref="A5:C5"/>
    <mergeCell ref="A4:C4"/>
    <mergeCell ref="A10:B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5"/>
  <sheetViews>
    <sheetView topLeftCell="A144" zoomScale="155" zoomScaleNormal="155" workbookViewId="0">
      <selection activeCell="I160" sqref="I160"/>
    </sheetView>
  </sheetViews>
  <sheetFormatPr baseColWidth="10" defaultColWidth="9.140625" defaultRowHeight="15" x14ac:dyDescent="0.25"/>
  <cols>
    <col min="1" max="1" width="8.7109375" style="20" customWidth="1"/>
    <col min="2" max="2" width="52.7109375" style="1" customWidth="1"/>
    <col min="3" max="3" width="8.7109375" style="25" customWidth="1"/>
    <col min="4" max="4" width="10.140625" style="33" customWidth="1"/>
    <col min="5" max="5" width="11.28515625" style="33" customWidth="1"/>
    <col min="6" max="6" width="14" style="33" customWidth="1"/>
    <col min="7" max="16384" width="9.140625" style="1"/>
  </cols>
  <sheetData>
    <row r="1" spans="1:6" ht="38.25" customHeight="1" x14ac:dyDescent="0.25">
      <c r="A1" s="283"/>
      <c r="B1" s="283"/>
      <c r="C1" s="283"/>
      <c r="D1" s="283"/>
      <c r="E1" s="283"/>
      <c r="F1" s="283"/>
    </row>
    <row r="2" spans="1:6" ht="36.75" customHeight="1" x14ac:dyDescent="0.25">
      <c r="A2" s="284" t="s">
        <v>119</v>
      </c>
      <c r="B2" s="285"/>
      <c r="C2" s="285"/>
      <c r="D2" s="285"/>
      <c r="E2" s="285"/>
      <c r="F2" s="286"/>
    </row>
    <row r="3" spans="1:6" ht="15.75" customHeight="1" x14ac:dyDescent="0.25">
      <c r="A3" s="1"/>
      <c r="C3" s="1"/>
      <c r="D3" s="1"/>
      <c r="E3" s="1"/>
      <c r="F3" s="1"/>
    </row>
    <row r="4" spans="1:6" ht="42.95" customHeight="1" x14ac:dyDescent="0.25">
      <c r="A4" s="290" t="s">
        <v>462</v>
      </c>
      <c r="B4" s="291"/>
      <c r="C4" s="291"/>
      <c r="D4" s="291"/>
      <c r="E4" s="291"/>
      <c r="F4" s="292"/>
    </row>
    <row r="5" spans="1:6" ht="15.75" customHeight="1" x14ac:dyDescent="0.25">
      <c r="A5" s="1"/>
      <c r="C5" s="1"/>
      <c r="D5" s="1"/>
      <c r="E5" s="1"/>
      <c r="F5" s="1"/>
    </row>
    <row r="6" spans="1:6" ht="48" customHeight="1" x14ac:dyDescent="0.25">
      <c r="A6" s="258" t="s">
        <v>0</v>
      </c>
      <c r="B6" s="259" t="s">
        <v>1</v>
      </c>
      <c r="C6" s="260" t="s">
        <v>14</v>
      </c>
      <c r="D6" s="259" t="s">
        <v>2</v>
      </c>
      <c r="E6" s="261" t="s">
        <v>12</v>
      </c>
      <c r="F6" s="261" t="s">
        <v>13</v>
      </c>
    </row>
    <row r="7" spans="1:6" ht="30" customHeight="1" x14ac:dyDescent="0.25">
      <c r="A7" s="14" t="s">
        <v>11</v>
      </c>
      <c r="B7" s="13" t="s">
        <v>452</v>
      </c>
      <c r="C7" s="3"/>
      <c r="D7" s="26"/>
      <c r="E7" s="26"/>
      <c r="F7" s="26"/>
    </row>
    <row r="8" spans="1:6" x14ac:dyDescent="0.25">
      <c r="A8" s="246" t="s">
        <v>10</v>
      </c>
      <c r="B8" s="2" t="s">
        <v>453</v>
      </c>
      <c r="C8" s="21" t="s">
        <v>8</v>
      </c>
      <c r="D8" s="27">
        <v>1</v>
      </c>
      <c r="E8" s="35"/>
      <c r="F8" s="35">
        <f>D8*E8</f>
        <v>0</v>
      </c>
    </row>
    <row r="9" spans="1:6" s="245" customFormat="1" ht="30" x14ac:dyDescent="0.25">
      <c r="A9" s="247" t="s">
        <v>455</v>
      </c>
      <c r="B9" s="12" t="s">
        <v>454</v>
      </c>
      <c r="C9" s="248" t="s">
        <v>8</v>
      </c>
      <c r="D9" s="249">
        <v>1</v>
      </c>
      <c r="E9" s="250"/>
      <c r="F9" s="250">
        <f t="shared" ref="F9:F10" si="0">D9*E9</f>
        <v>0</v>
      </c>
    </row>
    <row r="10" spans="1:6" x14ac:dyDescent="0.25">
      <c r="A10" s="246" t="s">
        <v>456</v>
      </c>
      <c r="B10" s="2" t="s">
        <v>346</v>
      </c>
      <c r="C10" s="21" t="s">
        <v>8</v>
      </c>
      <c r="D10" s="27">
        <v>1</v>
      </c>
      <c r="E10" s="35"/>
      <c r="F10" s="35">
        <f t="shared" si="0"/>
        <v>0</v>
      </c>
    </row>
    <row r="11" spans="1:6" s="7" customFormat="1" x14ac:dyDescent="0.25">
      <c r="A11" s="287" t="s">
        <v>15</v>
      </c>
      <c r="B11" s="288"/>
      <c r="C11" s="288"/>
      <c r="D11" s="288"/>
      <c r="E11" s="289"/>
      <c r="F11" s="54">
        <f>SUM(F8:F10)</f>
        <v>0</v>
      </c>
    </row>
    <row r="12" spans="1:6" s="7" customFormat="1" x14ac:dyDescent="0.25">
      <c r="A12" s="37"/>
      <c r="B12" s="37"/>
      <c r="C12" s="37"/>
      <c r="D12" s="37"/>
      <c r="E12" s="37"/>
      <c r="F12" s="38"/>
    </row>
    <row r="13" spans="1:6" ht="24.75" customHeight="1" x14ac:dyDescent="0.25">
      <c r="A13" s="14" t="s">
        <v>17</v>
      </c>
      <c r="B13" s="13" t="s">
        <v>16</v>
      </c>
      <c r="C13" s="3"/>
      <c r="D13" s="26"/>
      <c r="E13" s="26"/>
      <c r="F13" s="26"/>
    </row>
    <row r="14" spans="1:6" ht="17.25" customHeight="1" x14ac:dyDescent="0.25">
      <c r="A14" s="15" t="s">
        <v>18</v>
      </c>
      <c r="B14" s="5" t="s">
        <v>9</v>
      </c>
      <c r="C14" s="21" t="s">
        <v>4</v>
      </c>
      <c r="D14" s="27">
        <f>(28*3+17*4)*0.3*1+1.6*1.6*1.5*27</f>
        <v>149.28000000000003</v>
      </c>
      <c r="E14" s="35"/>
      <c r="F14" s="35">
        <f t="shared" ref="F14:F22" si="1">D14*E14</f>
        <v>0</v>
      </c>
    </row>
    <row r="15" spans="1:6" ht="17.25" customHeight="1" x14ac:dyDescent="0.25">
      <c r="A15" s="15" t="s">
        <v>19</v>
      </c>
      <c r="B15" s="2" t="s">
        <v>131</v>
      </c>
      <c r="C15" s="22" t="s">
        <v>4</v>
      </c>
      <c r="D15" s="27">
        <f>384*0.2+D14-(D16+D17+D18+D19+D21)</f>
        <v>159.46000000000004</v>
      </c>
      <c r="E15" s="35"/>
      <c r="F15" s="35">
        <f t="shared" si="1"/>
        <v>0</v>
      </c>
    </row>
    <row r="16" spans="1:6" ht="20.25" customHeight="1" x14ac:dyDescent="0.25">
      <c r="A16" s="15" t="s">
        <v>20</v>
      </c>
      <c r="B16" s="12" t="s">
        <v>132</v>
      </c>
      <c r="C16" s="22" t="s">
        <v>4</v>
      </c>
      <c r="D16" s="27">
        <v>6.35</v>
      </c>
      <c r="E16" s="35"/>
      <c r="F16" s="35">
        <f t="shared" si="1"/>
        <v>0</v>
      </c>
    </row>
    <row r="17" spans="1:6" ht="37.5" customHeight="1" x14ac:dyDescent="0.25">
      <c r="A17" s="15" t="s">
        <v>21</v>
      </c>
      <c r="B17" s="12" t="s">
        <v>225</v>
      </c>
      <c r="C17" s="22" t="s">
        <v>4</v>
      </c>
      <c r="D17" s="27">
        <v>22.82</v>
      </c>
      <c r="E17" s="35"/>
      <c r="F17" s="35">
        <f t="shared" si="1"/>
        <v>0</v>
      </c>
    </row>
    <row r="18" spans="1:6" ht="30.95" customHeight="1" x14ac:dyDescent="0.25">
      <c r="A18" s="15" t="s">
        <v>22</v>
      </c>
      <c r="B18" s="12" t="s">
        <v>226</v>
      </c>
      <c r="C18" s="22" t="s">
        <v>4</v>
      </c>
      <c r="D18" s="27">
        <v>26.75</v>
      </c>
      <c r="E18" s="35"/>
      <c r="F18" s="35">
        <f t="shared" si="1"/>
        <v>0</v>
      </c>
    </row>
    <row r="19" spans="1:6" ht="30" x14ac:dyDescent="0.25">
      <c r="A19" s="15" t="s">
        <v>23</v>
      </c>
      <c r="B19" s="12" t="s">
        <v>227</v>
      </c>
      <c r="C19" s="22" t="s">
        <v>4</v>
      </c>
      <c r="D19" s="27">
        <v>4</v>
      </c>
      <c r="E19" s="35"/>
      <c r="F19" s="35">
        <f t="shared" si="1"/>
        <v>0</v>
      </c>
    </row>
    <row r="20" spans="1:6" ht="32.25" customHeight="1" x14ac:dyDescent="0.25">
      <c r="A20" s="15" t="s">
        <v>24</v>
      </c>
      <c r="B20" s="12" t="s">
        <v>145</v>
      </c>
      <c r="C20" s="22" t="s">
        <v>4</v>
      </c>
      <c r="D20" s="27">
        <v>39.9</v>
      </c>
      <c r="E20" s="35"/>
      <c r="F20" s="35">
        <f t="shared" si="1"/>
        <v>0</v>
      </c>
    </row>
    <row r="21" spans="1:6" ht="30" x14ac:dyDescent="0.25">
      <c r="A21" s="15" t="s">
        <v>25</v>
      </c>
      <c r="B21" s="65" t="s">
        <v>228</v>
      </c>
      <c r="C21" s="23" t="s">
        <v>4</v>
      </c>
      <c r="D21" s="27">
        <v>6.7</v>
      </c>
      <c r="E21" s="35"/>
      <c r="F21" s="35">
        <f t="shared" si="1"/>
        <v>0</v>
      </c>
    </row>
    <row r="22" spans="1:6" ht="25.5" customHeight="1" x14ac:dyDescent="0.25">
      <c r="A22" s="15" t="s">
        <v>26</v>
      </c>
      <c r="B22" s="63" t="s">
        <v>27</v>
      </c>
      <c r="C22" s="64" t="s">
        <v>3</v>
      </c>
      <c r="D22" s="27">
        <v>1</v>
      </c>
      <c r="E22" s="35"/>
      <c r="F22" s="35">
        <f t="shared" si="1"/>
        <v>0</v>
      </c>
    </row>
    <row r="23" spans="1:6" s="7" customFormat="1" ht="20.25" customHeight="1" x14ac:dyDescent="0.25">
      <c r="A23" s="271" t="s">
        <v>28</v>
      </c>
      <c r="B23" s="272"/>
      <c r="C23" s="272"/>
      <c r="D23" s="272"/>
      <c r="E23" s="273"/>
      <c r="F23" s="39">
        <f>SUM(F14:F22)</f>
        <v>0</v>
      </c>
    </row>
    <row r="24" spans="1:6" s="7" customFormat="1" ht="20.25" customHeight="1" x14ac:dyDescent="0.25">
      <c r="A24" s="40"/>
      <c r="B24" s="40"/>
      <c r="C24" s="40"/>
      <c r="D24" s="40"/>
      <c r="E24" s="40"/>
      <c r="F24" s="41"/>
    </row>
    <row r="25" spans="1:6" ht="19.5" customHeight="1" x14ac:dyDescent="0.25">
      <c r="A25" s="14" t="s">
        <v>29</v>
      </c>
      <c r="B25" s="13" t="s">
        <v>106</v>
      </c>
      <c r="C25" s="3"/>
      <c r="D25" s="26"/>
      <c r="E25" s="26"/>
      <c r="F25" s="26"/>
    </row>
    <row r="26" spans="1:6" s="66" customFormat="1" ht="33" customHeight="1" x14ac:dyDescent="0.25">
      <c r="A26" s="100" t="s">
        <v>30</v>
      </c>
      <c r="B26" s="101" t="s">
        <v>137</v>
      </c>
      <c r="C26" s="55" t="s">
        <v>4</v>
      </c>
      <c r="D26" s="102">
        <v>263.3</v>
      </c>
      <c r="E26" s="103"/>
      <c r="F26" s="103">
        <f t="shared" ref="F26:F31" si="2">D26*E26</f>
        <v>0</v>
      </c>
    </row>
    <row r="27" spans="1:6" ht="39" customHeight="1" x14ac:dyDescent="0.25">
      <c r="A27" s="100" t="s">
        <v>31</v>
      </c>
      <c r="B27" s="104" t="s">
        <v>229</v>
      </c>
      <c r="C27" s="84" t="s">
        <v>4</v>
      </c>
      <c r="D27" s="102">
        <v>16.66</v>
      </c>
      <c r="E27" s="103"/>
      <c r="F27" s="103">
        <f t="shared" si="2"/>
        <v>0</v>
      </c>
    </row>
    <row r="28" spans="1:6" ht="35.25" customHeight="1" x14ac:dyDescent="0.25">
      <c r="A28" s="100" t="s">
        <v>32</v>
      </c>
      <c r="B28" s="104" t="s">
        <v>230</v>
      </c>
      <c r="C28" s="84" t="s">
        <v>4</v>
      </c>
      <c r="D28" s="102">
        <v>60.01</v>
      </c>
      <c r="E28" s="103"/>
      <c r="F28" s="103">
        <f t="shared" si="2"/>
        <v>0</v>
      </c>
    </row>
    <row r="29" spans="1:6" ht="35.25" customHeight="1" x14ac:dyDescent="0.25">
      <c r="A29" s="100" t="s">
        <v>33</v>
      </c>
      <c r="B29" s="107" t="s">
        <v>231</v>
      </c>
      <c r="C29" s="84" t="s">
        <v>4</v>
      </c>
      <c r="D29" s="102">
        <v>36.270000000000003</v>
      </c>
      <c r="E29" s="103"/>
      <c r="F29" s="103">
        <f t="shared" si="2"/>
        <v>0</v>
      </c>
    </row>
    <row r="30" spans="1:6" ht="35.25" customHeight="1" x14ac:dyDescent="0.25">
      <c r="A30" s="100" t="s">
        <v>34</v>
      </c>
      <c r="B30" s="104" t="s">
        <v>232</v>
      </c>
      <c r="C30" s="84" t="s">
        <v>4</v>
      </c>
      <c r="D30" s="102">
        <v>2.9</v>
      </c>
      <c r="E30" s="103"/>
      <c r="F30" s="103">
        <f t="shared" si="2"/>
        <v>0</v>
      </c>
    </row>
    <row r="31" spans="1:6" s="66" customFormat="1" ht="42" customHeight="1" x14ac:dyDescent="0.25">
      <c r="A31" s="100" t="s">
        <v>35</v>
      </c>
      <c r="B31" s="104" t="s">
        <v>146</v>
      </c>
      <c r="C31" s="105" t="s">
        <v>6</v>
      </c>
      <c r="D31" s="108">
        <f>D64</f>
        <v>2637.62</v>
      </c>
      <c r="E31" s="109"/>
      <c r="F31" s="103">
        <f t="shared" si="2"/>
        <v>0</v>
      </c>
    </row>
    <row r="32" spans="1:6" s="7" customFormat="1" ht="22.5" customHeight="1" x14ac:dyDescent="0.25">
      <c r="A32" s="274" t="s">
        <v>105</v>
      </c>
      <c r="B32" s="275"/>
      <c r="C32" s="275"/>
      <c r="D32" s="275"/>
      <c r="E32" s="276"/>
      <c r="F32" s="36">
        <f>SUM(F26:F31)</f>
        <v>0</v>
      </c>
    </row>
    <row r="33" spans="1:6" s="7" customFormat="1" ht="19.5" customHeight="1" x14ac:dyDescent="0.25">
      <c r="A33" s="15"/>
      <c r="B33" s="9"/>
      <c r="C33" s="23"/>
      <c r="D33" s="30"/>
      <c r="E33" s="35"/>
      <c r="F33" s="35"/>
    </row>
    <row r="34" spans="1:6" ht="20.25" customHeight="1" x14ac:dyDescent="0.25">
      <c r="A34" s="14" t="s">
        <v>37</v>
      </c>
      <c r="B34" s="13" t="s">
        <v>104</v>
      </c>
      <c r="C34" s="3"/>
      <c r="D34" s="26"/>
      <c r="E34" s="26"/>
      <c r="F34" s="26"/>
    </row>
    <row r="35" spans="1:6" ht="20.25" customHeight="1" x14ac:dyDescent="0.25">
      <c r="A35" s="100" t="s">
        <v>38</v>
      </c>
      <c r="B35" s="111" t="s">
        <v>141</v>
      </c>
      <c r="C35" s="84" t="s">
        <v>4</v>
      </c>
      <c r="D35" s="102">
        <v>8.6999999999999993</v>
      </c>
      <c r="E35" s="103"/>
      <c r="F35" s="103">
        <f t="shared" ref="F35:F41" si="3">D35*E35</f>
        <v>0</v>
      </c>
    </row>
    <row r="36" spans="1:6" ht="20.25" customHeight="1" x14ac:dyDescent="0.25">
      <c r="A36" s="100" t="s">
        <v>39</v>
      </c>
      <c r="B36" s="112" t="s">
        <v>142</v>
      </c>
      <c r="C36" s="84" t="s">
        <v>4</v>
      </c>
      <c r="D36" s="102">
        <v>2.54</v>
      </c>
      <c r="E36" s="103"/>
      <c r="F36" s="103">
        <f t="shared" si="3"/>
        <v>0</v>
      </c>
    </row>
    <row r="37" spans="1:6" s="66" customFormat="1" ht="27.75" customHeight="1" x14ac:dyDescent="0.25">
      <c r="A37" s="100" t="s">
        <v>40</v>
      </c>
      <c r="B37" s="107" t="s">
        <v>107</v>
      </c>
      <c r="C37" s="84" t="s">
        <v>6</v>
      </c>
      <c r="D37" s="102">
        <v>399</v>
      </c>
      <c r="E37" s="103"/>
      <c r="F37" s="103">
        <f t="shared" si="3"/>
        <v>0</v>
      </c>
    </row>
    <row r="38" spans="1:6" s="66" customFormat="1" ht="27.75" customHeight="1" x14ac:dyDescent="0.25">
      <c r="A38" s="100" t="s">
        <v>41</v>
      </c>
      <c r="B38" s="101" t="s">
        <v>143</v>
      </c>
      <c r="C38" s="55" t="s">
        <v>4</v>
      </c>
      <c r="D38" s="102">
        <f>0.94+1.558+3.256+5.458</f>
        <v>11.212</v>
      </c>
      <c r="E38" s="103"/>
      <c r="F38" s="103">
        <f t="shared" si="3"/>
        <v>0</v>
      </c>
    </row>
    <row r="39" spans="1:6" s="66" customFormat="1" ht="27.75" customHeight="1" x14ac:dyDescent="0.25">
      <c r="A39" s="100" t="s">
        <v>127</v>
      </c>
      <c r="B39" s="107" t="s">
        <v>144</v>
      </c>
      <c r="C39" s="84" t="s">
        <v>5</v>
      </c>
      <c r="D39" s="102">
        <v>23.24</v>
      </c>
      <c r="E39" s="103"/>
      <c r="F39" s="103">
        <f t="shared" si="3"/>
        <v>0</v>
      </c>
    </row>
    <row r="40" spans="1:6" s="66" customFormat="1" ht="20.25" customHeight="1" x14ac:dyDescent="0.25">
      <c r="A40" s="100" t="s">
        <v>130</v>
      </c>
      <c r="B40" s="112" t="s">
        <v>108</v>
      </c>
      <c r="C40" s="84" t="s">
        <v>6</v>
      </c>
      <c r="D40" s="106">
        <f>392.481</f>
        <v>392.48099999999999</v>
      </c>
      <c r="E40" s="103"/>
      <c r="F40" s="103">
        <f t="shared" si="3"/>
        <v>0</v>
      </c>
    </row>
    <row r="41" spans="1:6" s="66" customFormat="1" ht="20.25" customHeight="1" x14ac:dyDescent="0.25">
      <c r="A41" s="113" t="s">
        <v>348</v>
      </c>
      <c r="B41" s="114" t="s">
        <v>349</v>
      </c>
      <c r="C41" s="84" t="s">
        <v>4</v>
      </c>
      <c r="D41" s="115">
        <v>2.1680000000000001</v>
      </c>
      <c r="E41" s="116"/>
      <c r="F41" s="116">
        <f t="shared" si="3"/>
        <v>0</v>
      </c>
    </row>
    <row r="42" spans="1:6" ht="22.5" customHeight="1" x14ac:dyDescent="0.25">
      <c r="A42" s="274" t="s">
        <v>103</v>
      </c>
      <c r="B42" s="275"/>
      <c r="C42" s="275"/>
      <c r="D42" s="275"/>
      <c r="E42" s="276"/>
      <c r="F42" s="36">
        <f>SUM(F35:F41)</f>
        <v>0</v>
      </c>
    </row>
    <row r="43" spans="1:6" ht="22.5" customHeight="1" x14ac:dyDescent="0.25">
      <c r="A43" s="16"/>
      <c r="B43" s="9"/>
      <c r="C43" s="23"/>
      <c r="D43" s="30"/>
      <c r="E43" s="42"/>
      <c r="F43" s="42"/>
    </row>
    <row r="44" spans="1:6" ht="20.25" customHeight="1" x14ac:dyDescent="0.25">
      <c r="A44" s="43" t="s">
        <v>42</v>
      </c>
      <c r="B44" s="44" t="s">
        <v>102</v>
      </c>
      <c r="C44" s="45"/>
      <c r="D44" s="46"/>
      <c r="E44" s="46"/>
      <c r="F44" s="46"/>
    </row>
    <row r="45" spans="1:6" ht="20.25" customHeight="1" x14ac:dyDescent="0.25">
      <c r="A45" s="18" t="s">
        <v>43</v>
      </c>
      <c r="B45" s="2" t="s">
        <v>338</v>
      </c>
      <c r="C45" s="22" t="s">
        <v>6</v>
      </c>
      <c r="D45" s="29">
        <f>392.48+12.4</f>
        <v>404.88</v>
      </c>
      <c r="E45" s="47"/>
      <c r="F45" s="47">
        <f>D45*E45</f>
        <v>0</v>
      </c>
    </row>
    <row r="46" spans="1:6" ht="20.25" customHeight="1" x14ac:dyDescent="0.25">
      <c r="A46" s="18" t="s">
        <v>44</v>
      </c>
      <c r="B46" s="2" t="s">
        <v>339</v>
      </c>
      <c r="C46" s="22" t="s">
        <v>6</v>
      </c>
      <c r="D46" s="29">
        <f>(11.4+3.75+3.75+3.75+4.37+7.6+7.6+9.41)*2.1</f>
        <v>108.423</v>
      </c>
      <c r="E46" s="47"/>
      <c r="F46" s="47">
        <f>D46*E46</f>
        <v>0</v>
      </c>
    </row>
    <row r="47" spans="1:6" ht="20.25" customHeight="1" x14ac:dyDescent="0.25">
      <c r="A47" s="18" t="s">
        <v>45</v>
      </c>
      <c r="B47" s="2" t="s">
        <v>340</v>
      </c>
      <c r="C47" s="22" t="s">
        <v>6</v>
      </c>
      <c r="D47" s="29">
        <f>383</f>
        <v>383</v>
      </c>
      <c r="E47" s="47"/>
      <c r="F47" s="47">
        <f>D47*E47</f>
        <v>0</v>
      </c>
    </row>
    <row r="48" spans="1:6" ht="20.25" customHeight="1" x14ac:dyDescent="0.25">
      <c r="A48" s="18"/>
      <c r="B48" s="2"/>
      <c r="C48" s="22"/>
      <c r="D48" s="29"/>
      <c r="E48" s="47"/>
      <c r="F48" s="47"/>
    </row>
    <row r="49" spans="1:6" s="7" customFormat="1" ht="20.25" customHeight="1" x14ac:dyDescent="0.25">
      <c r="A49" s="277" t="s">
        <v>101</v>
      </c>
      <c r="B49" s="277"/>
      <c r="C49" s="277"/>
      <c r="D49" s="277"/>
      <c r="E49" s="277"/>
      <c r="F49" s="48">
        <f>SUM(F45:F47)</f>
        <v>0</v>
      </c>
    </row>
    <row r="50" spans="1:6" ht="22.5" customHeight="1" x14ac:dyDescent="0.25">
      <c r="A50" s="17"/>
      <c r="B50" s="4"/>
      <c r="C50" s="21"/>
      <c r="D50" s="27"/>
      <c r="E50" s="35"/>
      <c r="F50" s="35"/>
    </row>
    <row r="51" spans="1:6" ht="18.75" customHeight="1" x14ac:dyDescent="0.25">
      <c r="A51" s="43" t="s">
        <v>46</v>
      </c>
      <c r="B51" s="44" t="s">
        <v>47</v>
      </c>
      <c r="C51" s="45"/>
      <c r="D51" s="46"/>
      <c r="E51" s="46"/>
      <c r="F51" s="46"/>
    </row>
    <row r="52" spans="1:6" ht="20.25" customHeight="1" x14ac:dyDescent="0.25">
      <c r="A52" s="18" t="s">
        <v>48</v>
      </c>
      <c r="B52" s="2" t="s">
        <v>341</v>
      </c>
      <c r="C52" s="22" t="s">
        <v>36</v>
      </c>
      <c r="D52" s="29">
        <v>4</v>
      </c>
      <c r="E52" s="47"/>
      <c r="F52" s="47">
        <f t="shared" ref="F52:F58" si="4">D52*E52</f>
        <v>0</v>
      </c>
    </row>
    <row r="53" spans="1:6" ht="20.25" customHeight="1" x14ac:dyDescent="0.25">
      <c r="A53" s="18" t="s">
        <v>49</v>
      </c>
      <c r="B53" s="2" t="s">
        <v>342</v>
      </c>
      <c r="C53" s="22" t="s">
        <v>36</v>
      </c>
      <c r="D53" s="29">
        <v>3</v>
      </c>
      <c r="E53" s="47"/>
      <c r="F53" s="47">
        <f t="shared" si="4"/>
        <v>0</v>
      </c>
    </row>
    <row r="54" spans="1:6" ht="20.25" customHeight="1" x14ac:dyDescent="0.25">
      <c r="A54" s="18" t="s">
        <v>50</v>
      </c>
      <c r="B54" s="2" t="s">
        <v>118</v>
      </c>
      <c r="C54" s="22" t="s">
        <v>36</v>
      </c>
      <c r="D54" s="29">
        <v>7</v>
      </c>
      <c r="E54" s="47"/>
      <c r="F54" s="47">
        <f t="shared" si="4"/>
        <v>0</v>
      </c>
    </row>
    <row r="55" spans="1:6" ht="20.25" customHeight="1" x14ac:dyDescent="0.25">
      <c r="A55" s="18" t="s">
        <v>51</v>
      </c>
      <c r="B55" s="2" t="s">
        <v>121</v>
      </c>
      <c r="C55" s="22" t="s">
        <v>36</v>
      </c>
      <c r="D55" s="29">
        <v>12</v>
      </c>
      <c r="E55" s="47"/>
      <c r="F55" s="47">
        <f t="shared" si="4"/>
        <v>0</v>
      </c>
    </row>
    <row r="56" spans="1:6" ht="20.25" customHeight="1" x14ac:dyDescent="0.25">
      <c r="A56" s="18" t="s">
        <v>52</v>
      </c>
      <c r="B56" s="2" t="s">
        <v>344</v>
      </c>
      <c r="C56" s="22" t="s">
        <v>36</v>
      </c>
      <c r="D56" s="29">
        <v>11</v>
      </c>
      <c r="E56" s="47"/>
      <c r="F56" s="47">
        <f t="shared" si="4"/>
        <v>0</v>
      </c>
    </row>
    <row r="57" spans="1:6" ht="30" x14ac:dyDescent="0.25">
      <c r="A57" s="18" t="s">
        <v>53</v>
      </c>
      <c r="B57" s="12" t="s">
        <v>345</v>
      </c>
      <c r="C57" s="22" t="s">
        <v>36</v>
      </c>
      <c r="D57" s="29">
        <v>3</v>
      </c>
      <c r="E57" s="47"/>
      <c r="F57" s="47">
        <f t="shared" si="4"/>
        <v>0</v>
      </c>
    </row>
    <row r="58" spans="1:6" ht="20.25" customHeight="1" x14ac:dyDescent="0.25">
      <c r="A58" s="18" t="s">
        <v>54</v>
      </c>
      <c r="B58" s="2" t="s">
        <v>343</v>
      </c>
      <c r="C58" s="22" t="s">
        <v>36</v>
      </c>
      <c r="D58" s="29">
        <v>6</v>
      </c>
      <c r="E58" s="47"/>
      <c r="F58" s="47">
        <f t="shared" si="4"/>
        <v>0</v>
      </c>
    </row>
    <row r="59" spans="1:6" ht="19.5" customHeight="1" x14ac:dyDescent="0.25">
      <c r="A59" s="277" t="s">
        <v>55</v>
      </c>
      <c r="B59" s="277"/>
      <c r="C59" s="277"/>
      <c r="D59" s="277"/>
      <c r="E59" s="277"/>
      <c r="F59" s="48">
        <f>SUM(F52:F58)</f>
        <v>0</v>
      </c>
    </row>
    <row r="60" spans="1:6" ht="21.75" customHeight="1" x14ac:dyDescent="0.25">
      <c r="A60" s="51"/>
      <c r="B60" s="2"/>
      <c r="C60" s="22"/>
      <c r="D60" s="29"/>
      <c r="E60" s="29"/>
      <c r="F60" s="29"/>
    </row>
    <row r="61" spans="1:6" ht="21.75" customHeight="1" x14ac:dyDescent="0.25">
      <c r="A61" s="43" t="s">
        <v>56</v>
      </c>
      <c r="B61" s="44" t="s">
        <v>100</v>
      </c>
      <c r="C61" s="45"/>
      <c r="D61" s="46"/>
      <c r="E61" s="46"/>
      <c r="F61" s="46"/>
    </row>
    <row r="62" spans="1:6" ht="31.5" customHeight="1" x14ac:dyDescent="0.25">
      <c r="A62" s="15" t="s">
        <v>57</v>
      </c>
      <c r="B62" s="49" t="s">
        <v>109</v>
      </c>
      <c r="C62" s="21" t="s">
        <v>6</v>
      </c>
      <c r="D62" s="27">
        <f>383*2</f>
        <v>766</v>
      </c>
      <c r="E62" s="35"/>
      <c r="F62" s="35">
        <f>D62*E62</f>
        <v>0</v>
      </c>
    </row>
    <row r="63" spans="1:6" ht="21" customHeight="1" x14ac:dyDescent="0.25">
      <c r="A63" s="15" t="s">
        <v>58</v>
      </c>
      <c r="B63" s="2" t="s">
        <v>111</v>
      </c>
      <c r="C63" s="22" t="s">
        <v>6</v>
      </c>
      <c r="D63" s="30">
        <f>2637.62</f>
        <v>2637.62</v>
      </c>
      <c r="E63" s="35"/>
      <c r="F63" s="35">
        <f>D63*E63</f>
        <v>0</v>
      </c>
    </row>
    <row r="64" spans="1:6" ht="30" x14ac:dyDescent="0.25">
      <c r="A64" s="15" t="s">
        <v>59</v>
      </c>
      <c r="B64" s="65" t="s">
        <v>347</v>
      </c>
      <c r="C64" s="23" t="s">
        <v>6</v>
      </c>
      <c r="D64" s="30">
        <v>2637.62</v>
      </c>
      <c r="E64" s="35"/>
      <c r="F64" s="35">
        <f>D64*E64</f>
        <v>0</v>
      </c>
    </row>
    <row r="65" spans="1:6" ht="21" customHeight="1" x14ac:dyDescent="0.25">
      <c r="A65" s="15" t="s">
        <v>81</v>
      </c>
      <c r="B65" s="2" t="s">
        <v>65</v>
      </c>
      <c r="C65" s="22" t="s">
        <v>8</v>
      </c>
      <c r="D65" s="29">
        <v>1</v>
      </c>
      <c r="E65" s="35"/>
      <c r="F65" s="35">
        <f>D65*E65</f>
        <v>0</v>
      </c>
    </row>
    <row r="66" spans="1:6" s="7" customFormat="1" ht="21" customHeight="1" x14ac:dyDescent="0.25">
      <c r="A66" s="274" t="s">
        <v>99</v>
      </c>
      <c r="B66" s="275"/>
      <c r="C66" s="275"/>
      <c r="D66" s="275"/>
      <c r="E66" s="276"/>
      <c r="F66" s="36">
        <f>SUM(F62:F65)</f>
        <v>0</v>
      </c>
    </row>
    <row r="67" spans="1:6" s="7" customFormat="1" ht="21" customHeight="1" x14ac:dyDescent="0.25">
      <c r="A67" s="16"/>
      <c r="B67" s="9"/>
      <c r="C67" s="23"/>
      <c r="D67" s="30"/>
      <c r="E67" s="42"/>
      <c r="F67" s="42"/>
    </row>
    <row r="68" spans="1:6" ht="18.75" customHeight="1" x14ac:dyDescent="0.25">
      <c r="A68" s="43" t="s">
        <v>60</v>
      </c>
      <c r="B68" s="44" t="s">
        <v>98</v>
      </c>
      <c r="C68" s="45"/>
      <c r="D68" s="46"/>
      <c r="E68" s="46"/>
      <c r="F68" s="46"/>
    </row>
    <row r="69" spans="1:6" ht="21.75" customHeight="1" x14ac:dyDescent="0.25">
      <c r="A69" s="86" t="s">
        <v>61</v>
      </c>
      <c r="B69" s="87" t="s">
        <v>206</v>
      </c>
      <c r="C69" s="88"/>
      <c r="D69" s="89"/>
      <c r="E69" s="89"/>
      <c r="F69" s="89"/>
    </row>
    <row r="70" spans="1:6" ht="90" x14ac:dyDescent="0.25">
      <c r="A70" s="83" t="s">
        <v>183</v>
      </c>
      <c r="B70" s="62" t="s">
        <v>303</v>
      </c>
      <c r="C70" s="84" t="s">
        <v>8</v>
      </c>
      <c r="D70" s="85">
        <v>1</v>
      </c>
      <c r="E70" s="85"/>
      <c r="F70" s="85">
        <f>D70*E70</f>
        <v>0</v>
      </c>
    </row>
    <row r="71" spans="1:6" ht="62.1" customHeight="1" x14ac:dyDescent="0.25">
      <c r="A71" s="83" t="s">
        <v>184</v>
      </c>
      <c r="B71" s="62" t="s">
        <v>304</v>
      </c>
      <c r="C71" s="84" t="s">
        <v>182</v>
      </c>
      <c r="D71" s="85">
        <v>2</v>
      </c>
      <c r="E71" s="85"/>
      <c r="F71" s="85">
        <f>D71*E71</f>
        <v>0</v>
      </c>
    </row>
    <row r="72" spans="1:6" ht="120" x14ac:dyDescent="0.25">
      <c r="A72" s="83" t="s">
        <v>185</v>
      </c>
      <c r="B72" s="62" t="s">
        <v>305</v>
      </c>
      <c r="C72" s="84" t="s">
        <v>8</v>
      </c>
      <c r="D72" s="85">
        <v>1</v>
      </c>
      <c r="E72" s="85"/>
      <c r="F72" s="85">
        <f>D72*E72</f>
        <v>0</v>
      </c>
    </row>
    <row r="73" spans="1:6" ht="135" x14ac:dyDescent="0.25">
      <c r="A73" s="83" t="s">
        <v>186</v>
      </c>
      <c r="B73" s="62" t="s">
        <v>306</v>
      </c>
      <c r="C73" s="84" t="s">
        <v>182</v>
      </c>
      <c r="D73" s="85">
        <v>1</v>
      </c>
      <c r="E73" s="85"/>
      <c r="F73" s="85">
        <f t="shared" ref="F73" si="5">D73*E73</f>
        <v>0</v>
      </c>
    </row>
    <row r="74" spans="1:6" ht="105" x14ac:dyDescent="0.25">
      <c r="A74" s="83" t="s">
        <v>221</v>
      </c>
      <c r="B74" s="62" t="s">
        <v>307</v>
      </c>
      <c r="C74" s="84" t="s">
        <v>8</v>
      </c>
      <c r="D74" s="85">
        <v>1</v>
      </c>
      <c r="E74" s="85"/>
      <c r="F74" s="85">
        <f>D74*E74</f>
        <v>0</v>
      </c>
    </row>
    <row r="75" spans="1:6" s="7" customFormat="1" ht="21" customHeight="1" x14ac:dyDescent="0.25">
      <c r="A75" s="94"/>
      <c r="B75" s="279" t="s">
        <v>205</v>
      </c>
      <c r="C75" s="279"/>
      <c r="D75" s="279"/>
      <c r="E75" s="279"/>
      <c r="F75" s="95">
        <f>SUM(F70:F74)</f>
        <v>0</v>
      </c>
    </row>
    <row r="76" spans="1:6" ht="27" customHeight="1" x14ac:dyDescent="0.25">
      <c r="A76" s="86" t="s">
        <v>62</v>
      </c>
      <c r="B76" s="87" t="s">
        <v>207</v>
      </c>
      <c r="C76" s="88"/>
      <c r="D76" s="89"/>
      <c r="E76" s="89"/>
      <c r="F76" s="89"/>
    </row>
    <row r="77" spans="1:6" ht="65.099999999999994" customHeight="1" x14ac:dyDescent="0.25">
      <c r="A77" s="93" t="s">
        <v>195</v>
      </c>
      <c r="B77" s="49" t="s">
        <v>129</v>
      </c>
      <c r="C77" s="21" t="s">
        <v>36</v>
      </c>
      <c r="D77" s="27">
        <v>9</v>
      </c>
      <c r="E77" s="35"/>
      <c r="F77" s="35">
        <f t="shared" ref="F77:F85" si="6">D77*E77</f>
        <v>0</v>
      </c>
    </row>
    <row r="78" spans="1:6" ht="66.75" customHeight="1" x14ac:dyDescent="0.25">
      <c r="A78" s="93" t="s">
        <v>196</v>
      </c>
      <c r="B78" s="12" t="s">
        <v>187</v>
      </c>
      <c r="C78" s="21" t="s">
        <v>36</v>
      </c>
      <c r="D78" s="29">
        <v>9</v>
      </c>
      <c r="E78" s="35"/>
      <c r="F78" s="35">
        <f>D78*E78</f>
        <v>0</v>
      </c>
    </row>
    <row r="79" spans="1:6" ht="66" customHeight="1" x14ac:dyDescent="0.25">
      <c r="A79" s="93" t="s">
        <v>197</v>
      </c>
      <c r="B79" s="12" t="s">
        <v>188</v>
      </c>
      <c r="C79" s="21" t="s">
        <v>36</v>
      </c>
      <c r="D79" s="29">
        <v>5</v>
      </c>
      <c r="E79" s="35"/>
      <c r="F79" s="35">
        <f t="shared" ref="F79" si="7">D79*E79</f>
        <v>0</v>
      </c>
    </row>
    <row r="80" spans="1:6" ht="66" customHeight="1" x14ac:dyDescent="0.25">
      <c r="A80" s="93" t="s">
        <v>198</v>
      </c>
      <c r="B80" s="12" t="s">
        <v>189</v>
      </c>
      <c r="C80" s="21" t="s">
        <v>36</v>
      </c>
      <c r="D80" s="29">
        <v>1</v>
      </c>
      <c r="E80" s="35"/>
      <c r="F80" s="35">
        <f>D80*E80</f>
        <v>0</v>
      </c>
    </row>
    <row r="81" spans="1:6" ht="49.35" customHeight="1" x14ac:dyDescent="0.25">
      <c r="A81" s="93" t="s">
        <v>199</v>
      </c>
      <c r="B81" s="12" t="s">
        <v>190</v>
      </c>
      <c r="C81" s="21" t="s">
        <v>36</v>
      </c>
      <c r="D81" s="29">
        <v>9</v>
      </c>
      <c r="E81" s="35"/>
      <c r="F81" s="35">
        <f t="shared" si="6"/>
        <v>0</v>
      </c>
    </row>
    <row r="82" spans="1:6" ht="24.75" customHeight="1" x14ac:dyDescent="0.25">
      <c r="A82" s="93" t="s">
        <v>200</v>
      </c>
      <c r="B82" s="2" t="s">
        <v>191</v>
      </c>
      <c r="C82" s="21" t="s">
        <v>36</v>
      </c>
      <c r="D82" s="29">
        <v>9</v>
      </c>
      <c r="E82" s="35"/>
      <c r="F82" s="35">
        <f t="shared" si="6"/>
        <v>0</v>
      </c>
    </row>
    <row r="83" spans="1:6" ht="27" customHeight="1" x14ac:dyDescent="0.25">
      <c r="A83" s="93" t="s">
        <v>201</v>
      </c>
      <c r="B83" s="2" t="s">
        <v>192</v>
      </c>
      <c r="C83" s="21" t="s">
        <v>36</v>
      </c>
      <c r="D83" s="29">
        <v>9</v>
      </c>
      <c r="E83" s="35"/>
      <c r="F83" s="35">
        <f t="shared" si="6"/>
        <v>0</v>
      </c>
    </row>
    <row r="84" spans="1:6" ht="30" customHeight="1" x14ac:dyDescent="0.25">
      <c r="A84" s="93" t="s">
        <v>202</v>
      </c>
      <c r="B84" s="12" t="s">
        <v>193</v>
      </c>
      <c r="C84" s="21" t="s">
        <v>36</v>
      </c>
      <c r="D84" s="29">
        <v>5</v>
      </c>
      <c r="E84" s="35"/>
      <c r="F84" s="35">
        <f t="shared" si="6"/>
        <v>0</v>
      </c>
    </row>
    <row r="85" spans="1:6" ht="45" customHeight="1" x14ac:dyDescent="0.25">
      <c r="A85" s="93" t="s">
        <v>203</v>
      </c>
      <c r="B85" s="12" t="s">
        <v>194</v>
      </c>
      <c r="C85" s="21" t="s">
        <v>36</v>
      </c>
      <c r="D85" s="29">
        <v>7</v>
      </c>
      <c r="E85" s="35"/>
      <c r="F85" s="35">
        <f t="shared" si="6"/>
        <v>0</v>
      </c>
    </row>
    <row r="86" spans="1:6" s="7" customFormat="1" ht="19.5" customHeight="1" x14ac:dyDescent="0.25">
      <c r="A86" s="94"/>
      <c r="B86" s="279" t="s">
        <v>208</v>
      </c>
      <c r="C86" s="279"/>
      <c r="D86" s="279"/>
      <c r="E86" s="279"/>
      <c r="F86" s="95">
        <f>SUM(F77:F85)</f>
        <v>0</v>
      </c>
    </row>
    <row r="87" spans="1:6" ht="27" customHeight="1" x14ac:dyDescent="0.25">
      <c r="A87" s="86" t="s">
        <v>63</v>
      </c>
      <c r="B87" s="87" t="s">
        <v>204</v>
      </c>
      <c r="C87" s="88"/>
      <c r="D87" s="89"/>
      <c r="E87" s="89"/>
      <c r="F87" s="89"/>
    </row>
    <row r="88" spans="1:6" ht="75" x14ac:dyDescent="0.25">
      <c r="A88" s="93" t="s">
        <v>210</v>
      </c>
      <c r="B88" s="12" t="s">
        <v>308</v>
      </c>
      <c r="C88" s="22" t="s">
        <v>8</v>
      </c>
      <c r="D88" s="29">
        <v>1</v>
      </c>
      <c r="E88" s="35"/>
      <c r="F88" s="35">
        <f t="shared" ref="F88:F94" si="8">D88*E88</f>
        <v>0</v>
      </c>
    </row>
    <row r="89" spans="1:6" ht="60" x14ac:dyDescent="0.25">
      <c r="A89" s="93" t="s">
        <v>211</v>
      </c>
      <c r="B89" s="12" t="s">
        <v>309</v>
      </c>
      <c r="C89" s="21" t="s">
        <v>36</v>
      </c>
      <c r="D89" s="29">
        <v>30</v>
      </c>
      <c r="E89" s="35"/>
      <c r="F89" s="35">
        <f t="shared" si="8"/>
        <v>0</v>
      </c>
    </row>
    <row r="90" spans="1:6" ht="33.75" customHeight="1" x14ac:dyDescent="0.25">
      <c r="A90" s="93" t="s">
        <v>212</v>
      </c>
      <c r="B90" s="12" t="s">
        <v>310</v>
      </c>
      <c r="C90" s="22" t="s">
        <v>8</v>
      </c>
      <c r="D90" s="29">
        <v>1</v>
      </c>
      <c r="E90" s="35"/>
      <c r="F90" s="35">
        <f t="shared" si="8"/>
        <v>0</v>
      </c>
    </row>
    <row r="91" spans="1:6" ht="35.1" customHeight="1" x14ac:dyDescent="0.25">
      <c r="A91" s="93" t="s">
        <v>213</v>
      </c>
      <c r="B91" s="12" t="s">
        <v>217</v>
      </c>
      <c r="C91" s="22" t="s">
        <v>8</v>
      </c>
      <c r="D91" s="29">
        <v>1</v>
      </c>
      <c r="E91" s="35"/>
      <c r="F91" s="35">
        <f t="shared" si="8"/>
        <v>0</v>
      </c>
    </row>
    <row r="92" spans="1:6" ht="24.75" customHeight="1" x14ac:dyDescent="0.25">
      <c r="A92" s="93" t="s">
        <v>214</v>
      </c>
      <c r="B92" s="2" t="s">
        <v>218</v>
      </c>
      <c r="C92" s="22" t="s">
        <v>182</v>
      </c>
      <c r="D92" s="29">
        <v>1</v>
      </c>
      <c r="E92" s="35"/>
      <c r="F92" s="35">
        <f t="shared" si="8"/>
        <v>0</v>
      </c>
    </row>
    <row r="93" spans="1:6" ht="24.75" customHeight="1" x14ac:dyDescent="0.25">
      <c r="A93" s="93" t="s">
        <v>215</v>
      </c>
      <c r="B93" s="2" t="s">
        <v>219</v>
      </c>
      <c r="C93" s="22" t="s">
        <v>182</v>
      </c>
      <c r="D93" s="29">
        <v>1</v>
      </c>
      <c r="E93" s="35"/>
      <c r="F93" s="35">
        <f t="shared" si="8"/>
        <v>0</v>
      </c>
    </row>
    <row r="94" spans="1:6" ht="31.35" customHeight="1" x14ac:dyDescent="0.25">
      <c r="A94" s="93" t="s">
        <v>216</v>
      </c>
      <c r="B94" s="12" t="s">
        <v>220</v>
      </c>
      <c r="C94" s="22" t="s">
        <v>8</v>
      </c>
      <c r="D94" s="29">
        <v>1</v>
      </c>
      <c r="E94" s="35"/>
      <c r="F94" s="35">
        <f t="shared" si="8"/>
        <v>0</v>
      </c>
    </row>
    <row r="95" spans="1:6" s="7" customFormat="1" ht="19.5" customHeight="1" x14ac:dyDescent="0.25">
      <c r="A95" s="94"/>
      <c r="B95" s="279" t="s">
        <v>209</v>
      </c>
      <c r="C95" s="279"/>
      <c r="D95" s="279"/>
      <c r="E95" s="279"/>
      <c r="F95" s="95">
        <f>SUM(F88:F94)</f>
        <v>0</v>
      </c>
    </row>
    <row r="96" spans="1:6" ht="27" customHeight="1" x14ac:dyDescent="0.25">
      <c r="A96" s="86" t="s">
        <v>64</v>
      </c>
      <c r="B96" s="87" t="s">
        <v>311</v>
      </c>
      <c r="C96" s="88"/>
      <c r="D96" s="89"/>
      <c r="E96" s="89"/>
      <c r="F96" s="89"/>
    </row>
    <row r="97" spans="1:6" s="7" customFormat="1" ht="105" x14ac:dyDescent="0.25">
      <c r="A97" s="93" t="s">
        <v>313</v>
      </c>
      <c r="B97" s="12" t="s">
        <v>312</v>
      </c>
      <c r="C97" s="22" t="s">
        <v>8</v>
      </c>
      <c r="D97" s="29">
        <v>1</v>
      </c>
      <c r="E97" s="35"/>
      <c r="F97" s="35">
        <f t="shared" ref="F97" si="9">D97*E97</f>
        <v>0</v>
      </c>
    </row>
    <row r="98" spans="1:6" s="7" customFormat="1" ht="19.5" customHeight="1" x14ac:dyDescent="0.25">
      <c r="A98" s="94"/>
      <c r="B98" s="279" t="s">
        <v>209</v>
      </c>
      <c r="C98" s="279"/>
      <c r="D98" s="279"/>
      <c r="E98" s="279"/>
      <c r="F98" s="95">
        <f>SUM(F97)</f>
        <v>0</v>
      </c>
    </row>
    <row r="99" spans="1:6" x14ac:dyDescent="0.25">
      <c r="A99" s="90"/>
      <c r="B99" s="91"/>
      <c r="C99" s="55"/>
      <c r="D99" s="92"/>
      <c r="E99" s="92"/>
      <c r="F99" s="92"/>
    </row>
    <row r="100" spans="1:6" s="7" customFormat="1" ht="18.75" customHeight="1" x14ac:dyDescent="0.25">
      <c r="A100" s="280" t="s">
        <v>93</v>
      </c>
      <c r="B100" s="281"/>
      <c r="C100" s="281"/>
      <c r="D100" s="281"/>
      <c r="E100" s="282"/>
      <c r="F100" s="50">
        <f>SUM(F86+F75+F95+F98)</f>
        <v>0</v>
      </c>
    </row>
    <row r="101" spans="1:6" x14ac:dyDescent="0.25">
      <c r="A101" s="51"/>
      <c r="B101" s="2"/>
      <c r="C101" s="22"/>
      <c r="D101" s="29"/>
      <c r="E101" s="29"/>
      <c r="F101" s="29"/>
    </row>
    <row r="102" spans="1:6" ht="23.25" customHeight="1" x14ac:dyDescent="0.25">
      <c r="A102" s="43" t="s">
        <v>66</v>
      </c>
      <c r="B102" s="60" t="s">
        <v>88</v>
      </c>
      <c r="C102" s="59"/>
      <c r="D102" s="61"/>
      <c r="E102" s="61"/>
      <c r="F102" s="46"/>
    </row>
    <row r="103" spans="1:6" ht="27" customHeight="1" x14ac:dyDescent="0.25">
      <c r="A103" s="86" t="s">
        <v>67</v>
      </c>
      <c r="B103" s="87" t="s">
        <v>239</v>
      </c>
      <c r="C103" s="88"/>
      <c r="D103" s="89"/>
      <c r="E103" s="89"/>
      <c r="F103" s="89"/>
    </row>
    <row r="104" spans="1:6" customFormat="1" x14ac:dyDescent="0.25">
      <c r="A104" s="67" t="s">
        <v>246</v>
      </c>
      <c r="B104" s="74" t="s">
        <v>233</v>
      </c>
      <c r="C104" s="73" t="s">
        <v>7</v>
      </c>
      <c r="D104" s="49">
        <v>5</v>
      </c>
      <c r="E104" s="68"/>
      <c r="F104" s="38">
        <f t="shared" ref="F104:F122" si="10">D104*E104</f>
        <v>0</v>
      </c>
    </row>
    <row r="105" spans="1:6" customFormat="1" ht="13.5" customHeight="1" x14ac:dyDescent="0.25">
      <c r="A105" s="67" t="s">
        <v>247</v>
      </c>
      <c r="B105" s="74" t="s">
        <v>234</v>
      </c>
      <c r="C105" s="73" t="s">
        <v>7</v>
      </c>
      <c r="D105" s="49">
        <v>80</v>
      </c>
      <c r="E105" s="68"/>
      <c r="F105" s="38">
        <f t="shared" si="10"/>
        <v>0</v>
      </c>
    </row>
    <row r="106" spans="1:6" customFormat="1" x14ac:dyDescent="0.25">
      <c r="A106" s="67" t="s">
        <v>248</v>
      </c>
      <c r="B106" s="75" t="s">
        <v>235</v>
      </c>
      <c r="C106" s="71" t="s">
        <v>7</v>
      </c>
      <c r="D106" s="12">
        <v>200</v>
      </c>
      <c r="E106" s="68"/>
      <c r="F106" s="38">
        <f t="shared" si="10"/>
        <v>0</v>
      </c>
    </row>
    <row r="107" spans="1:6" customFormat="1" x14ac:dyDescent="0.25">
      <c r="A107" s="67" t="s">
        <v>249</v>
      </c>
      <c r="B107" s="75" t="s">
        <v>150</v>
      </c>
      <c r="C107" s="71" t="s">
        <v>151</v>
      </c>
      <c r="D107" s="12">
        <v>5</v>
      </c>
      <c r="E107" s="68"/>
      <c r="F107" s="38">
        <f t="shared" si="10"/>
        <v>0</v>
      </c>
    </row>
    <row r="108" spans="1:6" customFormat="1" x14ac:dyDescent="0.25">
      <c r="A108" s="67" t="s">
        <v>250</v>
      </c>
      <c r="B108" s="75" t="s">
        <v>152</v>
      </c>
      <c r="C108" s="71" t="s">
        <v>151</v>
      </c>
      <c r="D108" s="12">
        <v>3</v>
      </c>
      <c r="E108" s="68"/>
      <c r="F108" s="38">
        <f t="shared" si="10"/>
        <v>0</v>
      </c>
    </row>
    <row r="109" spans="1:6" customFormat="1" x14ac:dyDescent="0.25">
      <c r="A109" s="67" t="s">
        <v>251</v>
      </c>
      <c r="B109" s="75" t="s">
        <v>156</v>
      </c>
      <c r="C109" s="71" t="s">
        <v>151</v>
      </c>
      <c r="D109" s="12">
        <v>8</v>
      </c>
      <c r="E109" s="68"/>
      <c r="F109" s="38">
        <f t="shared" si="10"/>
        <v>0</v>
      </c>
    </row>
    <row r="110" spans="1:6" customFormat="1" x14ac:dyDescent="0.25">
      <c r="A110" s="67" t="s">
        <v>252</v>
      </c>
      <c r="B110" s="75" t="s">
        <v>157</v>
      </c>
      <c r="C110" s="71" t="s">
        <v>80</v>
      </c>
      <c r="D110" s="12">
        <v>8</v>
      </c>
      <c r="E110" s="68"/>
      <c r="F110" s="38">
        <f t="shared" si="10"/>
        <v>0</v>
      </c>
    </row>
    <row r="111" spans="1:6" customFormat="1" x14ac:dyDescent="0.25">
      <c r="A111" s="67" t="s">
        <v>253</v>
      </c>
      <c r="B111" s="75" t="s">
        <v>158</v>
      </c>
      <c r="C111" s="71" t="s">
        <v>80</v>
      </c>
      <c r="D111" s="12">
        <v>15</v>
      </c>
      <c r="E111" s="68"/>
      <c r="F111" s="38">
        <f t="shared" si="10"/>
        <v>0</v>
      </c>
    </row>
    <row r="112" spans="1:6" customFormat="1" x14ac:dyDescent="0.25">
      <c r="A112" s="67" t="s">
        <v>254</v>
      </c>
      <c r="B112" s="75" t="s">
        <v>159</v>
      </c>
      <c r="C112" s="71" t="s">
        <v>80</v>
      </c>
      <c r="D112" s="12">
        <v>4</v>
      </c>
      <c r="E112" s="68"/>
      <c r="F112" s="38">
        <f t="shared" si="10"/>
        <v>0</v>
      </c>
    </row>
    <row r="113" spans="1:6" customFormat="1" x14ac:dyDescent="0.25">
      <c r="A113" s="67" t="s">
        <v>255</v>
      </c>
      <c r="B113" s="75" t="s">
        <v>176</v>
      </c>
      <c r="C113" s="71" t="s">
        <v>80</v>
      </c>
      <c r="D113" s="12">
        <v>12</v>
      </c>
      <c r="E113" s="68"/>
      <c r="F113" s="38">
        <f t="shared" si="10"/>
        <v>0</v>
      </c>
    </row>
    <row r="114" spans="1:6" customFormat="1" x14ac:dyDescent="0.25">
      <c r="A114" s="67" t="s">
        <v>256</v>
      </c>
      <c r="B114" s="75" t="s">
        <v>165</v>
      </c>
      <c r="C114" s="71" t="s">
        <v>80</v>
      </c>
      <c r="D114" s="12">
        <v>8</v>
      </c>
      <c r="E114" s="68"/>
      <c r="F114" s="38">
        <f t="shared" si="10"/>
        <v>0</v>
      </c>
    </row>
    <row r="115" spans="1:6" customFormat="1" ht="30" x14ac:dyDescent="0.25">
      <c r="A115" s="67" t="s">
        <v>257</v>
      </c>
      <c r="B115" s="70" t="s">
        <v>168</v>
      </c>
      <c r="C115" s="71" t="s">
        <v>80</v>
      </c>
      <c r="D115" s="12">
        <v>3</v>
      </c>
      <c r="E115" s="68"/>
      <c r="F115" s="38">
        <f t="shared" si="10"/>
        <v>0</v>
      </c>
    </row>
    <row r="116" spans="1:6" customFormat="1" ht="30" x14ac:dyDescent="0.25">
      <c r="A116" s="67" t="s">
        <v>258</v>
      </c>
      <c r="B116" s="70" t="s">
        <v>170</v>
      </c>
      <c r="C116" s="71" t="s">
        <v>80</v>
      </c>
      <c r="D116" s="12">
        <v>4</v>
      </c>
      <c r="E116" s="68"/>
      <c r="F116" s="38">
        <f t="shared" si="10"/>
        <v>0</v>
      </c>
    </row>
    <row r="117" spans="1:6" customFormat="1" ht="30" x14ac:dyDescent="0.25">
      <c r="A117" s="67" t="s">
        <v>259</v>
      </c>
      <c r="B117" s="70" t="s">
        <v>236</v>
      </c>
      <c r="C117" s="71" t="s">
        <v>80</v>
      </c>
      <c r="D117" s="12">
        <v>6</v>
      </c>
      <c r="E117" s="68"/>
      <c r="F117" s="38">
        <f t="shared" si="10"/>
        <v>0</v>
      </c>
    </row>
    <row r="118" spans="1:6" customFormat="1" ht="30" x14ac:dyDescent="0.25">
      <c r="A118" s="67" t="s">
        <v>260</v>
      </c>
      <c r="B118" s="70" t="s">
        <v>237</v>
      </c>
      <c r="C118" s="71" t="s">
        <v>80</v>
      </c>
      <c r="D118" s="12">
        <v>1</v>
      </c>
      <c r="E118" s="68"/>
      <c r="F118" s="38">
        <f t="shared" si="10"/>
        <v>0</v>
      </c>
    </row>
    <row r="119" spans="1:6" customFormat="1" ht="30" x14ac:dyDescent="0.25">
      <c r="A119" s="67" t="s">
        <v>261</v>
      </c>
      <c r="B119" s="70" t="s">
        <v>177</v>
      </c>
      <c r="C119" s="71" t="s">
        <v>80</v>
      </c>
      <c r="D119" s="12">
        <v>2</v>
      </c>
      <c r="E119" s="68"/>
      <c r="F119" s="38">
        <f t="shared" si="10"/>
        <v>0</v>
      </c>
    </row>
    <row r="120" spans="1:6" customFormat="1" ht="30" x14ac:dyDescent="0.25">
      <c r="A120" s="67" t="s">
        <v>262</v>
      </c>
      <c r="B120" s="70" t="s">
        <v>178</v>
      </c>
      <c r="C120" s="71" t="s">
        <v>8</v>
      </c>
      <c r="D120" s="12">
        <v>1</v>
      </c>
      <c r="E120" s="68"/>
      <c r="F120" s="38">
        <f t="shared" si="10"/>
        <v>0</v>
      </c>
    </row>
    <row r="121" spans="1:6" customFormat="1" ht="30" x14ac:dyDescent="0.25">
      <c r="A121" s="67" t="s">
        <v>263</v>
      </c>
      <c r="B121" s="62" t="s">
        <v>172</v>
      </c>
      <c r="C121" s="71" t="s">
        <v>173</v>
      </c>
      <c r="D121" s="56">
        <v>1</v>
      </c>
      <c r="E121" s="68"/>
      <c r="F121" s="38">
        <f t="shared" si="10"/>
        <v>0</v>
      </c>
    </row>
    <row r="122" spans="1:6" customFormat="1" x14ac:dyDescent="0.25">
      <c r="A122" s="67" t="s">
        <v>264</v>
      </c>
      <c r="B122" s="78" t="s">
        <v>238</v>
      </c>
      <c r="C122" s="79" t="s">
        <v>80</v>
      </c>
      <c r="D122" s="76">
        <v>6</v>
      </c>
      <c r="E122" s="80"/>
      <c r="F122" s="77">
        <f t="shared" si="10"/>
        <v>0</v>
      </c>
    </row>
    <row r="123" spans="1:6" ht="21" customHeight="1" x14ac:dyDescent="0.25">
      <c r="A123" s="96"/>
      <c r="B123" s="278" t="s">
        <v>300</v>
      </c>
      <c r="C123" s="278"/>
      <c r="D123" s="278"/>
      <c r="E123" s="278"/>
      <c r="F123" s="95">
        <f>SUM(F104:F122)</f>
        <v>0</v>
      </c>
    </row>
    <row r="124" spans="1:6" ht="27" customHeight="1" x14ac:dyDescent="0.25">
      <c r="A124" s="86" t="s">
        <v>68</v>
      </c>
      <c r="B124" s="87" t="s">
        <v>299</v>
      </c>
      <c r="C124" s="88"/>
      <c r="D124" s="89"/>
      <c r="E124" s="89"/>
      <c r="F124" s="89"/>
    </row>
    <row r="125" spans="1:6" customFormat="1" ht="30" x14ac:dyDescent="0.25">
      <c r="A125" s="67" t="s">
        <v>265</v>
      </c>
      <c r="B125" s="70" t="s">
        <v>149</v>
      </c>
      <c r="C125" s="71" t="s">
        <v>7</v>
      </c>
      <c r="D125" s="12">
        <v>80</v>
      </c>
      <c r="E125" s="68"/>
      <c r="F125" s="38">
        <f>D125*E125</f>
        <v>0</v>
      </c>
    </row>
    <row r="126" spans="1:6" customFormat="1" ht="30" x14ac:dyDescent="0.25">
      <c r="A126" s="67" t="s">
        <v>266</v>
      </c>
      <c r="B126" s="70" t="s">
        <v>240</v>
      </c>
      <c r="C126" s="71" t="s">
        <v>80</v>
      </c>
      <c r="D126" s="12">
        <v>1</v>
      </c>
      <c r="E126" s="68"/>
      <c r="F126" s="38">
        <f>D126*E126</f>
        <v>0</v>
      </c>
    </row>
    <row r="127" spans="1:6" customFormat="1" x14ac:dyDescent="0.25">
      <c r="A127" s="67" t="s">
        <v>267</v>
      </c>
      <c r="B127" s="72" t="s">
        <v>241</v>
      </c>
      <c r="C127" s="73" t="s">
        <v>80</v>
      </c>
      <c r="D127" s="49">
        <v>4</v>
      </c>
      <c r="E127" s="69"/>
      <c r="F127" s="38">
        <f t="shared" ref="F127:F158" si="11">D127*E127</f>
        <v>0</v>
      </c>
    </row>
    <row r="128" spans="1:6" customFormat="1" x14ac:dyDescent="0.25">
      <c r="A128" s="67" t="s">
        <v>268</v>
      </c>
      <c r="B128" s="74" t="s">
        <v>242</v>
      </c>
      <c r="C128" s="73" t="s">
        <v>7</v>
      </c>
      <c r="D128" s="49">
        <v>30</v>
      </c>
      <c r="E128" s="69"/>
      <c r="F128" s="38">
        <f t="shared" si="11"/>
        <v>0</v>
      </c>
    </row>
    <row r="129" spans="1:6" customFormat="1" x14ac:dyDescent="0.25">
      <c r="A129" s="67" t="s">
        <v>269</v>
      </c>
      <c r="B129" s="74" t="s">
        <v>150</v>
      </c>
      <c r="C129" s="73" t="s">
        <v>151</v>
      </c>
      <c r="D129" s="49">
        <v>12</v>
      </c>
      <c r="E129" s="69"/>
      <c r="F129" s="38">
        <f t="shared" si="11"/>
        <v>0</v>
      </c>
    </row>
    <row r="130" spans="1:6" customFormat="1" x14ac:dyDescent="0.25">
      <c r="A130" s="67" t="s">
        <v>270</v>
      </c>
      <c r="B130" s="75" t="s">
        <v>152</v>
      </c>
      <c r="C130" s="71" t="s">
        <v>151</v>
      </c>
      <c r="D130" s="12">
        <v>12</v>
      </c>
      <c r="E130" s="68"/>
      <c r="F130" s="38">
        <f t="shared" si="11"/>
        <v>0</v>
      </c>
    </row>
    <row r="131" spans="1:6" customFormat="1" x14ac:dyDescent="0.25">
      <c r="A131" s="67" t="s">
        <v>271</v>
      </c>
      <c r="B131" s="75" t="s">
        <v>153</v>
      </c>
      <c r="C131" s="71" t="s">
        <v>151</v>
      </c>
      <c r="D131" s="12">
        <v>2</v>
      </c>
      <c r="E131" s="68"/>
      <c r="F131" s="38">
        <f t="shared" si="11"/>
        <v>0</v>
      </c>
    </row>
    <row r="132" spans="1:6" customFormat="1" x14ac:dyDescent="0.25">
      <c r="A132" s="67" t="s">
        <v>272</v>
      </c>
      <c r="B132" s="75" t="s">
        <v>154</v>
      </c>
      <c r="C132" s="71" t="s">
        <v>151</v>
      </c>
      <c r="D132" s="12">
        <v>3</v>
      </c>
      <c r="E132" s="68"/>
      <c r="F132" s="38">
        <f t="shared" si="11"/>
        <v>0</v>
      </c>
    </row>
    <row r="133" spans="1:6" customFormat="1" x14ac:dyDescent="0.25">
      <c r="A133" s="67" t="s">
        <v>273</v>
      </c>
      <c r="B133" s="75" t="s">
        <v>243</v>
      </c>
      <c r="C133" s="71" t="s">
        <v>151</v>
      </c>
      <c r="D133" s="12">
        <v>1</v>
      </c>
      <c r="E133" s="68"/>
      <c r="F133" s="38">
        <f t="shared" si="11"/>
        <v>0</v>
      </c>
    </row>
    <row r="134" spans="1:6" customFormat="1" x14ac:dyDescent="0.25">
      <c r="A134" s="67" t="s">
        <v>274</v>
      </c>
      <c r="B134" s="75" t="s">
        <v>155</v>
      </c>
      <c r="C134" s="71" t="s">
        <v>151</v>
      </c>
      <c r="D134" s="12">
        <v>15</v>
      </c>
      <c r="E134" s="68"/>
      <c r="F134" s="38">
        <f>D134*E134</f>
        <v>0</v>
      </c>
    </row>
    <row r="135" spans="1:6" customFormat="1" x14ac:dyDescent="0.25">
      <c r="A135" s="67" t="s">
        <v>275</v>
      </c>
      <c r="B135" s="75" t="s">
        <v>156</v>
      </c>
      <c r="C135" s="71" t="s">
        <v>151</v>
      </c>
      <c r="D135" s="12">
        <v>20</v>
      </c>
      <c r="E135" s="68"/>
      <c r="F135" s="38">
        <f t="shared" si="11"/>
        <v>0</v>
      </c>
    </row>
    <row r="136" spans="1:6" customFormat="1" x14ac:dyDescent="0.25">
      <c r="A136" s="67" t="s">
        <v>276</v>
      </c>
      <c r="B136" s="75" t="s">
        <v>157</v>
      </c>
      <c r="C136" s="71" t="s">
        <v>80</v>
      </c>
      <c r="D136" s="12">
        <v>40</v>
      </c>
      <c r="E136" s="68"/>
      <c r="F136" s="38">
        <f t="shared" si="11"/>
        <v>0</v>
      </c>
    </row>
    <row r="137" spans="1:6" customFormat="1" x14ac:dyDescent="0.25">
      <c r="A137" s="67" t="s">
        <v>277</v>
      </c>
      <c r="B137" s="75" t="s">
        <v>158</v>
      </c>
      <c r="C137" s="71" t="s">
        <v>80</v>
      </c>
      <c r="D137" s="12">
        <v>80</v>
      </c>
      <c r="E137" s="68"/>
      <c r="F137" s="38">
        <f t="shared" si="11"/>
        <v>0</v>
      </c>
    </row>
    <row r="138" spans="1:6" customFormat="1" x14ac:dyDescent="0.25">
      <c r="A138" s="67" t="s">
        <v>278</v>
      </c>
      <c r="B138" s="75" t="s">
        <v>159</v>
      </c>
      <c r="C138" s="71" t="s">
        <v>80</v>
      </c>
      <c r="D138" s="12">
        <v>10</v>
      </c>
      <c r="E138" s="68"/>
      <c r="F138" s="38">
        <f t="shared" si="11"/>
        <v>0</v>
      </c>
    </row>
    <row r="139" spans="1:6" customFormat="1" x14ac:dyDescent="0.25">
      <c r="A139" s="67" t="s">
        <v>279</v>
      </c>
      <c r="B139" s="75" t="s">
        <v>161</v>
      </c>
      <c r="C139" s="71" t="s">
        <v>80</v>
      </c>
      <c r="D139" s="12">
        <v>16</v>
      </c>
      <c r="E139" s="68"/>
      <c r="F139" s="38">
        <f t="shared" si="11"/>
        <v>0</v>
      </c>
    </row>
    <row r="140" spans="1:6" customFormat="1" x14ac:dyDescent="0.25">
      <c r="A140" s="67" t="s">
        <v>280</v>
      </c>
      <c r="B140" s="75" t="s">
        <v>162</v>
      </c>
      <c r="C140" s="71" t="s">
        <v>80</v>
      </c>
      <c r="D140" s="12">
        <v>20</v>
      </c>
      <c r="E140" s="68"/>
      <c r="F140" s="38">
        <f t="shared" si="11"/>
        <v>0</v>
      </c>
    </row>
    <row r="141" spans="1:6" customFormat="1" x14ac:dyDescent="0.25">
      <c r="A141" s="67" t="s">
        <v>281</v>
      </c>
      <c r="B141" s="75" t="s">
        <v>163</v>
      </c>
      <c r="C141" s="71" t="s">
        <v>80</v>
      </c>
      <c r="D141" s="12">
        <v>10</v>
      </c>
      <c r="E141" s="68"/>
      <c r="F141" s="38">
        <f t="shared" si="11"/>
        <v>0</v>
      </c>
    </row>
    <row r="142" spans="1:6" customFormat="1" x14ac:dyDescent="0.25">
      <c r="A142" s="67" t="s">
        <v>282</v>
      </c>
      <c r="B142" s="75" t="s">
        <v>176</v>
      </c>
      <c r="C142" s="71" t="s">
        <v>80</v>
      </c>
      <c r="D142" s="12">
        <v>12</v>
      </c>
      <c r="E142" s="68"/>
      <c r="F142" s="38">
        <f t="shared" si="11"/>
        <v>0</v>
      </c>
    </row>
    <row r="143" spans="1:6" customFormat="1" x14ac:dyDescent="0.25">
      <c r="A143" s="67" t="s">
        <v>283</v>
      </c>
      <c r="B143" s="75" t="s">
        <v>164</v>
      </c>
      <c r="C143" s="71" t="s">
        <v>80</v>
      </c>
      <c r="D143" s="12">
        <v>20</v>
      </c>
      <c r="E143" s="68"/>
      <c r="F143" s="38">
        <f t="shared" si="11"/>
        <v>0</v>
      </c>
    </row>
    <row r="144" spans="1:6" customFormat="1" x14ac:dyDescent="0.25">
      <c r="A144" s="67" t="s">
        <v>284</v>
      </c>
      <c r="B144" s="75" t="s">
        <v>165</v>
      </c>
      <c r="C144" s="71" t="s">
        <v>80</v>
      </c>
      <c r="D144" s="12">
        <v>15</v>
      </c>
      <c r="E144" s="68"/>
      <c r="F144" s="38">
        <f t="shared" si="11"/>
        <v>0</v>
      </c>
    </row>
    <row r="145" spans="1:6" customFormat="1" x14ac:dyDescent="0.25">
      <c r="A145" s="67" t="s">
        <v>285</v>
      </c>
      <c r="B145" s="75" t="s">
        <v>166</v>
      </c>
      <c r="C145" s="71" t="s">
        <v>80</v>
      </c>
      <c r="D145" s="12">
        <v>8</v>
      </c>
      <c r="E145" s="68"/>
      <c r="F145" s="38">
        <f t="shared" si="11"/>
        <v>0</v>
      </c>
    </row>
    <row r="146" spans="1:6" customFormat="1" x14ac:dyDescent="0.25">
      <c r="A146" s="67" t="s">
        <v>286</v>
      </c>
      <c r="B146" s="75" t="s">
        <v>167</v>
      </c>
      <c r="C146" s="71" t="s">
        <v>80</v>
      </c>
      <c r="D146" s="12">
        <v>6</v>
      </c>
      <c r="E146" s="68"/>
      <c r="F146" s="38">
        <f t="shared" si="11"/>
        <v>0</v>
      </c>
    </row>
    <row r="147" spans="1:6" customFormat="1" ht="30" x14ac:dyDescent="0.25">
      <c r="A147" s="67" t="s">
        <v>287</v>
      </c>
      <c r="B147" s="70" t="s">
        <v>168</v>
      </c>
      <c r="C147" s="71" t="s">
        <v>80</v>
      </c>
      <c r="D147" s="12">
        <v>4</v>
      </c>
      <c r="E147" s="68"/>
      <c r="F147" s="38">
        <f t="shared" si="11"/>
        <v>0</v>
      </c>
    </row>
    <row r="148" spans="1:6" customFormat="1" ht="30" x14ac:dyDescent="0.25">
      <c r="A148" s="67" t="s">
        <v>288</v>
      </c>
      <c r="B148" s="70" t="s">
        <v>169</v>
      </c>
      <c r="C148" s="71" t="s">
        <v>80</v>
      </c>
      <c r="D148" s="12">
        <v>8</v>
      </c>
      <c r="E148" s="68"/>
      <c r="F148" s="38">
        <f t="shared" si="11"/>
        <v>0</v>
      </c>
    </row>
    <row r="149" spans="1:6" customFormat="1" ht="30" x14ac:dyDescent="0.25">
      <c r="A149" s="67" t="s">
        <v>289</v>
      </c>
      <c r="B149" s="70" t="s">
        <v>170</v>
      </c>
      <c r="C149" s="71" t="s">
        <v>80</v>
      </c>
      <c r="D149" s="12">
        <v>4</v>
      </c>
      <c r="E149" s="68"/>
      <c r="F149" s="38">
        <f t="shared" si="11"/>
        <v>0</v>
      </c>
    </row>
    <row r="150" spans="1:6" customFormat="1" ht="30" x14ac:dyDescent="0.25">
      <c r="A150" s="67" t="s">
        <v>290</v>
      </c>
      <c r="B150" s="70" t="s">
        <v>244</v>
      </c>
      <c r="C150" s="71" t="s">
        <v>80</v>
      </c>
      <c r="D150" s="12">
        <v>9</v>
      </c>
      <c r="E150" s="68"/>
      <c r="F150" s="38">
        <f t="shared" si="11"/>
        <v>0</v>
      </c>
    </row>
    <row r="151" spans="1:6" customFormat="1" ht="30" x14ac:dyDescent="0.25">
      <c r="A151" s="67" t="s">
        <v>291</v>
      </c>
      <c r="B151" s="70" t="s">
        <v>171</v>
      </c>
      <c r="C151" s="71" t="s">
        <v>80</v>
      </c>
      <c r="D151" s="12">
        <v>1</v>
      </c>
      <c r="E151" s="68"/>
      <c r="F151" s="38">
        <f t="shared" si="11"/>
        <v>0</v>
      </c>
    </row>
    <row r="152" spans="1:6" customFormat="1" ht="30" x14ac:dyDescent="0.25">
      <c r="A152" s="67" t="s">
        <v>292</v>
      </c>
      <c r="B152" s="70" t="s">
        <v>177</v>
      </c>
      <c r="C152" s="71" t="s">
        <v>80</v>
      </c>
      <c r="D152" s="12">
        <v>4</v>
      </c>
      <c r="E152" s="68"/>
      <c r="F152" s="38">
        <f t="shared" si="11"/>
        <v>0</v>
      </c>
    </row>
    <row r="153" spans="1:6" customFormat="1" ht="30" x14ac:dyDescent="0.25">
      <c r="A153" s="67" t="s">
        <v>293</v>
      </c>
      <c r="B153" s="70" t="s">
        <v>178</v>
      </c>
      <c r="C153" s="71" t="s">
        <v>8</v>
      </c>
      <c r="D153" s="12">
        <v>1</v>
      </c>
      <c r="E153" s="68"/>
      <c r="F153" s="38">
        <f t="shared" si="11"/>
        <v>0</v>
      </c>
    </row>
    <row r="154" spans="1:6" customFormat="1" ht="30" x14ac:dyDescent="0.25">
      <c r="A154" s="67" t="s">
        <v>294</v>
      </c>
      <c r="B154" s="62" t="s">
        <v>172</v>
      </c>
      <c r="C154" s="71" t="s">
        <v>173</v>
      </c>
      <c r="D154" s="56">
        <v>1</v>
      </c>
      <c r="E154" s="68"/>
      <c r="F154" s="38">
        <f t="shared" si="11"/>
        <v>0</v>
      </c>
    </row>
    <row r="155" spans="1:6" customFormat="1" ht="30" x14ac:dyDescent="0.25">
      <c r="A155" s="67" t="s">
        <v>295</v>
      </c>
      <c r="B155" s="62" t="s">
        <v>174</v>
      </c>
      <c r="C155" s="71" t="s">
        <v>173</v>
      </c>
      <c r="D155" s="56">
        <v>5</v>
      </c>
      <c r="E155" s="68"/>
      <c r="F155" s="38">
        <f t="shared" si="11"/>
        <v>0</v>
      </c>
    </row>
    <row r="156" spans="1:6" customFormat="1" ht="30" x14ac:dyDescent="0.25">
      <c r="A156" s="67" t="s">
        <v>296</v>
      </c>
      <c r="B156" s="62" t="s">
        <v>181</v>
      </c>
      <c r="C156" s="71" t="s">
        <v>173</v>
      </c>
      <c r="D156" s="56">
        <v>4</v>
      </c>
      <c r="E156" s="68"/>
      <c r="F156" s="38">
        <f t="shared" si="11"/>
        <v>0</v>
      </c>
    </row>
    <row r="157" spans="1:6" customFormat="1" x14ac:dyDescent="0.25">
      <c r="A157" s="67" t="s">
        <v>297</v>
      </c>
      <c r="B157" s="75" t="s">
        <v>245</v>
      </c>
      <c r="C157" s="71" t="s">
        <v>173</v>
      </c>
      <c r="D157" s="12">
        <v>1</v>
      </c>
      <c r="E157" s="68"/>
      <c r="F157" s="38">
        <f>D157*E157</f>
        <v>0</v>
      </c>
    </row>
    <row r="158" spans="1:6" customFormat="1" ht="30" x14ac:dyDescent="0.25">
      <c r="A158" s="67" t="s">
        <v>298</v>
      </c>
      <c r="B158" s="97" t="s">
        <v>175</v>
      </c>
      <c r="C158" s="71" t="s">
        <v>80</v>
      </c>
      <c r="D158" s="2">
        <v>1</v>
      </c>
      <c r="E158" s="68"/>
      <c r="F158" s="38">
        <f t="shared" si="11"/>
        <v>0</v>
      </c>
    </row>
    <row r="159" spans="1:6" ht="21" customHeight="1" x14ac:dyDescent="0.25">
      <c r="A159" s="96"/>
      <c r="B159" s="278" t="s">
        <v>301</v>
      </c>
      <c r="C159" s="278"/>
      <c r="D159" s="278"/>
      <c r="E159" s="278"/>
      <c r="F159" s="95">
        <f>SUM(F125:F158)</f>
        <v>0</v>
      </c>
    </row>
    <row r="160" spans="1:6" ht="18" customHeight="1" x14ac:dyDescent="0.25">
      <c r="A160" s="277" t="s">
        <v>302</v>
      </c>
      <c r="B160" s="277"/>
      <c r="C160" s="277"/>
      <c r="D160" s="277"/>
      <c r="E160" s="277"/>
      <c r="F160" s="36">
        <f>SUM(F159,F123)</f>
        <v>0</v>
      </c>
    </row>
    <row r="161" spans="1:6" ht="18" customHeight="1" x14ac:dyDescent="0.25">
      <c r="A161" s="53"/>
      <c r="B161" s="57"/>
      <c r="C161" s="57"/>
      <c r="D161" s="57"/>
      <c r="E161" s="57"/>
      <c r="F161" s="58"/>
    </row>
    <row r="162" spans="1:6" s="7" customFormat="1" ht="20.25" customHeight="1" x14ac:dyDescent="0.25">
      <c r="A162" s="18"/>
      <c r="B162" s="5"/>
      <c r="C162" s="21"/>
      <c r="D162" s="27"/>
      <c r="E162" s="35"/>
      <c r="F162" s="35"/>
    </row>
    <row r="163" spans="1:6" s="10" customFormat="1" ht="23.25" customHeight="1" x14ac:dyDescent="0.25">
      <c r="A163" s="268" t="s">
        <v>115</v>
      </c>
      <c r="B163" s="269"/>
      <c r="C163" s="269"/>
      <c r="D163" s="269"/>
      <c r="E163" s="270"/>
      <c r="F163" s="34">
        <f>F160+F100+F66+F59+F49+F42+F32+F23+F11</f>
        <v>0</v>
      </c>
    </row>
    <row r="164" spans="1:6" s="7" customFormat="1" x14ac:dyDescent="0.25">
      <c r="A164" s="19"/>
      <c r="C164" s="11"/>
      <c r="D164" s="32"/>
      <c r="E164" s="32"/>
      <c r="F164" s="32"/>
    </row>
    <row r="165" spans="1:6" x14ac:dyDescent="0.25">
      <c r="A165" s="19"/>
    </row>
  </sheetData>
  <mergeCells count="19">
    <mergeCell ref="A1:F1"/>
    <mergeCell ref="A2:F2"/>
    <mergeCell ref="A11:E11"/>
    <mergeCell ref="A4:F4"/>
    <mergeCell ref="A163:E163"/>
    <mergeCell ref="A23:E23"/>
    <mergeCell ref="A32:E32"/>
    <mergeCell ref="A42:E42"/>
    <mergeCell ref="A49:E49"/>
    <mergeCell ref="A59:E59"/>
    <mergeCell ref="A66:E66"/>
    <mergeCell ref="B123:E123"/>
    <mergeCell ref="B159:E159"/>
    <mergeCell ref="A160:E160"/>
    <mergeCell ref="B75:E75"/>
    <mergeCell ref="B86:E86"/>
    <mergeCell ref="B95:E95"/>
    <mergeCell ref="A100:E100"/>
    <mergeCell ref="B98:E98"/>
  </mergeCells>
  <phoneticPr fontId="9" type="noConversion"/>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topLeftCell="A74" zoomScale="141" zoomScaleNormal="141" workbookViewId="0">
      <selection activeCell="D95" sqref="D95"/>
    </sheetView>
  </sheetViews>
  <sheetFormatPr baseColWidth="10" defaultColWidth="9.140625" defaultRowHeight="15" x14ac:dyDescent="0.25"/>
  <cols>
    <col min="1" max="1" width="8.7109375" style="20" customWidth="1"/>
    <col min="2" max="2" width="52.7109375" style="1" customWidth="1"/>
    <col min="3" max="3" width="8.7109375" style="25" customWidth="1"/>
    <col min="4" max="4" width="10.140625" style="33" customWidth="1"/>
    <col min="5" max="5" width="11.28515625" style="33" customWidth="1"/>
    <col min="6" max="6" width="14" style="33" customWidth="1"/>
    <col min="7" max="16384" width="9.140625" style="1"/>
  </cols>
  <sheetData>
    <row r="1" spans="1:6" ht="38.25" customHeight="1" x14ac:dyDescent="0.25">
      <c r="A1" s="283"/>
      <c r="B1" s="283"/>
      <c r="C1" s="283"/>
      <c r="D1" s="283"/>
      <c r="E1" s="283"/>
      <c r="F1" s="283"/>
    </row>
    <row r="2" spans="1:6" ht="15.75" customHeight="1" x14ac:dyDescent="0.25">
      <c r="A2" s="1"/>
      <c r="C2" s="1"/>
      <c r="D2" s="1"/>
      <c r="E2" s="1"/>
      <c r="F2" s="1"/>
    </row>
    <row r="3" spans="1:6" ht="48" customHeight="1" x14ac:dyDescent="0.25">
      <c r="A3" s="290" t="s">
        <v>463</v>
      </c>
      <c r="B3" s="291"/>
      <c r="C3" s="291"/>
      <c r="D3" s="291"/>
      <c r="E3" s="291"/>
      <c r="F3" s="292"/>
    </row>
    <row r="4" spans="1:6" ht="15.75" customHeight="1" x14ac:dyDescent="0.25">
      <c r="A4" s="1"/>
      <c r="C4" s="1"/>
      <c r="D4" s="1"/>
      <c r="E4" s="1"/>
      <c r="F4" s="1"/>
    </row>
    <row r="5" spans="1:6" ht="48" customHeight="1" x14ac:dyDescent="0.25">
      <c r="A5" s="258" t="s">
        <v>0</v>
      </c>
      <c r="B5" s="259" t="s">
        <v>1</v>
      </c>
      <c r="C5" s="260" t="s">
        <v>14</v>
      </c>
      <c r="D5" s="259" t="s">
        <v>2</v>
      </c>
      <c r="E5" s="261" t="s">
        <v>12</v>
      </c>
      <c r="F5" s="261" t="s">
        <v>13</v>
      </c>
    </row>
    <row r="6" spans="1:6" ht="30" customHeight="1" x14ac:dyDescent="0.25">
      <c r="A6" s="14" t="s">
        <v>11</v>
      </c>
      <c r="B6" s="13" t="s">
        <v>452</v>
      </c>
      <c r="C6" s="3"/>
      <c r="D6" s="26"/>
      <c r="E6" s="26"/>
      <c r="F6" s="26"/>
    </row>
    <row r="7" spans="1:6" x14ac:dyDescent="0.25">
      <c r="A7" s="18" t="s">
        <v>10</v>
      </c>
      <c r="B7" s="2" t="s">
        <v>114</v>
      </c>
      <c r="C7" s="21" t="s">
        <v>8</v>
      </c>
      <c r="D7" s="27">
        <v>1</v>
      </c>
      <c r="E7" s="35"/>
      <c r="F7" s="35">
        <f>E7*D7</f>
        <v>0</v>
      </c>
    </row>
    <row r="8" spans="1:6" s="7" customFormat="1" x14ac:dyDescent="0.25">
      <c r="A8" s="287" t="s">
        <v>15</v>
      </c>
      <c r="B8" s="288"/>
      <c r="C8" s="288"/>
      <c r="D8" s="288"/>
      <c r="E8" s="289"/>
      <c r="F8" s="54">
        <f>SUM(F7:F7)</f>
        <v>0</v>
      </c>
    </row>
    <row r="9" spans="1:6" s="7" customFormat="1" x14ac:dyDescent="0.25">
      <c r="A9" s="37"/>
      <c r="B9" s="37"/>
      <c r="C9" s="37"/>
      <c r="D9" s="37"/>
      <c r="E9" s="37"/>
      <c r="F9" s="38"/>
    </row>
    <row r="10" spans="1:6" ht="24.75" customHeight="1" x14ac:dyDescent="0.25">
      <c r="A10" s="14" t="s">
        <v>17</v>
      </c>
      <c r="B10" s="13" t="s">
        <v>16</v>
      </c>
      <c r="C10" s="3"/>
      <c r="D10" s="26"/>
      <c r="E10" s="26"/>
      <c r="F10" s="26"/>
    </row>
    <row r="11" spans="1:6" ht="17.25" customHeight="1" x14ac:dyDescent="0.25">
      <c r="A11" s="15" t="s">
        <v>18</v>
      </c>
      <c r="B11" s="5" t="s">
        <v>9</v>
      </c>
      <c r="C11" s="21" t="s">
        <v>4</v>
      </c>
      <c r="D11" s="27">
        <f>11*1.1</f>
        <v>12.100000000000001</v>
      </c>
      <c r="E11" s="35"/>
      <c r="F11" s="35">
        <f t="shared" ref="F11:F18" si="0">D11*E11</f>
        <v>0</v>
      </c>
    </row>
    <row r="12" spans="1:6" ht="17.25" customHeight="1" x14ac:dyDescent="0.25">
      <c r="A12" s="15" t="s">
        <v>19</v>
      </c>
      <c r="B12" s="2" t="s">
        <v>131</v>
      </c>
      <c r="C12" s="22" t="s">
        <v>4</v>
      </c>
      <c r="D12" s="27">
        <v>3.88</v>
      </c>
      <c r="E12" s="35"/>
      <c r="F12" s="35">
        <f t="shared" si="0"/>
        <v>0</v>
      </c>
    </row>
    <row r="13" spans="1:6" ht="20.25" customHeight="1" x14ac:dyDescent="0.25">
      <c r="A13" s="15" t="s">
        <v>20</v>
      </c>
      <c r="B13" s="12" t="s">
        <v>132</v>
      </c>
      <c r="C13" s="22" t="s">
        <v>4</v>
      </c>
      <c r="D13" s="27">
        <v>0.63</v>
      </c>
      <c r="E13" s="35"/>
      <c r="F13" s="35">
        <f t="shared" si="0"/>
        <v>0</v>
      </c>
    </row>
    <row r="14" spans="1:6" ht="30.95" customHeight="1" x14ac:dyDescent="0.25">
      <c r="A14" s="15" t="s">
        <v>21</v>
      </c>
      <c r="B14" s="12" t="s">
        <v>133</v>
      </c>
      <c r="C14" s="22" t="s">
        <v>4</v>
      </c>
      <c r="D14" s="27">
        <v>7.7</v>
      </c>
      <c r="E14" s="35"/>
      <c r="F14" s="35">
        <f t="shared" si="0"/>
        <v>0</v>
      </c>
    </row>
    <row r="15" spans="1:6" ht="30" x14ac:dyDescent="0.25">
      <c r="A15" s="15" t="s">
        <v>22</v>
      </c>
      <c r="B15" s="12" t="s">
        <v>134</v>
      </c>
      <c r="C15" s="22" t="s">
        <v>4</v>
      </c>
      <c r="D15" s="27">
        <v>0.76</v>
      </c>
      <c r="E15" s="35"/>
      <c r="F15" s="35">
        <f t="shared" si="0"/>
        <v>0</v>
      </c>
    </row>
    <row r="16" spans="1:6" ht="32.25" customHeight="1" x14ac:dyDescent="0.25">
      <c r="A16" s="15" t="s">
        <v>23</v>
      </c>
      <c r="B16" s="12" t="s">
        <v>135</v>
      </c>
      <c r="C16" s="22" t="s">
        <v>4</v>
      </c>
      <c r="D16" s="27">
        <v>1.18</v>
      </c>
      <c r="E16" s="35"/>
      <c r="F16" s="35">
        <f t="shared" si="0"/>
        <v>0</v>
      </c>
    </row>
    <row r="17" spans="1:6" ht="30" x14ac:dyDescent="0.25">
      <c r="A17" s="15" t="s">
        <v>24</v>
      </c>
      <c r="B17" s="65" t="s">
        <v>136</v>
      </c>
      <c r="C17" s="23" t="s">
        <v>4</v>
      </c>
      <c r="D17" s="27">
        <v>0.97</v>
      </c>
      <c r="E17" s="35"/>
      <c r="F17" s="35">
        <f t="shared" si="0"/>
        <v>0</v>
      </c>
    </row>
    <row r="18" spans="1:6" ht="25.5" customHeight="1" x14ac:dyDescent="0.25">
      <c r="A18" s="15" t="s">
        <v>25</v>
      </c>
      <c r="B18" s="63" t="s">
        <v>27</v>
      </c>
      <c r="C18" s="64" t="s">
        <v>3</v>
      </c>
      <c r="D18" s="27">
        <v>1</v>
      </c>
      <c r="E18" s="35"/>
      <c r="F18" s="35">
        <f t="shared" si="0"/>
        <v>0</v>
      </c>
    </row>
    <row r="19" spans="1:6" ht="17.25" customHeight="1" x14ac:dyDescent="0.25">
      <c r="A19" s="15"/>
      <c r="B19" s="2"/>
      <c r="C19" s="22"/>
      <c r="D19" s="27"/>
      <c r="E19" s="35"/>
      <c r="F19" s="35"/>
    </row>
    <row r="20" spans="1:6" s="7" customFormat="1" ht="20.25" customHeight="1" x14ac:dyDescent="0.25">
      <c r="A20" s="271" t="s">
        <v>28</v>
      </c>
      <c r="B20" s="272"/>
      <c r="C20" s="272"/>
      <c r="D20" s="272"/>
      <c r="E20" s="273"/>
      <c r="F20" s="39">
        <f>SUM(F11:F19)</f>
        <v>0</v>
      </c>
    </row>
    <row r="21" spans="1:6" s="7" customFormat="1" ht="20.25" customHeight="1" x14ac:dyDescent="0.25">
      <c r="A21" s="40"/>
      <c r="B21" s="40"/>
      <c r="C21" s="40"/>
      <c r="D21" s="40"/>
      <c r="E21" s="40"/>
      <c r="F21" s="41"/>
    </row>
    <row r="22" spans="1:6" ht="19.5" customHeight="1" x14ac:dyDescent="0.25">
      <c r="A22" s="14" t="s">
        <v>29</v>
      </c>
      <c r="B22" s="13" t="s">
        <v>106</v>
      </c>
      <c r="C22" s="3"/>
      <c r="D22" s="26"/>
      <c r="E22" s="26"/>
      <c r="F22" s="26"/>
    </row>
    <row r="23" spans="1:6" s="66" customFormat="1" ht="33" customHeight="1" x14ac:dyDescent="0.25">
      <c r="A23" s="100" t="s">
        <v>30</v>
      </c>
      <c r="B23" s="101" t="s">
        <v>137</v>
      </c>
      <c r="C23" s="55" t="s">
        <v>4</v>
      </c>
      <c r="D23" s="106">
        <f>(5.24+5.9)*0.15*3.2*1.01</f>
        <v>5.400672000000001</v>
      </c>
      <c r="E23" s="103"/>
      <c r="F23" s="103">
        <f t="shared" ref="F23:F27" si="1">D23*E23</f>
        <v>0</v>
      </c>
    </row>
    <row r="24" spans="1:6" ht="39" customHeight="1" x14ac:dyDescent="0.25">
      <c r="A24" s="100" t="s">
        <v>31</v>
      </c>
      <c r="B24" s="104" t="s">
        <v>138</v>
      </c>
      <c r="C24" s="84" t="s">
        <v>4</v>
      </c>
      <c r="D24" s="102">
        <v>0.37</v>
      </c>
      <c r="E24" s="103"/>
      <c r="F24" s="103">
        <f t="shared" si="1"/>
        <v>0</v>
      </c>
    </row>
    <row r="25" spans="1:6" ht="35.25" customHeight="1" x14ac:dyDescent="0.25">
      <c r="A25" s="100" t="s">
        <v>32</v>
      </c>
      <c r="B25" s="104" t="s">
        <v>139</v>
      </c>
      <c r="C25" s="84" t="s">
        <v>4</v>
      </c>
      <c r="D25" s="102">
        <v>0.74</v>
      </c>
      <c r="E25" s="103"/>
      <c r="F25" s="103">
        <f t="shared" si="1"/>
        <v>0</v>
      </c>
    </row>
    <row r="26" spans="1:6" ht="35.25" customHeight="1" x14ac:dyDescent="0.25">
      <c r="A26" s="100" t="s">
        <v>33</v>
      </c>
      <c r="B26" s="107" t="s">
        <v>140</v>
      </c>
      <c r="C26" s="84" t="s">
        <v>4</v>
      </c>
      <c r="D26" s="102">
        <v>1.08</v>
      </c>
      <c r="E26" s="103"/>
      <c r="F26" s="103">
        <f t="shared" si="1"/>
        <v>0</v>
      </c>
    </row>
    <row r="27" spans="1:6" s="66" customFormat="1" ht="42" customHeight="1" x14ac:dyDescent="0.25">
      <c r="A27" s="100" t="s">
        <v>34</v>
      </c>
      <c r="B27" s="104" t="s">
        <v>335</v>
      </c>
      <c r="C27" s="105" t="s">
        <v>6</v>
      </c>
      <c r="D27" s="108">
        <f>(10.96+(5.24*3)*3*2)</f>
        <v>105.28</v>
      </c>
      <c r="E27" s="109"/>
      <c r="F27" s="103">
        <f t="shared" si="1"/>
        <v>0</v>
      </c>
    </row>
    <row r="28" spans="1:6" s="7" customFormat="1" ht="22.5" customHeight="1" x14ac:dyDescent="0.25">
      <c r="A28" s="274" t="s">
        <v>105</v>
      </c>
      <c r="B28" s="275"/>
      <c r="C28" s="275"/>
      <c r="D28" s="275"/>
      <c r="E28" s="276"/>
      <c r="F28" s="36">
        <f>SUM(F23:F27)</f>
        <v>0</v>
      </c>
    </row>
    <row r="29" spans="1:6" s="7" customFormat="1" ht="19.5" customHeight="1" x14ac:dyDescent="0.25">
      <c r="A29" s="15"/>
      <c r="B29" s="9"/>
      <c r="C29" s="23"/>
      <c r="D29" s="30"/>
      <c r="E29" s="35"/>
      <c r="F29" s="35"/>
    </row>
    <row r="30" spans="1:6" ht="20.25" customHeight="1" x14ac:dyDescent="0.25">
      <c r="A30" s="14" t="s">
        <v>37</v>
      </c>
      <c r="B30" s="13" t="s">
        <v>104</v>
      </c>
      <c r="C30" s="3"/>
      <c r="D30" s="26"/>
      <c r="E30" s="26"/>
      <c r="F30" s="26"/>
    </row>
    <row r="31" spans="1:6" ht="20.25" customHeight="1" x14ac:dyDescent="0.25">
      <c r="A31" s="15" t="s">
        <v>38</v>
      </c>
      <c r="B31" s="4" t="s">
        <v>141</v>
      </c>
      <c r="C31" s="22" t="s">
        <v>4</v>
      </c>
      <c r="D31" s="27">
        <v>1.0149999999999999</v>
      </c>
      <c r="E31" s="35"/>
      <c r="F31" s="35">
        <f>D31*E31</f>
        <v>0</v>
      </c>
    </row>
    <row r="32" spans="1:6" ht="20.25" customHeight="1" x14ac:dyDescent="0.25">
      <c r="A32" s="15" t="s">
        <v>39</v>
      </c>
      <c r="B32" s="8" t="s">
        <v>142</v>
      </c>
      <c r="C32" s="22" t="s">
        <v>4</v>
      </c>
      <c r="D32" s="27">
        <v>0.38</v>
      </c>
      <c r="E32" s="35"/>
      <c r="F32" s="35">
        <f>D32*E32</f>
        <v>0</v>
      </c>
    </row>
    <row r="33" spans="1:6" s="66" customFormat="1" ht="27.75" customHeight="1" x14ac:dyDescent="0.25">
      <c r="A33" s="100" t="s">
        <v>40</v>
      </c>
      <c r="B33" s="107" t="s">
        <v>107</v>
      </c>
      <c r="C33" s="84" t="s">
        <v>6</v>
      </c>
      <c r="D33" s="106">
        <v>56.2</v>
      </c>
      <c r="E33" s="103"/>
      <c r="F33" s="103">
        <f t="shared" ref="F33:F34" si="2">D33*E33</f>
        <v>0</v>
      </c>
    </row>
    <row r="34" spans="1:6" s="66" customFormat="1" ht="30" x14ac:dyDescent="0.25">
      <c r="A34" s="100" t="s">
        <v>41</v>
      </c>
      <c r="B34" s="101" t="s">
        <v>143</v>
      </c>
      <c r="C34" s="55" t="s">
        <v>4</v>
      </c>
      <c r="D34" s="106">
        <f>((10.95*2)+5.13)*0.5*0.15</f>
        <v>2.0272499999999996</v>
      </c>
      <c r="E34" s="103"/>
      <c r="F34" s="103">
        <f t="shared" si="2"/>
        <v>0</v>
      </c>
    </row>
    <row r="35" spans="1:6" s="66" customFormat="1" ht="27.75" customHeight="1" x14ac:dyDescent="0.25">
      <c r="A35" s="100" t="s">
        <v>127</v>
      </c>
      <c r="B35" s="107" t="s">
        <v>144</v>
      </c>
      <c r="C35" s="84" t="s">
        <v>5</v>
      </c>
      <c r="D35" s="102">
        <v>5</v>
      </c>
      <c r="E35" s="103"/>
      <c r="F35" s="103">
        <f>D35*E35</f>
        <v>0</v>
      </c>
    </row>
    <row r="36" spans="1:6" s="66" customFormat="1" ht="45" x14ac:dyDescent="0.25">
      <c r="A36" s="100" t="s">
        <v>130</v>
      </c>
      <c r="B36" s="107" t="s">
        <v>334</v>
      </c>
      <c r="C36" s="84" t="s">
        <v>6</v>
      </c>
      <c r="D36" s="102">
        <f>(25.26+22.04)</f>
        <v>47.3</v>
      </c>
      <c r="E36" s="103"/>
      <c r="F36" s="103">
        <f>D36*E36</f>
        <v>0</v>
      </c>
    </row>
    <row r="37" spans="1:6" ht="22.5" customHeight="1" x14ac:dyDescent="0.25">
      <c r="A37" s="274" t="s">
        <v>103</v>
      </c>
      <c r="B37" s="275"/>
      <c r="C37" s="275"/>
      <c r="D37" s="275"/>
      <c r="E37" s="276"/>
      <c r="F37" s="36">
        <f>SUM(F31:F36)</f>
        <v>0</v>
      </c>
    </row>
    <row r="38" spans="1:6" ht="22.5" customHeight="1" x14ac:dyDescent="0.25">
      <c r="A38" s="16"/>
      <c r="B38" s="9"/>
      <c r="C38" s="23"/>
      <c r="D38" s="30"/>
      <c r="E38" s="42"/>
      <c r="F38" s="42"/>
    </row>
    <row r="39" spans="1:6" ht="20.25" customHeight="1" x14ac:dyDescent="0.25">
      <c r="A39" s="43" t="s">
        <v>42</v>
      </c>
      <c r="B39" s="44" t="s">
        <v>102</v>
      </c>
      <c r="C39" s="45"/>
      <c r="D39" s="46"/>
      <c r="E39" s="46"/>
      <c r="F39" s="46"/>
    </row>
    <row r="40" spans="1:6" ht="20.25" customHeight="1" x14ac:dyDescent="0.25">
      <c r="A40" s="18" t="s">
        <v>43</v>
      </c>
      <c r="B40" s="2" t="s">
        <v>336</v>
      </c>
      <c r="C40" s="22" t="s">
        <v>6</v>
      </c>
      <c r="D40" s="29">
        <f>33.7+26.15</f>
        <v>59.85</v>
      </c>
      <c r="E40" s="47"/>
      <c r="F40" s="47">
        <f>D40*E40</f>
        <v>0</v>
      </c>
    </row>
    <row r="41" spans="1:6" s="7" customFormat="1" ht="20.25" customHeight="1" x14ac:dyDescent="0.25">
      <c r="A41" s="277" t="s">
        <v>101</v>
      </c>
      <c r="B41" s="277"/>
      <c r="C41" s="277"/>
      <c r="D41" s="277"/>
      <c r="E41" s="277"/>
      <c r="F41" s="48">
        <f>SUM(F40:F40)</f>
        <v>0</v>
      </c>
    </row>
    <row r="42" spans="1:6" ht="22.5" customHeight="1" x14ac:dyDescent="0.25">
      <c r="A42" s="17"/>
      <c r="B42" s="4"/>
      <c r="C42" s="21"/>
      <c r="D42" s="27"/>
      <c r="E42" s="35"/>
      <c r="F42" s="35"/>
    </row>
    <row r="43" spans="1:6" ht="18.75" customHeight="1" x14ac:dyDescent="0.25">
      <c r="A43" s="43" t="s">
        <v>46</v>
      </c>
      <c r="B43" s="44" t="s">
        <v>47</v>
      </c>
      <c r="C43" s="45"/>
      <c r="D43" s="46"/>
      <c r="E43" s="46"/>
      <c r="F43" s="46"/>
    </row>
    <row r="44" spans="1:6" ht="20.25" customHeight="1" x14ac:dyDescent="0.25">
      <c r="A44" s="18" t="s">
        <v>48</v>
      </c>
      <c r="B44" s="2" t="s">
        <v>337</v>
      </c>
      <c r="C44" s="22" t="s">
        <v>36</v>
      </c>
      <c r="D44" s="29">
        <v>2</v>
      </c>
      <c r="E44" s="47"/>
      <c r="F44" s="47">
        <f t="shared" ref="F44:F45" si="3">D44*E44</f>
        <v>0</v>
      </c>
    </row>
    <row r="45" spans="1:6" ht="20.25" customHeight="1" x14ac:dyDescent="0.25">
      <c r="A45" s="18" t="s">
        <v>50</v>
      </c>
      <c r="B45" s="2" t="s">
        <v>122</v>
      </c>
      <c r="C45" s="22" t="s">
        <v>36</v>
      </c>
      <c r="D45" s="29">
        <v>2</v>
      </c>
      <c r="E45" s="47"/>
      <c r="F45" s="47">
        <f t="shared" si="3"/>
        <v>0</v>
      </c>
    </row>
    <row r="46" spans="1:6" ht="19.5" customHeight="1" x14ac:dyDescent="0.25">
      <c r="A46" s="277" t="s">
        <v>55</v>
      </c>
      <c r="B46" s="277"/>
      <c r="C46" s="277"/>
      <c r="D46" s="277"/>
      <c r="E46" s="277"/>
      <c r="F46" s="48">
        <f>SUM(F44:F45)</f>
        <v>0</v>
      </c>
    </row>
    <row r="47" spans="1:6" ht="21.75" customHeight="1" x14ac:dyDescent="0.25">
      <c r="A47" s="51"/>
      <c r="B47" s="2"/>
      <c r="C47" s="22"/>
      <c r="D47" s="29"/>
      <c r="E47" s="29"/>
      <c r="F47" s="29"/>
    </row>
    <row r="48" spans="1:6" ht="21.75" customHeight="1" x14ac:dyDescent="0.25">
      <c r="A48" s="43" t="s">
        <v>56</v>
      </c>
      <c r="B48" s="44" t="s">
        <v>100</v>
      </c>
      <c r="C48" s="45"/>
      <c r="D48" s="46"/>
      <c r="E48" s="46"/>
      <c r="F48" s="46"/>
    </row>
    <row r="49" spans="1:6" ht="31.5" customHeight="1" x14ac:dyDescent="0.25">
      <c r="A49" s="15" t="s">
        <v>57</v>
      </c>
      <c r="B49" s="49" t="s">
        <v>109</v>
      </c>
      <c r="C49" s="21" t="s">
        <v>6</v>
      </c>
      <c r="D49" s="102">
        <f>(25.26+22.04)</f>
        <v>47.3</v>
      </c>
      <c r="E49" s="35"/>
      <c r="F49" s="35">
        <f>D49*E49</f>
        <v>0</v>
      </c>
    </row>
    <row r="50" spans="1:6" ht="21" customHeight="1" x14ac:dyDescent="0.25">
      <c r="A50" s="15" t="s">
        <v>58</v>
      </c>
      <c r="B50" s="2" t="s">
        <v>111</v>
      </c>
      <c r="C50" s="22" t="s">
        <v>6</v>
      </c>
      <c r="D50" s="27">
        <v>153.108</v>
      </c>
      <c r="E50" s="35"/>
      <c r="F50" s="35">
        <f>D50*E50</f>
        <v>0</v>
      </c>
    </row>
    <row r="51" spans="1:6" ht="21" customHeight="1" x14ac:dyDescent="0.25">
      <c r="A51" s="15" t="s">
        <v>59</v>
      </c>
      <c r="B51" s="110" t="s">
        <v>110</v>
      </c>
      <c r="C51" s="23" t="s">
        <v>6</v>
      </c>
      <c r="D51" s="27">
        <f>((10.7*2)+(5.3*3))*3*2</f>
        <v>223.79999999999998</v>
      </c>
      <c r="E51" s="35"/>
      <c r="F51" s="35">
        <f>D51*E51</f>
        <v>0</v>
      </c>
    </row>
    <row r="52" spans="1:6" ht="21" customHeight="1" x14ac:dyDescent="0.25">
      <c r="A52" s="15" t="s">
        <v>81</v>
      </c>
      <c r="B52" s="2" t="s">
        <v>65</v>
      </c>
      <c r="C52" s="22" t="s">
        <v>8</v>
      </c>
      <c r="D52" s="29">
        <v>1</v>
      </c>
      <c r="E52" s="35"/>
      <c r="F52" s="35">
        <f>D52*E52</f>
        <v>0</v>
      </c>
    </row>
    <row r="53" spans="1:6" s="7" customFormat="1" ht="21" customHeight="1" x14ac:dyDescent="0.25">
      <c r="A53" s="274" t="s">
        <v>99</v>
      </c>
      <c r="B53" s="275"/>
      <c r="C53" s="275"/>
      <c r="D53" s="275"/>
      <c r="E53" s="276"/>
      <c r="F53" s="36">
        <f>SUM(F49:F52)</f>
        <v>0</v>
      </c>
    </row>
    <row r="54" spans="1:6" s="7" customFormat="1" ht="21" customHeight="1" x14ac:dyDescent="0.25">
      <c r="A54" s="16"/>
      <c r="B54" s="9"/>
      <c r="C54" s="23"/>
      <c r="D54" s="30"/>
      <c r="E54" s="42"/>
      <c r="F54" s="42"/>
    </row>
    <row r="55" spans="1:6" ht="18.75" customHeight="1" x14ac:dyDescent="0.25">
      <c r="A55" s="43" t="s">
        <v>60</v>
      </c>
      <c r="B55" s="44" t="s">
        <v>98</v>
      </c>
      <c r="C55" s="45"/>
      <c r="D55" s="46"/>
      <c r="E55" s="46"/>
      <c r="F55" s="46"/>
    </row>
    <row r="56" spans="1:6" ht="18.75" customHeight="1" x14ac:dyDescent="0.25">
      <c r="A56" s="17" t="s">
        <v>95</v>
      </c>
      <c r="B56" s="2" t="s">
        <v>117</v>
      </c>
      <c r="C56" s="22" t="s">
        <v>5</v>
      </c>
      <c r="D56" s="29">
        <v>5</v>
      </c>
      <c r="E56" s="35"/>
      <c r="F56" s="35">
        <f t="shared" ref="F56:F57" si="4">D56*E56</f>
        <v>0</v>
      </c>
    </row>
    <row r="57" spans="1:6" ht="31.35" customHeight="1" x14ac:dyDescent="0.25">
      <c r="A57" s="17" t="s">
        <v>96</v>
      </c>
      <c r="B57" s="12" t="s">
        <v>128</v>
      </c>
      <c r="C57" s="22" t="s">
        <v>8</v>
      </c>
      <c r="D57" s="29">
        <v>1</v>
      </c>
      <c r="E57" s="35"/>
      <c r="F57" s="35">
        <f t="shared" si="4"/>
        <v>0</v>
      </c>
    </row>
    <row r="58" spans="1:6" s="7" customFormat="1" ht="18.75" customHeight="1" x14ac:dyDescent="0.25">
      <c r="A58" s="280" t="s">
        <v>93</v>
      </c>
      <c r="B58" s="281"/>
      <c r="C58" s="281"/>
      <c r="D58" s="281"/>
      <c r="E58" s="282"/>
      <c r="F58" s="50">
        <f>SUM(F56:F57)</f>
        <v>0</v>
      </c>
    </row>
    <row r="59" spans="1:6" x14ac:dyDescent="0.25">
      <c r="A59" s="51"/>
      <c r="B59" s="2"/>
      <c r="C59" s="22"/>
      <c r="D59" s="29"/>
      <c r="E59" s="29"/>
      <c r="F59" s="29"/>
    </row>
    <row r="60" spans="1:6" ht="22.5" customHeight="1" x14ac:dyDescent="0.25">
      <c r="A60" s="43" t="s">
        <v>66</v>
      </c>
      <c r="B60" s="44" t="s">
        <v>88</v>
      </c>
      <c r="C60" s="45"/>
      <c r="D60" s="46"/>
      <c r="E60" s="46"/>
      <c r="F60" s="46"/>
    </row>
    <row r="61" spans="1:6" customFormat="1" x14ac:dyDescent="0.25">
      <c r="A61" s="67" t="s">
        <v>67</v>
      </c>
      <c r="B61" s="74" t="s">
        <v>314</v>
      </c>
      <c r="C61" s="73" t="s">
        <v>7</v>
      </c>
      <c r="D61" s="49">
        <v>10</v>
      </c>
      <c r="E61" s="69"/>
      <c r="F61" s="38">
        <f t="shared" ref="F61:F80" si="5">D61*E61</f>
        <v>0</v>
      </c>
    </row>
    <row r="62" spans="1:6" customFormat="1" x14ac:dyDescent="0.25">
      <c r="A62" s="67" t="s">
        <v>68</v>
      </c>
      <c r="B62" s="74" t="s">
        <v>150</v>
      </c>
      <c r="C62" s="73" t="s">
        <v>151</v>
      </c>
      <c r="D62" s="49">
        <v>5</v>
      </c>
      <c r="E62" s="69"/>
      <c r="F62" s="38">
        <f t="shared" si="5"/>
        <v>0</v>
      </c>
    </row>
    <row r="63" spans="1:6" customFormat="1" x14ac:dyDescent="0.25">
      <c r="A63" s="67" t="s">
        <v>69</v>
      </c>
      <c r="B63" s="75" t="s">
        <v>152</v>
      </c>
      <c r="C63" s="71" t="s">
        <v>151</v>
      </c>
      <c r="D63" s="12">
        <v>3</v>
      </c>
      <c r="E63" s="68"/>
      <c r="F63" s="38">
        <f t="shared" si="5"/>
        <v>0</v>
      </c>
    </row>
    <row r="64" spans="1:6" customFormat="1" x14ac:dyDescent="0.25">
      <c r="A64" s="67" t="s">
        <v>70</v>
      </c>
      <c r="B64" s="75" t="s">
        <v>156</v>
      </c>
      <c r="C64" s="71" t="s">
        <v>151</v>
      </c>
      <c r="D64" s="12">
        <v>10</v>
      </c>
      <c r="E64" s="68"/>
      <c r="F64" s="38">
        <f t="shared" si="5"/>
        <v>0</v>
      </c>
    </row>
    <row r="65" spans="1:6" customFormat="1" x14ac:dyDescent="0.25">
      <c r="A65" s="67" t="s">
        <v>71</v>
      </c>
      <c r="B65" s="75" t="s">
        <v>157</v>
      </c>
      <c r="C65" s="71" t="s">
        <v>80</v>
      </c>
      <c r="D65" s="12">
        <v>15</v>
      </c>
      <c r="E65" s="68"/>
      <c r="F65" s="38">
        <f t="shared" si="5"/>
        <v>0</v>
      </c>
    </row>
    <row r="66" spans="1:6" customFormat="1" x14ac:dyDescent="0.25">
      <c r="A66" s="67" t="s">
        <v>72</v>
      </c>
      <c r="B66" s="75" t="s">
        <v>158</v>
      </c>
      <c r="C66" s="71" t="s">
        <v>80</v>
      </c>
      <c r="D66" s="12">
        <v>15</v>
      </c>
      <c r="E66" s="68"/>
      <c r="F66" s="38">
        <f t="shared" si="5"/>
        <v>0</v>
      </c>
    </row>
    <row r="67" spans="1:6" customFormat="1" x14ac:dyDescent="0.25">
      <c r="A67" s="67" t="s">
        <v>73</v>
      </c>
      <c r="B67" s="75" t="s">
        <v>160</v>
      </c>
      <c r="C67" s="71" t="s">
        <v>80</v>
      </c>
      <c r="D67" s="12">
        <v>2</v>
      </c>
      <c r="E67" s="68"/>
      <c r="F67" s="38">
        <f t="shared" si="5"/>
        <v>0</v>
      </c>
    </row>
    <row r="68" spans="1:6" customFormat="1" x14ac:dyDescent="0.25">
      <c r="A68" s="67" t="s">
        <v>74</v>
      </c>
      <c r="B68" s="75" t="s">
        <v>176</v>
      </c>
      <c r="C68" s="71" t="s">
        <v>80</v>
      </c>
      <c r="D68" s="12">
        <v>8</v>
      </c>
      <c r="E68" s="68"/>
      <c r="F68" s="38">
        <f t="shared" si="5"/>
        <v>0</v>
      </c>
    </row>
    <row r="69" spans="1:6" customFormat="1" x14ac:dyDescent="0.25">
      <c r="A69" s="67" t="s">
        <v>75</v>
      </c>
      <c r="B69" s="75" t="s">
        <v>162</v>
      </c>
      <c r="C69" s="71" t="s">
        <v>80</v>
      </c>
      <c r="D69" s="12">
        <v>2</v>
      </c>
      <c r="E69" s="68"/>
      <c r="F69" s="38">
        <f t="shared" si="5"/>
        <v>0</v>
      </c>
    </row>
    <row r="70" spans="1:6" customFormat="1" x14ac:dyDescent="0.25">
      <c r="A70" s="67" t="s">
        <v>76</v>
      </c>
      <c r="B70" s="75" t="s">
        <v>165</v>
      </c>
      <c r="C70" s="71" t="s">
        <v>80</v>
      </c>
      <c r="D70" s="12">
        <v>8</v>
      </c>
      <c r="E70" s="68"/>
      <c r="F70" s="38">
        <f t="shared" si="5"/>
        <v>0</v>
      </c>
    </row>
    <row r="71" spans="1:6" customFormat="1" x14ac:dyDescent="0.25">
      <c r="A71" s="67" t="s">
        <v>77</v>
      </c>
      <c r="B71" s="75" t="s">
        <v>315</v>
      </c>
      <c r="C71" s="71" t="s">
        <v>80</v>
      </c>
      <c r="D71" s="12">
        <v>4</v>
      </c>
      <c r="E71" s="68"/>
      <c r="F71" s="38">
        <f t="shared" si="5"/>
        <v>0</v>
      </c>
    </row>
    <row r="72" spans="1:6" customFormat="1" ht="30" x14ac:dyDescent="0.25">
      <c r="A72" s="67" t="s">
        <v>78</v>
      </c>
      <c r="B72" s="70" t="s">
        <v>168</v>
      </c>
      <c r="C72" s="71" t="s">
        <v>80</v>
      </c>
      <c r="D72" s="12">
        <v>1</v>
      </c>
      <c r="E72" s="68"/>
      <c r="F72" s="38">
        <f t="shared" si="5"/>
        <v>0</v>
      </c>
    </row>
    <row r="73" spans="1:6" customFormat="1" ht="30" x14ac:dyDescent="0.25">
      <c r="A73" s="67" t="s">
        <v>79</v>
      </c>
      <c r="B73" s="70" t="s">
        <v>179</v>
      </c>
      <c r="C73" s="71" t="s">
        <v>80</v>
      </c>
      <c r="D73" s="12">
        <v>3</v>
      </c>
      <c r="E73" s="68"/>
      <c r="F73" s="38">
        <f t="shared" si="5"/>
        <v>0</v>
      </c>
    </row>
    <row r="74" spans="1:6" customFormat="1" ht="30" x14ac:dyDescent="0.25">
      <c r="A74" s="67" t="s">
        <v>89</v>
      </c>
      <c r="B74" s="70" t="s">
        <v>316</v>
      </c>
      <c r="C74" s="71" t="s">
        <v>80</v>
      </c>
      <c r="D74" s="12">
        <v>2</v>
      </c>
      <c r="E74" s="68"/>
      <c r="F74" s="38">
        <f t="shared" si="5"/>
        <v>0</v>
      </c>
    </row>
    <row r="75" spans="1:6" customFormat="1" ht="30" x14ac:dyDescent="0.25">
      <c r="A75" s="67" t="s">
        <v>90</v>
      </c>
      <c r="B75" s="70" t="s">
        <v>244</v>
      </c>
      <c r="C75" s="71" t="s">
        <v>80</v>
      </c>
      <c r="D75" s="12">
        <v>1</v>
      </c>
      <c r="E75" s="68"/>
      <c r="F75" s="38">
        <f t="shared" si="5"/>
        <v>0</v>
      </c>
    </row>
    <row r="76" spans="1:6" customFormat="1" ht="30" x14ac:dyDescent="0.25">
      <c r="A76" s="67" t="s">
        <v>91</v>
      </c>
      <c r="B76" s="70" t="s">
        <v>180</v>
      </c>
      <c r="C76" s="71" t="s">
        <v>80</v>
      </c>
      <c r="D76" s="12">
        <v>1</v>
      </c>
      <c r="E76" s="68"/>
      <c r="F76" s="38">
        <f t="shared" si="5"/>
        <v>0</v>
      </c>
    </row>
    <row r="77" spans="1:6" customFormat="1" ht="30" x14ac:dyDescent="0.25">
      <c r="A77" s="67" t="s">
        <v>92</v>
      </c>
      <c r="B77" s="70" t="s">
        <v>177</v>
      </c>
      <c r="C77" s="71" t="s">
        <v>80</v>
      </c>
      <c r="D77" s="12">
        <v>4</v>
      </c>
      <c r="E77" s="68"/>
      <c r="F77" s="38">
        <f t="shared" si="5"/>
        <v>0</v>
      </c>
    </row>
    <row r="78" spans="1:6" customFormat="1" ht="30" x14ac:dyDescent="0.25">
      <c r="A78" s="67" t="s">
        <v>123</v>
      </c>
      <c r="B78" s="62" t="s">
        <v>174</v>
      </c>
      <c r="C78" s="71" t="s">
        <v>173</v>
      </c>
      <c r="D78" s="56">
        <v>2</v>
      </c>
      <c r="E78" s="68"/>
      <c r="F78" s="38">
        <f t="shared" si="5"/>
        <v>0</v>
      </c>
    </row>
    <row r="79" spans="1:6" customFormat="1" ht="30" x14ac:dyDescent="0.25">
      <c r="A79" s="67" t="s">
        <v>124</v>
      </c>
      <c r="B79" s="70" t="s">
        <v>178</v>
      </c>
      <c r="C79" s="71" t="s">
        <v>8</v>
      </c>
      <c r="D79" s="12">
        <v>1</v>
      </c>
      <c r="E79" s="68"/>
      <c r="F79" s="38">
        <f t="shared" si="5"/>
        <v>0</v>
      </c>
    </row>
    <row r="80" spans="1:6" customFormat="1" ht="30" x14ac:dyDescent="0.25">
      <c r="A80" s="81" t="s">
        <v>125</v>
      </c>
      <c r="B80" s="78" t="s">
        <v>172</v>
      </c>
      <c r="C80" s="79" t="s">
        <v>173</v>
      </c>
      <c r="D80" s="76">
        <v>1</v>
      </c>
      <c r="E80" s="80"/>
      <c r="F80" s="77">
        <f t="shared" si="5"/>
        <v>0</v>
      </c>
    </row>
    <row r="81" spans="1:6" ht="21" customHeight="1" x14ac:dyDescent="0.25">
      <c r="A81" s="277" t="s">
        <v>87</v>
      </c>
      <c r="B81" s="277"/>
      <c r="C81" s="277"/>
      <c r="D81" s="277"/>
      <c r="E81" s="277"/>
      <c r="F81" s="48">
        <f>SUM(F61:F80)</f>
        <v>0</v>
      </c>
    </row>
    <row r="82" spans="1:6" ht="17.25" customHeight="1" x14ac:dyDescent="0.25">
      <c r="A82" s="17"/>
      <c r="B82" s="52"/>
      <c r="C82" s="24"/>
      <c r="D82" s="27"/>
      <c r="E82" s="35"/>
      <c r="F82" s="35"/>
    </row>
    <row r="83" spans="1:6" ht="18" customHeight="1" x14ac:dyDescent="0.25">
      <c r="A83" s="43" t="s">
        <v>82</v>
      </c>
      <c r="B83" s="44" t="s">
        <v>85</v>
      </c>
      <c r="C83" s="45"/>
      <c r="D83" s="46"/>
      <c r="E83" s="46"/>
      <c r="F83" s="46"/>
    </row>
    <row r="84" spans="1:6" ht="20.25" customHeight="1" x14ac:dyDescent="0.25">
      <c r="A84" s="17" t="s">
        <v>83</v>
      </c>
      <c r="B84" s="6" t="s">
        <v>112</v>
      </c>
      <c r="C84" s="22" t="s">
        <v>80</v>
      </c>
      <c r="D84" s="28">
        <v>1</v>
      </c>
      <c r="E84" s="35"/>
      <c r="F84" s="35">
        <f>D84*E84</f>
        <v>0</v>
      </c>
    </row>
    <row r="85" spans="1:6" ht="20.25" customHeight="1" x14ac:dyDescent="0.25">
      <c r="A85" s="17" t="s">
        <v>84</v>
      </c>
      <c r="B85" s="8" t="s">
        <v>113</v>
      </c>
      <c r="C85" s="22" t="s">
        <v>80</v>
      </c>
      <c r="D85" s="31">
        <v>1</v>
      </c>
      <c r="E85" s="35"/>
      <c r="F85" s="35">
        <f>D85*E85</f>
        <v>0</v>
      </c>
    </row>
    <row r="86" spans="1:6" ht="18" customHeight="1" x14ac:dyDescent="0.25">
      <c r="A86" s="277" t="s">
        <v>86</v>
      </c>
      <c r="B86" s="277"/>
      <c r="C86" s="277"/>
      <c r="D86" s="277"/>
      <c r="E86" s="277"/>
      <c r="F86" s="36">
        <f>SUM(F84:F85)</f>
        <v>0</v>
      </c>
    </row>
    <row r="87" spans="1:6" ht="18" customHeight="1" x14ac:dyDescent="0.25">
      <c r="A87" s="53"/>
      <c r="B87" s="57"/>
      <c r="C87" s="57"/>
      <c r="D87" s="57"/>
      <c r="E87" s="57"/>
      <c r="F87" s="58"/>
    </row>
    <row r="88" spans="1:6" s="7" customFormat="1" ht="20.25" customHeight="1" x14ac:dyDescent="0.25">
      <c r="A88" s="18"/>
      <c r="B88" s="5"/>
      <c r="C88" s="21"/>
      <c r="D88" s="27"/>
      <c r="E88" s="35"/>
      <c r="F88" s="35"/>
    </row>
    <row r="89" spans="1:6" s="10" customFormat="1" ht="23.25" customHeight="1" x14ac:dyDescent="0.25">
      <c r="A89" s="268" t="s">
        <v>115</v>
      </c>
      <c r="B89" s="269"/>
      <c r="C89" s="269"/>
      <c r="D89" s="269"/>
      <c r="E89" s="270"/>
      <c r="F89" s="34">
        <f>F86+F81+F58+F53+F46+F41+F28+F37+F20+F8</f>
        <v>0</v>
      </c>
    </row>
    <row r="90" spans="1:6" s="7" customFormat="1" x14ac:dyDescent="0.25">
      <c r="A90" s="19"/>
      <c r="C90" s="11"/>
      <c r="D90" s="32"/>
      <c r="E90" s="32"/>
      <c r="F90" s="32"/>
    </row>
    <row r="91" spans="1:6" x14ac:dyDescent="0.25">
      <c r="A91" s="19"/>
    </row>
  </sheetData>
  <mergeCells count="13">
    <mergeCell ref="A1:F1"/>
    <mergeCell ref="A8:E8"/>
    <mergeCell ref="A89:E89"/>
    <mergeCell ref="A20:E20"/>
    <mergeCell ref="A28:E28"/>
    <mergeCell ref="A37:E37"/>
    <mergeCell ref="A41:E41"/>
    <mergeCell ref="A46:E46"/>
    <mergeCell ref="A53:E53"/>
    <mergeCell ref="A58:E58"/>
    <mergeCell ref="A81:E81"/>
    <mergeCell ref="A86:E86"/>
    <mergeCell ref="A3:F3"/>
  </mergeCells>
  <phoneticPr fontId="9"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6"/>
  <sheetViews>
    <sheetView topLeftCell="A64" zoomScale="194" zoomScaleNormal="194" workbookViewId="0">
      <selection activeCell="G70" sqref="G70"/>
    </sheetView>
  </sheetViews>
  <sheetFormatPr baseColWidth="10" defaultColWidth="9.140625" defaultRowHeight="15" x14ac:dyDescent="0.25"/>
  <cols>
    <col min="1" max="1" width="8.7109375" style="20" customWidth="1"/>
    <col min="2" max="2" width="52.7109375" style="1" customWidth="1"/>
    <col min="3" max="3" width="8.7109375" style="25" customWidth="1"/>
    <col min="4" max="4" width="10.140625" style="33" customWidth="1"/>
    <col min="5" max="5" width="11.28515625" style="33" customWidth="1"/>
    <col min="6" max="6" width="14" style="33" customWidth="1"/>
    <col min="7" max="7" width="10.85546875" style="1" bestFit="1" customWidth="1"/>
    <col min="8" max="16384" width="9.140625" style="1"/>
  </cols>
  <sheetData>
    <row r="1" spans="1:6" ht="38.25" customHeight="1" x14ac:dyDescent="0.25">
      <c r="A1" s="283"/>
      <c r="B1" s="283"/>
      <c r="C1" s="283"/>
      <c r="D1" s="283"/>
      <c r="E1" s="283"/>
      <c r="F1" s="283"/>
    </row>
    <row r="2" spans="1:6" ht="15.75" customHeight="1" x14ac:dyDescent="0.25">
      <c r="A2" s="1"/>
      <c r="C2" s="1"/>
      <c r="D2" s="1"/>
      <c r="E2" s="1"/>
      <c r="F2" s="1"/>
    </row>
    <row r="3" spans="1:6" ht="45.95" customHeight="1" x14ac:dyDescent="0.25">
      <c r="A3" s="293" t="s">
        <v>458</v>
      </c>
      <c r="B3" s="294"/>
      <c r="C3" s="294"/>
      <c r="D3" s="294"/>
      <c r="E3" s="294"/>
      <c r="F3" s="295"/>
    </row>
    <row r="4" spans="1:6" ht="15.75" customHeight="1" x14ac:dyDescent="0.25">
      <c r="A4" s="1"/>
      <c r="C4" s="1"/>
      <c r="D4" s="1"/>
      <c r="E4" s="1"/>
      <c r="F4" s="1"/>
    </row>
    <row r="5" spans="1:6" ht="48" customHeight="1" x14ac:dyDescent="0.25">
      <c r="A5" s="258" t="s">
        <v>0</v>
      </c>
      <c r="B5" s="259" t="s">
        <v>1</v>
      </c>
      <c r="C5" s="260" t="s">
        <v>14</v>
      </c>
      <c r="D5" s="259" t="s">
        <v>2</v>
      </c>
      <c r="E5" s="261" t="s">
        <v>12</v>
      </c>
      <c r="F5" s="261" t="s">
        <v>13</v>
      </c>
    </row>
    <row r="6" spans="1:6" s="7" customFormat="1" x14ac:dyDescent="0.25">
      <c r="A6" s="37"/>
      <c r="B6" s="37"/>
      <c r="C6" s="37"/>
      <c r="D6" s="37"/>
      <c r="E6" s="37"/>
      <c r="F6" s="38"/>
    </row>
    <row r="7" spans="1:6" ht="19.5" customHeight="1" x14ac:dyDescent="0.25">
      <c r="A7" s="14" t="s">
        <v>29</v>
      </c>
      <c r="B7" s="13" t="s">
        <v>106</v>
      </c>
      <c r="C7" s="3"/>
      <c r="D7" s="26"/>
      <c r="E7" s="26"/>
      <c r="F7" s="26"/>
    </row>
    <row r="8" spans="1:6" s="66" customFormat="1" ht="33" customHeight="1" x14ac:dyDescent="0.25">
      <c r="A8" s="100" t="s">
        <v>30</v>
      </c>
      <c r="B8" s="101" t="s">
        <v>137</v>
      </c>
      <c r="C8" s="55" t="s">
        <v>4</v>
      </c>
      <c r="D8" s="102">
        <f>17.1*0.15*3</f>
        <v>7.6950000000000003</v>
      </c>
      <c r="E8" s="103"/>
      <c r="F8" s="103">
        <f t="shared" ref="F8:F9" si="0">D8*E8</f>
        <v>0</v>
      </c>
    </row>
    <row r="9" spans="1:6" ht="39" customHeight="1" x14ac:dyDescent="0.25">
      <c r="A9" s="100" t="s">
        <v>31</v>
      </c>
      <c r="B9" s="104" t="s">
        <v>350</v>
      </c>
      <c r="C9" s="84" t="s">
        <v>4</v>
      </c>
      <c r="D9" s="102">
        <v>2</v>
      </c>
      <c r="E9" s="103"/>
      <c r="F9" s="103">
        <f t="shared" si="0"/>
        <v>0</v>
      </c>
    </row>
    <row r="10" spans="1:6" s="66" customFormat="1" ht="42" customHeight="1" x14ac:dyDescent="0.25">
      <c r="A10" s="100" t="s">
        <v>34</v>
      </c>
      <c r="B10" s="104" t="s">
        <v>146</v>
      </c>
      <c r="C10" s="105" t="s">
        <v>6</v>
      </c>
      <c r="D10" s="106">
        <f>(((12.59+27.81)*2)+(5.11+6.85+6.85))*2*3.2*1.01</f>
        <v>643.87904000000003</v>
      </c>
      <c r="E10" s="103"/>
      <c r="F10" s="103">
        <f>D10*E10</f>
        <v>0</v>
      </c>
    </row>
    <row r="11" spans="1:6" s="66" customFormat="1" ht="42" customHeight="1" x14ac:dyDescent="0.25">
      <c r="A11" s="100" t="s">
        <v>35</v>
      </c>
      <c r="B11" s="104" t="s">
        <v>333</v>
      </c>
      <c r="C11" s="105" t="s">
        <v>332</v>
      </c>
      <c r="D11" s="106">
        <v>1</v>
      </c>
      <c r="E11" s="103"/>
      <c r="F11" s="103">
        <f>D11*E11</f>
        <v>0</v>
      </c>
    </row>
    <row r="12" spans="1:6" s="7" customFormat="1" ht="22.5" customHeight="1" x14ac:dyDescent="0.25">
      <c r="A12" s="274" t="s">
        <v>105</v>
      </c>
      <c r="B12" s="275"/>
      <c r="C12" s="275"/>
      <c r="D12" s="275"/>
      <c r="E12" s="276"/>
      <c r="F12" s="36">
        <f>SUM(F8:F11)</f>
        <v>0</v>
      </c>
    </row>
    <row r="13" spans="1:6" s="7" customFormat="1" ht="19.5" customHeight="1" x14ac:dyDescent="0.25">
      <c r="A13" s="15"/>
      <c r="B13" s="9"/>
      <c r="C13" s="23"/>
      <c r="D13" s="30"/>
      <c r="E13" s="35"/>
      <c r="F13" s="35"/>
    </row>
    <row r="14" spans="1:6" ht="20.25" customHeight="1" x14ac:dyDescent="0.25">
      <c r="A14" s="14" t="s">
        <v>37</v>
      </c>
      <c r="B14" s="13" t="s">
        <v>104</v>
      </c>
      <c r="C14" s="3"/>
      <c r="D14" s="26"/>
      <c r="E14" s="26"/>
      <c r="F14" s="26"/>
    </row>
    <row r="15" spans="1:6" ht="20.25" customHeight="1" x14ac:dyDescent="0.25">
      <c r="A15" s="15" t="s">
        <v>38</v>
      </c>
      <c r="B15" s="4" t="s">
        <v>147</v>
      </c>
      <c r="C15" s="22" t="s">
        <v>5</v>
      </c>
      <c r="D15" s="27">
        <v>379</v>
      </c>
      <c r="E15" s="35"/>
      <c r="F15" s="35">
        <f t="shared" ref="F15:F20" si="1">D15*E15</f>
        <v>0</v>
      </c>
    </row>
    <row r="16" spans="1:6" ht="20.25" customHeight="1" x14ac:dyDescent="0.25">
      <c r="A16" s="15" t="s">
        <v>39</v>
      </c>
      <c r="B16" s="8" t="s">
        <v>148</v>
      </c>
      <c r="C16" s="22" t="s">
        <v>5</v>
      </c>
      <c r="D16" s="27">
        <v>286.70999999999998</v>
      </c>
      <c r="E16" s="35"/>
      <c r="F16" s="35">
        <f t="shared" si="1"/>
        <v>0</v>
      </c>
    </row>
    <row r="17" spans="1:6" s="66" customFormat="1" ht="27.75" customHeight="1" x14ac:dyDescent="0.25">
      <c r="A17" s="100" t="s">
        <v>40</v>
      </c>
      <c r="B17" s="107" t="s">
        <v>107</v>
      </c>
      <c r="C17" s="84" t="s">
        <v>6</v>
      </c>
      <c r="D17" s="102">
        <v>238.97</v>
      </c>
      <c r="E17" s="103"/>
      <c r="F17" s="103">
        <f t="shared" si="1"/>
        <v>0</v>
      </c>
    </row>
    <row r="18" spans="1:6" s="66" customFormat="1" ht="27.75" customHeight="1" x14ac:dyDescent="0.25">
      <c r="A18" s="100" t="s">
        <v>41</v>
      </c>
      <c r="B18" s="101" t="s">
        <v>143</v>
      </c>
      <c r="C18" s="55" t="s">
        <v>4</v>
      </c>
      <c r="D18" s="102">
        <f>(27.61+12.59+6.54)*0.15*1</f>
        <v>7.0110000000000001</v>
      </c>
      <c r="E18" s="103"/>
      <c r="F18" s="103">
        <f t="shared" si="1"/>
        <v>0</v>
      </c>
    </row>
    <row r="19" spans="1:6" s="66" customFormat="1" ht="27.75" customHeight="1" x14ac:dyDescent="0.25">
      <c r="A19" s="100" t="s">
        <v>127</v>
      </c>
      <c r="B19" s="107" t="s">
        <v>126</v>
      </c>
      <c r="C19" s="84" t="s">
        <v>5</v>
      </c>
      <c r="D19" s="102">
        <v>272</v>
      </c>
      <c r="E19" s="103"/>
      <c r="F19" s="103">
        <f t="shared" si="1"/>
        <v>0</v>
      </c>
    </row>
    <row r="20" spans="1:6" s="66" customFormat="1" ht="45" x14ac:dyDescent="0.25">
      <c r="A20" s="100" t="s">
        <v>130</v>
      </c>
      <c r="B20" s="107" t="s">
        <v>334</v>
      </c>
      <c r="C20" s="84" t="s">
        <v>6</v>
      </c>
      <c r="D20" s="102">
        <v>229.11</v>
      </c>
      <c r="E20" s="103"/>
      <c r="F20" s="103">
        <f t="shared" si="1"/>
        <v>0</v>
      </c>
    </row>
    <row r="21" spans="1:6" ht="22.5" customHeight="1" x14ac:dyDescent="0.25">
      <c r="A21" s="274" t="s">
        <v>103</v>
      </c>
      <c r="B21" s="275"/>
      <c r="C21" s="275"/>
      <c r="D21" s="275"/>
      <c r="E21" s="276"/>
      <c r="F21" s="36">
        <f>SUM(F15:F20)</f>
        <v>0</v>
      </c>
    </row>
    <row r="22" spans="1:6" ht="22.5" customHeight="1" x14ac:dyDescent="0.25">
      <c r="A22" s="16"/>
      <c r="B22" s="9"/>
      <c r="C22" s="23"/>
      <c r="D22" s="30"/>
      <c r="E22" s="42"/>
      <c r="F22" s="42"/>
    </row>
    <row r="23" spans="1:6" ht="20.25" customHeight="1" x14ac:dyDescent="0.25">
      <c r="A23" s="43" t="s">
        <v>42</v>
      </c>
      <c r="B23" s="44" t="s">
        <v>328</v>
      </c>
      <c r="C23" s="45"/>
      <c r="D23" s="46"/>
      <c r="E23" s="46"/>
      <c r="F23" s="46"/>
    </row>
    <row r="24" spans="1:6" ht="20.25" customHeight="1" x14ac:dyDescent="0.25">
      <c r="A24" s="18" t="s">
        <v>43</v>
      </c>
      <c r="B24" s="2" t="s">
        <v>327</v>
      </c>
      <c r="C24" s="22" t="s">
        <v>6</v>
      </c>
      <c r="D24" s="29">
        <v>229.11</v>
      </c>
      <c r="E24" s="47"/>
      <c r="F24" s="47">
        <f>D24*E24</f>
        <v>0</v>
      </c>
    </row>
    <row r="25" spans="1:6" s="7" customFormat="1" ht="20.25" customHeight="1" x14ac:dyDescent="0.25">
      <c r="A25" s="277" t="s">
        <v>101</v>
      </c>
      <c r="B25" s="277"/>
      <c r="C25" s="277"/>
      <c r="D25" s="277"/>
      <c r="E25" s="277"/>
      <c r="F25" s="48">
        <f>SUM(F24:F24)</f>
        <v>0</v>
      </c>
    </row>
    <row r="26" spans="1:6" ht="22.5" customHeight="1" x14ac:dyDescent="0.25">
      <c r="A26" s="17"/>
      <c r="B26" s="4"/>
      <c r="C26" s="21"/>
      <c r="D26" s="27"/>
      <c r="E26" s="35"/>
      <c r="F26" s="35"/>
    </row>
    <row r="27" spans="1:6" ht="18.75" customHeight="1" x14ac:dyDescent="0.25">
      <c r="A27" s="43" t="s">
        <v>46</v>
      </c>
      <c r="B27" s="44" t="s">
        <v>47</v>
      </c>
      <c r="C27" s="45"/>
      <c r="D27" s="46"/>
      <c r="E27" s="46"/>
      <c r="F27" s="46"/>
    </row>
    <row r="28" spans="1:6" ht="20.25" customHeight="1" x14ac:dyDescent="0.25">
      <c r="A28" s="18" t="s">
        <v>48</v>
      </c>
      <c r="B28" s="2" t="s">
        <v>120</v>
      </c>
      <c r="C28" s="22" t="s">
        <v>36</v>
      </c>
      <c r="D28" s="29">
        <v>1</v>
      </c>
      <c r="E28" s="47"/>
      <c r="F28" s="47">
        <f t="shared" ref="F28:F30" si="2">D28*E28</f>
        <v>0</v>
      </c>
    </row>
    <row r="29" spans="1:6" ht="20.25" customHeight="1" x14ac:dyDescent="0.25">
      <c r="A29" s="18" t="s">
        <v>48</v>
      </c>
      <c r="B29" s="2" t="s">
        <v>329</v>
      </c>
      <c r="C29" s="22" t="s">
        <v>36</v>
      </c>
      <c r="D29" s="29">
        <v>3</v>
      </c>
      <c r="E29" s="47"/>
      <c r="F29" s="47">
        <f t="shared" ref="F29" si="3">D29*E29</f>
        <v>0</v>
      </c>
    </row>
    <row r="30" spans="1:6" ht="30" x14ac:dyDescent="0.25">
      <c r="A30" s="18" t="s">
        <v>49</v>
      </c>
      <c r="B30" s="12" t="s">
        <v>330</v>
      </c>
      <c r="C30" s="22" t="s">
        <v>36</v>
      </c>
      <c r="D30" s="29">
        <v>4</v>
      </c>
      <c r="E30" s="47"/>
      <c r="F30" s="47">
        <f t="shared" si="2"/>
        <v>0</v>
      </c>
    </row>
    <row r="31" spans="1:6" ht="19.5" customHeight="1" x14ac:dyDescent="0.25">
      <c r="A31" s="277" t="s">
        <v>55</v>
      </c>
      <c r="B31" s="277"/>
      <c r="C31" s="277"/>
      <c r="D31" s="277"/>
      <c r="E31" s="277"/>
      <c r="F31" s="48">
        <f>SUM(F28:F30)</f>
        <v>0</v>
      </c>
    </row>
    <row r="32" spans="1:6" ht="21.75" customHeight="1" x14ac:dyDescent="0.25">
      <c r="A32" s="51"/>
      <c r="B32" s="2"/>
      <c r="C32" s="22"/>
      <c r="D32" s="29"/>
      <c r="E32" s="29"/>
      <c r="F32" s="29"/>
    </row>
    <row r="33" spans="1:6" ht="21.75" customHeight="1" x14ac:dyDescent="0.25">
      <c r="A33" s="43" t="s">
        <v>56</v>
      </c>
      <c r="B33" s="44" t="s">
        <v>100</v>
      </c>
      <c r="C33" s="45"/>
      <c r="D33" s="46"/>
      <c r="E33" s="46"/>
      <c r="F33" s="46"/>
    </row>
    <row r="34" spans="1:6" ht="31.5" customHeight="1" x14ac:dyDescent="0.25">
      <c r="A34" s="15" t="s">
        <v>57</v>
      </c>
      <c r="B34" s="49" t="s">
        <v>109</v>
      </c>
      <c r="C34" s="21" t="s">
        <v>6</v>
      </c>
      <c r="D34" s="27">
        <v>229.11</v>
      </c>
      <c r="E34" s="35"/>
      <c r="F34" s="35">
        <f>D34*E34</f>
        <v>0</v>
      </c>
    </row>
    <row r="35" spans="1:6" ht="21" customHeight="1" x14ac:dyDescent="0.25">
      <c r="A35" s="15" t="s">
        <v>58</v>
      </c>
      <c r="B35" s="2" t="s">
        <v>111</v>
      </c>
      <c r="C35" s="22" t="s">
        <v>6</v>
      </c>
      <c r="D35" s="27">
        <v>153.108</v>
      </c>
      <c r="E35" s="35"/>
      <c r="F35" s="35">
        <f>D35*E35</f>
        <v>0</v>
      </c>
    </row>
    <row r="36" spans="1:6" ht="30" x14ac:dyDescent="0.25">
      <c r="A36" s="15" t="s">
        <v>59</v>
      </c>
      <c r="B36" s="65" t="s">
        <v>331</v>
      </c>
      <c r="C36" s="23" t="s">
        <v>6</v>
      </c>
      <c r="D36" s="99">
        <f>D10</f>
        <v>643.87904000000003</v>
      </c>
      <c r="E36" s="35"/>
      <c r="F36" s="35">
        <f>D36*E36</f>
        <v>0</v>
      </c>
    </row>
    <row r="37" spans="1:6" ht="21" customHeight="1" x14ac:dyDescent="0.25">
      <c r="A37" s="15" t="s">
        <v>81</v>
      </c>
      <c r="B37" s="2" t="s">
        <v>65</v>
      </c>
      <c r="C37" s="22" t="s">
        <v>8</v>
      </c>
      <c r="D37" s="29">
        <v>1</v>
      </c>
      <c r="E37" s="35"/>
      <c r="F37" s="35">
        <f>D37*E37</f>
        <v>0</v>
      </c>
    </row>
    <row r="38" spans="1:6" s="7" customFormat="1" ht="21" customHeight="1" x14ac:dyDescent="0.25">
      <c r="A38" s="274" t="s">
        <v>99</v>
      </c>
      <c r="B38" s="275"/>
      <c r="C38" s="275"/>
      <c r="D38" s="275"/>
      <c r="E38" s="276"/>
      <c r="F38" s="36">
        <f>SUM(F34:F37)</f>
        <v>0</v>
      </c>
    </row>
    <row r="39" spans="1:6" s="7" customFormat="1" ht="21" customHeight="1" x14ac:dyDescent="0.25">
      <c r="A39" s="16"/>
      <c r="B39" s="9"/>
      <c r="C39" s="23"/>
      <c r="D39" s="30"/>
      <c r="E39" s="42"/>
      <c r="F39" s="42"/>
    </row>
    <row r="40" spans="1:6" ht="18.75" customHeight="1" x14ac:dyDescent="0.25">
      <c r="A40" s="43" t="s">
        <v>60</v>
      </c>
      <c r="B40" s="44" t="s">
        <v>98</v>
      </c>
      <c r="C40" s="45"/>
      <c r="D40" s="46"/>
      <c r="E40" s="46"/>
      <c r="F40" s="46"/>
    </row>
    <row r="41" spans="1:6" ht="47.25" customHeight="1" x14ac:dyDescent="0.25">
      <c r="A41" s="17" t="s">
        <v>94</v>
      </c>
      <c r="B41" s="12" t="s">
        <v>326</v>
      </c>
      <c r="C41" s="22" t="s">
        <v>8</v>
      </c>
      <c r="D41" s="29">
        <v>1</v>
      </c>
      <c r="E41" s="35"/>
      <c r="F41" s="35">
        <f t="shared" ref="F41:F42" si="4">D41*E41</f>
        <v>0</v>
      </c>
    </row>
    <row r="42" spans="1:6" ht="31.35" customHeight="1" x14ac:dyDescent="0.25">
      <c r="A42" s="17" t="s">
        <v>97</v>
      </c>
      <c r="B42" s="12" t="s">
        <v>116</v>
      </c>
      <c r="C42" s="22" t="s">
        <v>8</v>
      </c>
      <c r="D42" s="29">
        <v>1</v>
      </c>
      <c r="E42" s="35"/>
      <c r="F42" s="35">
        <f t="shared" si="4"/>
        <v>0</v>
      </c>
    </row>
    <row r="43" spans="1:6" s="7" customFormat="1" ht="18.75" customHeight="1" x14ac:dyDescent="0.25">
      <c r="A43" s="280" t="s">
        <v>93</v>
      </c>
      <c r="B43" s="281"/>
      <c r="C43" s="281"/>
      <c r="D43" s="281"/>
      <c r="E43" s="282"/>
      <c r="F43" s="50">
        <f>SUM(F41:F42)</f>
        <v>0</v>
      </c>
    </row>
    <row r="44" spans="1:6" x14ac:dyDescent="0.25">
      <c r="A44" s="51"/>
      <c r="B44" s="2"/>
      <c r="C44" s="22"/>
      <c r="D44" s="29"/>
      <c r="E44" s="29"/>
      <c r="F44" s="29"/>
    </row>
    <row r="45" spans="1:6" ht="22.5" customHeight="1" x14ac:dyDescent="0.25">
      <c r="A45" s="43" t="s">
        <v>66</v>
      </c>
      <c r="B45" s="44" t="s">
        <v>88</v>
      </c>
      <c r="C45" s="45"/>
      <c r="D45" s="46"/>
      <c r="E45" s="46"/>
      <c r="F45" s="46"/>
    </row>
    <row r="46" spans="1:6" customFormat="1" x14ac:dyDescent="0.25">
      <c r="A46" s="67" t="s">
        <v>67</v>
      </c>
      <c r="B46" s="74" t="s">
        <v>317</v>
      </c>
      <c r="C46" s="73" t="s">
        <v>7</v>
      </c>
      <c r="D46" s="49">
        <v>10</v>
      </c>
      <c r="E46" s="69"/>
      <c r="F46" s="38">
        <f t="shared" ref="F46:F65" si="5">D46*E46</f>
        <v>0</v>
      </c>
    </row>
    <row r="47" spans="1:6" customFormat="1" x14ac:dyDescent="0.25">
      <c r="A47" s="67" t="s">
        <v>68</v>
      </c>
      <c r="B47" s="74" t="s">
        <v>150</v>
      </c>
      <c r="C47" s="73" t="s">
        <v>151</v>
      </c>
      <c r="D47" s="49">
        <v>5</v>
      </c>
      <c r="E47" s="69"/>
      <c r="F47" s="38">
        <f t="shared" si="5"/>
        <v>0</v>
      </c>
    </row>
    <row r="48" spans="1:6" customFormat="1" x14ac:dyDescent="0.25">
      <c r="A48" s="67" t="s">
        <v>69</v>
      </c>
      <c r="B48" s="74" t="s">
        <v>318</v>
      </c>
      <c r="C48" s="73" t="s">
        <v>151</v>
      </c>
      <c r="D48" s="49">
        <v>3</v>
      </c>
      <c r="E48" s="69"/>
      <c r="F48" s="38">
        <f t="shared" si="5"/>
        <v>0</v>
      </c>
    </row>
    <row r="49" spans="1:6" customFormat="1" x14ac:dyDescent="0.25">
      <c r="A49" s="67" t="s">
        <v>70</v>
      </c>
      <c r="B49" s="75" t="s">
        <v>152</v>
      </c>
      <c r="C49" s="71" t="s">
        <v>151</v>
      </c>
      <c r="D49" s="12">
        <v>5</v>
      </c>
      <c r="E49" s="68"/>
      <c r="F49" s="38">
        <f t="shared" si="5"/>
        <v>0</v>
      </c>
    </row>
    <row r="50" spans="1:6" customFormat="1" x14ac:dyDescent="0.25">
      <c r="A50" s="67" t="s">
        <v>71</v>
      </c>
      <c r="B50" s="75" t="s">
        <v>156</v>
      </c>
      <c r="C50" s="71" t="s">
        <v>151</v>
      </c>
      <c r="D50" s="12">
        <v>15</v>
      </c>
      <c r="E50" s="68"/>
      <c r="F50" s="38">
        <f t="shared" si="5"/>
        <v>0</v>
      </c>
    </row>
    <row r="51" spans="1:6" customFormat="1" x14ac:dyDescent="0.25">
      <c r="A51" s="67" t="s">
        <v>72</v>
      </c>
      <c r="B51" s="75" t="s">
        <v>157</v>
      </c>
      <c r="C51" s="71" t="s">
        <v>80</v>
      </c>
      <c r="D51" s="12">
        <v>20</v>
      </c>
      <c r="E51" s="68"/>
      <c r="F51" s="38">
        <f t="shared" si="5"/>
        <v>0</v>
      </c>
    </row>
    <row r="52" spans="1:6" customFormat="1" x14ac:dyDescent="0.25">
      <c r="A52" s="67" t="s">
        <v>73</v>
      </c>
      <c r="B52" s="75" t="s">
        <v>158</v>
      </c>
      <c r="C52" s="71" t="s">
        <v>80</v>
      </c>
      <c r="D52" s="12">
        <v>40</v>
      </c>
      <c r="E52" s="68"/>
      <c r="F52" s="38">
        <f t="shared" si="5"/>
        <v>0</v>
      </c>
    </row>
    <row r="53" spans="1:6" customFormat="1" x14ac:dyDescent="0.25">
      <c r="A53" s="67" t="s">
        <v>74</v>
      </c>
      <c r="B53" s="75" t="s">
        <v>159</v>
      </c>
      <c r="C53" s="71" t="s">
        <v>80</v>
      </c>
      <c r="D53" s="12">
        <v>5</v>
      </c>
      <c r="E53" s="68"/>
      <c r="F53" s="38">
        <f t="shared" si="5"/>
        <v>0</v>
      </c>
    </row>
    <row r="54" spans="1:6" customFormat="1" x14ac:dyDescent="0.25">
      <c r="A54" s="67" t="s">
        <v>75</v>
      </c>
      <c r="B54" s="75" t="s">
        <v>176</v>
      </c>
      <c r="C54" s="71" t="s">
        <v>80</v>
      </c>
      <c r="D54" s="12">
        <v>35</v>
      </c>
      <c r="E54" s="68"/>
      <c r="F54" s="38">
        <f t="shared" si="5"/>
        <v>0</v>
      </c>
    </row>
    <row r="55" spans="1:6" customFormat="1" x14ac:dyDescent="0.25">
      <c r="A55" s="67" t="s">
        <v>76</v>
      </c>
      <c r="B55" s="75" t="s">
        <v>319</v>
      </c>
      <c r="C55" s="71"/>
      <c r="D55" s="12">
        <v>10</v>
      </c>
      <c r="E55" s="68"/>
      <c r="F55" s="38">
        <f t="shared" si="5"/>
        <v>0</v>
      </c>
    </row>
    <row r="56" spans="1:6" customFormat="1" x14ac:dyDescent="0.25">
      <c r="A56" s="67" t="s">
        <v>77</v>
      </c>
      <c r="B56" s="75" t="s">
        <v>320</v>
      </c>
      <c r="C56" s="71" t="s">
        <v>80</v>
      </c>
      <c r="D56" s="12">
        <v>22</v>
      </c>
      <c r="E56" s="68"/>
      <c r="F56" s="38">
        <f t="shared" si="5"/>
        <v>0</v>
      </c>
    </row>
    <row r="57" spans="1:6" customFormat="1" x14ac:dyDescent="0.25">
      <c r="A57" s="67" t="s">
        <v>78</v>
      </c>
      <c r="B57" s="70" t="s">
        <v>321</v>
      </c>
      <c r="C57" s="71"/>
      <c r="D57" s="12">
        <v>2</v>
      </c>
      <c r="E57" s="68"/>
      <c r="F57" s="38">
        <f t="shared" si="5"/>
        <v>0</v>
      </c>
    </row>
    <row r="58" spans="1:6" customFormat="1" x14ac:dyDescent="0.25">
      <c r="A58" s="67" t="s">
        <v>79</v>
      </c>
      <c r="B58" s="70" t="s">
        <v>322</v>
      </c>
      <c r="C58" s="71" t="s">
        <v>80</v>
      </c>
      <c r="D58" s="12">
        <v>8</v>
      </c>
      <c r="E58" s="68"/>
      <c r="F58" s="38">
        <f t="shared" si="5"/>
        <v>0</v>
      </c>
    </row>
    <row r="59" spans="1:6" customFormat="1" ht="30" x14ac:dyDescent="0.25">
      <c r="A59" s="67" t="s">
        <v>89</v>
      </c>
      <c r="B59" s="70" t="s">
        <v>244</v>
      </c>
      <c r="C59" s="71" t="s">
        <v>80</v>
      </c>
      <c r="D59" s="12">
        <v>1</v>
      </c>
      <c r="E59" s="38"/>
      <c r="F59" s="38">
        <f t="shared" si="5"/>
        <v>0</v>
      </c>
    </row>
    <row r="60" spans="1:6" customFormat="1" ht="30" x14ac:dyDescent="0.25">
      <c r="A60" s="67" t="s">
        <v>90</v>
      </c>
      <c r="B60" s="70" t="s">
        <v>180</v>
      </c>
      <c r="C60" s="71" t="s">
        <v>80</v>
      </c>
      <c r="D60" s="12">
        <v>1</v>
      </c>
      <c r="E60" s="38"/>
      <c r="F60" s="38">
        <f t="shared" si="5"/>
        <v>0</v>
      </c>
    </row>
    <row r="61" spans="1:6" customFormat="1" ht="30" x14ac:dyDescent="0.25">
      <c r="A61" s="67" t="s">
        <v>91</v>
      </c>
      <c r="B61" s="70" t="s">
        <v>177</v>
      </c>
      <c r="C61" s="71" t="s">
        <v>80</v>
      </c>
      <c r="D61" s="12">
        <v>4</v>
      </c>
      <c r="E61" s="38"/>
      <c r="F61" s="38">
        <f t="shared" si="5"/>
        <v>0</v>
      </c>
    </row>
    <row r="62" spans="1:6" customFormat="1" ht="30" x14ac:dyDescent="0.25">
      <c r="A62" s="67" t="s">
        <v>92</v>
      </c>
      <c r="B62" s="70" t="s">
        <v>178</v>
      </c>
      <c r="C62" s="71" t="s">
        <v>8</v>
      </c>
      <c r="D62" s="12">
        <v>1</v>
      </c>
      <c r="E62" s="38"/>
      <c r="F62" s="38">
        <f t="shared" si="5"/>
        <v>0</v>
      </c>
    </row>
    <row r="63" spans="1:6" customFormat="1" ht="30" x14ac:dyDescent="0.25">
      <c r="A63" s="67" t="s">
        <v>123</v>
      </c>
      <c r="B63" s="62" t="s">
        <v>174</v>
      </c>
      <c r="C63" s="71" t="s">
        <v>173</v>
      </c>
      <c r="D63" s="56">
        <v>1</v>
      </c>
      <c r="E63" s="38"/>
      <c r="F63" s="38">
        <f t="shared" si="5"/>
        <v>0</v>
      </c>
    </row>
    <row r="64" spans="1:6" customFormat="1" ht="30" x14ac:dyDescent="0.25">
      <c r="A64" s="67" t="s">
        <v>124</v>
      </c>
      <c r="B64" s="62" t="s">
        <v>172</v>
      </c>
      <c r="C64" s="71" t="s">
        <v>173</v>
      </c>
      <c r="D64" s="56">
        <v>1</v>
      </c>
      <c r="E64" s="38"/>
      <c r="F64" s="38">
        <f t="shared" si="5"/>
        <v>0</v>
      </c>
    </row>
    <row r="65" spans="1:8" customFormat="1" ht="30.75" customHeight="1" x14ac:dyDescent="0.25">
      <c r="A65" s="67" t="s">
        <v>125</v>
      </c>
      <c r="B65" s="62" t="s">
        <v>175</v>
      </c>
      <c r="C65" s="71" t="s">
        <v>80</v>
      </c>
      <c r="D65" s="2">
        <v>1</v>
      </c>
      <c r="E65" s="38"/>
      <c r="F65" s="38">
        <f t="shared" si="5"/>
        <v>0</v>
      </c>
      <c r="H65" s="98"/>
    </row>
    <row r="66" spans="1:8" ht="21" customHeight="1" x14ac:dyDescent="0.25">
      <c r="A66" s="277" t="s">
        <v>87</v>
      </c>
      <c r="B66" s="277"/>
      <c r="C66" s="277"/>
      <c r="D66" s="277"/>
      <c r="E66" s="277"/>
      <c r="F66" s="48">
        <f>SUM(F46:F65)</f>
        <v>0</v>
      </c>
    </row>
    <row r="67" spans="1:8" ht="17.25" customHeight="1" x14ac:dyDescent="0.25">
      <c r="A67" s="17"/>
      <c r="B67" s="52"/>
      <c r="C67" s="24"/>
      <c r="D67" s="27"/>
      <c r="E67" s="35"/>
      <c r="F67" s="35"/>
    </row>
    <row r="68" spans="1:8" ht="18" customHeight="1" x14ac:dyDescent="0.25">
      <c r="A68" s="43" t="s">
        <v>82</v>
      </c>
      <c r="B68" s="44" t="s">
        <v>85</v>
      </c>
      <c r="C68" s="45"/>
      <c r="D68" s="46"/>
      <c r="E68" s="46"/>
      <c r="F68" s="46"/>
    </row>
    <row r="69" spans="1:8" customFormat="1" ht="30" x14ac:dyDescent="0.25">
      <c r="A69" s="81" t="s">
        <v>83</v>
      </c>
      <c r="B69" s="62" t="s">
        <v>172</v>
      </c>
      <c r="C69" s="71" t="s">
        <v>173</v>
      </c>
      <c r="D69" s="56">
        <v>1</v>
      </c>
      <c r="E69" s="68"/>
      <c r="F69" s="38">
        <f>D69*E69</f>
        <v>0</v>
      </c>
    </row>
    <row r="70" spans="1:8" customFormat="1" ht="30" x14ac:dyDescent="0.25">
      <c r="A70" s="81" t="s">
        <v>84</v>
      </c>
      <c r="B70" s="78" t="s">
        <v>175</v>
      </c>
      <c r="C70" s="79" t="s">
        <v>80</v>
      </c>
      <c r="D70" s="76">
        <v>1</v>
      </c>
      <c r="E70" s="80"/>
      <c r="F70" s="77">
        <f>D70*E70</f>
        <v>0</v>
      </c>
    </row>
    <row r="71" spans="1:8" ht="18" customHeight="1" x14ac:dyDescent="0.25">
      <c r="A71" s="277" t="s">
        <v>86</v>
      </c>
      <c r="B71" s="277"/>
      <c r="C71" s="277"/>
      <c r="D71" s="277"/>
      <c r="E71" s="277"/>
      <c r="F71" s="36">
        <f>SUM(F69:F70)</f>
        <v>0</v>
      </c>
      <c r="G71" s="82"/>
    </row>
    <row r="72" spans="1:8" ht="18" customHeight="1" x14ac:dyDescent="0.25">
      <c r="A72" s="53"/>
      <c r="B72" s="57"/>
      <c r="C72" s="57"/>
      <c r="D72" s="57"/>
      <c r="E72" s="57"/>
      <c r="F72" s="58"/>
    </row>
    <row r="73" spans="1:8" s="7" customFormat="1" ht="20.25" customHeight="1" x14ac:dyDescent="0.25">
      <c r="A73" s="18"/>
      <c r="B73" s="5"/>
      <c r="C73" s="21"/>
      <c r="D73" s="27"/>
      <c r="E73" s="35"/>
      <c r="F73" s="35"/>
    </row>
    <row r="74" spans="1:8" s="10" customFormat="1" ht="23.25" customHeight="1" x14ac:dyDescent="0.25">
      <c r="A74" s="268" t="s">
        <v>115</v>
      </c>
      <c r="B74" s="269"/>
      <c r="C74" s="269"/>
      <c r="D74" s="269"/>
      <c r="E74" s="270"/>
      <c r="F74" s="34">
        <f>F71+F66+F43+F38+F31+F25+F21+F12</f>
        <v>0</v>
      </c>
    </row>
    <row r="75" spans="1:8" s="7" customFormat="1" x14ac:dyDescent="0.25">
      <c r="A75" s="19"/>
      <c r="C75" s="11"/>
      <c r="D75" s="32"/>
      <c r="E75" s="32"/>
      <c r="F75" s="32"/>
    </row>
    <row r="76" spans="1:8" x14ac:dyDescent="0.25">
      <c r="A76" s="19"/>
    </row>
  </sheetData>
  <mergeCells count="11">
    <mergeCell ref="A1:F1"/>
    <mergeCell ref="A74:E74"/>
    <mergeCell ref="A12:E12"/>
    <mergeCell ref="A21:E21"/>
    <mergeCell ref="A25:E25"/>
    <mergeCell ref="A31:E31"/>
    <mergeCell ref="A38:E38"/>
    <mergeCell ref="A43:E43"/>
    <mergeCell ref="A66:E66"/>
    <mergeCell ref="A71:E71"/>
    <mergeCell ref="A3:F3"/>
  </mergeCells>
  <phoneticPr fontId="9"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20CBC-5880-44EF-8B40-0D8417742440}">
  <dimension ref="A1:D239"/>
  <sheetViews>
    <sheetView topLeftCell="A213" workbookViewId="0">
      <selection activeCell="I13" sqref="I13"/>
    </sheetView>
  </sheetViews>
  <sheetFormatPr baseColWidth="10" defaultColWidth="9.140625" defaultRowHeight="15" x14ac:dyDescent="0.25"/>
  <cols>
    <col min="1" max="1" width="7.42578125" style="227" customWidth="1"/>
    <col min="2" max="2" width="75.42578125" style="128" customWidth="1"/>
    <col min="3" max="3" width="10.7109375" style="228" customWidth="1"/>
    <col min="4" max="16384" width="9.140625" style="118"/>
  </cols>
  <sheetData>
    <row r="1" spans="1:4" ht="36" customHeight="1" thickBot="1" x14ac:dyDescent="0.3">
      <c r="A1" s="296" t="s">
        <v>351</v>
      </c>
      <c r="B1" s="297"/>
      <c r="C1" s="298"/>
      <c r="D1" s="117"/>
    </row>
    <row r="2" spans="1:4" s="117" customFormat="1" ht="32.25" customHeight="1" x14ac:dyDescent="0.25">
      <c r="A2" s="119" t="s">
        <v>0</v>
      </c>
      <c r="B2" s="120" t="s">
        <v>1</v>
      </c>
      <c r="C2" s="121" t="s">
        <v>352</v>
      </c>
    </row>
    <row r="4" spans="1:4" s="117" customFormat="1" ht="34.5" customHeight="1" x14ac:dyDescent="0.25">
      <c r="A4" s="51" t="s">
        <v>11</v>
      </c>
      <c r="B4" s="122" t="s">
        <v>353</v>
      </c>
      <c r="C4" s="123"/>
    </row>
    <row r="5" spans="1:4" s="117" customFormat="1" ht="24.75" customHeight="1" x14ac:dyDescent="0.25">
      <c r="A5" s="124" t="s">
        <v>10</v>
      </c>
      <c r="B5" s="125" t="s">
        <v>354</v>
      </c>
      <c r="C5" s="126"/>
    </row>
    <row r="6" spans="1:4" s="117" customFormat="1" ht="24" customHeight="1" x14ac:dyDescent="0.25">
      <c r="A6" s="127"/>
      <c r="B6" s="128" t="s">
        <v>355</v>
      </c>
      <c r="C6" s="129"/>
    </row>
    <row r="7" spans="1:4" s="117" customFormat="1" ht="67.5" customHeight="1" x14ac:dyDescent="0.25">
      <c r="A7" s="127"/>
      <c r="B7" s="130" t="s">
        <v>356</v>
      </c>
      <c r="C7" s="129"/>
    </row>
    <row r="8" spans="1:4" s="117" customFormat="1" ht="47.25" customHeight="1" x14ac:dyDescent="0.25">
      <c r="A8" s="127"/>
      <c r="B8" s="130" t="s">
        <v>357</v>
      </c>
      <c r="C8" s="129"/>
    </row>
    <row r="9" spans="1:4" s="117" customFormat="1" ht="18" customHeight="1" x14ac:dyDescent="0.25">
      <c r="A9" s="127"/>
      <c r="B9" s="130" t="s">
        <v>358</v>
      </c>
      <c r="C9" s="129"/>
    </row>
    <row r="10" spans="1:4" s="117" customFormat="1" ht="20.25" customHeight="1" x14ac:dyDescent="0.25">
      <c r="A10" s="127"/>
      <c r="B10" s="130" t="s">
        <v>359</v>
      </c>
      <c r="C10" s="129"/>
    </row>
    <row r="11" spans="1:4" s="117" customFormat="1" ht="20.25" customHeight="1" x14ac:dyDescent="0.25">
      <c r="A11" s="127"/>
      <c r="B11" s="130" t="s">
        <v>360</v>
      </c>
      <c r="C11" s="129"/>
    </row>
    <row r="12" spans="1:4" s="117" customFormat="1" ht="20.25" customHeight="1" x14ac:dyDescent="0.25">
      <c r="A12" s="127"/>
      <c r="B12" s="130" t="s">
        <v>361</v>
      </c>
      <c r="C12" s="129"/>
    </row>
    <row r="13" spans="1:4" s="117" customFormat="1" ht="65.25" customHeight="1" x14ac:dyDescent="0.25">
      <c r="A13" s="127"/>
      <c r="B13" s="130" t="s">
        <v>362</v>
      </c>
      <c r="C13" s="129"/>
    </row>
    <row r="14" spans="1:4" s="117" customFormat="1" ht="33" customHeight="1" x14ac:dyDescent="0.25">
      <c r="A14" s="127"/>
      <c r="B14" s="130" t="s">
        <v>363</v>
      </c>
      <c r="C14" s="129"/>
    </row>
    <row r="15" spans="1:4" s="117" customFormat="1" ht="46.5" customHeight="1" x14ac:dyDescent="0.25">
      <c r="A15" s="127"/>
      <c r="B15" s="130" t="s">
        <v>364</v>
      </c>
      <c r="C15" s="129"/>
    </row>
    <row r="16" spans="1:4" s="117" customFormat="1" ht="18.75" customHeight="1" x14ac:dyDescent="0.25">
      <c r="A16" s="127"/>
      <c r="B16" s="130" t="s">
        <v>365</v>
      </c>
      <c r="C16" s="129"/>
    </row>
    <row r="17" spans="1:3" s="117" customFormat="1" ht="47.25" customHeight="1" x14ac:dyDescent="0.25">
      <c r="A17" s="127"/>
      <c r="B17" s="130" t="s">
        <v>366</v>
      </c>
      <c r="C17" s="129"/>
    </row>
    <row r="18" spans="1:3" s="117" customFormat="1" ht="20.25" customHeight="1" x14ac:dyDescent="0.25">
      <c r="A18" s="127"/>
      <c r="B18" s="131" t="s">
        <v>367</v>
      </c>
      <c r="C18" s="132"/>
    </row>
    <row r="19" spans="1:3" s="117" customFormat="1" ht="20.25" customHeight="1" x14ac:dyDescent="0.25">
      <c r="A19" s="133"/>
      <c r="B19" s="134" t="s">
        <v>368</v>
      </c>
      <c r="C19" s="135"/>
    </row>
    <row r="20" spans="1:3" s="117" customFormat="1" ht="21" customHeight="1" x14ac:dyDescent="0.25">
      <c r="A20" s="136"/>
      <c r="B20" s="137"/>
      <c r="C20" s="138"/>
    </row>
    <row r="21" spans="1:3" s="117" customFormat="1" ht="25.5" customHeight="1" x14ac:dyDescent="0.25">
      <c r="A21" s="139" t="s">
        <v>17</v>
      </c>
      <c r="B21" s="140" t="s">
        <v>16</v>
      </c>
      <c r="C21" s="126"/>
    </row>
    <row r="22" spans="1:3" s="117" customFormat="1" ht="25.5" customHeight="1" x14ac:dyDescent="0.25">
      <c r="A22" s="124" t="s">
        <v>18</v>
      </c>
      <c r="B22" s="141" t="s">
        <v>369</v>
      </c>
      <c r="C22" s="126"/>
    </row>
    <row r="23" spans="1:3" s="117" customFormat="1" ht="25.5" customHeight="1" x14ac:dyDescent="0.25">
      <c r="A23" s="127"/>
      <c r="B23" s="142" t="s">
        <v>370</v>
      </c>
      <c r="C23" s="129"/>
    </row>
    <row r="24" spans="1:3" s="117" customFormat="1" ht="52.5" customHeight="1" x14ac:dyDescent="0.25">
      <c r="A24" s="127"/>
      <c r="B24" s="143" t="s">
        <v>371</v>
      </c>
      <c r="C24" s="144"/>
    </row>
    <row r="25" spans="1:3" s="117" customFormat="1" ht="22.5" customHeight="1" x14ac:dyDescent="0.25">
      <c r="A25" s="127"/>
      <c r="B25" s="145" t="s">
        <v>372</v>
      </c>
      <c r="C25" s="132"/>
    </row>
    <row r="26" spans="1:3" s="117" customFormat="1" ht="25.5" customHeight="1" x14ac:dyDescent="0.25">
      <c r="A26" s="133"/>
      <c r="B26" s="134" t="s">
        <v>373</v>
      </c>
      <c r="C26" s="135"/>
    </row>
    <row r="27" spans="1:3" s="117" customFormat="1" ht="25.5" customHeight="1" x14ac:dyDescent="0.25">
      <c r="A27" s="124" t="s">
        <v>19</v>
      </c>
      <c r="B27" s="146" t="s">
        <v>374</v>
      </c>
      <c r="C27" s="147"/>
    </row>
    <row r="28" spans="1:3" s="117" customFormat="1" ht="25.5" customHeight="1" x14ac:dyDescent="0.25">
      <c r="A28" s="127"/>
      <c r="B28" s="142" t="s">
        <v>370</v>
      </c>
      <c r="C28" s="147"/>
    </row>
    <row r="29" spans="1:3" s="117" customFormat="1" ht="36.75" customHeight="1" x14ac:dyDescent="0.25">
      <c r="A29" s="127"/>
      <c r="B29" s="143" t="s">
        <v>375</v>
      </c>
      <c r="C29" s="147"/>
    </row>
    <row r="30" spans="1:3" s="117" customFormat="1" ht="25.5" customHeight="1" x14ac:dyDescent="0.25">
      <c r="A30" s="127"/>
      <c r="B30" s="145" t="s">
        <v>372</v>
      </c>
      <c r="C30" s="132"/>
    </row>
    <row r="31" spans="1:3" s="117" customFormat="1" ht="25.5" customHeight="1" x14ac:dyDescent="0.25">
      <c r="A31" s="127"/>
      <c r="B31" s="134" t="s">
        <v>368</v>
      </c>
      <c r="C31" s="135"/>
    </row>
    <row r="32" spans="1:3" s="117" customFormat="1" ht="21" customHeight="1" x14ac:dyDescent="0.25">
      <c r="A32" s="124" t="s">
        <v>20</v>
      </c>
      <c r="B32" s="141" t="s">
        <v>376</v>
      </c>
      <c r="C32" s="126"/>
    </row>
    <row r="33" spans="1:3" s="117" customFormat="1" ht="21" customHeight="1" x14ac:dyDescent="0.25">
      <c r="A33" s="127"/>
      <c r="B33" s="142" t="s">
        <v>370</v>
      </c>
      <c r="C33" s="129"/>
    </row>
    <row r="34" spans="1:3" s="117" customFormat="1" ht="27.75" customHeight="1" x14ac:dyDescent="0.25">
      <c r="A34" s="127"/>
      <c r="B34" s="143" t="s">
        <v>377</v>
      </c>
      <c r="C34" s="144"/>
    </row>
    <row r="35" spans="1:3" s="117" customFormat="1" ht="24.75" customHeight="1" x14ac:dyDescent="0.25">
      <c r="A35" s="127"/>
      <c r="B35" s="145" t="s">
        <v>372</v>
      </c>
      <c r="C35" s="132"/>
    </row>
    <row r="36" spans="1:3" s="117" customFormat="1" ht="21" customHeight="1" x14ac:dyDescent="0.25">
      <c r="A36" s="133"/>
      <c r="B36" s="134" t="s">
        <v>368</v>
      </c>
      <c r="C36" s="135"/>
    </row>
    <row r="37" spans="1:3" s="117" customFormat="1" ht="21" customHeight="1" x14ac:dyDescent="0.25">
      <c r="A37" s="124" t="s">
        <v>21</v>
      </c>
      <c r="B37" s="148" t="s">
        <v>378</v>
      </c>
      <c r="C37" s="129"/>
    </row>
    <row r="38" spans="1:3" s="117" customFormat="1" ht="21" customHeight="1" x14ac:dyDescent="0.25">
      <c r="A38" s="127"/>
      <c r="B38" s="142" t="s">
        <v>370</v>
      </c>
      <c r="C38" s="129"/>
    </row>
    <row r="39" spans="1:3" s="117" customFormat="1" ht="30.75" customHeight="1" x14ac:dyDescent="0.25">
      <c r="A39" s="127"/>
      <c r="B39" s="149" t="s">
        <v>379</v>
      </c>
      <c r="C39" s="129"/>
    </row>
    <row r="40" spans="1:3" s="117" customFormat="1" ht="21" customHeight="1" x14ac:dyDescent="0.25">
      <c r="A40" s="127"/>
      <c r="B40" s="149" t="s">
        <v>380</v>
      </c>
      <c r="C40" s="129"/>
    </row>
    <row r="41" spans="1:3" s="117" customFormat="1" ht="21" customHeight="1" x14ac:dyDescent="0.25">
      <c r="A41" s="127"/>
      <c r="B41" s="149" t="s">
        <v>381</v>
      </c>
      <c r="C41" s="129"/>
    </row>
    <row r="42" spans="1:3" s="117" customFormat="1" ht="21" customHeight="1" x14ac:dyDescent="0.25">
      <c r="A42" s="127"/>
      <c r="B42" s="149" t="s">
        <v>382</v>
      </c>
      <c r="C42" s="129"/>
    </row>
    <row r="43" spans="1:3" s="117" customFormat="1" ht="21" customHeight="1" x14ac:dyDescent="0.25">
      <c r="A43" s="127"/>
      <c r="B43" s="145" t="s">
        <v>372</v>
      </c>
      <c r="C43" s="132"/>
    </row>
    <row r="44" spans="1:3" s="117" customFormat="1" ht="21" customHeight="1" x14ac:dyDescent="0.25">
      <c r="A44" s="133"/>
      <c r="B44" s="137" t="s">
        <v>368</v>
      </c>
      <c r="C44" s="135"/>
    </row>
    <row r="45" spans="1:3" s="117" customFormat="1" ht="18.95" customHeight="1" x14ac:dyDescent="0.25">
      <c r="A45" s="229" t="s">
        <v>22</v>
      </c>
      <c r="B45" s="235" t="s">
        <v>418</v>
      </c>
      <c r="C45" s="224"/>
    </row>
    <row r="46" spans="1:3" s="117" customFormat="1" ht="21" customHeight="1" x14ac:dyDescent="0.25">
      <c r="A46" s="136"/>
      <c r="B46" s="232" t="s">
        <v>370</v>
      </c>
      <c r="C46" s="225"/>
    </row>
    <row r="47" spans="1:3" s="117" customFormat="1" ht="46.5" customHeight="1" x14ac:dyDescent="0.25">
      <c r="A47" s="136"/>
      <c r="B47" s="149" t="s">
        <v>417</v>
      </c>
      <c r="C47" s="225"/>
    </row>
    <row r="48" spans="1:3" s="117" customFormat="1" ht="21" customHeight="1" x14ac:dyDescent="0.25">
      <c r="A48" s="136"/>
      <c r="B48" s="233" t="s">
        <v>372</v>
      </c>
      <c r="C48" s="230"/>
    </row>
    <row r="49" spans="1:3" s="117" customFormat="1" ht="21" customHeight="1" x14ac:dyDescent="0.25">
      <c r="A49" s="226"/>
      <c r="B49" s="234" t="s">
        <v>368</v>
      </c>
      <c r="C49" s="231"/>
    </row>
    <row r="50" spans="1:3" s="117" customFormat="1" ht="21" customHeight="1" x14ac:dyDescent="0.25">
      <c r="A50" s="150" t="s">
        <v>23</v>
      </c>
      <c r="B50" s="12" t="s">
        <v>416</v>
      </c>
      <c r="C50" s="151"/>
    </row>
    <row r="51" spans="1:3" s="117" customFormat="1" ht="21" customHeight="1" x14ac:dyDescent="0.25">
      <c r="A51" s="152"/>
      <c r="B51" s="153" t="s">
        <v>370</v>
      </c>
      <c r="C51" s="154"/>
    </row>
    <row r="52" spans="1:3" s="117" customFormat="1" ht="21" customHeight="1" x14ac:dyDescent="0.25">
      <c r="A52" s="152"/>
      <c r="B52" s="155" t="s">
        <v>380</v>
      </c>
      <c r="C52" s="154"/>
    </row>
    <row r="53" spans="1:3" s="117" customFormat="1" ht="21" customHeight="1" x14ac:dyDescent="0.25">
      <c r="A53" s="152"/>
      <c r="B53" s="149" t="s">
        <v>379</v>
      </c>
      <c r="C53" s="154"/>
    </row>
    <row r="54" spans="1:3" s="117" customFormat="1" ht="21" customHeight="1" x14ac:dyDescent="0.25">
      <c r="A54" s="152"/>
      <c r="B54" s="155" t="s">
        <v>381</v>
      </c>
      <c r="C54" s="154"/>
    </row>
    <row r="55" spans="1:3" s="117" customFormat="1" ht="21" customHeight="1" x14ac:dyDescent="0.25">
      <c r="A55" s="152"/>
      <c r="B55" s="155" t="s">
        <v>382</v>
      </c>
      <c r="C55" s="154"/>
    </row>
    <row r="56" spans="1:3" s="117" customFormat="1" ht="21" customHeight="1" x14ac:dyDescent="0.25">
      <c r="A56" s="152"/>
      <c r="B56" s="156" t="s">
        <v>372</v>
      </c>
      <c r="C56" s="157"/>
    </row>
    <row r="57" spans="1:3" s="117" customFormat="1" ht="21" customHeight="1" x14ac:dyDescent="0.25">
      <c r="A57" s="158"/>
      <c r="B57" s="159" t="s">
        <v>368</v>
      </c>
      <c r="C57" s="160"/>
    </row>
    <row r="58" spans="1:3" s="117" customFormat="1" ht="21" customHeight="1" x14ac:dyDescent="0.25">
      <c r="A58" s="150" t="s">
        <v>24</v>
      </c>
      <c r="B58" s="161" t="s">
        <v>383</v>
      </c>
      <c r="C58" s="151"/>
    </row>
    <row r="59" spans="1:3" s="117" customFormat="1" ht="21" customHeight="1" x14ac:dyDescent="0.25">
      <c r="A59" s="152"/>
      <c r="B59" s="153" t="s">
        <v>370</v>
      </c>
      <c r="C59" s="154"/>
    </row>
    <row r="60" spans="1:3" s="117" customFormat="1" ht="21" customHeight="1" x14ac:dyDescent="0.25">
      <c r="A60" s="152"/>
      <c r="B60" s="155" t="s">
        <v>380</v>
      </c>
      <c r="C60" s="154"/>
    </row>
    <row r="61" spans="1:3" s="117" customFormat="1" ht="21" customHeight="1" x14ac:dyDescent="0.25">
      <c r="A61" s="152"/>
      <c r="B61" s="155" t="s">
        <v>384</v>
      </c>
      <c r="C61" s="154"/>
    </row>
    <row r="62" spans="1:3" s="117" customFormat="1" ht="21" customHeight="1" x14ac:dyDescent="0.25">
      <c r="A62" s="152"/>
      <c r="B62" s="155" t="s">
        <v>382</v>
      </c>
      <c r="C62" s="154"/>
    </row>
    <row r="63" spans="1:3" s="117" customFormat="1" ht="21" customHeight="1" x14ac:dyDescent="0.25">
      <c r="A63" s="152"/>
      <c r="B63" s="156" t="s">
        <v>372</v>
      </c>
      <c r="C63" s="157"/>
    </row>
    <row r="64" spans="1:3" s="117" customFormat="1" ht="21" customHeight="1" x14ac:dyDescent="0.25">
      <c r="A64" s="158"/>
      <c r="B64" s="159" t="s">
        <v>368</v>
      </c>
      <c r="C64" s="160"/>
    </row>
    <row r="65" spans="1:3" s="117" customFormat="1" ht="21" customHeight="1" x14ac:dyDescent="0.25">
      <c r="A65" s="150" t="s">
        <v>25</v>
      </c>
      <c r="B65" s="12" t="s">
        <v>385</v>
      </c>
      <c r="C65" s="151"/>
    </row>
    <row r="66" spans="1:3" s="117" customFormat="1" ht="21" customHeight="1" x14ac:dyDescent="0.25">
      <c r="A66" s="152"/>
      <c r="B66" s="153" t="s">
        <v>370</v>
      </c>
      <c r="C66" s="154"/>
    </row>
    <row r="67" spans="1:3" s="117" customFormat="1" ht="21" customHeight="1" x14ac:dyDescent="0.25">
      <c r="A67" s="152"/>
      <c r="B67" s="155" t="s">
        <v>380</v>
      </c>
      <c r="C67" s="154"/>
    </row>
    <row r="68" spans="1:3" s="117" customFormat="1" ht="21" customHeight="1" x14ac:dyDescent="0.25">
      <c r="A68" s="152"/>
      <c r="B68" s="149" t="s">
        <v>379</v>
      </c>
      <c r="C68" s="154"/>
    </row>
    <row r="69" spans="1:3" s="117" customFormat="1" ht="21" customHeight="1" x14ac:dyDescent="0.25">
      <c r="A69" s="152"/>
      <c r="B69" s="155" t="s">
        <v>381</v>
      </c>
      <c r="C69" s="154"/>
    </row>
    <row r="70" spans="1:3" s="117" customFormat="1" ht="21" customHeight="1" x14ac:dyDescent="0.25">
      <c r="A70" s="152"/>
      <c r="B70" s="155" t="s">
        <v>382</v>
      </c>
      <c r="C70" s="154"/>
    </row>
    <row r="71" spans="1:3" s="117" customFormat="1" ht="21" customHeight="1" x14ac:dyDescent="0.25">
      <c r="A71" s="152"/>
      <c r="B71" s="156" t="s">
        <v>372</v>
      </c>
      <c r="C71" s="157"/>
    </row>
    <row r="72" spans="1:3" s="117" customFormat="1" ht="21" customHeight="1" x14ac:dyDescent="0.25">
      <c r="A72" s="152"/>
      <c r="B72" s="159" t="s">
        <v>368</v>
      </c>
      <c r="C72" s="160"/>
    </row>
    <row r="73" spans="1:3" s="117" customFormat="1" ht="21" customHeight="1" x14ac:dyDescent="0.25">
      <c r="A73" s="124" t="s">
        <v>26</v>
      </c>
      <c r="B73" s="162" t="s">
        <v>27</v>
      </c>
      <c r="C73" s="163"/>
    </row>
    <row r="74" spans="1:3" s="117" customFormat="1" ht="21" customHeight="1" x14ac:dyDescent="0.25">
      <c r="A74" s="127"/>
      <c r="B74" s="164" t="s">
        <v>386</v>
      </c>
      <c r="C74" s="147"/>
    </row>
    <row r="75" spans="1:3" s="117" customFormat="1" ht="57.6" customHeight="1" x14ac:dyDescent="0.25">
      <c r="A75" s="165"/>
      <c r="B75" s="166" t="s">
        <v>387</v>
      </c>
      <c r="C75" s="165"/>
    </row>
    <row r="76" spans="1:3" s="117" customFormat="1" ht="21" customHeight="1" x14ac:dyDescent="0.25">
      <c r="A76" s="165"/>
      <c r="B76" s="167" t="s">
        <v>388</v>
      </c>
      <c r="C76" s="165"/>
    </row>
    <row r="77" spans="1:3" s="117" customFormat="1" ht="21" customHeight="1" x14ac:dyDescent="0.25">
      <c r="A77" s="165"/>
      <c r="B77" s="168" t="s">
        <v>389</v>
      </c>
      <c r="C77" s="165"/>
    </row>
    <row r="78" spans="1:3" s="117" customFormat="1" ht="21" customHeight="1" x14ac:dyDescent="0.25">
      <c r="A78" s="55"/>
      <c r="B78" s="159" t="s">
        <v>368</v>
      </c>
      <c r="C78" s="55"/>
    </row>
    <row r="79" spans="1:3" s="117" customFormat="1" ht="21" customHeight="1" x14ac:dyDescent="0.25">
      <c r="A79" s="169" t="s">
        <v>29</v>
      </c>
      <c r="B79" s="170" t="s">
        <v>106</v>
      </c>
      <c r="C79" s="171"/>
    </row>
    <row r="80" spans="1:3" s="174" customFormat="1" ht="21" customHeight="1" x14ac:dyDescent="0.25">
      <c r="A80" s="150" t="s">
        <v>30</v>
      </c>
      <c r="B80" s="172" t="s">
        <v>390</v>
      </c>
      <c r="C80" s="173"/>
    </row>
    <row r="81" spans="1:3" s="174" customFormat="1" ht="21" customHeight="1" x14ac:dyDescent="0.25">
      <c r="A81" s="175"/>
      <c r="B81" s="164" t="s">
        <v>370</v>
      </c>
      <c r="C81" s="154"/>
    </row>
    <row r="82" spans="1:3" s="174" customFormat="1" ht="29.1" customHeight="1" x14ac:dyDescent="0.25">
      <c r="A82" s="175"/>
      <c r="B82" s="176" t="s">
        <v>391</v>
      </c>
      <c r="C82" s="177"/>
    </row>
    <row r="83" spans="1:3" s="174" customFormat="1" ht="17.25" customHeight="1" x14ac:dyDescent="0.25">
      <c r="A83" s="175"/>
      <c r="B83" s="178" t="s">
        <v>372</v>
      </c>
      <c r="C83" s="177"/>
    </row>
    <row r="84" spans="1:3" s="174" customFormat="1" ht="18.2" customHeight="1" x14ac:dyDescent="0.25">
      <c r="A84" s="175"/>
      <c r="B84" s="159" t="s">
        <v>368</v>
      </c>
      <c r="C84" s="177"/>
    </row>
    <row r="85" spans="1:3" s="174" customFormat="1" ht="21" customHeight="1" x14ac:dyDescent="0.25">
      <c r="A85" s="150" t="s">
        <v>31</v>
      </c>
      <c r="B85" s="179" t="s">
        <v>229</v>
      </c>
      <c r="C85" s="173"/>
    </row>
    <row r="86" spans="1:3" s="174" customFormat="1" ht="21" customHeight="1" x14ac:dyDescent="0.25">
      <c r="A86" s="175"/>
      <c r="B86" s="153" t="s">
        <v>370</v>
      </c>
      <c r="C86" s="154"/>
    </row>
    <row r="87" spans="1:3" s="174" customFormat="1" ht="21" customHeight="1" x14ac:dyDescent="0.25">
      <c r="A87" s="175"/>
      <c r="B87" s="155" t="s">
        <v>379</v>
      </c>
      <c r="C87" s="154"/>
    </row>
    <row r="88" spans="1:3" s="174" customFormat="1" ht="21" customHeight="1" x14ac:dyDescent="0.25">
      <c r="A88" s="175"/>
      <c r="B88" s="155" t="s">
        <v>380</v>
      </c>
      <c r="C88" s="154"/>
    </row>
    <row r="89" spans="1:3" s="117" customFormat="1" ht="21" customHeight="1" x14ac:dyDescent="0.25">
      <c r="A89" s="152"/>
      <c r="B89" s="155" t="s">
        <v>381</v>
      </c>
      <c r="C89" s="154"/>
    </row>
    <row r="90" spans="1:3" s="117" customFormat="1" ht="21" customHeight="1" x14ac:dyDescent="0.25">
      <c r="A90" s="152"/>
      <c r="B90" s="155" t="s">
        <v>382</v>
      </c>
      <c r="C90" s="154"/>
    </row>
    <row r="91" spans="1:3" s="117" customFormat="1" ht="21" customHeight="1" x14ac:dyDescent="0.25">
      <c r="A91" s="152"/>
      <c r="B91" s="178" t="s">
        <v>372</v>
      </c>
      <c r="C91" s="157"/>
    </row>
    <row r="92" spans="1:3" s="117" customFormat="1" ht="21" customHeight="1" x14ac:dyDescent="0.25">
      <c r="A92" s="158"/>
      <c r="B92" s="180" t="s">
        <v>368</v>
      </c>
      <c r="C92" s="160"/>
    </row>
    <row r="93" spans="1:3" s="117" customFormat="1" ht="21" customHeight="1" x14ac:dyDescent="0.25">
      <c r="A93" s="150" t="s">
        <v>32</v>
      </c>
      <c r="B93" s="183" t="s">
        <v>392</v>
      </c>
      <c r="C93" s="186"/>
    </row>
    <row r="94" spans="1:3" s="117" customFormat="1" ht="21" customHeight="1" x14ac:dyDescent="0.25">
      <c r="A94" s="152"/>
      <c r="B94" s="185" t="s">
        <v>370</v>
      </c>
      <c r="C94" s="186"/>
    </row>
    <row r="95" spans="1:3" s="117" customFormat="1" ht="21" customHeight="1" x14ac:dyDescent="0.25">
      <c r="A95" s="152"/>
      <c r="B95" s="155" t="s">
        <v>379</v>
      </c>
      <c r="C95" s="186"/>
    </row>
    <row r="96" spans="1:3" s="117" customFormat="1" ht="21" customHeight="1" x14ac:dyDescent="0.25">
      <c r="A96" s="152"/>
      <c r="B96" s="155" t="s">
        <v>380</v>
      </c>
      <c r="C96" s="186"/>
    </row>
    <row r="97" spans="1:3" s="117" customFormat="1" ht="21" customHeight="1" x14ac:dyDescent="0.25">
      <c r="A97" s="152"/>
      <c r="B97" s="155" t="s">
        <v>381</v>
      </c>
      <c r="C97" s="186"/>
    </row>
    <row r="98" spans="1:3" s="117" customFormat="1" ht="21" customHeight="1" x14ac:dyDescent="0.25">
      <c r="A98" s="152"/>
      <c r="B98" s="155" t="s">
        <v>382</v>
      </c>
      <c r="C98" s="186"/>
    </row>
    <row r="99" spans="1:3" s="117" customFormat="1" ht="21" customHeight="1" x14ac:dyDescent="0.25">
      <c r="A99" s="152"/>
      <c r="B99" s="187" t="s">
        <v>372</v>
      </c>
      <c r="C99" s="186"/>
    </row>
    <row r="100" spans="1:3" s="117" customFormat="1" ht="36" customHeight="1" x14ac:dyDescent="0.25">
      <c r="A100" s="158"/>
      <c r="B100" s="188" t="s">
        <v>368</v>
      </c>
      <c r="C100" s="186"/>
    </row>
    <row r="101" spans="1:3" s="117" customFormat="1" ht="18.95" customHeight="1" x14ac:dyDescent="0.25">
      <c r="A101" s="150" t="s">
        <v>33</v>
      </c>
      <c r="B101" s="183" t="s">
        <v>419</v>
      </c>
      <c r="C101" s="184"/>
    </row>
    <row r="102" spans="1:3" s="117" customFormat="1" ht="11.85" customHeight="1" x14ac:dyDescent="0.25">
      <c r="A102" s="152"/>
      <c r="B102" s="185" t="s">
        <v>370</v>
      </c>
      <c r="C102" s="186"/>
    </row>
    <row r="103" spans="1:3" s="117" customFormat="1" ht="16.7" customHeight="1" x14ac:dyDescent="0.25">
      <c r="A103" s="152"/>
      <c r="B103" s="155" t="s">
        <v>379</v>
      </c>
      <c r="C103" s="186"/>
    </row>
    <row r="104" spans="1:3" s="117" customFormat="1" ht="21.6" customHeight="1" x14ac:dyDescent="0.25">
      <c r="A104" s="152"/>
      <c r="B104" s="155" t="s">
        <v>380</v>
      </c>
      <c r="C104" s="186"/>
    </row>
    <row r="105" spans="1:3" s="117" customFormat="1" ht="17.45" customHeight="1" x14ac:dyDescent="0.25">
      <c r="A105" s="152"/>
      <c r="B105" s="155" t="s">
        <v>381</v>
      </c>
      <c r="C105" s="186"/>
    </row>
    <row r="106" spans="1:3" s="117" customFormat="1" ht="17.25" customHeight="1" x14ac:dyDescent="0.25">
      <c r="A106" s="152"/>
      <c r="B106" s="155" t="s">
        <v>382</v>
      </c>
      <c r="C106" s="186"/>
    </row>
    <row r="107" spans="1:3" s="117" customFormat="1" ht="14.45" customHeight="1" x14ac:dyDescent="0.25">
      <c r="A107" s="152"/>
      <c r="B107" s="187" t="s">
        <v>372</v>
      </c>
      <c r="C107" s="186"/>
    </row>
    <row r="108" spans="1:3" s="117" customFormat="1" ht="18.2" customHeight="1" x14ac:dyDescent="0.25">
      <c r="A108" s="158"/>
      <c r="B108" s="188" t="s">
        <v>368</v>
      </c>
      <c r="C108" s="189"/>
    </row>
    <row r="109" spans="1:3" s="117" customFormat="1" ht="18.2" customHeight="1" x14ac:dyDescent="0.25">
      <c r="A109" s="150" t="s">
        <v>34</v>
      </c>
      <c r="B109" s="183" t="s">
        <v>420</v>
      </c>
      <c r="C109" s="184"/>
    </row>
    <row r="110" spans="1:3" s="117" customFormat="1" ht="18.2" customHeight="1" x14ac:dyDescent="0.25">
      <c r="A110" s="192"/>
      <c r="B110" s="185" t="s">
        <v>370</v>
      </c>
      <c r="C110" s="186"/>
    </row>
    <row r="111" spans="1:3" s="117" customFormat="1" ht="18.2" customHeight="1" x14ac:dyDescent="0.25">
      <c r="A111" s="192"/>
      <c r="B111" s="155" t="s">
        <v>379</v>
      </c>
      <c r="C111" s="186"/>
    </row>
    <row r="112" spans="1:3" s="117" customFormat="1" ht="18.2" customHeight="1" x14ac:dyDescent="0.25">
      <c r="A112" s="192"/>
      <c r="B112" s="155" t="s">
        <v>380</v>
      </c>
      <c r="C112" s="186"/>
    </row>
    <row r="113" spans="1:3" s="117" customFormat="1" ht="18.2" customHeight="1" x14ac:dyDescent="0.25">
      <c r="A113" s="192"/>
      <c r="B113" s="155" t="s">
        <v>381</v>
      </c>
      <c r="C113" s="186"/>
    </row>
    <row r="114" spans="1:3" s="117" customFormat="1" ht="18.2" customHeight="1" x14ac:dyDescent="0.25">
      <c r="A114" s="192"/>
      <c r="B114" s="155" t="s">
        <v>382</v>
      </c>
      <c r="C114" s="186"/>
    </row>
    <row r="115" spans="1:3" s="117" customFormat="1" ht="18.2" customHeight="1" x14ac:dyDescent="0.25">
      <c r="A115" s="192"/>
      <c r="B115" s="187" t="s">
        <v>372</v>
      </c>
      <c r="C115" s="186"/>
    </row>
    <row r="116" spans="1:3" s="117" customFormat="1" ht="18.2" customHeight="1" x14ac:dyDescent="0.25">
      <c r="A116" s="193"/>
      <c r="B116" s="188" t="s">
        <v>368</v>
      </c>
      <c r="C116" s="189"/>
    </row>
    <row r="117" spans="1:3" s="117" customFormat="1" ht="23.85" customHeight="1" x14ac:dyDescent="0.25">
      <c r="A117" s="150" t="s">
        <v>35</v>
      </c>
      <c r="B117" s="190" t="s">
        <v>393</v>
      </c>
      <c r="C117" s="151"/>
    </row>
    <row r="118" spans="1:3" s="117" customFormat="1" ht="36" customHeight="1" x14ac:dyDescent="0.25">
      <c r="A118" s="152"/>
      <c r="B118" s="153" t="s">
        <v>394</v>
      </c>
      <c r="C118" s="181"/>
    </row>
    <row r="119" spans="1:3" s="117" customFormat="1" ht="36" customHeight="1" x14ac:dyDescent="0.25">
      <c r="A119" s="152"/>
      <c r="B119" s="166" t="s">
        <v>421</v>
      </c>
      <c r="C119" s="181"/>
    </row>
    <row r="120" spans="1:3" s="117" customFormat="1" ht="36" customHeight="1" x14ac:dyDescent="0.25">
      <c r="A120" s="152"/>
      <c r="B120" s="156" t="s">
        <v>395</v>
      </c>
      <c r="C120" s="157"/>
    </row>
    <row r="121" spans="1:3" s="117" customFormat="1" ht="36" customHeight="1" x14ac:dyDescent="0.25">
      <c r="A121" s="152"/>
      <c r="B121" s="191" t="s">
        <v>368</v>
      </c>
      <c r="C121" s="181"/>
    </row>
    <row r="122" spans="1:3" s="117" customFormat="1" ht="21" customHeight="1" x14ac:dyDescent="0.25">
      <c r="A122" s="169" t="s">
        <v>37</v>
      </c>
      <c r="B122" s="170" t="s">
        <v>104</v>
      </c>
      <c r="C122" s="195"/>
    </row>
    <row r="123" spans="1:3" s="117" customFormat="1" ht="21" customHeight="1" x14ac:dyDescent="0.25">
      <c r="A123" s="150" t="s">
        <v>38</v>
      </c>
      <c r="B123" s="196" t="s">
        <v>422</v>
      </c>
      <c r="C123" s="173"/>
    </row>
    <row r="124" spans="1:3" s="117" customFormat="1" ht="25.5" customHeight="1" x14ac:dyDescent="0.25">
      <c r="A124" s="152"/>
      <c r="B124" s="153" t="s">
        <v>396</v>
      </c>
      <c r="C124" s="154"/>
    </row>
    <row r="125" spans="1:3" s="117" customFormat="1" ht="29.85" customHeight="1" x14ac:dyDescent="0.25">
      <c r="A125" s="152"/>
      <c r="B125" s="166" t="s">
        <v>423</v>
      </c>
      <c r="C125" s="154"/>
    </row>
    <row r="126" spans="1:3" s="117" customFormat="1" ht="21" customHeight="1" x14ac:dyDescent="0.25">
      <c r="A126" s="152"/>
      <c r="B126" s="197" t="s">
        <v>397</v>
      </c>
      <c r="C126" s="181"/>
    </row>
    <row r="127" spans="1:3" s="117" customFormat="1" ht="21" customHeight="1" x14ac:dyDescent="0.25">
      <c r="A127" s="158"/>
      <c r="B127" s="198" t="s">
        <v>368</v>
      </c>
      <c r="C127" s="160"/>
    </row>
    <row r="128" spans="1:3" s="117" customFormat="1" ht="20.25" customHeight="1" x14ac:dyDescent="0.25">
      <c r="A128" s="150" t="s">
        <v>39</v>
      </c>
      <c r="B128" s="196" t="s">
        <v>424</v>
      </c>
      <c r="C128" s="151"/>
    </row>
    <row r="129" spans="1:3" s="117" customFormat="1" ht="24.75" customHeight="1" x14ac:dyDescent="0.25">
      <c r="A129" s="152"/>
      <c r="B129" s="153" t="s">
        <v>396</v>
      </c>
      <c r="C129" s="181"/>
    </row>
    <row r="130" spans="1:3" s="117" customFormat="1" ht="36" customHeight="1" x14ac:dyDescent="0.25">
      <c r="A130" s="152"/>
      <c r="B130" s="166" t="s">
        <v>425</v>
      </c>
      <c r="C130" s="181"/>
    </row>
    <row r="131" spans="1:3" s="117" customFormat="1" ht="21.75" customHeight="1" x14ac:dyDescent="0.25">
      <c r="A131" s="152"/>
      <c r="B131" s="197" t="s">
        <v>397</v>
      </c>
      <c r="C131" s="157"/>
    </row>
    <row r="132" spans="1:3" s="117" customFormat="1" ht="21" customHeight="1" x14ac:dyDescent="0.25">
      <c r="A132" s="199"/>
      <c r="B132" s="198" t="s">
        <v>368</v>
      </c>
      <c r="C132" s="200"/>
    </row>
    <row r="133" spans="1:3" s="117" customFormat="1" ht="21" customHeight="1" x14ac:dyDescent="0.25">
      <c r="A133" s="150" t="s">
        <v>40</v>
      </c>
      <c r="B133" s="190" t="s">
        <v>398</v>
      </c>
      <c r="C133" s="151"/>
    </row>
    <row r="134" spans="1:3" s="117" customFormat="1" ht="21" customHeight="1" x14ac:dyDescent="0.25">
      <c r="A134" s="152"/>
      <c r="B134" s="153" t="s">
        <v>394</v>
      </c>
      <c r="C134" s="181"/>
    </row>
    <row r="135" spans="1:3" s="117" customFormat="1" ht="28.5" customHeight="1" x14ac:dyDescent="0.25">
      <c r="A135" s="152"/>
      <c r="B135" s="166" t="s">
        <v>399</v>
      </c>
      <c r="C135" s="181"/>
    </row>
    <row r="136" spans="1:3" s="117" customFormat="1" ht="21" customHeight="1" x14ac:dyDescent="0.25">
      <c r="A136" s="152"/>
      <c r="B136" s="156" t="s">
        <v>395</v>
      </c>
      <c r="C136" s="181"/>
    </row>
    <row r="137" spans="1:3" s="117" customFormat="1" ht="23.25" customHeight="1" x14ac:dyDescent="0.25">
      <c r="A137" s="158"/>
      <c r="B137" s="191" t="s">
        <v>368</v>
      </c>
      <c r="C137" s="160"/>
    </row>
    <row r="138" spans="1:3" s="117" customFormat="1" ht="23.25" customHeight="1" x14ac:dyDescent="0.25">
      <c r="A138" s="150" t="s">
        <v>41</v>
      </c>
      <c r="B138" s="172" t="s">
        <v>426</v>
      </c>
      <c r="C138" s="151"/>
    </row>
    <row r="139" spans="1:3" s="117" customFormat="1" ht="23.25" customHeight="1" x14ac:dyDescent="0.25">
      <c r="A139" s="152"/>
      <c r="B139" s="164" t="s">
        <v>370</v>
      </c>
      <c r="C139" s="181"/>
    </row>
    <row r="140" spans="1:3" s="117" customFormat="1" ht="45" customHeight="1" x14ac:dyDescent="0.25">
      <c r="A140" s="152"/>
      <c r="B140" s="176" t="s">
        <v>391</v>
      </c>
      <c r="C140" s="181"/>
    </row>
    <row r="141" spans="1:3" s="117" customFormat="1" ht="23.25" customHeight="1" x14ac:dyDescent="0.25">
      <c r="A141" s="152"/>
      <c r="B141" s="178" t="s">
        <v>372</v>
      </c>
      <c r="C141" s="157"/>
    </row>
    <row r="142" spans="1:3" s="117" customFormat="1" ht="23.25" customHeight="1" x14ac:dyDescent="0.25">
      <c r="A142" s="199"/>
      <c r="B142" s="180" t="s">
        <v>368</v>
      </c>
      <c r="C142" s="200"/>
    </row>
    <row r="143" spans="1:3" s="117" customFormat="1" ht="23.25" customHeight="1" x14ac:dyDescent="0.25">
      <c r="A143" s="238" t="s">
        <v>127</v>
      </c>
      <c r="B143" s="206" t="s">
        <v>427</v>
      </c>
      <c r="C143" s="239"/>
    </row>
    <row r="144" spans="1:3" s="117" customFormat="1" ht="23.25" customHeight="1" x14ac:dyDescent="0.25">
      <c r="A144" s="237"/>
      <c r="B144" s="185" t="s">
        <v>396</v>
      </c>
      <c r="C144" s="236"/>
    </row>
    <row r="145" spans="1:3" s="117" customFormat="1" ht="23.25" customHeight="1" x14ac:dyDescent="0.25">
      <c r="A145" s="237"/>
      <c r="B145" s="155" t="s">
        <v>428</v>
      </c>
      <c r="C145" s="236"/>
    </row>
    <row r="146" spans="1:3" s="117" customFormat="1" ht="23.25" customHeight="1" x14ac:dyDescent="0.25">
      <c r="A146" s="237"/>
      <c r="B146" s="222" t="s">
        <v>397</v>
      </c>
      <c r="C146" s="236"/>
    </row>
    <row r="147" spans="1:3" s="117" customFormat="1" ht="23.25" customHeight="1" x14ac:dyDescent="0.25">
      <c r="A147" s="240"/>
      <c r="B147" s="223" t="s">
        <v>368</v>
      </c>
      <c r="C147" s="241"/>
    </row>
    <row r="148" spans="1:3" s="117" customFormat="1" ht="23.25" customHeight="1" x14ac:dyDescent="0.25">
      <c r="A148" s="150" t="s">
        <v>130</v>
      </c>
      <c r="B148" s="201" t="s">
        <v>400</v>
      </c>
      <c r="C148" s="173"/>
    </row>
    <row r="149" spans="1:3" s="117" customFormat="1" ht="23.25" customHeight="1" x14ac:dyDescent="0.25">
      <c r="A149" s="202"/>
      <c r="B149" s="164" t="s">
        <v>394</v>
      </c>
      <c r="C149" s="154"/>
    </row>
    <row r="150" spans="1:3" s="117" customFormat="1" ht="23.25" customHeight="1" x14ac:dyDescent="0.25">
      <c r="A150" s="175"/>
      <c r="B150" s="182" t="s">
        <v>401</v>
      </c>
      <c r="C150" s="154"/>
    </row>
    <row r="151" spans="1:3" s="117" customFormat="1" ht="23.25" customHeight="1" x14ac:dyDescent="0.25">
      <c r="A151" s="175"/>
      <c r="B151" s="178" t="s">
        <v>395</v>
      </c>
      <c r="C151" s="154"/>
    </row>
    <row r="152" spans="1:3" s="117" customFormat="1" ht="23.25" customHeight="1" x14ac:dyDescent="0.25">
      <c r="A152" s="194"/>
      <c r="B152" s="159" t="s">
        <v>373</v>
      </c>
      <c r="C152" s="195"/>
    </row>
    <row r="153" spans="1:3" s="117" customFormat="1" ht="23.25" customHeight="1" x14ac:dyDescent="0.25">
      <c r="A153" s="150" t="s">
        <v>127</v>
      </c>
      <c r="B153" s="161" t="s">
        <v>429</v>
      </c>
      <c r="C153" s="184"/>
    </row>
    <row r="154" spans="1:3" s="117" customFormat="1" ht="23.25" customHeight="1" x14ac:dyDescent="0.25">
      <c r="A154" s="152"/>
      <c r="B154" s="185" t="s">
        <v>370</v>
      </c>
      <c r="C154" s="186"/>
    </row>
    <row r="155" spans="1:3" s="117" customFormat="1" ht="23.25" customHeight="1" x14ac:dyDescent="0.25">
      <c r="A155" s="152"/>
      <c r="B155" s="155" t="s">
        <v>379</v>
      </c>
      <c r="C155" s="186"/>
    </row>
    <row r="156" spans="1:3" s="117" customFormat="1" ht="23.25" customHeight="1" x14ac:dyDescent="0.25">
      <c r="A156" s="152"/>
      <c r="B156" s="155" t="s">
        <v>380</v>
      </c>
      <c r="C156" s="186"/>
    </row>
    <row r="157" spans="1:3" s="117" customFormat="1" ht="23.25" customHeight="1" x14ac:dyDescent="0.25">
      <c r="A157" s="152"/>
      <c r="B157" s="155" t="s">
        <v>381</v>
      </c>
      <c r="C157" s="186"/>
    </row>
    <row r="158" spans="1:3" s="117" customFormat="1" ht="23.25" customHeight="1" x14ac:dyDescent="0.25">
      <c r="A158" s="152"/>
      <c r="B158" s="155" t="s">
        <v>382</v>
      </c>
      <c r="C158" s="186"/>
    </row>
    <row r="159" spans="1:3" s="117" customFormat="1" ht="23.25" customHeight="1" x14ac:dyDescent="0.25">
      <c r="A159" s="152"/>
      <c r="B159" s="187" t="s">
        <v>372</v>
      </c>
      <c r="C159" s="186"/>
    </row>
    <row r="160" spans="1:3" s="117" customFormat="1" ht="23.25" customHeight="1" x14ac:dyDescent="0.25">
      <c r="A160" s="158"/>
      <c r="B160" s="188" t="s">
        <v>368</v>
      </c>
      <c r="C160" s="189"/>
    </row>
    <row r="161" spans="1:3" s="117" customFormat="1" ht="23.25" customHeight="1" x14ac:dyDescent="0.25">
      <c r="A161" s="203" t="s">
        <v>42</v>
      </c>
      <c r="B161" s="204" t="s">
        <v>102</v>
      </c>
      <c r="C161" s="154"/>
    </row>
    <row r="162" spans="1:3" s="117" customFormat="1" ht="23.25" customHeight="1" x14ac:dyDescent="0.25">
      <c r="A162" s="205">
        <v>5.01</v>
      </c>
      <c r="B162" s="206" t="s">
        <v>430</v>
      </c>
      <c r="C162" s="242"/>
    </row>
    <row r="163" spans="1:3" s="117" customFormat="1" ht="23.25" customHeight="1" x14ac:dyDescent="0.25">
      <c r="A163" s="202"/>
      <c r="B163" s="185" t="s">
        <v>402</v>
      </c>
      <c r="C163" s="207"/>
    </row>
    <row r="164" spans="1:3" s="117" customFormat="1" ht="27" customHeight="1" x14ac:dyDescent="0.25">
      <c r="A164" s="152"/>
      <c r="B164" s="155" t="s">
        <v>431</v>
      </c>
      <c r="C164" s="208"/>
    </row>
    <row r="165" spans="1:3" s="117" customFormat="1" ht="23.25" customHeight="1" x14ac:dyDescent="0.25">
      <c r="A165" s="152"/>
      <c r="B165" s="187" t="s">
        <v>395</v>
      </c>
      <c r="C165" s="209"/>
    </row>
    <row r="166" spans="1:3" s="117" customFormat="1" ht="23.25" customHeight="1" x14ac:dyDescent="0.25">
      <c r="A166" s="194"/>
      <c r="B166" s="188" t="s">
        <v>368</v>
      </c>
      <c r="C166" s="210"/>
    </row>
    <row r="167" spans="1:3" s="117" customFormat="1" ht="23.25" customHeight="1" x14ac:dyDescent="0.25">
      <c r="A167" s="205">
        <v>5.0199999999999996</v>
      </c>
      <c r="B167" s="206" t="s">
        <v>433</v>
      </c>
      <c r="C167" s="242"/>
    </row>
    <row r="168" spans="1:3" s="117" customFormat="1" ht="23.25" customHeight="1" x14ac:dyDescent="0.25">
      <c r="A168" s="202"/>
      <c r="B168" s="185" t="s">
        <v>402</v>
      </c>
      <c r="C168" s="207"/>
    </row>
    <row r="169" spans="1:3" s="117" customFormat="1" ht="23.25" customHeight="1" x14ac:dyDescent="0.25">
      <c r="A169" s="152"/>
      <c r="B169" s="155" t="s">
        <v>432</v>
      </c>
      <c r="C169" s="208"/>
    </row>
    <row r="170" spans="1:3" s="117" customFormat="1" ht="23.25" customHeight="1" x14ac:dyDescent="0.25">
      <c r="A170" s="152"/>
      <c r="B170" s="187" t="s">
        <v>395</v>
      </c>
      <c r="C170" s="209"/>
    </row>
    <row r="171" spans="1:3" s="117" customFormat="1" ht="23.25" customHeight="1" x14ac:dyDescent="0.25">
      <c r="A171" s="194"/>
      <c r="B171" s="188" t="s">
        <v>368</v>
      </c>
      <c r="C171" s="210"/>
    </row>
    <row r="172" spans="1:3" s="117" customFormat="1" ht="23.25" customHeight="1" x14ac:dyDescent="0.25">
      <c r="A172" s="150" t="s">
        <v>127</v>
      </c>
      <c r="B172" s="161" t="s">
        <v>434</v>
      </c>
      <c r="C172" s="184"/>
    </row>
    <row r="173" spans="1:3" s="117" customFormat="1" ht="23.25" customHeight="1" x14ac:dyDescent="0.25">
      <c r="A173" s="152"/>
      <c r="B173" s="185" t="s">
        <v>370</v>
      </c>
      <c r="C173" s="186"/>
    </row>
    <row r="174" spans="1:3" s="117" customFormat="1" ht="23.25" customHeight="1" x14ac:dyDescent="0.25">
      <c r="A174" s="152"/>
      <c r="B174" s="155" t="s">
        <v>379</v>
      </c>
      <c r="C174" s="186"/>
    </row>
    <row r="175" spans="1:3" s="117" customFormat="1" ht="23.25" customHeight="1" x14ac:dyDescent="0.25">
      <c r="A175" s="152"/>
      <c r="B175" s="155" t="s">
        <v>435</v>
      </c>
      <c r="C175" s="186"/>
    </row>
    <row r="176" spans="1:3" s="117" customFormat="1" ht="23.25" customHeight="1" x14ac:dyDescent="0.25">
      <c r="A176" s="152"/>
      <c r="B176" s="155" t="s">
        <v>381</v>
      </c>
      <c r="C176" s="186"/>
    </row>
    <row r="177" spans="1:3" s="117" customFormat="1" ht="23.25" customHeight="1" x14ac:dyDescent="0.25">
      <c r="A177" s="152"/>
      <c r="B177" s="155" t="s">
        <v>382</v>
      </c>
      <c r="C177" s="186"/>
    </row>
    <row r="178" spans="1:3" s="117" customFormat="1" ht="23.25" customHeight="1" x14ac:dyDescent="0.25">
      <c r="A178" s="152"/>
      <c r="B178" s="187" t="s">
        <v>372</v>
      </c>
      <c r="C178" s="186"/>
    </row>
    <row r="179" spans="1:3" s="117" customFormat="1" ht="23.25" customHeight="1" x14ac:dyDescent="0.25">
      <c r="A179" s="158"/>
      <c r="B179" s="188" t="s">
        <v>368</v>
      </c>
      <c r="C179" s="189"/>
    </row>
    <row r="180" spans="1:3" s="117" customFormat="1" ht="21" customHeight="1" x14ac:dyDescent="0.25">
      <c r="A180" s="169" t="s">
        <v>46</v>
      </c>
      <c r="B180" s="170" t="s">
        <v>47</v>
      </c>
      <c r="C180" s="171"/>
    </row>
    <row r="181" spans="1:3" s="117" customFormat="1" ht="21" customHeight="1" x14ac:dyDescent="0.25">
      <c r="A181" s="211" t="s">
        <v>48</v>
      </c>
      <c r="B181" s="212" t="s">
        <v>437</v>
      </c>
      <c r="C181" s="173"/>
    </row>
    <row r="182" spans="1:3" s="117" customFormat="1" ht="21" customHeight="1" x14ac:dyDescent="0.25">
      <c r="A182" s="175"/>
      <c r="B182" s="185" t="s">
        <v>403</v>
      </c>
      <c r="C182" s="154"/>
    </row>
    <row r="183" spans="1:3" s="117" customFormat="1" ht="51.75" customHeight="1" x14ac:dyDescent="0.25">
      <c r="A183" s="175"/>
      <c r="B183" s="155" t="s">
        <v>438</v>
      </c>
      <c r="C183" s="154"/>
    </row>
    <row r="184" spans="1:3" s="117" customFormat="1" ht="21" customHeight="1" x14ac:dyDescent="0.25">
      <c r="A184" s="175"/>
      <c r="B184" s="187" t="s">
        <v>404</v>
      </c>
      <c r="C184" s="213"/>
    </row>
    <row r="185" spans="1:3" s="117" customFormat="1" ht="21" customHeight="1" x14ac:dyDescent="0.25">
      <c r="A185" s="194"/>
      <c r="B185" s="188" t="s">
        <v>373</v>
      </c>
      <c r="C185" s="214"/>
    </row>
    <row r="186" spans="1:3" s="216" customFormat="1" ht="32.25" customHeight="1" x14ac:dyDescent="0.25">
      <c r="A186" s="211" t="s">
        <v>49</v>
      </c>
      <c r="B186" s="215" t="s">
        <v>436</v>
      </c>
      <c r="C186" s="207"/>
    </row>
    <row r="187" spans="1:3" s="216" customFormat="1" ht="21" customHeight="1" x14ac:dyDescent="0.25">
      <c r="A187" s="202"/>
      <c r="B187" s="217" t="s">
        <v>403</v>
      </c>
      <c r="C187" s="207"/>
    </row>
    <row r="188" spans="1:3" s="216" customFormat="1" ht="53.25" customHeight="1" x14ac:dyDescent="0.25">
      <c r="A188" s="152"/>
      <c r="B188" s="182" t="s">
        <v>439</v>
      </c>
      <c r="C188" s="208"/>
    </row>
    <row r="189" spans="1:3" s="216" customFormat="1" ht="21" customHeight="1" x14ac:dyDescent="0.25">
      <c r="A189" s="152"/>
      <c r="B189" s="187" t="s">
        <v>404</v>
      </c>
      <c r="C189" s="209"/>
    </row>
    <row r="190" spans="1:3" s="216" customFormat="1" ht="21" customHeight="1" x14ac:dyDescent="0.25">
      <c r="A190" s="194"/>
      <c r="B190" s="188" t="s">
        <v>373</v>
      </c>
      <c r="C190" s="210"/>
    </row>
    <row r="191" spans="1:3" s="216" customFormat="1" ht="21" customHeight="1" x14ac:dyDescent="0.25">
      <c r="A191" s="211" t="s">
        <v>50</v>
      </c>
      <c r="B191" s="215" t="s">
        <v>440</v>
      </c>
      <c r="C191" s="207"/>
    </row>
    <row r="192" spans="1:3" s="216" customFormat="1" ht="21" customHeight="1" x14ac:dyDescent="0.25">
      <c r="A192" s="202"/>
      <c r="B192" s="217" t="s">
        <v>403</v>
      </c>
      <c r="C192" s="207"/>
    </row>
    <row r="193" spans="1:3" s="216" customFormat="1" ht="30.75" customHeight="1" x14ac:dyDescent="0.25">
      <c r="A193" s="152"/>
      <c r="B193" s="182" t="s">
        <v>441</v>
      </c>
      <c r="C193" s="208"/>
    </row>
    <row r="194" spans="1:3" s="216" customFormat="1" ht="21" customHeight="1" x14ac:dyDescent="0.25">
      <c r="A194" s="152"/>
      <c r="B194" s="187" t="s">
        <v>404</v>
      </c>
      <c r="C194" s="209"/>
    </row>
    <row r="195" spans="1:3" s="216" customFormat="1" ht="21" customHeight="1" x14ac:dyDescent="0.25">
      <c r="A195" s="194"/>
      <c r="B195" s="188" t="s">
        <v>373</v>
      </c>
      <c r="C195" s="210"/>
    </row>
    <row r="196" spans="1:3" s="216" customFormat="1" ht="21" customHeight="1" x14ac:dyDescent="0.25">
      <c r="A196" s="211" t="s">
        <v>51</v>
      </c>
      <c r="B196" s="215" t="s">
        <v>442</v>
      </c>
      <c r="C196" s="207"/>
    </row>
    <row r="197" spans="1:3" s="216" customFormat="1" ht="21" customHeight="1" x14ac:dyDescent="0.25">
      <c r="A197" s="202"/>
      <c r="B197" s="217" t="s">
        <v>403</v>
      </c>
      <c r="C197" s="207"/>
    </row>
    <row r="198" spans="1:3" s="216" customFormat="1" ht="21" customHeight="1" x14ac:dyDescent="0.25">
      <c r="A198" s="152"/>
      <c r="B198" s="182" t="s">
        <v>443</v>
      </c>
      <c r="C198" s="208"/>
    </row>
    <row r="199" spans="1:3" s="216" customFormat="1" ht="21" customHeight="1" x14ac:dyDescent="0.25">
      <c r="A199" s="152"/>
      <c r="B199" s="187" t="s">
        <v>404</v>
      </c>
      <c r="C199" s="209"/>
    </row>
    <row r="200" spans="1:3" s="216" customFormat="1" ht="21" customHeight="1" x14ac:dyDescent="0.25">
      <c r="A200" s="194"/>
      <c r="B200" s="188" t="s">
        <v>373</v>
      </c>
      <c r="C200" s="210"/>
    </row>
    <row r="201" spans="1:3" s="216" customFormat="1" ht="21" customHeight="1" x14ac:dyDescent="0.25">
      <c r="A201" s="211" t="s">
        <v>450</v>
      </c>
      <c r="B201" s="212" t="s">
        <v>445</v>
      </c>
      <c r="C201" s="207"/>
    </row>
    <row r="202" spans="1:3" s="216" customFormat="1" ht="21" customHeight="1" x14ac:dyDescent="0.25">
      <c r="A202" s="202"/>
      <c r="B202" s="217" t="s">
        <v>403</v>
      </c>
      <c r="C202" s="207"/>
    </row>
    <row r="203" spans="1:3" s="216" customFormat="1" ht="47.25" customHeight="1" x14ac:dyDescent="0.25">
      <c r="A203" s="152"/>
      <c r="B203" s="182" t="s">
        <v>444</v>
      </c>
      <c r="C203" s="208"/>
    </row>
    <row r="204" spans="1:3" s="216" customFormat="1" ht="29.85" customHeight="1" x14ac:dyDescent="0.25">
      <c r="A204" s="152"/>
      <c r="B204" s="187" t="s">
        <v>404</v>
      </c>
      <c r="C204" s="209"/>
    </row>
    <row r="205" spans="1:3" s="216" customFormat="1" ht="21" customHeight="1" x14ac:dyDescent="0.25">
      <c r="A205" s="194"/>
      <c r="B205" s="188" t="s">
        <v>373</v>
      </c>
      <c r="C205" s="210"/>
    </row>
    <row r="206" spans="1:3" s="216" customFormat="1" ht="21" customHeight="1" x14ac:dyDescent="0.25">
      <c r="A206" s="211" t="s">
        <v>451</v>
      </c>
      <c r="B206" s="212" t="s">
        <v>446</v>
      </c>
      <c r="C206" s="218"/>
    </row>
    <row r="207" spans="1:3" s="216" customFormat="1" ht="21" customHeight="1" x14ac:dyDescent="0.25">
      <c r="A207" s="175"/>
      <c r="B207" s="185" t="s">
        <v>403</v>
      </c>
      <c r="C207" s="219"/>
    </row>
    <row r="208" spans="1:3" s="216" customFormat="1" ht="40.5" customHeight="1" x14ac:dyDescent="0.25">
      <c r="A208" s="175"/>
      <c r="B208" s="155" t="s">
        <v>447</v>
      </c>
      <c r="C208" s="219"/>
    </row>
    <row r="209" spans="1:3" s="216" customFormat="1" ht="32.25" customHeight="1" x14ac:dyDescent="0.25">
      <c r="A209" s="175"/>
      <c r="B209" s="187" t="s">
        <v>404</v>
      </c>
      <c r="C209" s="219"/>
    </row>
    <row r="210" spans="1:3" s="216" customFormat="1" ht="21" customHeight="1" x14ac:dyDescent="0.25">
      <c r="A210" s="194"/>
      <c r="B210" s="188" t="s">
        <v>373</v>
      </c>
      <c r="C210" s="220"/>
    </row>
    <row r="211" spans="1:3" s="216" customFormat="1" ht="21" customHeight="1" x14ac:dyDescent="0.25">
      <c r="A211" s="211" t="s">
        <v>53</v>
      </c>
      <c r="B211" s="212" t="s">
        <v>449</v>
      </c>
      <c r="C211" s="207"/>
    </row>
    <row r="212" spans="1:3" s="216" customFormat="1" ht="21" customHeight="1" x14ac:dyDescent="0.25">
      <c r="A212" s="202"/>
      <c r="B212" s="217" t="s">
        <v>403</v>
      </c>
      <c r="C212" s="207"/>
    </row>
    <row r="213" spans="1:3" s="216" customFormat="1" ht="44.85" customHeight="1" x14ac:dyDescent="0.25">
      <c r="A213" s="152"/>
      <c r="B213" s="182" t="s">
        <v>448</v>
      </c>
      <c r="C213" s="208"/>
    </row>
    <row r="214" spans="1:3" s="216" customFormat="1" ht="50.25" customHeight="1" x14ac:dyDescent="0.25">
      <c r="A214" s="152"/>
      <c r="B214" s="187" t="s">
        <v>404</v>
      </c>
      <c r="C214" s="209"/>
    </row>
    <row r="215" spans="1:3" s="216" customFormat="1" ht="21" customHeight="1" x14ac:dyDescent="0.25">
      <c r="A215" s="194"/>
      <c r="B215" s="188" t="s">
        <v>373</v>
      </c>
      <c r="C215" s="210"/>
    </row>
    <row r="216" spans="1:3" s="216" customFormat="1" ht="21" customHeight="1" x14ac:dyDescent="0.25"/>
    <row r="217" spans="1:3" ht="22.5" customHeight="1" x14ac:dyDescent="0.25">
      <c r="A217" s="169" t="s">
        <v>56</v>
      </c>
      <c r="B217" s="170" t="s">
        <v>405</v>
      </c>
      <c r="C217" s="171"/>
    </row>
    <row r="218" spans="1:3" s="117" customFormat="1" ht="21" customHeight="1" x14ac:dyDescent="0.25">
      <c r="A218" s="150" t="s">
        <v>57</v>
      </c>
      <c r="B218" s="201" t="s">
        <v>406</v>
      </c>
      <c r="C218" s="173"/>
    </row>
    <row r="219" spans="1:3" s="117" customFormat="1" ht="21" customHeight="1" x14ac:dyDescent="0.25">
      <c r="A219" s="175"/>
      <c r="B219" s="185" t="s">
        <v>402</v>
      </c>
      <c r="C219" s="154"/>
    </row>
    <row r="220" spans="1:3" s="117" customFormat="1" ht="21" customHeight="1" x14ac:dyDescent="0.25">
      <c r="A220" s="175"/>
      <c r="B220" s="221" t="s">
        <v>407</v>
      </c>
      <c r="C220" s="154"/>
    </row>
    <row r="221" spans="1:3" s="117" customFormat="1" ht="37.5" customHeight="1" x14ac:dyDescent="0.25">
      <c r="A221" s="175"/>
      <c r="B221" s="155" t="s">
        <v>408</v>
      </c>
      <c r="C221" s="154"/>
    </row>
    <row r="222" spans="1:3" s="117" customFormat="1" ht="21" customHeight="1" x14ac:dyDescent="0.25">
      <c r="A222" s="175"/>
      <c r="B222" s="187" t="s">
        <v>395</v>
      </c>
      <c r="C222" s="154"/>
    </row>
    <row r="223" spans="1:3" s="117" customFormat="1" ht="21" customHeight="1" x14ac:dyDescent="0.25">
      <c r="A223" s="194"/>
      <c r="B223" s="188" t="s">
        <v>373</v>
      </c>
      <c r="C223" s="195"/>
    </row>
    <row r="224" spans="1:3" s="117" customFormat="1" ht="21" customHeight="1" x14ac:dyDescent="0.25">
      <c r="A224" s="150" t="s">
        <v>58</v>
      </c>
      <c r="B224" s="201" t="s">
        <v>409</v>
      </c>
      <c r="C224" s="173"/>
    </row>
    <row r="225" spans="1:3" s="117" customFormat="1" ht="21" customHeight="1" x14ac:dyDescent="0.25">
      <c r="A225" s="175"/>
      <c r="B225" s="185" t="s">
        <v>402</v>
      </c>
      <c r="C225" s="154"/>
    </row>
    <row r="226" spans="1:3" s="117" customFormat="1" ht="33" customHeight="1" x14ac:dyDescent="0.25">
      <c r="A226" s="175"/>
      <c r="B226" s="155" t="s">
        <v>410</v>
      </c>
      <c r="C226" s="154"/>
    </row>
    <row r="227" spans="1:3" ht="22.5" customHeight="1" x14ac:dyDescent="0.25">
      <c r="A227" s="175"/>
      <c r="B227" s="187" t="s">
        <v>395</v>
      </c>
      <c r="C227" s="154"/>
    </row>
    <row r="228" spans="1:3" ht="22.5" customHeight="1" x14ac:dyDescent="0.25">
      <c r="A228" s="194"/>
      <c r="B228" s="188" t="s">
        <v>373</v>
      </c>
      <c r="C228" s="195"/>
    </row>
    <row r="229" spans="1:3" ht="22.5" customHeight="1" x14ac:dyDescent="0.25">
      <c r="A229" s="150" t="s">
        <v>59</v>
      </c>
      <c r="B229" s="201" t="s">
        <v>411</v>
      </c>
      <c r="C229" s="173"/>
    </row>
    <row r="230" spans="1:3" ht="22.5" customHeight="1" x14ac:dyDescent="0.25">
      <c r="A230" s="175"/>
      <c r="B230" s="185" t="s">
        <v>402</v>
      </c>
      <c r="C230" s="154"/>
    </row>
    <row r="231" spans="1:3" ht="22.5" customHeight="1" x14ac:dyDescent="0.25">
      <c r="A231" s="175"/>
      <c r="B231" s="221" t="s">
        <v>407</v>
      </c>
      <c r="C231" s="154"/>
    </row>
    <row r="232" spans="1:3" ht="42.75" customHeight="1" x14ac:dyDescent="0.25">
      <c r="A232" s="175"/>
      <c r="B232" s="155" t="s">
        <v>412</v>
      </c>
      <c r="C232" s="154"/>
    </row>
    <row r="233" spans="1:3" ht="22.5" customHeight="1" x14ac:dyDescent="0.25">
      <c r="A233" s="175"/>
      <c r="B233" s="187" t="s">
        <v>395</v>
      </c>
      <c r="C233" s="213"/>
    </row>
    <row r="234" spans="1:3" ht="22.5" customHeight="1" x14ac:dyDescent="0.25">
      <c r="A234" s="194"/>
      <c r="B234" s="188" t="s">
        <v>373</v>
      </c>
      <c r="C234" s="214"/>
    </row>
    <row r="235" spans="1:3" ht="22.5" customHeight="1" x14ac:dyDescent="0.25">
      <c r="A235" s="150" t="s">
        <v>81</v>
      </c>
      <c r="B235" s="201" t="s">
        <v>413</v>
      </c>
      <c r="C235" s="173"/>
    </row>
    <row r="236" spans="1:3" ht="22.5" customHeight="1" x14ac:dyDescent="0.25">
      <c r="A236" s="175"/>
      <c r="B236" s="185" t="s">
        <v>414</v>
      </c>
      <c r="C236" s="154"/>
    </row>
    <row r="237" spans="1:3" ht="39" customHeight="1" x14ac:dyDescent="0.25">
      <c r="A237" s="175"/>
      <c r="B237" s="155" t="s">
        <v>415</v>
      </c>
      <c r="C237" s="154"/>
    </row>
    <row r="238" spans="1:3" ht="22.5" customHeight="1" x14ac:dyDescent="0.25">
      <c r="A238" s="175"/>
      <c r="B238" s="187" t="s">
        <v>367</v>
      </c>
      <c r="C238" s="213"/>
    </row>
    <row r="239" spans="1:3" ht="22.5" customHeight="1" x14ac:dyDescent="0.25">
      <c r="A239" s="194"/>
      <c r="B239" s="188" t="s">
        <v>373</v>
      </c>
      <c r="C239" s="214"/>
    </row>
  </sheetData>
  <mergeCells count="1">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ebd6c8d001841568c2fd97e7fd24be9 xmlns="9187bf46-1b92-4d56-a2ea-dfc20d993b0a">
      <Terms xmlns="http://schemas.microsoft.com/office/infopath/2007/PartnerControls"/>
    </aebd6c8d001841568c2fd97e7fd24be9>
    <_x0065_c44 xmlns="9187bf46-1b92-4d56-a2ea-dfc20d993b0a" xsi:nil="true"/>
    <TaxCatchAll xmlns="ca283e0b-db31-4043-a2ef-b80661bf084a" xsi:nil="true"/>
    <Auteur xmlns="9187bf46-1b92-4d56-a2ea-dfc20d993b0a" xsi:nil="true"/>
    <_x0064_j78 xmlns="9187bf46-1b92-4d56-a2ea-dfc20d993b0a" xsi:nil="true"/>
    <hdf8167abc4047e8bcce8559545c7ed4 xmlns="9187bf46-1b92-4d56-a2ea-dfc20d993b0a">
      <Terms xmlns="http://schemas.microsoft.com/office/infopath/2007/PartnerControls"/>
    </hdf8167abc4047e8bcce8559545c7ed4>
    <kozt xmlns="9187bf46-1b92-4d56-a2ea-dfc20d993b0a" xsi:nil="true"/>
    <DCU_Activities xmlns="9187bf46-1b92-4d56-a2ea-dfc20d993b0a"/>
    <edfb0293981b44ee900dbdd531265a85 xmlns="9187bf46-1b92-4d56-a2ea-dfc20d993b0a">
      <Terms xmlns="http://schemas.microsoft.com/office/infopath/2007/PartnerControls"/>
    </edfb0293981b44ee900dbdd531265a85>
    <_x006e_339 xmlns="9187bf46-1b92-4d56-a2ea-dfc20d993b0a" xsi:nil="true"/>
    <_x0076_cz2 xmlns="9187bf46-1b92-4d56-a2ea-dfc20d993b0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B1526591862734CA5C7B0F93C2B33C1" ma:contentTypeVersion="35" ma:contentTypeDescription="Create a new document." ma:contentTypeScope="" ma:versionID="d0158d062577e1c977f6c1f88ca210dd">
  <xsd:schema xmlns:xsd="http://www.w3.org/2001/XMLSchema" xmlns:xs="http://www.w3.org/2001/XMLSchema" xmlns:p="http://schemas.microsoft.com/office/2006/metadata/properties" xmlns:ns2="8528f5b9-54a9-401b-8b7c-34cc0b54fd67" xmlns:ns3="9187bf46-1b92-4d56-a2ea-dfc20d993b0a" xmlns:ns4="ca283e0b-db31-4043-a2ef-b80661bf084a" targetNamespace="http://schemas.microsoft.com/office/2006/metadata/properties" ma:root="true" ma:fieldsID="723ad17757ede662dd6c6ec5adbc5188" ns2:_="" ns3:_="" ns4:_="">
    <xsd:import namespace="8528f5b9-54a9-401b-8b7c-34cc0b54fd67"/>
    <xsd:import namespace="9187bf46-1b92-4d56-a2ea-dfc20d993b0a"/>
    <xsd:import namespace="ca283e0b-db31-4043-a2ef-b80661bf084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DCU_Activities"/>
                <xsd:element ref="ns3:_x006e_339" minOccurs="0"/>
                <xsd:element ref="ns2:SharedWithUsers" minOccurs="0"/>
                <xsd:element ref="ns2:SharedWithDetails" minOccurs="0"/>
                <xsd:element ref="ns3:hdf8167abc4047e8bcce8559545c7ed4" minOccurs="0"/>
                <xsd:element ref="ns4:TaxCatchAll" minOccurs="0"/>
                <xsd:element ref="ns3:aebd6c8d001841568c2fd97e7fd24be9" minOccurs="0"/>
                <xsd:element ref="ns3:edfb0293981b44ee900dbdd531265a85" minOccurs="0"/>
                <xsd:element ref="ns3:_x0076_cz2" minOccurs="0"/>
                <xsd:element ref="ns3:Auteur" minOccurs="0"/>
                <xsd:element ref="ns3:_x0064_j78" minOccurs="0"/>
                <xsd:element ref="ns3:kozt" minOccurs="0"/>
                <xsd:element ref="ns3:_x0065_c44"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28f5b9-54a9-401b-8b7c-34cc0b54fd6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87bf46-1b92-4d56-a2ea-dfc20d993b0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DCU_Activities" ma:index="19" ma:displayName="DCU_Activities" ma:description="Define between Toolbox - Management - Operations" ma:format="Dropdown" ma:internalName="DCU_Activities">
      <xsd:simpleType>
        <xsd:restriction base="dms:Text">
          <xsd:maxLength value="255"/>
        </xsd:restriction>
      </xsd:simpleType>
    </xsd:element>
    <xsd:element name="_x006e_339" ma:index="20" nillable="true" ma:displayName="Province" ma:internalName="_x006e_339">
      <xsd:simpleType>
        <xsd:restriction base="dms:Text"/>
      </xsd:simpleType>
    </xsd:element>
    <xsd:element name="hdf8167abc4047e8bcce8559545c7ed4" ma:index="24" nillable="true" ma:taxonomy="true" ma:internalName="hdf8167abc4047e8bcce8559545c7ed4" ma:taxonomyFieldName="Document_x0020_Type" ma:displayName="Document Type*" ma:readOnly="false" ma:default="" ma:fieldId="{1df8167a-bc40-47e8-bcce-8559545c7ed4}"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aebd6c8d001841568c2fd97e7fd24be9" ma:index="27" nillable="true" ma:taxonomy="true" ma:internalName="aebd6c8d001841568c2fd97e7fd24be9" ma:taxonomyFieldName="Topic" ma:displayName="Topic*" ma:readOnly="false" ma:default="" ma:fieldId="{aebd6c8d-0018-4156-8c2f-d97e7fd24be9}"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edfb0293981b44ee900dbdd531265a85" ma:index="29" nillable="true" ma:taxonomy="true" ma:internalName="edfb0293981b44ee900dbdd531265a85" ma:taxonomyFieldName="Geographic_x0020_Scope" ma:displayName="Geographic Scope" ma:default="" ma:fieldId="{edfb0293-981b-44ee-900d-bdd531265a85}"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_x0076_cz2" ma:index="30" nillable="true" ma:displayName="Document Sub-Type" ma:internalName="_x0076_cz2">
      <xsd:simpleType>
        <xsd:restriction base="dms:Text"/>
      </xsd:simpleType>
    </xsd:element>
    <xsd:element name="Auteur" ma:index="31" nillable="true" ma:displayName="Auteur" ma:format="Dropdown" ma:internalName="Auteur">
      <xsd:simpleType>
        <xsd:restriction base="dms:Text">
          <xsd:maxLength value="255"/>
        </xsd:restriction>
      </xsd:simpleType>
    </xsd:element>
    <xsd:element name="_x0064_j78" ma:index="32" nillable="true" ma:displayName="Auteur" ma:internalName="_x0064_j78">
      <xsd:simpleType>
        <xsd:restriction base="dms:Text"/>
      </xsd:simpleType>
    </xsd:element>
    <xsd:element name="kozt" ma:index="33" nillable="true" ma:displayName="Phase" ma:internalName="kozt">
      <xsd:simpleType>
        <xsd:restriction base="dms:Text"/>
      </xsd:simpleType>
    </xsd:element>
    <xsd:element name="_x0065_c44" ma:index="34" nillable="true" ma:displayName="DCU_Office" ma:internalName="_x0065_c44">
      <xsd:simpleType>
        <xsd:restriction base="dms:Text"/>
      </xsd:simpleType>
    </xsd:element>
    <xsd:element name="MediaServiceAutoKeyPoints" ma:index="35" nillable="true" ma:displayName="MediaServiceAutoKeyPoints" ma:hidden="true" ma:internalName="MediaServiceAutoKeyPoints" ma:readOnly="true">
      <xsd:simpleType>
        <xsd:restriction base="dms:Note"/>
      </xsd:simpleType>
    </xsd:element>
    <xsd:element name="MediaServiceKeyPoints" ma:index="36" nillable="true" ma:displayName="KeyPoints" ma:internalName="MediaServiceKeyPoints" ma:readOnly="true">
      <xsd:simpleType>
        <xsd:restriction base="dms:Note">
          <xsd:maxLength value="255"/>
        </xsd:restriction>
      </xsd:simpleType>
    </xsd:element>
    <xsd:element name="MediaLengthInSeconds" ma:index="3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f56ea09b-2c1a-4c4d-a709-546cc8f17bf1}" ma:internalName="TaxCatchAll" ma:showField="CatchAllData" ma:web="8528f5b9-54a9-401b-8b7c-34cc0b54fd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95C18F-E7ED-4F55-845A-9F58997BB2D1}">
  <ds:schemaRefs>
    <ds:schemaRef ds:uri="http://schemas.microsoft.com/sharepoint/v3/contenttype/forms"/>
  </ds:schemaRefs>
</ds:datastoreItem>
</file>

<file path=customXml/itemProps2.xml><?xml version="1.0" encoding="utf-8"?>
<ds:datastoreItem xmlns:ds="http://schemas.openxmlformats.org/officeDocument/2006/customXml" ds:itemID="{29F42431-0DB6-4EAA-A30C-47E6B19DF47F}">
  <ds:schemaRefs>
    <ds:schemaRef ds:uri="http://schemas.microsoft.com/office/infopath/2007/PartnerControls"/>
    <ds:schemaRef ds:uri="http://schemas.microsoft.com/office/2006/documentManagement/types"/>
    <ds:schemaRef ds:uri="9187bf46-1b92-4d56-a2ea-dfc20d993b0a"/>
    <ds:schemaRef ds:uri="http://purl.org/dc/elements/1.1/"/>
    <ds:schemaRef ds:uri="ca283e0b-db31-4043-a2ef-b80661bf084a"/>
    <ds:schemaRef ds:uri="http://purl.org/dc/terms/"/>
    <ds:schemaRef ds:uri="http://www.w3.org/XML/1998/namespace"/>
    <ds:schemaRef ds:uri="http://schemas.microsoft.com/office/2006/metadata/properties"/>
    <ds:schemaRef ds:uri="http://schemas.openxmlformats.org/package/2006/metadata/core-properties"/>
    <ds:schemaRef ds:uri="8528f5b9-54a9-401b-8b7c-34cc0b54fd67"/>
    <ds:schemaRef ds:uri="http://purl.org/dc/dcmitype/"/>
  </ds:schemaRefs>
</ds:datastoreItem>
</file>

<file path=customXml/itemProps3.xml><?xml version="1.0" encoding="utf-8"?>
<ds:datastoreItem xmlns:ds="http://schemas.openxmlformats.org/officeDocument/2006/customXml" ds:itemID="{060DE5B4-1899-47E4-955F-913775BBFB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28f5b9-54a9-401b-8b7c-34cc0b54fd67"/>
    <ds:schemaRef ds:uri="9187bf46-1b92-4d56-a2ea-dfc20d993b0a"/>
    <ds:schemaRef ds:uri="ca283e0b-db31-4043-a2ef-b80661bf08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2A61D5-FA25-476A-9B78-40A44FB6CA7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RECAPITULATION</vt:lpstr>
      <vt:lpstr>LIY-A FONDERIE </vt:lpstr>
      <vt:lpstr>LIY-B-SALLE DE CIRE ET ARMAT </vt:lpstr>
      <vt:lpstr>LIY-C-SALLE DES MOULES &amp; FINIT</vt: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Guy Ndakoussan</cp:lastModifiedBy>
  <cp:revision/>
  <dcterms:created xsi:type="dcterms:W3CDTF">2021-07-10T18:41:29Z</dcterms:created>
  <dcterms:modified xsi:type="dcterms:W3CDTF">2025-02-03T13:50:45Z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0x010100AB1526591862734CA5C7B0F93C2B33C1</vt:lpwstr>
  </property>
  <property fmtid="{D5CDD505-2E9C-101B-9397-08002B2CF9AE}" pid="3" name="Topic">
    <vt:lpwstr/>
  </property>
  <property fmtid="{D5CDD505-2E9C-101B-9397-08002B2CF9AE}" pid="4" name="Document Type">
    <vt:lpwstr/>
  </property>
  <property fmtid="{D5CDD505-2E9C-101B-9397-08002B2CF9AE}" pid="5" name="Geographic Scope">
    <vt:lpwstr/>
  </property>
</Properties>
</file>