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CAM\Desktop\CAM-RDC\2_PROJETS\22PSE0C280_POUR ELLES_SPORT ET CULTURE\2025\CONSTRUCTION DES INFRASTRUCTURES A L'ACADEMIE DES BEAUX ARTS\"/>
    </mc:Choice>
  </mc:AlternateContent>
  <xr:revisionPtr revIDLastSave="0" documentId="8_{09F5981A-F5AF-4040-AD94-0A9B61CABC63}" xr6:coauthVersionLast="47" xr6:coauthVersionMax="47" xr10:uidLastSave="{00000000-0000-0000-0000-000000000000}"/>
  <bookViews>
    <workbookView xWindow="-120" yWindow="-120" windowWidth="20730" windowHeight="11040" xr2:uid="{00000000-000D-0000-FFFF-FFFF00000000}"/>
  </bookViews>
  <sheets>
    <sheet name="RECAPITULATION" sheetId="18" r:id="rId1"/>
    <sheet name="ABA-A-HANGAR" sheetId="16" r:id="rId2"/>
    <sheet name="ABA-B SANITAIRES-1" sheetId="24" r:id="rId3"/>
    <sheet name="ABA-C SALLE DE DESSIN" sheetId="23" r:id="rId4"/>
    <sheet name="ABA-D- RESIDENCE DES FEMMES" sheetId="34" r:id="rId5"/>
    <sheet name="ABA-E- VESTIAIRES" sheetId="35" r:id="rId6"/>
    <sheet name="ABA-FGHI GRADINS- BASKET-BEACH" sheetId="3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9" i="16" l="1"/>
  <c r="F8" i="16"/>
  <c r="F7" i="16"/>
  <c r="F10" i="16" s="1"/>
  <c r="F97" i="16"/>
  <c r="F98" i="16" s="1"/>
  <c r="D25" i="37"/>
  <c r="D37" i="34" l="1"/>
  <c r="F37" i="34" s="1"/>
  <c r="D10" i="37" l="1"/>
  <c r="F20" i="37" l="1"/>
  <c r="D16" i="37"/>
  <c r="F16" i="37" s="1"/>
  <c r="D19" i="37"/>
  <c r="D17" i="37"/>
  <c r="F17" i="37" s="1"/>
  <c r="D15" i="37"/>
  <c r="F15" i="37" s="1"/>
  <c r="D18" i="37"/>
  <c r="D26" i="37"/>
  <c r="F27" i="37"/>
  <c r="F40" i="37"/>
  <c r="F39" i="37"/>
  <c r="F38" i="37"/>
  <c r="F37" i="37"/>
  <c r="F36" i="37"/>
  <c r="F35" i="37"/>
  <c r="F26" i="37"/>
  <c r="F11" i="37"/>
  <c r="F41" i="35"/>
  <c r="F42" i="35"/>
  <c r="F36" i="35"/>
  <c r="F37" i="35" s="1"/>
  <c r="D32" i="35"/>
  <c r="D31" i="35"/>
  <c r="F31" i="35" s="1"/>
  <c r="F45" i="34"/>
  <c r="F41" i="34"/>
  <c r="D129" i="34"/>
  <c r="F130" i="34"/>
  <c r="D128" i="34"/>
  <c r="F128" i="34" s="1"/>
  <c r="D127" i="34"/>
  <c r="F127" i="34" s="1"/>
  <c r="F43" i="34"/>
  <c r="F32" i="34"/>
  <c r="D31" i="34"/>
  <c r="F31" i="34" s="1"/>
  <c r="D32" i="23"/>
  <c r="F32" i="23" s="1"/>
  <c r="D37" i="24"/>
  <c r="D48" i="24" s="1"/>
  <c r="F42" i="24"/>
  <c r="D31" i="24"/>
  <c r="F31" i="24" s="1"/>
  <c r="F74" i="24"/>
  <c r="F73" i="24"/>
  <c r="F72" i="24"/>
  <c r="F71" i="24"/>
  <c r="F70" i="24"/>
  <c r="F69" i="24"/>
  <c r="F68" i="24"/>
  <c r="F65" i="24"/>
  <c r="F64" i="24"/>
  <c r="F63" i="24"/>
  <c r="F62" i="24"/>
  <c r="F61" i="24"/>
  <c r="F60" i="24"/>
  <c r="F57" i="24"/>
  <c r="F56" i="24"/>
  <c r="F55" i="24"/>
  <c r="F54" i="24"/>
  <c r="F41" i="37" l="1"/>
  <c r="D24" i="24"/>
  <c r="F75" i="24"/>
  <c r="F37" i="24"/>
  <c r="D47" i="24"/>
  <c r="F66" i="24"/>
  <c r="F58" i="24"/>
  <c r="F76" i="24" l="1"/>
  <c r="F79" i="24" l="1"/>
  <c r="F27" i="16" l="1"/>
  <c r="F26" i="16"/>
  <c r="F21" i="16"/>
  <c r="F20" i="16"/>
  <c r="F19" i="16"/>
  <c r="F18" i="16"/>
  <c r="F17" i="16"/>
  <c r="F16" i="16"/>
  <c r="F15" i="16"/>
  <c r="F14" i="16"/>
  <c r="F13" i="16"/>
  <c r="F33" i="16"/>
  <c r="F32" i="16"/>
  <c r="F22" i="16" l="1"/>
  <c r="D92" i="16"/>
  <c r="F93" i="16"/>
  <c r="D44" i="16"/>
  <c r="D28" i="16"/>
  <c r="D35" i="16"/>
  <c r="F35" i="16" s="1"/>
  <c r="F92" i="16" l="1"/>
  <c r="F94" i="16" s="1"/>
  <c r="F77" i="35"/>
  <c r="F76" i="35"/>
  <c r="F75" i="35"/>
  <c r="F74" i="35"/>
  <c r="F73" i="35"/>
  <c r="F72" i="35"/>
  <c r="F71" i="35"/>
  <c r="F68" i="35"/>
  <c r="F67" i="35"/>
  <c r="F66" i="35"/>
  <c r="F65" i="35"/>
  <c r="F64" i="35"/>
  <c r="F63" i="35"/>
  <c r="F62" i="35"/>
  <c r="F61" i="35"/>
  <c r="F60" i="35"/>
  <c r="F56" i="35"/>
  <c r="F55" i="35"/>
  <c r="F54" i="35"/>
  <c r="F57" i="35"/>
  <c r="F81" i="34"/>
  <c r="F80" i="34"/>
  <c r="F79" i="34"/>
  <c r="F78" i="34"/>
  <c r="F77" i="34"/>
  <c r="F76" i="34"/>
  <c r="F75" i="34"/>
  <c r="F72" i="34"/>
  <c r="F71" i="34"/>
  <c r="F70" i="34"/>
  <c r="F69" i="34"/>
  <c r="F68" i="34"/>
  <c r="F67" i="34"/>
  <c r="F66" i="34"/>
  <c r="F65" i="34"/>
  <c r="F64" i="34"/>
  <c r="F63" i="34"/>
  <c r="F60" i="34"/>
  <c r="F59" i="34"/>
  <c r="F58" i="34"/>
  <c r="F57" i="34"/>
  <c r="F61" i="34" l="1"/>
  <c r="F78" i="35"/>
  <c r="F69" i="35"/>
  <c r="F58" i="35"/>
  <c r="F73" i="34"/>
  <c r="F82" i="34"/>
  <c r="F79" i="35" l="1"/>
  <c r="F84" i="34"/>
  <c r="F84" i="23" l="1"/>
  <c r="F79" i="23"/>
  <c r="F83" i="23"/>
  <c r="F78" i="23"/>
  <c r="F77" i="23"/>
  <c r="F76" i="23"/>
  <c r="F75" i="23"/>
  <c r="F74" i="23"/>
  <c r="F73" i="23"/>
  <c r="F72" i="23"/>
  <c r="F71" i="23"/>
  <c r="F70" i="23"/>
  <c r="F69" i="23"/>
  <c r="F68" i="23"/>
  <c r="F67" i="23"/>
  <c r="F66" i="23"/>
  <c r="F65" i="23"/>
  <c r="F64" i="23"/>
  <c r="F63" i="23"/>
  <c r="F122" i="34"/>
  <c r="F85" i="16"/>
  <c r="F84" i="16"/>
  <c r="F83" i="16"/>
  <c r="F82" i="16"/>
  <c r="F81" i="16"/>
  <c r="F80" i="16"/>
  <c r="F79" i="16"/>
  <c r="F78" i="16"/>
  <c r="F77" i="16"/>
  <c r="F76" i="16"/>
  <c r="F75" i="16"/>
  <c r="F74" i="16"/>
  <c r="F73" i="16"/>
  <c r="F72" i="16"/>
  <c r="F71" i="16"/>
  <c r="F70" i="16"/>
  <c r="F69" i="16"/>
  <c r="F67" i="16"/>
  <c r="F66" i="16"/>
  <c r="F65" i="16"/>
  <c r="F118" i="34"/>
  <c r="F117" i="34"/>
  <c r="F116" i="34"/>
  <c r="F123" i="34"/>
  <c r="F115" i="34"/>
  <c r="F114" i="34"/>
  <c r="F113" i="34"/>
  <c r="F112" i="34"/>
  <c r="F111" i="34"/>
  <c r="F110" i="34"/>
  <c r="F109" i="34"/>
  <c r="F108" i="34"/>
  <c r="F107" i="34"/>
  <c r="F106" i="34"/>
  <c r="F105" i="34"/>
  <c r="F104" i="34"/>
  <c r="F103" i="34"/>
  <c r="F102" i="34"/>
  <c r="F101" i="34"/>
  <c r="F100" i="34"/>
  <c r="F99" i="34"/>
  <c r="F98" i="34"/>
  <c r="F97" i="34"/>
  <c r="F96" i="34"/>
  <c r="F95" i="34"/>
  <c r="F94" i="34"/>
  <c r="F93" i="34"/>
  <c r="F92" i="34"/>
  <c r="F91" i="34"/>
  <c r="F90" i="34"/>
  <c r="F89" i="34"/>
  <c r="F88" i="34"/>
  <c r="F87" i="34"/>
  <c r="F85" i="23" l="1"/>
  <c r="F86" i="16"/>
  <c r="F119" i="34"/>
  <c r="F124" i="34"/>
  <c r="F80" i="23"/>
  <c r="F31" i="37" l="1"/>
  <c r="F32" i="37" s="1"/>
  <c r="F25" i="37"/>
  <c r="F28" i="37" s="1"/>
  <c r="F21" i="37"/>
  <c r="F19" i="37"/>
  <c r="F18" i="37"/>
  <c r="F10" i="37"/>
  <c r="F9" i="37"/>
  <c r="F8" i="37"/>
  <c r="F109" i="35"/>
  <c r="F108" i="35"/>
  <c r="F104" i="35"/>
  <c r="F103" i="35"/>
  <c r="F102" i="35"/>
  <c r="F101" i="35"/>
  <c r="F100" i="35"/>
  <c r="F99" i="35"/>
  <c r="F98" i="35"/>
  <c r="F97" i="35"/>
  <c r="F96" i="35"/>
  <c r="F95" i="35"/>
  <c r="F94" i="35"/>
  <c r="F93" i="35"/>
  <c r="F92" i="35"/>
  <c r="F91" i="35"/>
  <c r="F90" i="35"/>
  <c r="F89" i="35"/>
  <c r="F88" i="35"/>
  <c r="F87" i="35"/>
  <c r="F86" i="35"/>
  <c r="F85" i="35"/>
  <c r="F84" i="35"/>
  <c r="F83" i="35"/>
  <c r="F82" i="35"/>
  <c r="F49" i="35"/>
  <c r="F48" i="35"/>
  <c r="F47" i="35"/>
  <c r="F46" i="35"/>
  <c r="F40" i="35"/>
  <c r="F32" i="35"/>
  <c r="F30" i="35"/>
  <c r="F29" i="35"/>
  <c r="F28" i="35"/>
  <c r="F24" i="35"/>
  <c r="F23" i="35"/>
  <c r="F22" i="35"/>
  <c r="D21" i="35"/>
  <c r="F21" i="35" s="1"/>
  <c r="F20" i="35"/>
  <c r="F16" i="35"/>
  <c r="F15" i="35"/>
  <c r="F14" i="35"/>
  <c r="F13" i="35"/>
  <c r="F12" i="35"/>
  <c r="F11" i="35"/>
  <c r="F10" i="35"/>
  <c r="F9" i="35"/>
  <c r="F8" i="35"/>
  <c r="F30" i="34"/>
  <c r="F29" i="34"/>
  <c r="F28" i="34"/>
  <c r="F24" i="34"/>
  <c r="F23" i="34"/>
  <c r="F22" i="34"/>
  <c r="F21" i="34"/>
  <c r="F20" i="34"/>
  <c r="F16" i="34"/>
  <c r="F15" i="34"/>
  <c r="F14" i="34"/>
  <c r="F13" i="34"/>
  <c r="F12" i="34"/>
  <c r="F11" i="34"/>
  <c r="F10" i="34"/>
  <c r="F9" i="34"/>
  <c r="F8" i="34"/>
  <c r="F129" i="34"/>
  <c r="F131" i="34" s="1"/>
  <c r="F52" i="34"/>
  <c r="F51" i="34"/>
  <c r="F50" i="34"/>
  <c r="F49" i="34"/>
  <c r="F44" i="34"/>
  <c r="F42" i="34"/>
  <c r="F36" i="34"/>
  <c r="F38" i="34" s="1"/>
  <c r="F33" i="23"/>
  <c r="F31" i="23"/>
  <c r="F30" i="23"/>
  <c r="F29" i="23"/>
  <c r="F25" i="23"/>
  <c r="F24" i="23"/>
  <c r="F23" i="23"/>
  <c r="F22" i="23"/>
  <c r="F21" i="23"/>
  <c r="F17" i="23"/>
  <c r="F16" i="23"/>
  <c r="F15" i="23"/>
  <c r="F14" i="23"/>
  <c r="F13" i="23"/>
  <c r="F12" i="23"/>
  <c r="F11" i="23"/>
  <c r="F10" i="23"/>
  <c r="F9" i="23"/>
  <c r="F8" i="23"/>
  <c r="F32" i="24"/>
  <c r="F30" i="24"/>
  <c r="F29" i="24"/>
  <c r="F28" i="24"/>
  <c r="F24" i="24"/>
  <c r="F23" i="24"/>
  <c r="F22" i="24"/>
  <c r="F21" i="24"/>
  <c r="F20" i="24"/>
  <c r="F15" i="24"/>
  <c r="F14" i="24"/>
  <c r="F13" i="24"/>
  <c r="F12" i="24"/>
  <c r="F11" i="24"/>
  <c r="F10" i="24"/>
  <c r="F9" i="24"/>
  <c r="D8" i="24"/>
  <c r="F8" i="24" s="1"/>
  <c r="F36" i="16"/>
  <c r="F34" i="16"/>
  <c r="F37" i="16" s="1"/>
  <c r="F28" i="16"/>
  <c r="F25" i="16"/>
  <c r="F46" i="34" l="1"/>
  <c r="F34" i="23"/>
  <c r="F22" i="37"/>
  <c r="F12" i="37"/>
  <c r="F43" i="37" s="1"/>
  <c r="F25" i="34"/>
  <c r="F26" i="23"/>
  <c r="F25" i="24"/>
  <c r="F29" i="16"/>
  <c r="F33" i="35"/>
  <c r="F17" i="35"/>
  <c r="F43" i="35"/>
  <c r="F105" i="35"/>
  <c r="F50" i="35"/>
  <c r="F110" i="35"/>
  <c r="F25" i="35"/>
  <c r="F33" i="34"/>
  <c r="F17" i="34"/>
  <c r="F53" i="34"/>
  <c r="F18" i="23"/>
  <c r="F112" i="35" l="1"/>
  <c r="C9" i="18" s="1"/>
  <c r="C10" i="18"/>
  <c r="F133" i="34"/>
  <c r="C8" i="18" s="1"/>
  <c r="F41" i="24" l="1"/>
  <c r="F83" i="24"/>
  <c r="F49" i="24"/>
  <c r="F48" i="24"/>
  <c r="F47" i="24"/>
  <c r="F46" i="24"/>
  <c r="F36" i="24"/>
  <c r="F38" i="24" s="1"/>
  <c r="F59" i="23"/>
  <c r="F58" i="23"/>
  <c r="F57" i="23"/>
  <c r="F56" i="23"/>
  <c r="F55" i="23"/>
  <c r="F54" i="23"/>
  <c r="F53" i="23"/>
  <c r="F49" i="23"/>
  <c r="F48" i="23"/>
  <c r="F47" i="23"/>
  <c r="F46" i="23"/>
  <c r="F42" i="23"/>
  <c r="F41" i="23"/>
  <c r="F37" i="23"/>
  <c r="F38" i="23" s="1"/>
  <c r="F88" i="16"/>
  <c r="F89" i="16" s="1"/>
  <c r="F61" i="16"/>
  <c r="F60" i="16"/>
  <c r="F59" i="16"/>
  <c r="F58" i="16"/>
  <c r="F57" i="16"/>
  <c r="F56" i="16"/>
  <c r="F55" i="16"/>
  <c r="F51" i="16"/>
  <c r="F50" i="16"/>
  <c r="F49" i="16"/>
  <c r="F45" i="16"/>
  <c r="F44" i="16"/>
  <c r="F40" i="16"/>
  <c r="F60" i="23" l="1"/>
  <c r="F43" i="24"/>
  <c r="F84" i="24"/>
  <c r="F50" i="24"/>
  <c r="F80" i="24"/>
  <c r="F17" i="24"/>
  <c r="F33" i="24"/>
  <c r="F50" i="23"/>
  <c r="F43" i="23"/>
  <c r="F52" i="16"/>
  <c r="F46" i="16"/>
  <c r="F62" i="16"/>
  <c r="F41" i="16"/>
  <c r="F88" i="23" l="1"/>
  <c r="F100" i="16"/>
  <c r="C7" i="18"/>
  <c r="F87" i="24"/>
  <c r="C6" i="18" l="1"/>
  <c r="C5" i="18"/>
  <c r="C11" i="18" l="1"/>
</calcChain>
</file>

<file path=xl/sharedStrings.xml><?xml version="1.0" encoding="utf-8"?>
<sst xmlns="http://schemas.openxmlformats.org/spreadsheetml/2006/main" count="1270" uniqueCount="417">
  <si>
    <t>N°</t>
  </si>
  <si>
    <t>DESIGNATION</t>
  </si>
  <si>
    <t>QUANTITE</t>
  </si>
  <si>
    <t>FFT</t>
  </si>
  <si>
    <t>m3</t>
  </si>
  <si>
    <t>ml</t>
  </si>
  <si>
    <t>m2</t>
  </si>
  <si>
    <t>m</t>
  </si>
  <si>
    <t>fft</t>
  </si>
  <si>
    <t>Déblai</t>
  </si>
  <si>
    <t>CHAPITRE 01 : INSTALLATION ET REPLI DE CHANTIER</t>
  </si>
  <si>
    <t>01.01</t>
  </si>
  <si>
    <t>01</t>
  </si>
  <si>
    <t>01.02</t>
  </si>
  <si>
    <t>PRIX UNITAIRE (USD)</t>
  </si>
  <si>
    <t>PRIX TOTAL (USD)</t>
  </si>
  <si>
    <t>UNITE</t>
  </si>
  <si>
    <t>SOUS TOTAL CHAPITRE 01 : INSTALLATION ET REPLI DE CHANTIER</t>
  </si>
  <si>
    <t>CHAPITRE 02 : FONDATION</t>
  </si>
  <si>
    <t>02</t>
  </si>
  <si>
    <t>02.01</t>
  </si>
  <si>
    <t>02.02</t>
  </si>
  <si>
    <t>02.03</t>
  </si>
  <si>
    <t>02.04</t>
  </si>
  <si>
    <t>02.05</t>
  </si>
  <si>
    <t>02.06</t>
  </si>
  <si>
    <t>02.07</t>
  </si>
  <si>
    <t>02.08</t>
  </si>
  <si>
    <t>02.09</t>
  </si>
  <si>
    <t>Film polyane, y compris goudron pour l'étanchéité</t>
  </si>
  <si>
    <t>SOUS TOTAL CHAPITRE 02 : FONDATION</t>
  </si>
  <si>
    <t>03</t>
  </si>
  <si>
    <t>03.01</t>
  </si>
  <si>
    <t>03.02</t>
  </si>
  <si>
    <t>03.03</t>
  </si>
  <si>
    <t>03.04</t>
  </si>
  <si>
    <t>03.05</t>
  </si>
  <si>
    <t>Unité</t>
  </si>
  <si>
    <t>04</t>
  </si>
  <si>
    <t>04.01</t>
  </si>
  <si>
    <t>04.02</t>
  </si>
  <si>
    <t>04.03</t>
  </si>
  <si>
    <t>04.04</t>
  </si>
  <si>
    <t>05</t>
  </si>
  <si>
    <t>05.01</t>
  </si>
  <si>
    <t>05.02</t>
  </si>
  <si>
    <t>06</t>
  </si>
  <si>
    <t>CHAPITRE 06 : MENUISERIES</t>
  </si>
  <si>
    <t>06.01</t>
  </si>
  <si>
    <t>06.02</t>
  </si>
  <si>
    <t>06.03</t>
  </si>
  <si>
    <t>06.04</t>
  </si>
  <si>
    <t>SOUS TOTAL CHAPITRE 06 : MENUISERIES</t>
  </si>
  <si>
    <t>07</t>
  </si>
  <si>
    <t>07.01</t>
  </si>
  <si>
    <t>07.02</t>
  </si>
  <si>
    <t>07.03</t>
  </si>
  <si>
    <t>08</t>
  </si>
  <si>
    <t>08.01</t>
  </si>
  <si>
    <t>08.02</t>
  </si>
  <si>
    <t>08.03</t>
  </si>
  <si>
    <t>Peinture émail sur menuiserie métallique</t>
  </si>
  <si>
    <t>09</t>
  </si>
  <si>
    <t>09.01</t>
  </si>
  <si>
    <t>09.02</t>
  </si>
  <si>
    <t>09.03</t>
  </si>
  <si>
    <t>09.04</t>
  </si>
  <si>
    <t>09.05</t>
  </si>
  <si>
    <t>09.06</t>
  </si>
  <si>
    <t>09.07</t>
  </si>
  <si>
    <t>09.08</t>
  </si>
  <si>
    <t>09.09</t>
  </si>
  <si>
    <t>09.10</t>
  </si>
  <si>
    <t>09.11</t>
  </si>
  <si>
    <t>09.12</t>
  </si>
  <si>
    <t>09.13</t>
  </si>
  <si>
    <t>Pce</t>
  </si>
  <si>
    <t>Sèche-mains et accessoires</t>
  </si>
  <si>
    <t>Distributeur de savon</t>
  </si>
  <si>
    <t>07.04</t>
  </si>
  <si>
    <t>10</t>
  </si>
  <si>
    <t>10.01</t>
  </si>
  <si>
    <t>10.02</t>
  </si>
  <si>
    <t>11</t>
  </si>
  <si>
    <t>11.01</t>
  </si>
  <si>
    <t>11.02</t>
  </si>
  <si>
    <t>02.10</t>
  </si>
  <si>
    <t>CHAPITRE 10 : SECURITE INCENDIE</t>
  </si>
  <si>
    <t>SOUS TOTAL CHAPITRE 10 : SECURITE INCENDIE</t>
  </si>
  <si>
    <t>SOUS TOTAL CHAPITRE 09 : ELECTRICITE</t>
  </si>
  <si>
    <t>CHAPITRE 09 : ELECTRICITE</t>
  </si>
  <si>
    <t>09.14</t>
  </si>
  <si>
    <t>09.15</t>
  </si>
  <si>
    <t>09.16</t>
  </si>
  <si>
    <t>09.17</t>
  </si>
  <si>
    <t>SOUS TOTAL CHAPITRE 08 : PLOMBERIE</t>
  </si>
  <si>
    <t>08.05</t>
  </si>
  <si>
    <t>08.06</t>
  </si>
  <si>
    <t>08.07</t>
  </si>
  <si>
    <t>08.08</t>
  </si>
  <si>
    <t>08.10</t>
  </si>
  <si>
    <t>08.12</t>
  </si>
  <si>
    <t>08.13</t>
  </si>
  <si>
    <t>CHAPITRE 08 : PLOMBERIE</t>
  </si>
  <si>
    <t>SOUS TOTAL CHAPITRE 07 : PEINTURE</t>
  </si>
  <si>
    <t>CHAPITRE 07 : PEINTURE</t>
  </si>
  <si>
    <t>SOUS TOTAL CHAPITRE 05 : CARRELAGE</t>
  </si>
  <si>
    <t>CHAPITRE 05 : CARRELAGE</t>
  </si>
  <si>
    <t>SOUS TOTAL CHAPITRE 04 : TOITURE</t>
  </si>
  <si>
    <t>CHAPITRE 04 : TOITURE</t>
  </si>
  <si>
    <t>SOUS TOTAL CHAPITRE 03 : ELEVATION</t>
  </si>
  <si>
    <t>CHAPITRE 03 : ELEVATION</t>
  </si>
  <si>
    <t>01.03</t>
  </si>
  <si>
    <t>Couverture en tôles autoportantes pre preinte BWG 28</t>
  </si>
  <si>
    <t>Faux plafond en gyproc sur gitage en chevrons de 5x5 (cm) de 61x61 de maille</t>
  </si>
  <si>
    <t>Peinture latex sur plafond en 2 couches minimales, y compris préparations de la surface</t>
  </si>
  <si>
    <t>Peinture lavable sur murs interieurs et exterieurs en deux couches minimales</t>
  </si>
  <si>
    <t>Mastic sur murs interieurs en 2 couches minimales</t>
  </si>
  <si>
    <t>Fo et Po Détecteur des fumées</t>
  </si>
  <si>
    <t>Fo et Po Extincteurs ABC de 9 kg</t>
  </si>
  <si>
    <t xml:space="preserve">TOTAL GENERAL </t>
  </si>
  <si>
    <t>08.14</t>
  </si>
  <si>
    <t>Descente des eaux en PVC 90 et connexion au tank des eaux pluviales</t>
  </si>
  <si>
    <t>CHAPITRE 11 : AMANAGEMENT EXTERIEUR</t>
  </si>
  <si>
    <t>Ens</t>
  </si>
  <si>
    <t>11.03</t>
  </si>
  <si>
    <t>11.04</t>
  </si>
  <si>
    <t>Aménagement des bacs à fleur y compris les fleurs</t>
  </si>
  <si>
    <t>Fo Po granito  pour sol</t>
  </si>
  <si>
    <t>Fourniture et pose des gouttières metalliques</t>
  </si>
  <si>
    <t>Portes metalliques de 100x220 (cm)</t>
  </si>
  <si>
    <t>11.00</t>
  </si>
  <si>
    <t>SOUS TOTAL CHAPITRE 11 : REHABILITATION</t>
  </si>
  <si>
    <t xml:space="preserve">Boite d’encastrement carrée </t>
  </si>
  <si>
    <t>PVC de ¾</t>
  </si>
  <si>
    <t>Flexible ¾</t>
  </si>
  <si>
    <t>Boite de connexion de 15O×150</t>
  </si>
  <si>
    <t>Boite de col tengite</t>
  </si>
  <si>
    <t>Clous de tôle</t>
  </si>
  <si>
    <t>Pces</t>
  </si>
  <si>
    <t>Kg</t>
  </si>
  <si>
    <r>
      <t>Fil de 2×2.5 mm</t>
    </r>
    <r>
      <rPr>
        <vertAlign val="superscript"/>
        <sz val="11"/>
        <color theme="1"/>
        <rFont val="Calibri"/>
        <family val="2"/>
      </rPr>
      <t>2</t>
    </r>
  </si>
  <si>
    <r>
      <t>Fil de terre 1×2.5 mm</t>
    </r>
    <r>
      <rPr>
        <vertAlign val="superscript"/>
        <sz val="11"/>
        <color theme="1"/>
        <rFont val="Calibri"/>
        <family val="2"/>
      </rPr>
      <t>2</t>
    </r>
  </si>
  <si>
    <r>
      <t>Fil de 2×1.5 mm</t>
    </r>
    <r>
      <rPr>
        <vertAlign val="superscript"/>
        <sz val="11"/>
        <color theme="1"/>
        <rFont val="Calibri"/>
        <family val="2"/>
      </rPr>
      <t>2</t>
    </r>
  </si>
  <si>
    <t>Fil de terre de 1×1.5mm²</t>
  </si>
  <si>
    <t>Toile isolante m23</t>
  </si>
  <si>
    <t>RL</t>
  </si>
  <si>
    <t>Disjoncteur monophasé de 16A (Schneider)</t>
  </si>
  <si>
    <t>Disjoncteur monophasé de 6A (Schneider)</t>
  </si>
  <si>
    <t>Parasurtenseur monophasé (Schneider)</t>
  </si>
  <si>
    <t>Sers-câble long</t>
  </si>
  <si>
    <t>Lampes tube long de 11w à LED</t>
  </si>
  <si>
    <t>Prise de courant avec terre à boite carrée</t>
  </si>
  <si>
    <t xml:space="preserve">Pce </t>
  </si>
  <si>
    <t>09.18</t>
  </si>
  <si>
    <t>09.19</t>
  </si>
  <si>
    <t>09.20</t>
  </si>
  <si>
    <t>09.21</t>
  </si>
  <si>
    <t>09.22</t>
  </si>
  <si>
    <t>09.23</t>
  </si>
  <si>
    <t>09.24</t>
  </si>
  <si>
    <t>09.25</t>
  </si>
  <si>
    <t>09.26</t>
  </si>
  <si>
    <t>09.27</t>
  </si>
  <si>
    <t>09.28</t>
  </si>
  <si>
    <t>Câble d’antenne ( RJ11)</t>
  </si>
  <si>
    <t>Disjoncteur différentiel de 25A monophasé (Schneider)</t>
  </si>
  <si>
    <t>Interrupteur simple allumage à boite carrée</t>
  </si>
  <si>
    <t xml:space="preserve">Prise d’antenne </t>
  </si>
  <si>
    <t xml:space="preserve">Poste téléviseur </t>
  </si>
  <si>
    <t>04.05</t>
  </si>
  <si>
    <t>Tableau divisionnaire encastré à 12 circuits</t>
  </si>
  <si>
    <t>rl</t>
  </si>
  <si>
    <t>Tuyaux PPR 1/4'', 1/2'', 3/4'' + robinetterie et accessoires de raccord, toute suggestion incluse pour l'alimentation en eau des points d'eau du batiment</t>
  </si>
  <si>
    <t>Tuyaux PVC 63, 110, 125 + accessoires des raccord, toute sujétion incluse pour évacuation des eaux vannes, eaux usées et eau de pluie</t>
  </si>
  <si>
    <t>Fourniture et pose de WC monobloc complet de type PATIO, y compris flexible, vanne à passage direct, ainsi que tous les accessoires nécessaires pour le bon fonctionnement de l'appareil</t>
  </si>
  <si>
    <t>Porte Papier Hygiénique et pot à balais</t>
  </si>
  <si>
    <t>04.06</t>
  </si>
  <si>
    <t>Fourniture et pose d'un lavabo type ODEON UP sur demie colonne, y compris robinetteries sur gorge avec levier de type medical, avec siphon et cache siphon,  vanne à passage direct, ainsi que tous les accessoires nécessaires pour le bon fonctionnement de l'appareil.</t>
  </si>
  <si>
    <t>Remblai de retour et sous dalle de sol</t>
  </si>
  <si>
    <t>Beton de propreté de classe C12/15 ép. 5 cm</t>
  </si>
  <si>
    <t>Fondation en moellons 40x80 avec mortier de liaisonnement dosé à 250 kg/m3</t>
  </si>
  <si>
    <t>Fondations en Fût de 40x40 en béton armé sous poteaux, avec un béton de classe C25/30</t>
  </si>
  <si>
    <t>Dalle de pavement ép. 8 cm en béton armé, avec un béton de classe C20/25</t>
  </si>
  <si>
    <t>Couronnement en BA des moellons 40x10, avec un béton de classe C25/30</t>
  </si>
  <si>
    <t xml:space="preserve">Mur en maçonnerie de blocs creux de 15 cm d'épaisseur </t>
  </si>
  <si>
    <t>Colonnes de 15x15 en béton armé, avec un béton de classe C25/30</t>
  </si>
  <si>
    <t>Dalle de chénaux en béton armé ép. 10 cm, avec un béton de classe C20/25</t>
  </si>
  <si>
    <t>Poutres de 15x30 en béton armé, avec un béton de classe C25/30</t>
  </si>
  <si>
    <t>Fermes en madriers de 7/15</t>
  </si>
  <si>
    <t>Pannes en chevrons de 7/7</t>
  </si>
  <si>
    <t xml:space="preserve">Acrotère en maçonnerie de blocs creux de 15 cm d'épaisseur </t>
  </si>
  <si>
    <t>Planche de rive de 3 cm</t>
  </si>
  <si>
    <t>Semelles isolées 100x120x25 en béton armé, avec un béton de classe C25/30</t>
  </si>
  <si>
    <t>Fût de 40x40 en béton armé pour poteaux, avec un béton de classe C25/30</t>
  </si>
  <si>
    <t>Dalle de pavement ép. 10 cm en béton armé, avec un béton de classe C20/25</t>
  </si>
  <si>
    <t>Blocs pleins vibrés ép. 20 cm pour bêche périphérique</t>
  </si>
  <si>
    <t>Colonnes de 20x40 en béton armé, avec un béton de classe C25/30</t>
  </si>
  <si>
    <t>Poutres de 20x30 en béton armé, avec un béton de classe C25/30</t>
  </si>
  <si>
    <t>Enduit interieur et exterieur sur murs au mortier dosé à au moins 400kg de ciment par m3 de sable</t>
  </si>
  <si>
    <t>Fermes métalliques en tubes rectangulaires de 60x30x2,5</t>
  </si>
  <si>
    <t>Pannes métalliques en IPE 80</t>
  </si>
  <si>
    <t>Semelles isolées 120x120x25 en béton armé, avec un béton de classe C25/30</t>
  </si>
  <si>
    <t>Colonnes de 15x15 et de 15x50 en béton armé, avec un béton de classe C25/30</t>
  </si>
  <si>
    <t>Poutres de 15x40 en béton armé, avec un béton de classe C25/30</t>
  </si>
  <si>
    <t>Fo et po câble souterrain d'alimentation TD PROJET 3ph+N 50mm²</t>
  </si>
  <si>
    <t xml:space="preserve">Fo et po disjoncteur triphasé 100 A TGBT (Schneider) </t>
  </si>
  <si>
    <t>Fo et Po disjoncteur triphasé 50 A TD PROJET (Schneider)</t>
  </si>
  <si>
    <t>Fo et po câble d'alimentation TD Résidence  3ph+N 25 mm²</t>
  </si>
  <si>
    <t>Fo et po  câble unifilaire VOB 2,5 mm²</t>
  </si>
  <si>
    <t>rlx 100 m</t>
  </si>
  <si>
    <t>Fo et po  câble unifilaire VOB 1,5 mm²</t>
  </si>
  <si>
    <t>Fo et Po câble unifilaire VOB 6 mm²</t>
  </si>
  <si>
    <t>Fo et po  câble unifilaire VOB 4 mm²</t>
  </si>
  <si>
    <t>Fo et po câble coaxial  (TV)</t>
  </si>
  <si>
    <t>Fo et po tube flexible pvc 5/8 pouce</t>
  </si>
  <si>
    <t>rlx 50 m</t>
  </si>
  <si>
    <t>Fo et po tube flexible pvc 3/4 pouce</t>
  </si>
  <si>
    <t>Fo et po boite de dérivation</t>
  </si>
  <si>
    <t>Fo et po boite d'encastrement</t>
  </si>
  <si>
    <t>Fo et po interrupteur schéma 1</t>
  </si>
  <si>
    <t>Fo et po interrupteur schéma 5</t>
  </si>
  <si>
    <t>Fo et po interrupteur schéma 6</t>
  </si>
  <si>
    <t>Fo et po d'une lampe spot 20 W</t>
  </si>
  <si>
    <t>Fo et po d'une lampe spot 12 W</t>
  </si>
  <si>
    <t>Fo et po prises 2P+T 16 A</t>
  </si>
  <si>
    <t>Fo et po prises 2P+T 20A</t>
  </si>
  <si>
    <t>Fo et po prises 2P+T 32A</t>
  </si>
  <si>
    <t xml:space="preserve">Fo et po prises IP44 20 A </t>
  </si>
  <si>
    <t xml:space="preserve">Fo et po disjoncteur 1 pôle16 A (Schneider ABB ou Legrand) </t>
  </si>
  <si>
    <t xml:space="preserve">Fo et po disjoncteur 1 pôle20 A (Schneider ABB ou Legrand) </t>
  </si>
  <si>
    <t xml:space="preserve">Fo et po disjoncteur 1 pôle 32 A (Schneider ABB ou Legrand) </t>
  </si>
  <si>
    <t xml:space="preserve">Fo et po disjoncteur differentiel  16 A 32 mA (Schneider ABB ou Legrand) </t>
  </si>
  <si>
    <t>Fo et po tableau divisionnaire 32 circuits + barrette de terre</t>
  </si>
  <si>
    <t xml:space="preserve">Fo et po d'un piquet de terre en cuivre 2,5 mètre + bague + accessoires </t>
  </si>
  <si>
    <t>Fo et pos accessoires d'installation (raccord, cheville, attache, clou, toile isolante, bande adhesive, etc.)</t>
  </si>
  <si>
    <t>Fo et po extincteur à poudre pour feux de type ABC avec signalisation, capacité 6kg</t>
  </si>
  <si>
    <t>kit</t>
  </si>
  <si>
    <t xml:space="preserve">Fo et po Climatiseur Split 7000 BTU + accessoires de montage </t>
  </si>
  <si>
    <t xml:space="preserve">Fo et po Climatiseur Split 12000 BTU + accessoires de montage </t>
  </si>
  <si>
    <t>Fo et po câble RJ45 + Système WIFI</t>
  </si>
  <si>
    <t>Fo et po du sytéme de détection d' incendie (détecteurs de fumée, tableau contrôle incindie,sirène… )</t>
  </si>
  <si>
    <t>09.29</t>
  </si>
  <si>
    <t>09.30</t>
  </si>
  <si>
    <t>09.31</t>
  </si>
  <si>
    <t>09.32</t>
  </si>
  <si>
    <t>09.33</t>
  </si>
  <si>
    <t>Fo et po câble souterrain d'alimentation 3ph+N 25mm²</t>
  </si>
  <si>
    <t>Fo et po Tube TL-5 (kit complet)</t>
  </si>
  <si>
    <t>Fo et po prises 3P+T 32A</t>
  </si>
  <si>
    <t xml:space="preserve">Fo et po disjoncteur 1 pôle120 A (Schneider ABB ou Legrand) </t>
  </si>
  <si>
    <t xml:space="preserve">Fo et po disjoncteur 3 pôle 32 A (Schneider ABB ou Legrand) </t>
  </si>
  <si>
    <t xml:space="preserve">Fo et po d'un piquet de terre en cuivre 1,5 mètre + bague + accessoires </t>
  </si>
  <si>
    <t>Fo et pos accessoires d'installation (raccord, cheville, clou, toile isolante, bande adhesive, etc.)</t>
  </si>
  <si>
    <t>Fo et po câble RJ45</t>
  </si>
  <si>
    <t xml:space="preserve">Fo et po disjoncteur 1 pôle 20 A (Schneider ABB ou Legrand) </t>
  </si>
  <si>
    <t>Fo et po tableau divisionnaire 16 circuits + barrette de terre</t>
  </si>
  <si>
    <t xml:space="preserve">Fo et po Climatiseur Split 9000 BTU + accessoires de montage </t>
  </si>
  <si>
    <t>Raccordement au réseau existant de la regideso dans le site de l'académie.</t>
  </si>
  <si>
    <t>Fourniture et pose des tuyaux PEHD de pression PN10 et diamètre DN 32 conforme au plan, pour le raccordement du bâtiment résidence des femmes et des sanitaires, au réseau existant de la REGIDESO, y compris les vannes, coudes, clapet de non retour, soupape de sécurité, les fouilles en tranchées avec membrane signalétique dans les tranchées, ainsi que les regards et tous les accessoires nécessaire au raccordement et bon fonctionnement du réseau.</t>
  </si>
  <si>
    <t>Fourniture et pose d'un groupe hydrophore compact de type KSB, Grundfos ou similaire, d'un débit de 2m3/h et une hauteur manométrique de 20mCE pour l'amélioration de la pression dans le réseau, y compris coffret de commande, régulateur de pression, crépine, vannes et soupape de sécurité, clapet de non retour, tableau de commande, ainsi que tous les éléments nécessaires pour le bon fonctionnement du réseau.</t>
  </si>
  <si>
    <t>pce</t>
  </si>
  <si>
    <t>Fourniture et pose des tuyaux PPR de pression PN10 et diamètre DN 20/25 conforme au plan, pour la distribution d'eau à l'intérieur de la résidence des femmes et des sanitaires à coté, y compris les robinetteries, les vannes, coudes, clapet de non retour, soupape de sécurité, les saignée des murs , ainsi que tous les accessoires nécessaire au raccordement et bon fonctionnement du réseau.</t>
  </si>
  <si>
    <t>08.01.01</t>
  </si>
  <si>
    <t>08.01.02</t>
  </si>
  <si>
    <t>08.01.03</t>
  </si>
  <si>
    <t>08.01.04</t>
  </si>
  <si>
    <t>Fourniture et pose de 2 lavabos sur plan vasque, y compris le plan vasque et robinetteries , siphon et cache siphon,  vanne à passage direct, ainsi que tous les accessoires nécessaires pour le bon fonctionnement de l'appareil.</t>
  </si>
  <si>
    <t>Fourniture et pose des lavabos, y compris la robinetteries, siphon et cache siphon,  vanne à passage direct, ainsi que tous les accessoires nécessaires pour le bon fonctionnement de l'appareil.</t>
  </si>
  <si>
    <t>Fourniture et pose des douches italiennes, y compris colonne de douche, vanne à passage direct, robinetterie, ainsi que tous les accessoires nécessaires pour le bon fonctionnement de l'appareil.</t>
  </si>
  <si>
    <t>Fourniture et pose d'un évier de cuisine, y compris la robinetterie , le siphon et cache siphon,  vanne à passage direct, ainsi que tous les accessoires nécessaires pour le bon fonctionnement de l'appareil.</t>
  </si>
  <si>
    <t>Fourniture et pose des Sèche-mains, y compris tous les accessoires nécessaires pour le bon fonctionnement de l'appareil.</t>
  </si>
  <si>
    <t>Fourniture et pose des distributeurs de savon</t>
  </si>
  <si>
    <t>Fourniture et pose des portes Papier Hygiénique et pot à balais</t>
  </si>
  <si>
    <t>Fourniture et pose des portes serviettes et porte savon dans des douches</t>
  </si>
  <si>
    <t>Fourniture et pose des miroirs biseautés de dimensions 80x120cm, y compris tous les accessoires de pose pour le bon fonctionnement de l'appareil</t>
  </si>
  <si>
    <t>08.02.01</t>
  </si>
  <si>
    <t>08.02.02</t>
  </si>
  <si>
    <t>08.02.03</t>
  </si>
  <si>
    <t>08.02.04</t>
  </si>
  <si>
    <t>08.02.05</t>
  </si>
  <si>
    <t>08.02.06</t>
  </si>
  <si>
    <t>08.02.07</t>
  </si>
  <si>
    <t>08.02.08</t>
  </si>
  <si>
    <t>08.02.09</t>
  </si>
  <si>
    <t>08.02.10</t>
  </si>
  <si>
    <t>EVACUATION D'EAU ET ASSAINISSEMENT</t>
  </si>
  <si>
    <t>SOUS TOTAL ADUCTION ET DISTRIBUTION D'EAU</t>
  </si>
  <si>
    <t>ADDUCTION ET DISTRIBUTION D'EAU</t>
  </si>
  <si>
    <t>APPAREILLAGES</t>
  </si>
  <si>
    <t>SOUS TOTAL APPAREILLAGES</t>
  </si>
  <si>
    <t>SOUS TOTAL EVACUATION D'EAU ET ASSAINISSEMENT</t>
  </si>
  <si>
    <t>08.03.01</t>
  </si>
  <si>
    <t>08.03.02</t>
  </si>
  <si>
    <t>08.03.03</t>
  </si>
  <si>
    <t>08.03.04</t>
  </si>
  <si>
    <t>08.03.05</t>
  </si>
  <si>
    <t>08.03.06</t>
  </si>
  <si>
    <t>08.03.07</t>
  </si>
  <si>
    <t>01.03.01</t>
  </si>
  <si>
    <t>Fourniture et pause des tuyaux PVC-U des diamètres DN63, 110, et 125, pour l'évacuation des eaux vannes, eaux usées et eaux pluviales, y compris tous les accessoires de pose, pour le bon fonctionnement de l'appareil.</t>
  </si>
  <si>
    <t>01.03.02</t>
  </si>
  <si>
    <t>Regards en maçonnerie de 60x60cm pour les EV, EU et EP du bâtiment et des sanitaires.</t>
  </si>
  <si>
    <t>01.03.03</t>
  </si>
  <si>
    <t>Fourniture et pose des gouttières, y compris les planches de rive et les descentes.</t>
  </si>
  <si>
    <t>01.03.04</t>
  </si>
  <si>
    <t>Descente des eaux en PVC 110 et connexion au tank des eaux pluviales de 1000 litres.</t>
  </si>
  <si>
    <t>01.03.05</t>
  </si>
  <si>
    <t>Construction d'une Fosse Septique de 35 usagers en béton armé</t>
  </si>
  <si>
    <t>01.03.06</t>
  </si>
  <si>
    <t>Construction d'un puits perdant en béton armé.</t>
  </si>
  <si>
    <t>01.03.07</t>
  </si>
  <si>
    <t>Evacuation des eaux  dans la cours, y compris le caniveau d'évacuation d'eaux pluviales</t>
  </si>
  <si>
    <t>Mur de cloture</t>
  </si>
  <si>
    <t>Fourniture et pose d'un groupe hydrophore compact de type KSB, Grundfos ou similaire, d'un débit de 1,5m3/h et une hauteur manométrique de 20mCE pour l'amélioration de la pression dans le réseau, y compris coffret de commande, régulateur de pression, crépine, vannes et soupape de sécurité, clapet de non retour, tableau de commande, ainsi que tous les éléments nécessaires pour le bon fonctionnement du réseau.</t>
  </si>
  <si>
    <t>Fourniture et pose des tuyaux PPR de pression PN10 et diamètre DN 20/25 conforme au plan, pour la distribution d'eau à l'intérieur des sanitaires à coté, y compris les robinetteries, les vannes, coudes, clapet de non retour, soupape de sécurité, les saignée des murs , ainsi que tous les accessoires nécessaire au raccordement et bon fonctionnement du réseau.</t>
  </si>
  <si>
    <t>pfft</t>
  </si>
  <si>
    <t>08.01.05</t>
  </si>
  <si>
    <t>Fourniture et pose de 2 lavabos sur plan vasque conformément au plan, y compris le plan vasque et robinetteries , siphon et cache siphon,  vanne à passage direct, ainsi que tous les accessoires nécessaires pour le bon fonctionnement de l'appareil.</t>
  </si>
  <si>
    <t>Fourniture et pose des urinoirs, y compris la robinetteries, siphon et cache siphon,  vanne à passage direct, ainsi que tous les accessoires nécessaires pour le bon fonctionnement de l'appareil.</t>
  </si>
  <si>
    <t>Construction d'une Fosse Septique de 35 usagers en béton armé, y compris tous les accessoires nécessaire de mise en œuvre</t>
  </si>
  <si>
    <t>Construction d'un puits perdant en béton armé, y compris tous les accessoires nécessaire de mise en œuvre</t>
  </si>
  <si>
    <t>Fourniture et pose de 2 lavabos conformément au plan, y compris la robinetterie, siphon et cache siphon,  vanne à passage direct, ainsi que tous les accessoires nécessaires pour le bon fonctionnement de l'appareil.</t>
  </si>
  <si>
    <t>Fourniture et pose des miroirs biseautés de dimensions 80x100cm, y compris tous les accessoires de pose pour le bon fonctionnement de l'appareil</t>
  </si>
  <si>
    <t>ABA-A</t>
  </si>
  <si>
    <t>ABA-B</t>
  </si>
  <si>
    <t>ABA-C</t>
  </si>
  <si>
    <t>ABA-D</t>
  </si>
  <si>
    <t>ABA-E</t>
  </si>
  <si>
    <t>HANGAR</t>
  </si>
  <si>
    <t>SANITAIRES-1</t>
  </si>
  <si>
    <t>SALLE DE DESSIN</t>
  </si>
  <si>
    <t>RESIDENCE DES FEMMES</t>
  </si>
  <si>
    <t>VESTAIRES</t>
  </si>
  <si>
    <t>GRADINS,TERRAIN DE BASKET,BEACH VOLLEY</t>
  </si>
  <si>
    <t xml:space="preserve">Béton lavé </t>
  </si>
  <si>
    <t>Enduit interieur et exterieur (sur murs) au mortier dosé à au moins 400kg de ciment par m3 de sable</t>
  </si>
  <si>
    <t>Portes metallique double battants  de 180x220 (cm)</t>
  </si>
  <si>
    <t xml:space="preserve">CHAPITRE 11 : AMENAGEMENT EXTERIEUR </t>
  </si>
  <si>
    <t xml:space="preserve">dalle de sol pour espace de travail </t>
  </si>
  <si>
    <t xml:space="preserve">pots de fleurs </t>
  </si>
  <si>
    <t>Fermes métalliques en tubes carrés de 60x2,5</t>
  </si>
  <si>
    <t>Semelles isolées 100x100x25 en béton armé, avec un béton de classe C25/30</t>
  </si>
  <si>
    <t>Colonnes de 15x30 en béton armé, avec un béton de classe C25/30</t>
  </si>
  <si>
    <t xml:space="preserve">Grilles antivols avec ouvertures </t>
  </si>
  <si>
    <t xml:space="preserve">Installations electriques luminaires et cablerie </t>
  </si>
  <si>
    <t>03.02.01</t>
  </si>
  <si>
    <t>03.02.02</t>
  </si>
  <si>
    <t>03.02.03</t>
  </si>
  <si>
    <t>03.02.04</t>
  </si>
  <si>
    <t>03.02.05</t>
  </si>
  <si>
    <t>03.02.06</t>
  </si>
  <si>
    <t xml:space="preserve">Fo Po Carrelage en gres cérame 60x60 </t>
  </si>
  <si>
    <t>Faux plafond en gyproc sur gitage en chevrons 
de 5x5 (cm) de 61x61 de maille</t>
  </si>
  <si>
    <t>Enduit interieur et exterieur (sur murs ) au mortier dosé à au moins 400kg de ciment par m3 de sable</t>
  </si>
  <si>
    <t>Impostes métalliques de 60x80 (cm)</t>
  </si>
  <si>
    <t>Peinture lavable sur murs interieurs et exterieurs
 en deux couches minimales</t>
  </si>
  <si>
    <t>Mastic sur murs en 2 couches minimales</t>
  </si>
  <si>
    <t xml:space="preserve">Fo Po Faiences en gres cérame 30x60 </t>
  </si>
  <si>
    <t>Faux plafond en gyproc sur gitage en chevrons de 5x5 
(cm) de 61x61 de maille</t>
  </si>
  <si>
    <t xml:space="preserve">Portes metalliques avec imposte  de 160x220 (cm) </t>
  </si>
  <si>
    <t>Fenêtres métalliques  en nacos vitrées 
avec antivols  de 210x230 (cm)</t>
  </si>
  <si>
    <t>Peinture lavable sur murs interieurs et exterieurs 
en deux couches minimales</t>
  </si>
  <si>
    <t>Fo Po carrelage en gres cérame anti-dérapants  60x60</t>
  </si>
  <si>
    <t>Portes en bois 80 x220 (cm)</t>
  </si>
  <si>
    <t>Fenêtres en alumium coulissantes avec
 antiivols de 180x180 (cm)</t>
  </si>
  <si>
    <t xml:space="preserve">Aménagement exterieur en pavés </t>
  </si>
  <si>
    <t xml:space="preserve">Garde corps maçonné sur la terrasse </t>
  </si>
  <si>
    <t xml:space="preserve">SOUS TOTAL CHAPITRE 11 : AMENAGEMENT EXTERIEUR </t>
  </si>
  <si>
    <t>Portes metalliques vitrée  avec impostede 510x270 (cm)</t>
  </si>
  <si>
    <t>Portes metalliques vitrée avec imposte  de 90x270 (cm)</t>
  </si>
  <si>
    <t>Portes metalliques de 70x210 (cm)</t>
  </si>
  <si>
    <t>Portes metalliques de 80x220 (cm)</t>
  </si>
  <si>
    <t xml:space="preserve">CHAPITRE 02 : GRADINS </t>
  </si>
  <si>
    <t>Gradins béton de classe C25/30</t>
  </si>
  <si>
    <t xml:space="preserve">Rehabilitation du canniveau </t>
  </si>
  <si>
    <t xml:space="preserve">SOUS TOTAL CHAPITRE 02 : GRADINS </t>
  </si>
  <si>
    <t xml:space="preserve">CHAPITRE 03 : TERRAIN DE BEACH VOLLEY </t>
  </si>
  <si>
    <t xml:space="preserve">remblais en sable jaune de plage sur 30 cm </t>
  </si>
  <si>
    <t xml:space="preserve">SOUS TOTAL CHAPITRE 03 : TERRAIN BEACH VOLLEY </t>
  </si>
  <si>
    <t xml:space="preserve">CHAPITRE 05 : TERRAIN DE BASKET </t>
  </si>
  <si>
    <t xml:space="preserve">revetement de couverture terrain de basket
 en vynil de 60x60 </t>
  </si>
  <si>
    <t xml:space="preserve">SOUS TOTAL CHAPITRE 05 : TERRAIN DE BASKET </t>
  </si>
  <si>
    <t>Fo et po câble souterrain d'alimentation Ph+N 4mm²: câble enterré entre le TD éxistant au terrain basket et Coffret éclairage terrain basket</t>
  </si>
  <si>
    <t>Fo et Po Câble souterrain Ph+N 2,5mm²: pour l'alimantation des projecteurs</t>
  </si>
  <si>
    <t>Fo et po Projecteur LED 20 000 Lumen, IP65, IRC 60</t>
  </si>
  <si>
    <t xml:space="preserve">Fo et Po Mât métallique (ou materieau composite) de 9 m de longueur : inclure la fondation </t>
  </si>
  <si>
    <t xml:space="preserve">Fo et po boite de dérivation souterraine </t>
  </si>
  <si>
    <t>Fo et po coffret électrique de commande des projecteurs</t>
  </si>
  <si>
    <t xml:space="preserve">CHAPITRE 09 : ELECTRICITE GENERAL </t>
  </si>
  <si>
    <t>Portes metalliques grillagée de 200x220 (cm)</t>
  </si>
  <si>
    <t>u</t>
  </si>
  <si>
    <t xml:space="preserve">Film geotextile </t>
  </si>
  <si>
    <t xml:space="preserve">Drainngage sous terrain  en pvc </t>
  </si>
  <si>
    <t>épandage gravier sur 20 cm</t>
  </si>
  <si>
    <t xml:space="preserve">poteaux, piquet maitientet reglage hauteur , </t>
  </si>
  <si>
    <t xml:space="preserve">Bordure </t>
  </si>
  <si>
    <t xml:space="preserve">Anneau + accesoires et filet de BASKETBALL </t>
  </si>
  <si>
    <t>Chappe d'égalisation sur terrain de basket
 existant ép 5cm en béton legeremen</t>
  </si>
  <si>
    <t>12</t>
  </si>
  <si>
    <t>CHAPITRE 12: REHABILITATION SANITAIRE EXISTANT</t>
  </si>
  <si>
    <t>12.00</t>
  </si>
  <si>
    <t>COÛT</t>
  </si>
  <si>
    <t>ABA-FGHI</t>
  </si>
  <si>
    <t>TOTAL GENARAL LO1 (A+B+C+D+E+FGHI)</t>
  </si>
  <si>
    <t>Installation et repli chantier</t>
  </si>
  <si>
    <t xml:space="preserve">formation HSE et Kit de suréte santé et environnement (Casques, bottes et salopette) </t>
  </si>
  <si>
    <t>Démolitions diverses/vidange fosse septique</t>
  </si>
  <si>
    <t>Réhabilitation sanitaire existant</t>
  </si>
  <si>
    <t xml:space="preserve">REFERENCE </t>
  </si>
  <si>
    <t>DEVIS QUANTITATIF ET ESTIMATIF DES TRAVAUX DE CONSTRUCTION D'UN NOUVEAU BATIMENT HANGAR DE SCULPTURE A L'ACADEMIE DES BEAUX ARTS :GOMBE -KINSHASA-PROJET POUR ELLES/SPORT &amp; CULTURE, LOT 1</t>
  </si>
  <si>
    <t>DEVIS QUANTITATIF ET ESTIMATIF DES TRAVAUX DE CONSTRUCTION D'UN NOUVEAU BATIMENT DES SANITAIRES A L'ACADEMIE DES BEAUX ARTS :GOMBE -KINSHASA-PROJET POUR ELLES/SPORT &amp; CULTURE, LOT 1</t>
  </si>
  <si>
    <t>DEVIS QUANTITATIF ET ESTIMATIF DES TRAVAUX DE CONSTRUCTION D'UN NOUVEAU BATIMENT DES VESTIAIRES A L'ACADEMIE DES BEAUX ARTS :GOMBE -KINSHASA-PROJET POUR ELLES/SPORT &amp; CULTURE, LOT 1</t>
  </si>
  <si>
    <t>TABLEAU RACAPILATIF DES COÛTS DES TRAVAUX DES CONSTRUCTIONS DES INFRASTRUCTURES A L'ACADEMIE DES BEAUX ARTS :GOMBE -KINSHASA-PROJET POUR ELLES/SPORT &amp; CULTURE, LOT 1</t>
  </si>
  <si>
    <t>DEVIS QUANTITATIF ET ESTIMATIF DES TRAVAUX DE CONSTRUCTION D'UN NOUVEAU BATIMENT  POUR LA SALLE DE DESSIN A L'ACADEMIE DES BEAUX ARTS :GOMBE -KINSHASA-PROJET POUR ELLES/SPORT &amp; CULTURE, LOT 1</t>
  </si>
  <si>
    <t>DEVIS QUANTITATIF ET ESTIMATIF DES TRAVAUX DE CONSTRUCTION D'UN NOUVEAU BATIMENT POUR LA RESIDENCE DES FEMMES A L'ACADEMIE DES BEAUX ARTS :GOMBE -KINSHASA-PROJET POUR ELLES/SPORT &amp; CULTURE, LOT 1</t>
  </si>
  <si>
    <t xml:space="preserve">DEVIS QUANTITATIF ET ESTIMATIF DES TRAVAUX DE CONSTRUCTION ET AMENAGEMENT DES GRADINS POUR LES TERRAINS BASKET ET BEACH VOLLEY A L'ACADEMIE DES BEAUX ARTS :GOMBE -KINSHASA-PROJET POUR ELLES/SPORT &amp; CULTURE, LOT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</si>
</sst>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quot;* #,##0.00_);_(&quot;$&quot;* \(#,##0.00\);_(&quot;$&quot;* &quot;-&quot;??_);_(@_)"/>
    <numFmt numFmtId="165" formatCode="_(* #,##0.00_);_(* \(#,##0.00\);_(* &quot;-&quot;??_);_(@_)"/>
    <numFmt numFmtId="166" formatCode="_-* #,##0.00\ &quot;€&quot;_-;\-* #,##0.00\ &quot;€&quot;_-;_-* &quot;-&quot;??\ &quot;€&quot;_-;_-@_-"/>
    <numFmt numFmtId="167" formatCode="_-* #,##0.00\ _€_-;\-* #,##0.00\ _€_-;_-* &quot;-&quot;??\ _€_-;_-@_-"/>
    <numFmt numFmtId="168" formatCode="_(&quot;$&quot;* #,##0.0_);_(&quot;$&quot;* \(#,##0.0\);_(&quot;$&quot;* &quot;-&quot;??_);_(@_)"/>
    <numFmt numFmtId="169" formatCode="_-[$$-409]* #,##0.00_ ;_-[$$-409]* \-#,##0.00\ ;_-[$$-409]* &quot;-&quot;??_ ;_-@_ "/>
    <numFmt numFmtId="170" formatCode="_ * #,##0.00_)\ _F_C_ ;_ * \(#,##0.00\)\ _F_C_ ;_ * &quot;-&quot;??_)\ _F_C_ ;_ @_ "/>
  </numFmts>
  <fonts count="18" x14ac:knownFonts="1">
    <font>
      <sz val="11"/>
      <color theme="1"/>
      <name val="Calibri"/>
      <family val="2"/>
      <scheme val="minor"/>
    </font>
    <font>
      <b/>
      <sz val="11"/>
      <color theme="1"/>
      <name val="Calibri"/>
      <family val="2"/>
      <scheme val="minor"/>
    </font>
    <font>
      <b/>
      <sz val="12"/>
      <color theme="1"/>
      <name val="Calibri"/>
      <family val="2"/>
      <scheme val="minor"/>
    </font>
    <font>
      <b/>
      <sz val="11"/>
      <name val="Calibri"/>
      <family val="2"/>
      <scheme val="minor"/>
    </font>
    <font>
      <b/>
      <sz val="14"/>
      <color rgb="FFFFFFFF"/>
      <name val="Calibri"/>
      <family val="2"/>
      <scheme val="minor"/>
    </font>
    <font>
      <sz val="11"/>
      <color rgb="FF000000"/>
      <name val="Calibri"/>
      <family val="2"/>
    </font>
    <font>
      <sz val="11"/>
      <color theme="1"/>
      <name val="Calibri"/>
      <family val="2"/>
    </font>
    <font>
      <sz val="11"/>
      <name val="Calibri"/>
      <family val="2"/>
      <scheme val="minor"/>
    </font>
    <font>
      <b/>
      <sz val="16"/>
      <color rgb="FF000000"/>
      <name val="Calibri"/>
      <family val="2"/>
    </font>
    <font>
      <sz val="8"/>
      <name val="Calibri"/>
      <family val="2"/>
      <scheme val="minor"/>
    </font>
    <font>
      <sz val="11"/>
      <color rgb="FFFF0000"/>
      <name val="Calibri"/>
      <family val="2"/>
      <scheme val="minor"/>
    </font>
    <font>
      <sz val="11"/>
      <color rgb="FF000000"/>
      <name val="Calibri"/>
      <family val="2"/>
      <scheme val="minor"/>
    </font>
    <font>
      <sz val="11"/>
      <color theme="1"/>
      <name val="Calibri"/>
      <family val="2"/>
      <scheme val="minor"/>
    </font>
    <font>
      <vertAlign val="superscript"/>
      <sz val="11"/>
      <color theme="1"/>
      <name val="Calibri"/>
      <family val="2"/>
    </font>
    <font>
      <b/>
      <sz val="10"/>
      <color theme="1"/>
      <name val="Calibri"/>
      <family val="2"/>
      <scheme val="minor"/>
    </font>
    <font>
      <sz val="12"/>
      <color theme="1"/>
      <name val="Calibri"/>
      <family val="2"/>
      <scheme val="minor"/>
    </font>
    <font>
      <sz val="11"/>
      <name val="Calibri"/>
      <family val="2"/>
    </font>
    <font>
      <b/>
      <sz val="11"/>
      <color theme="0"/>
      <name val="Calibri"/>
      <family val="2"/>
      <scheme val="minor"/>
    </font>
  </fonts>
  <fills count="14">
    <fill>
      <patternFill patternType="none"/>
    </fill>
    <fill>
      <patternFill patternType="gray125"/>
    </fill>
    <fill>
      <patternFill patternType="solid">
        <fgColor rgb="FF305496"/>
        <bgColor rgb="FF000000"/>
      </patternFill>
    </fill>
    <fill>
      <patternFill patternType="solid">
        <fgColor theme="0" tint="-0.249977111117893"/>
        <bgColor indexed="64"/>
      </patternFill>
    </fill>
    <fill>
      <patternFill patternType="solid">
        <fgColor theme="5" tint="0.59999389629810485"/>
        <bgColor indexed="64"/>
      </patternFill>
    </fill>
    <fill>
      <patternFill patternType="solid">
        <fgColor theme="7" tint="0.39997558519241921"/>
        <bgColor indexed="64"/>
      </patternFill>
    </fill>
    <fill>
      <patternFill patternType="solid">
        <fgColor rgb="FFBFBFBF"/>
        <bgColor indexed="64"/>
      </patternFill>
    </fill>
    <fill>
      <patternFill patternType="solid">
        <fgColor rgb="FFFFFFFF"/>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8" tint="-0.249977111117893"/>
        <bgColor indexed="64"/>
      </patternFill>
    </fill>
    <fill>
      <patternFill patternType="solid">
        <fgColor theme="9" tint="0.59999389629810485"/>
        <bgColor indexed="64"/>
      </patternFill>
    </fill>
    <fill>
      <patternFill patternType="solid">
        <fgColor theme="7" tint="0.59999389629810485"/>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diagonal/>
    </border>
    <border>
      <left style="thin">
        <color rgb="FF000000"/>
      </left>
      <right/>
      <top style="thin">
        <color rgb="FF000000"/>
      </top>
      <bottom/>
      <diagonal/>
    </border>
    <border>
      <left/>
      <right/>
      <top style="thin">
        <color rgb="FF000000"/>
      </top>
      <bottom/>
      <diagonal/>
    </border>
    <border>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right/>
      <top/>
      <bottom style="thin">
        <color rgb="FF000000"/>
      </bottom>
      <diagonal/>
    </border>
    <border>
      <left/>
      <right style="thin">
        <color rgb="FF000000"/>
      </right>
      <top style="thin">
        <color rgb="FF000000"/>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rgb="FF000000"/>
      </right>
      <top style="thin">
        <color rgb="FF000000"/>
      </top>
      <bottom style="thin">
        <color indexed="64"/>
      </bottom>
      <diagonal/>
    </border>
    <border>
      <left/>
      <right style="thin">
        <color indexed="64"/>
      </right>
      <top style="thin">
        <color rgb="FF000000"/>
      </top>
      <bottom style="thin">
        <color rgb="FF000000"/>
      </bottom>
      <diagonal/>
    </border>
    <border>
      <left/>
      <right style="thin">
        <color rgb="FF000000"/>
      </right>
      <top/>
      <bottom/>
      <diagonal/>
    </border>
    <border>
      <left style="thin">
        <color auto="1"/>
      </left>
      <right/>
      <top style="thin">
        <color auto="1"/>
      </top>
      <bottom/>
      <diagonal/>
    </border>
    <border>
      <left style="thin">
        <color rgb="FF000000"/>
      </left>
      <right/>
      <top/>
      <bottom style="thin">
        <color indexed="64"/>
      </bottom>
      <diagonal/>
    </border>
    <border>
      <left style="thin">
        <color indexed="64"/>
      </left>
      <right/>
      <top/>
      <bottom style="thin">
        <color rgb="FF000000"/>
      </bottom>
      <diagonal/>
    </border>
    <border>
      <left style="thin">
        <color rgb="FF000000"/>
      </left>
      <right/>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s>
  <cellStyleXfs count="5">
    <xf numFmtId="0" fontId="0" fillId="0" borderId="0"/>
    <xf numFmtId="164" fontId="12" fillId="0" borderId="0" applyFont="0" applyFill="0" applyBorder="0" applyAlignment="0" applyProtection="0"/>
    <xf numFmtId="165" fontId="12" fillId="0" borderId="0" applyFont="0" applyFill="0" applyBorder="0" applyAlignment="0" applyProtection="0"/>
    <xf numFmtId="167" fontId="12" fillId="0" borderId="0" applyFont="0" applyFill="0" applyBorder="0" applyAlignment="0" applyProtection="0"/>
    <xf numFmtId="166" fontId="12" fillId="0" borderId="0" applyFont="0" applyFill="0" applyBorder="0" applyAlignment="0" applyProtection="0"/>
  </cellStyleXfs>
  <cellXfs count="193">
    <xf numFmtId="0" fontId="0" fillId="0" borderId="0" xfId="0"/>
    <xf numFmtId="0" fontId="0" fillId="0" borderId="0" xfId="0" applyAlignment="1">
      <alignment vertical="center"/>
    </xf>
    <xf numFmtId="0" fontId="0" fillId="0" borderId="1" xfId="0" applyBorder="1" applyAlignment="1">
      <alignment vertical="center"/>
    </xf>
    <xf numFmtId="0" fontId="1" fillId="4" borderId="13" xfId="0" applyFont="1" applyFill="1" applyBorder="1" applyAlignment="1">
      <alignment horizontal="center" vertical="center"/>
    </xf>
    <xf numFmtId="0" fontId="0" fillId="0" borderId="8" xfId="0" applyBorder="1" applyAlignment="1">
      <alignment vertical="center"/>
    </xf>
    <xf numFmtId="0" fontId="0" fillId="0" borderId="7" xfId="0" applyBorder="1" applyAlignment="1">
      <alignment vertical="center"/>
    </xf>
    <xf numFmtId="0" fontId="0" fillId="0" borderId="10" xfId="0" applyBorder="1" applyAlignment="1">
      <alignment vertical="center"/>
    </xf>
    <xf numFmtId="0" fontId="1" fillId="0" borderId="0" xfId="0" applyFont="1" applyAlignment="1">
      <alignment vertical="center"/>
    </xf>
    <xf numFmtId="0" fontId="0" fillId="0" borderId="6" xfId="0" applyBorder="1" applyAlignment="1">
      <alignment vertical="center"/>
    </xf>
    <xf numFmtId="0" fontId="0" fillId="0" borderId="4" xfId="0" applyBorder="1" applyAlignment="1">
      <alignment vertical="center"/>
    </xf>
    <xf numFmtId="0" fontId="0" fillId="0" borderId="18" xfId="0" applyBorder="1" applyAlignment="1">
      <alignment vertical="center"/>
    </xf>
    <xf numFmtId="0" fontId="2" fillId="0" borderId="0" xfId="0" applyFont="1" applyAlignment="1">
      <alignment vertical="center"/>
    </xf>
    <xf numFmtId="0" fontId="1" fillId="0" borderId="0" xfId="0" applyFont="1" applyAlignment="1">
      <alignment horizontal="center" vertical="center"/>
    </xf>
    <xf numFmtId="0" fontId="0" fillId="0" borderId="1" xfId="0" applyBorder="1" applyAlignment="1">
      <alignment vertical="center" wrapText="1"/>
    </xf>
    <xf numFmtId="0" fontId="1" fillId="4" borderId="13" xfId="0" applyFont="1" applyFill="1" applyBorder="1" applyAlignment="1">
      <alignment vertical="center" wrapText="1"/>
    </xf>
    <xf numFmtId="49" fontId="1" fillId="4" borderId="20" xfId="0" applyNumberFormat="1" applyFont="1" applyFill="1" applyBorder="1" applyAlignment="1">
      <alignment horizontal="left" vertical="center"/>
    </xf>
    <xf numFmtId="49" fontId="0" fillId="0" borderId="13" xfId="0" applyNumberFormat="1" applyBorder="1" applyAlignment="1">
      <alignment horizontal="left" vertical="center"/>
    </xf>
    <xf numFmtId="49" fontId="0" fillId="0" borderId="20" xfId="0" applyNumberFormat="1" applyBorder="1" applyAlignment="1">
      <alignment horizontal="left" vertical="center"/>
    </xf>
    <xf numFmtId="49" fontId="0" fillId="0" borderId="14" xfId="0" applyNumberFormat="1" applyBorder="1" applyAlignment="1">
      <alignment horizontal="left" vertical="center"/>
    </xf>
    <xf numFmtId="49" fontId="0" fillId="0" borderId="1" xfId="0" applyNumberFormat="1" applyBorder="1" applyAlignment="1">
      <alignment horizontal="left" vertical="center"/>
    </xf>
    <xf numFmtId="49" fontId="1" fillId="0" borderId="9" xfId="0" applyNumberFormat="1" applyFont="1" applyBorder="1" applyAlignment="1">
      <alignment horizontal="left" vertical="center"/>
    </xf>
    <xf numFmtId="49" fontId="1" fillId="0" borderId="0" xfId="0" applyNumberFormat="1" applyFont="1" applyAlignment="1">
      <alignment horizontal="left" vertical="center"/>
    </xf>
    <xf numFmtId="0" fontId="0" fillId="0" borderId="7" xfId="0" applyBorder="1" applyAlignment="1">
      <alignment horizontal="center" vertical="center"/>
    </xf>
    <xf numFmtId="0" fontId="0" fillId="0" borderId="1" xfId="0" applyBorder="1" applyAlignment="1">
      <alignment horizontal="center" vertical="center"/>
    </xf>
    <xf numFmtId="0" fontId="0" fillId="0" borderId="6" xfId="0" applyBorder="1" applyAlignment="1">
      <alignment horizontal="center" vertical="center"/>
    </xf>
    <xf numFmtId="0" fontId="5" fillId="0" borderId="8" xfId="0" applyFont="1" applyBorder="1" applyAlignment="1">
      <alignment horizontal="center" vertical="center"/>
    </xf>
    <xf numFmtId="0" fontId="0" fillId="0" borderId="0" xfId="0" applyAlignment="1">
      <alignment horizontal="center" vertical="center"/>
    </xf>
    <xf numFmtId="0" fontId="1" fillId="4" borderId="13" xfId="0" applyFont="1" applyFill="1" applyBorder="1" applyAlignment="1">
      <alignment horizontal="right" vertical="center"/>
    </xf>
    <xf numFmtId="0" fontId="0" fillId="0" borderId="7" xfId="0" applyBorder="1" applyAlignment="1">
      <alignment horizontal="right" vertical="center"/>
    </xf>
    <xf numFmtId="0" fontId="0" fillId="0" borderId="1" xfId="0" applyBorder="1" applyAlignment="1">
      <alignment horizontal="right" vertical="center"/>
    </xf>
    <xf numFmtId="0" fontId="0" fillId="0" borderId="6" xfId="0" applyBorder="1" applyAlignment="1">
      <alignment horizontal="right" vertical="center"/>
    </xf>
    <xf numFmtId="0" fontId="0" fillId="0" borderId="3" xfId="0" applyBorder="1" applyAlignment="1">
      <alignment horizontal="right" vertical="center"/>
    </xf>
    <xf numFmtId="0" fontId="1" fillId="0" borderId="0" xfId="0" applyFont="1" applyAlignment="1">
      <alignment horizontal="right" vertical="center"/>
    </xf>
    <xf numFmtId="0" fontId="0" fillId="0" borderId="0" xfId="0" applyAlignment="1">
      <alignment horizontal="right" vertical="center"/>
    </xf>
    <xf numFmtId="164" fontId="1" fillId="5" borderId="7" xfId="0" applyNumberFormat="1" applyFont="1" applyFill="1" applyBorder="1" applyAlignment="1">
      <alignment horizontal="right" vertical="center"/>
    </xf>
    <xf numFmtId="164" fontId="0" fillId="0" borderId="7" xfId="0" applyNumberFormat="1" applyBorder="1" applyAlignment="1">
      <alignment horizontal="right" vertical="center"/>
    </xf>
    <xf numFmtId="164" fontId="1" fillId="3" borderId="7" xfId="0" applyNumberFormat="1" applyFont="1" applyFill="1" applyBorder="1" applyAlignment="1">
      <alignment horizontal="right" vertical="center"/>
    </xf>
    <xf numFmtId="0" fontId="1" fillId="0" borderId="5" xfId="0" applyFont="1" applyBorder="1" applyAlignment="1">
      <alignment horizontal="left" vertical="center"/>
    </xf>
    <xf numFmtId="164" fontId="0" fillId="0" borderId="8" xfId="0" applyNumberFormat="1" applyBorder="1" applyAlignment="1">
      <alignment horizontal="right" vertical="center"/>
    </xf>
    <xf numFmtId="168" fontId="1" fillId="3" borderId="19" xfId="0" applyNumberFormat="1" applyFont="1" applyFill="1" applyBorder="1" applyAlignment="1">
      <alignment horizontal="right" vertical="center"/>
    </xf>
    <xf numFmtId="0" fontId="1" fillId="0" borderId="1" xfId="0" applyFont="1" applyBorder="1" applyAlignment="1">
      <alignment horizontal="left" vertical="center"/>
    </xf>
    <xf numFmtId="168" fontId="1" fillId="0" borderId="1" xfId="0" applyNumberFormat="1" applyFont="1" applyBorder="1" applyAlignment="1">
      <alignment horizontal="right" vertical="center"/>
    </xf>
    <xf numFmtId="0" fontId="0" fillId="0" borderId="18" xfId="0" applyBorder="1" applyAlignment="1">
      <alignment vertical="center" wrapText="1"/>
    </xf>
    <xf numFmtId="164" fontId="0" fillId="0" borderId="19" xfId="0" applyNumberFormat="1" applyBorder="1" applyAlignment="1">
      <alignment horizontal="right" vertical="center"/>
    </xf>
    <xf numFmtId="49" fontId="1" fillId="4" borderId="1" xfId="0" applyNumberFormat="1" applyFont="1" applyFill="1" applyBorder="1" applyAlignment="1">
      <alignment horizontal="left" vertical="center"/>
    </xf>
    <xf numFmtId="0" fontId="1" fillId="4" borderId="1" xfId="0" applyFont="1" applyFill="1" applyBorder="1" applyAlignment="1">
      <alignment vertical="center" wrapText="1"/>
    </xf>
    <xf numFmtId="0" fontId="1" fillId="4" borderId="1" xfId="0" applyFont="1" applyFill="1" applyBorder="1" applyAlignment="1">
      <alignment horizontal="center" vertical="center"/>
    </xf>
    <xf numFmtId="0" fontId="1" fillId="4" borderId="1" xfId="0" applyFont="1" applyFill="1" applyBorder="1" applyAlignment="1">
      <alignment horizontal="right" vertical="center"/>
    </xf>
    <xf numFmtId="164" fontId="0" fillId="0" borderId="1" xfId="0" applyNumberFormat="1" applyBorder="1" applyAlignment="1">
      <alignment horizontal="right" vertical="center"/>
    </xf>
    <xf numFmtId="164" fontId="1" fillId="3" borderId="1" xfId="0" applyNumberFormat="1" applyFont="1" applyFill="1" applyBorder="1" applyAlignment="1">
      <alignment horizontal="right" vertical="center"/>
    </xf>
    <xf numFmtId="0" fontId="0" fillId="0" borderId="7" xfId="0" applyBorder="1" applyAlignment="1">
      <alignment vertical="center" wrapText="1"/>
    </xf>
    <xf numFmtId="164" fontId="1" fillId="3" borderId="19" xfId="0" applyNumberFormat="1" applyFont="1" applyFill="1" applyBorder="1" applyAlignment="1">
      <alignment horizontal="right" vertical="center"/>
    </xf>
    <xf numFmtId="49" fontId="1" fillId="0" borderId="1" xfId="0" applyNumberFormat="1" applyFont="1" applyBorder="1" applyAlignment="1">
      <alignment horizontal="left" vertical="center"/>
    </xf>
    <xf numFmtId="0" fontId="5" fillId="0" borderId="8" xfId="0" applyFont="1" applyBorder="1" applyAlignment="1">
      <alignment vertical="center" wrapText="1"/>
    </xf>
    <xf numFmtId="0" fontId="1" fillId="0" borderId="0" xfId="0" applyFont="1" applyAlignment="1">
      <alignment horizontal="left" vertical="center"/>
    </xf>
    <xf numFmtId="168" fontId="0" fillId="3" borderId="7" xfId="0" applyNumberFormat="1" applyFill="1" applyBorder="1" applyAlignment="1">
      <alignment horizontal="right" vertical="center"/>
    </xf>
    <xf numFmtId="0" fontId="7" fillId="0" borderId="7" xfId="0" applyFont="1" applyBorder="1" applyAlignment="1">
      <alignment horizontal="center" vertical="center"/>
    </xf>
    <xf numFmtId="0" fontId="0" fillId="0" borderId="1" xfId="0" applyBorder="1"/>
    <xf numFmtId="0" fontId="1" fillId="0" borderId="7" xfId="0" applyFont="1" applyBorder="1" applyAlignment="1">
      <alignment horizontal="left" vertical="center"/>
    </xf>
    <xf numFmtId="164" fontId="1" fillId="0" borderId="7" xfId="0" applyNumberFormat="1" applyFont="1" applyBorder="1" applyAlignment="1">
      <alignment horizontal="right" vertical="center"/>
    </xf>
    <xf numFmtId="0" fontId="0" fillId="0" borderId="1" xfId="0" quotePrefix="1" applyBorder="1" applyAlignment="1">
      <alignment horizontal="left" vertical="center"/>
    </xf>
    <xf numFmtId="165" fontId="11" fillId="0" borderId="1" xfId="2" applyFont="1" applyBorder="1" applyAlignment="1">
      <alignment horizontal="center" vertical="center"/>
    </xf>
    <xf numFmtId="0" fontId="1" fillId="4" borderId="6" xfId="0" applyFont="1" applyFill="1" applyBorder="1" applyAlignment="1">
      <alignment horizontal="center" vertical="center"/>
    </xf>
    <xf numFmtId="165" fontId="11" fillId="0" borderId="7" xfId="2" applyFont="1" applyBorder="1" applyAlignment="1">
      <alignment horizontal="center" vertical="center"/>
    </xf>
    <xf numFmtId="0" fontId="0" fillId="0" borderId="0" xfId="0" quotePrefix="1" applyAlignment="1">
      <alignment vertical="center"/>
    </xf>
    <xf numFmtId="165" fontId="0" fillId="0" borderId="1" xfId="0" applyNumberFormat="1" applyBorder="1" applyAlignment="1">
      <alignment horizontal="right" vertical="center"/>
    </xf>
    <xf numFmtId="49" fontId="0" fillId="0" borderId="32" xfId="0" applyNumberFormat="1" applyBorder="1" applyAlignment="1">
      <alignment horizontal="left" vertical="center"/>
    </xf>
    <xf numFmtId="0" fontId="1" fillId="4" borderId="6" xfId="0" applyFont="1" applyFill="1" applyBorder="1" applyAlignment="1">
      <alignment vertical="center" wrapText="1"/>
    </xf>
    <xf numFmtId="0" fontId="6" fillId="0" borderId="1" xfId="0" applyFont="1" applyBorder="1" applyAlignment="1">
      <alignment vertical="center" wrapText="1"/>
    </xf>
    <xf numFmtId="0" fontId="1" fillId="4" borderId="6" xfId="0" applyFont="1" applyFill="1" applyBorder="1" applyAlignment="1">
      <alignment horizontal="right" vertical="center"/>
    </xf>
    <xf numFmtId="164" fontId="6" fillId="0" borderId="1" xfId="0" applyNumberFormat="1" applyFont="1" applyBorder="1" applyAlignment="1">
      <alignment vertical="center" wrapText="1"/>
    </xf>
    <xf numFmtId="0" fontId="6" fillId="0" borderId="1" xfId="0" applyFont="1" applyBorder="1" applyAlignment="1">
      <alignment horizontal="center" vertical="center" wrapText="1"/>
    </xf>
    <xf numFmtId="49" fontId="1" fillId="4" borderId="6" xfId="0" applyNumberFormat="1" applyFont="1" applyFill="1" applyBorder="1" applyAlignment="1">
      <alignment horizontal="left" vertical="center"/>
    </xf>
    <xf numFmtId="0" fontId="7" fillId="0" borderId="1" xfId="0" applyFont="1" applyBorder="1" applyAlignment="1">
      <alignment horizontal="left" vertical="center" wrapText="1"/>
    </xf>
    <xf numFmtId="0" fontId="5" fillId="0" borderId="2" xfId="0" applyFont="1" applyBorder="1" applyAlignment="1">
      <alignment vertical="center"/>
    </xf>
    <xf numFmtId="0" fontId="0" fillId="0" borderId="4" xfId="0" applyBorder="1" applyAlignment="1">
      <alignment vertical="center" wrapText="1"/>
    </xf>
    <xf numFmtId="0" fontId="5" fillId="0" borderId="13" xfId="0" applyFont="1" applyBorder="1" applyAlignment="1">
      <alignment horizontal="center" vertical="center"/>
    </xf>
    <xf numFmtId="0" fontId="0" fillId="0" borderId="19" xfId="0" applyBorder="1" applyAlignment="1">
      <alignment horizontal="right" vertical="center"/>
    </xf>
    <xf numFmtId="0" fontId="0" fillId="0" borderId="6" xfId="0" applyBorder="1" applyAlignment="1">
      <alignment vertical="center" wrapText="1"/>
    </xf>
    <xf numFmtId="0" fontId="10" fillId="0" borderId="0" xfId="0" applyFont="1" applyAlignment="1">
      <alignment vertical="center"/>
    </xf>
    <xf numFmtId="0" fontId="0" fillId="0" borderId="29" xfId="0" applyBorder="1" applyAlignment="1">
      <alignment vertical="center" wrapText="1"/>
    </xf>
    <xf numFmtId="0" fontId="5" fillId="0" borderId="14" xfId="0" applyFont="1" applyBorder="1" applyAlignment="1">
      <alignment horizontal="center" vertical="center"/>
    </xf>
    <xf numFmtId="164" fontId="0" fillId="0" borderId="1" xfId="0" applyNumberFormat="1" applyBorder="1" applyAlignment="1">
      <alignment vertical="center" wrapText="1"/>
    </xf>
    <xf numFmtId="164" fontId="0" fillId="0" borderId="7" xfId="0" applyNumberFormat="1" applyBorder="1" applyAlignment="1">
      <alignment vertical="center" wrapText="1"/>
    </xf>
    <xf numFmtId="0" fontId="7" fillId="7" borderId="1" xfId="0" applyFont="1" applyFill="1" applyBorder="1" applyAlignment="1">
      <alignment horizontal="left" vertical="center" wrapText="1"/>
    </xf>
    <xf numFmtId="0" fontId="7" fillId="7" borderId="1" xfId="0" applyFont="1" applyFill="1" applyBorder="1" applyAlignment="1">
      <alignment horizontal="center" vertical="center"/>
    </xf>
    <xf numFmtId="0" fontId="7" fillId="7" borderId="7" xfId="0" applyFont="1" applyFill="1" applyBorder="1" applyAlignment="1">
      <alignment horizontal="left" vertical="center" wrapText="1"/>
    </xf>
    <xf numFmtId="0" fontId="7" fillId="7" borderId="7" xfId="0" applyFont="1" applyFill="1" applyBorder="1" applyAlignment="1">
      <alignment horizontal="center" vertical="center"/>
    </xf>
    <xf numFmtId="0" fontId="7" fillId="7" borderId="7" xfId="0" applyFont="1" applyFill="1" applyBorder="1" applyAlignment="1">
      <alignment horizontal="left" vertical="center"/>
    </xf>
    <xf numFmtId="0" fontId="7" fillId="7" borderId="1" xfId="0" applyFont="1" applyFill="1" applyBorder="1" applyAlignment="1">
      <alignment horizontal="left" vertical="center"/>
    </xf>
    <xf numFmtId="0" fontId="0" fillId="0" borderId="6" xfId="0" applyBorder="1"/>
    <xf numFmtId="164" fontId="0" fillId="0" borderId="10" xfId="0" applyNumberFormat="1" applyBorder="1" applyAlignment="1">
      <alignment horizontal="right" vertical="center"/>
    </xf>
    <xf numFmtId="0" fontId="7" fillId="0" borderId="6" xfId="0" applyFont="1" applyBorder="1" applyAlignment="1">
      <alignment horizontal="left" vertical="center" wrapText="1"/>
    </xf>
    <xf numFmtId="0" fontId="7" fillId="7" borderId="6" xfId="0" applyFont="1" applyFill="1" applyBorder="1" applyAlignment="1">
      <alignment horizontal="center" vertical="center"/>
    </xf>
    <xf numFmtId="164" fontId="0" fillId="0" borderId="6" xfId="0" applyNumberFormat="1" applyBorder="1" applyAlignment="1">
      <alignment vertical="center" wrapText="1"/>
    </xf>
    <xf numFmtId="49" fontId="0" fillId="0" borderId="15" xfId="0" applyNumberFormat="1" applyBorder="1" applyAlignment="1">
      <alignment horizontal="left" vertical="center"/>
    </xf>
    <xf numFmtId="167" fontId="0" fillId="0" borderId="0" xfId="0" applyNumberFormat="1" applyAlignment="1">
      <alignment vertical="center"/>
    </xf>
    <xf numFmtId="49" fontId="0" fillId="0" borderId="1" xfId="0" applyNumberFormat="1" applyBorder="1" applyAlignment="1">
      <alignment horizontal="center" vertical="center"/>
    </xf>
    <xf numFmtId="0" fontId="7" fillId="0" borderId="1" xfId="0" applyFont="1" applyBorder="1" applyAlignment="1">
      <alignment horizontal="center" vertical="center"/>
    </xf>
    <xf numFmtId="4" fontId="7" fillId="0" borderId="1" xfId="0" applyNumberFormat="1" applyFont="1" applyBorder="1" applyAlignment="1">
      <alignment horizontal="right" vertical="center"/>
    </xf>
    <xf numFmtId="49" fontId="15" fillId="8" borderId="1" xfId="0" applyNumberFormat="1" applyFont="1" applyFill="1" applyBorder="1" applyAlignment="1">
      <alignment horizontal="center" vertical="center"/>
    </xf>
    <xf numFmtId="0" fontId="1" fillId="8" borderId="1" xfId="0" applyFont="1" applyFill="1" applyBorder="1" applyAlignment="1">
      <alignment vertical="center" wrapText="1"/>
    </xf>
    <xf numFmtId="0" fontId="2" fillId="8" borderId="1" xfId="0" applyFont="1" applyFill="1" applyBorder="1" applyAlignment="1">
      <alignment horizontal="center" vertical="center"/>
    </xf>
    <xf numFmtId="0" fontId="2" fillId="8" borderId="1" xfId="0" applyFont="1" applyFill="1" applyBorder="1" applyAlignment="1">
      <alignment horizontal="right" vertical="center"/>
    </xf>
    <xf numFmtId="49" fontId="0" fillId="0" borderId="0" xfId="0" applyNumberFormat="1" applyAlignment="1">
      <alignment horizontal="center" vertical="center"/>
    </xf>
    <xf numFmtId="0" fontId="7" fillId="0" borderId="7" xfId="0" applyFont="1" applyBorder="1" applyAlignment="1">
      <alignment horizontal="left" vertical="center" wrapText="1"/>
    </xf>
    <xf numFmtId="4" fontId="7" fillId="0" borderId="7" xfId="0" applyNumberFormat="1" applyFont="1" applyBorder="1" applyAlignment="1">
      <alignment horizontal="right" vertical="center"/>
    </xf>
    <xf numFmtId="49" fontId="0" fillId="0" borderId="14" xfId="0" applyNumberFormat="1" applyBorder="1" applyAlignment="1">
      <alignment horizontal="center" vertical="center"/>
    </xf>
    <xf numFmtId="0" fontId="1" fillId="0" borderId="23" xfId="0" applyFont="1" applyBorder="1" applyAlignment="1">
      <alignment vertical="center"/>
    </xf>
    <xf numFmtId="164" fontId="1" fillId="9" borderId="1" xfId="0" applyNumberFormat="1" applyFont="1" applyFill="1" applyBorder="1" applyAlignment="1">
      <alignment horizontal="right" vertical="center"/>
    </xf>
    <xf numFmtId="49" fontId="0" fillId="0" borderId="0" xfId="0" applyNumberFormat="1" applyAlignment="1">
      <alignment horizontal="left" vertical="center"/>
    </xf>
    <xf numFmtId="0" fontId="14" fillId="10" borderId="1" xfId="0" applyFont="1" applyFill="1" applyBorder="1" applyAlignment="1">
      <alignment horizontal="center" vertical="center"/>
    </xf>
    <xf numFmtId="0" fontId="14" fillId="10" borderId="1" xfId="0" applyFont="1" applyFill="1" applyBorder="1" applyAlignment="1">
      <alignment horizontal="center" vertical="center" wrapText="1"/>
    </xf>
    <xf numFmtId="49" fontId="7" fillId="0" borderId="13" xfId="0" applyNumberFormat="1" applyFont="1" applyBorder="1" applyAlignment="1">
      <alignment horizontal="left" vertical="center"/>
    </xf>
    <xf numFmtId="0" fontId="7" fillId="0" borderId="8" xfId="0" applyFont="1" applyBorder="1" applyAlignment="1">
      <alignment vertical="center" wrapText="1"/>
    </xf>
    <xf numFmtId="0" fontId="7" fillId="0" borderId="7" xfId="0" applyFont="1" applyBorder="1" applyAlignment="1">
      <alignment horizontal="right" vertical="center"/>
    </xf>
    <xf numFmtId="164" fontId="7" fillId="0" borderId="7" xfId="0" applyNumberFormat="1" applyFont="1" applyBorder="1" applyAlignment="1">
      <alignment horizontal="right" vertical="center"/>
    </xf>
    <xf numFmtId="0" fontId="7" fillId="0" borderId="18" xfId="0" applyFont="1" applyBorder="1" applyAlignment="1">
      <alignment vertical="center" wrapText="1"/>
    </xf>
    <xf numFmtId="0" fontId="7" fillId="0" borderId="4" xfId="0" applyFont="1" applyBorder="1" applyAlignment="1">
      <alignment vertical="center" wrapText="1"/>
    </xf>
    <xf numFmtId="0" fontId="7" fillId="0" borderId="6" xfId="0" applyFont="1" applyBorder="1" applyAlignment="1">
      <alignment horizontal="center" vertical="center"/>
    </xf>
    <xf numFmtId="0" fontId="7" fillId="0" borderId="19" xfId="0" applyFont="1" applyBorder="1" applyAlignment="1">
      <alignment horizontal="right" vertical="center"/>
    </xf>
    <xf numFmtId="164" fontId="7" fillId="0" borderId="19" xfId="0" applyNumberFormat="1" applyFont="1" applyBorder="1" applyAlignment="1">
      <alignment horizontal="right" vertical="center"/>
    </xf>
    <xf numFmtId="0" fontId="7" fillId="0" borderId="8"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wrapText="1"/>
    </xf>
    <xf numFmtId="0" fontId="7" fillId="0" borderId="1" xfId="0" applyFont="1" applyBorder="1" applyAlignment="1">
      <alignment vertical="center"/>
    </xf>
    <xf numFmtId="0" fontId="7" fillId="0" borderId="1" xfId="0" applyFont="1" applyBorder="1" applyAlignment="1">
      <alignment horizontal="right" vertical="center"/>
    </xf>
    <xf numFmtId="0" fontId="7" fillId="0" borderId="6" xfId="0" applyFont="1" applyBorder="1" applyAlignment="1">
      <alignment vertical="center" wrapText="1"/>
    </xf>
    <xf numFmtId="0" fontId="7" fillId="0" borderId="0" xfId="0" applyFont="1" applyAlignment="1">
      <alignment vertical="center"/>
    </xf>
    <xf numFmtId="2" fontId="7" fillId="0" borderId="7" xfId="0" applyNumberFormat="1" applyFont="1" applyBorder="1" applyAlignment="1">
      <alignment horizontal="right" vertical="center"/>
    </xf>
    <xf numFmtId="0" fontId="11" fillId="0" borderId="1" xfId="0" applyFont="1" applyBorder="1" applyAlignment="1">
      <alignment vertical="center" wrapText="1"/>
    </xf>
    <xf numFmtId="0" fontId="11" fillId="0" borderId="1" xfId="0" applyFont="1" applyBorder="1" applyAlignment="1">
      <alignment horizontal="center" vertical="center"/>
    </xf>
    <xf numFmtId="165" fontId="11" fillId="0" borderId="1" xfId="2" applyFont="1" applyFill="1" applyBorder="1" applyAlignment="1">
      <alignment horizontal="center" vertical="center"/>
    </xf>
    <xf numFmtId="167" fontId="0" fillId="0" borderId="1" xfId="0" applyNumberFormat="1" applyBorder="1" applyAlignment="1">
      <alignment horizontal="right" vertical="center"/>
    </xf>
    <xf numFmtId="0" fontId="0" fillId="0" borderId="7" xfId="0" applyBorder="1" applyAlignment="1">
      <alignment horizontal="left" vertical="center"/>
    </xf>
    <xf numFmtId="164" fontId="0" fillId="0" borderId="7" xfId="0" applyNumberFormat="1" applyBorder="1" applyAlignment="1">
      <alignment horizontal="center" vertical="center"/>
    </xf>
    <xf numFmtId="0" fontId="11" fillId="0" borderId="1" xfId="0" applyFont="1" applyBorder="1" applyAlignment="1">
      <alignment vertical="center"/>
    </xf>
    <xf numFmtId="169" fontId="6" fillId="0" borderId="1" xfId="0" applyNumberFormat="1" applyFont="1" applyBorder="1" applyAlignment="1">
      <alignment vertical="center" wrapText="1"/>
    </xf>
    <xf numFmtId="169" fontId="6" fillId="0" borderId="1" xfId="4" applyNumberFormat="1" applyFont="1" applyBorder="1" applyAlignment="1">
      <alignment vertical="center" wrapText="1"/>
    </xf>
    <xf numFmtId="0" fontId="6" fillId="0" borderId="6" xfId="0" applyFont="1" applyBorder="1" applyAlignment="1">
      <alignment vertical="center" wrapText="1"/>
    </xf>
    <xf numFmtId="169" fontId="6" fillId="0" borderId="6" xfId="4" applyNumberFormat="1" applyFont="1" applyBorder="1" applyAlignment="1">
      <alignment vertical="center" wrapText="1"/>
    </xf>
    <xf numFmtId="49" fontId="6" fillId="0" borderId="32" xfId="0" applyNumberFormat="1" applyFont="1" applyBorder="1" applyAlignment="1">
      <alignment horizontal="left" vertical="center"/>
    </xf>
    <xf numFmtId="49" fontId="6" fillId="0" borderId="15" xfId="0" applyNumberFormat="1" applyFont="1" applyBorder="1" applyAlignment="1">
      <alignment horizontal="left" vertical="center"/>
    </xf>
    <xf numFmtId="0" fontId="16" fillId="7" borderId="1" xfId="0" applyFont="1" applyFill="1" applyBorder="1" applyAlignment="1">
      <alignment horizontal="left" vertical="center" wrapText="1"/>
    </xf>
    <xf numFmtId="0" fontId="16" fillId="7" borderId="1" xfId="0" applyFont="1" applyFill="1" applyBorder="1" applyAlignment="1">
      <alignment horizontal="center" vertical="center"/>
    </xf>
    <xf numFmtId="0" fontId="16" fillId="7" borderId="1" xfId="0" applyFont="1" applyFill="1" applyBorder="1" applyAlignment="1">
      <alignment horizontal="left" vertical="center"/>
    </xf>
    <xf numFmtId="0" fontId="16" fillId="7" borderId="6" xfId="0" applyFont="1" applyFill="1" applyBorder="1" applyAlignment="1">
      <alignment horizontal="left" vertical="center"/>
    </xf>
    <xf numFmtId="0" fontId="16" fillId="7" borderId="6" xfId="0" applyFont="1" applyFill="1" applyBorder="1" applyAlignment="1">
      <alignment horizontal="center" vertical="center"/>
    </xf>
    <xf numFmtId="49" fontId="0" fillId="0" borderId="11" xfId="0" applyNumberFormat="1" applyBorder="1" applyAlignment="1">
      <alignment horizontal="left" vertical="center"/>
    </xf>
    <xf numFmtId="0" fontId="0" fillId="0" borderId="19" xfId="0" applyBorder="1" applyAlignment="1">
      <alignment vertical="center"/>
    </xf>
    <xf numFmtId="3" fontId="0" fillId="0" borderId="0" xfId="0" applyNumberFormat="1"/>
    <xf numFmtId="170" fontId="0" fillId="0" borderId="0" xfId="0" applyNumberFormat="1"/>
    <xf numFmtId="0" fontId="0" fillId="12" borderId="1" xfId="0" applyFill="1" applyBorder="1" applyAlignment="1">
      <alignment horizontal="center"/>
    </xf>
    <xf numFmtId="0" fontId="0" fillId="12" borderId="1" xfId="0" applyFill="1" applyBorder="1"/>
    <xf numFmtId="164" fontId="0" fillId="12" borderId="1" xfId="0" applyNumberFormat="1" applyFill="1" applyBorder="1"/>
    <xf numFmtId="164" fontId="1" fillId="13" borderId="1" xfId="0" applyNumberFormat="1" applyFont="1" applyFill="1" applyBorder="1"/>
    <xf numFmtId="49" fontId="0" fillId="0" borderId="16" xfId="0" applyNumberFormat="1" applyBorder="1" applyAlignment="1">
      <alignment horizontal="left" vertical="center"/>
    </xf>
    <xf numFmtId="49" fontId="0" fillId="0" borderId="16" xfId="0" applyNumberFormat="1" applyBorder="1" applyAlignment="1">
      <alignment horizontal="left" vertical="center" wrapText="1"/>
    </xf>
    <xf numFmtId="0" fontId="0" fillId="0" borderId="7" xfId="0" applyBorder="1" applyAlignment="1">
      <alignment horizontal="center" vertical="center" wrapText="1"/>
    </xf>
    <xf numFmtId="0" fontId="0" fillId="0" borderId="7" xfId="0" applyBorder="1" applyAlignment="1">
      <alignment horizontal="right" vertical="center" wrapText="1"/>
    </xf>
    <xf numFmtId="164" fontId="0" fillId="0" borderId="7" xfId="0" applyNumberFormat="1" applyBorder="1" applyAlignment="1">
      <alignment horizontal="right" vertical="center" wrapText="1"/>
    </xf>
    <xf numFmtId="0" fontId="0" fillId="0" borderId="0" xfId="0" applyAlignment="1">
      <alignment vertical="center" wrapText="1"/>
    </xf>
    <xf numFmtId="49" fontId="3" fillId="12" borderId="1" xfId="0" applyNumberFormat="1" applyFont="1" applyFill="1" applyBorder="1" applyAlignment="1">
      <alignment horizontal="left" vertical="center"/>
    </xf>
    <xf numFmtId="0" fontId="3" fillId="12" borderId="1" xfId="0" applyFont="1" applyFill="1" applyBorder="1" applyAlignment="1">
      <alignment horizontal="center" vertical="center" wrapText="1"/>
    </xf>
    <xf numFmtId="0" fontId="3" fillId="12" borderId="1" xfId="0" applyFont="1" applyFill="1" applyBorder="1" applyAlignment="1">
      <alignment horizontal="center" vertical="center"/>
    </xf>
    <xf numFmtId="0" fontId="1" fillId="12" borderId="1" xfId="0" applyFont="1" applyFill="1" applyBorder="1" applyAlignment="1">
      <alignment horizontal="center" vertical="center" wrapText="1"/>
    </xf>
    <xf numFmtId="0" fontId="17" fillId="11" borderId="33" xfId="0" applyFont="1" applyFill="1" applyBorder="1" applyAlignment="1">
      <alignment horizontal="center" wrapText="1"/>
    </xf>
    <xf numFmtId="0" fontId="17" fillId="11" borderId="34" xfId="0" applyFont="1" applyFill="1" applyBorder="1" applyAlignment="1">
      <alignment horizontal="center" wrapText="1"/>
    </xf>
    <xf numFmtId="0" fontId="17" fillId="11" borderId="35" xfId="0" applyFont="1" applyFill="1" applyBorder="1" applyAlignment="1">
      <alignment horizontal="center" wrapText="1"/>
    </xf>
    <xf numFmtId="0" fontId="0" fillId="13" borderId="1" xfId="0" applyFill="1" applyBorder="1" applyAlignment="1">
      <alignment horizontal="center"/>
    </xf>
    <xf numFmtId="0" fontId="8" fillId="0" borderId="21" xfId="0" applyFont="1" applyBorder="1" applyAlignment="1">
      <alignment horizontal="center" vertical="center"/>
    </xf>
    <xf numFmtId="0" fontId="1" fillId="6" borderId="30" xfId="0" applyFont="1" applyFill="1" applyBorder="1" applyAlignment="1">
      <alignment horizontal="left" vertical="center"/>
    </xf>
    <xf numFmtId="0" fontId="1" fillId="6" borderId="5" xfId="0" applyFont="1" applyFill="1" applyBorder="1" applyAlignment="1">
      <alignment horizontal="left" vertical="center"/>
    </xf>
    <xf numFmtId="0" fontId="1" fillId="6" borderId="26" xfId="0" applyFont="1" applyFill="1" applyBorder="1" applyAlignment="1">
      <alignment horizontal="left" vertical="center"/>
    </xf>
    <xf numFmtId="0" fontId="2" fillId="5" borderId="3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27" xfId="0" applyFont="1" applyFill="1" applyBorder="1" applyAlignment="1">
      <alignment horizontal="center" vertical="center" wrapText="1"/>
    </xf>
    <xf numFmtId="0" fontId="1" fillId="6" borderId="15" xfId="0" applyFont="1" applyFill="1" applyBorder="1" applyAlignment="1">
      <alignment horizontal="left" vertical="center"/>
    </xf>
    <xf numFmtId="0" fontId="1" fillId="6" borderId="0" xfId="0" applyFont="1" applyFill="1" applyAlignment="1">
      <alignment horizontal="left" vertical="center"/>
    </xf>
    <xf numFmtId="0" fontId="1" fillId="6" borderId="28" xfId="0" applyFont="1" applyFill="1" applyBorder="1" applyAlignment="1">
      <alignment horizontal="left" vertical="center"/>
    </xf>
    <xf numFmtId="0" fontId="1" fillId="6" borderId="23" xfId="0" applyFont="1" applyFill="1" applyBorder="1" applyAlignment="1">
      <alignment horizontal="left" vertical="center"/>
    </xf>
    <xf numFmtId="0" fontId="1" fillId="6" borderId="24" xfId="0" applyFont="1" applyFill="1" applyBorder="1" applyAlignment="1">
      <alignment horizontal="left" vertical="center"/>
    </xf>
    <xf numFmtId="0" fontId="1" fillId="6" borderId="25" xfId="0" applyFont="1" applyFill="1" applyBorder="1" applyAlignment="1">
      <alignment horizontal="left" vertical="center"/>
    </xf>
    <xf numFmtId="0" fontId="1" fillId="6" borderId="1" xfId="0" applyFont="1" applyFill="1" applyBorder="1" applyAlignment="1">
      <alignment horizontal="left" vertical="center"/>
    </xf>
    <xf numFmtId="0" fontId="1" fillId="6" borderId="16" xfId="0" applyFont="1" applyFill="1" applyBorder="1" applyAlignment="1">
      <alignment horizontal="left" vertical="center"/>
    </xf>
    <xf numFmtId="0" fontId="1" fillId="6" borderId="17" xfId="0" applyFont="1" applyFill="1" applyBorder="1" applyAlignment="1">
      <alignment horizontal="left" vertical="center"/>
    </xf>
    <xf numFmtId="0" fontId="1" fillId="6" borderId="22" xfId="0" applyFont="1" applyFill="1" applyBorder="1" applyAlignment="1">
      <alignment horizontal="left" vertical="center"/>
    </xf>
    <xf numFmtId="0" fontId="1" fillId="6" borderId="7" xfId="0" applyFont="1" applyFill="1" applyBorder="1" applyAlignment="1">
      <alignment horizontal="left" vertical="center"/>
    </xf>
    <xf numFmtId="0" fontId="1" fillId="9" borderId="1" xfId="0" applyFont="1" applyFill="1" applyBorder="1" applyAlignment="1">
      <alignment horizontal="center" vertical="center"/>
    </xf>
    <xf numFmtId="0" fontId="1" fillId="6" borderId="8" xfId="0" applyFont="1" applyFill="1" applyBorder="1" applyAlignment="1">
      <alignment horizontal="left" vertical="center"/>
    </xf>
    <xf numFmtId="0" fontId="4" fillId="2" borderId="36"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8" xfId="0" applyFont="1" applyFill="1" applyBorder="1" applyAlignment="1">
      <alignment horizontal="center" vertical="center" wrapText="1"/>
    </xf>
  </cellXfs>
  <cellStyles count="5">
    <cellStyle name="Comma 2" xfId="2" xr:uid="{00000000-0005-0000-0000-000000000000}"/>
    <cellStyle name="Comma 2 2" xfId="3" xr:uid="{00000000-0005-0000-0000-000001000000}"/>
    <cellStyle name="Currency 2" xfId="1" xr:uid="{00000000-0005-0000-0000-000002000000}"/>
    <cellStyle name="Monétaire" xfId="4"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2</xdr:col>
      <xdr:colOff>289560</xdr:colOff>
      <xdr:row>85</xdr:row>
      <xdr:rowOff>0</xdr:rowOff>
    </xdr:from>
    <xdr:ext cx="65" cy="172227"/>
    <xdr:sp macro="" textlink="">
      <xdr:nvSpPr>
        <xdr:cNvPr id="2" name="ZoneTexte 1">
          <a:extLst>
            <a:ext uri="{FF2B5EF4-FFF2-40B4-BE49-F238E27FC236}">
              <a16:creationId xmlns:a16="http://schemas.microsoft.com/office/drawing/2014/main" id="{8D8A88C2-CBA0-4218-B5F0-4852EDF4AF40}"/>
            </a:ext>
          </a:extLst>
        </xdr:cNvPr>
        <xdr:cNvSpPr txBox="1"/>
      </xdr:nvSpPr>
      <xdr:spPr>
        <a:xfrm>
          <a:off x="4385310" y="34709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72</xdr:row>
      <xdr:rowOff>41910</xdr:rowOff>
    </xdr:from>
    <xdr:ext cx="65" cy="172227"/>
    <xdr:sp macro="" textlink="">
      <xdr:nvSpPr>
        <xdr:cNvPr id="4" name="ZoneTexte 3">
          <a:extLst>
            <a:ext uri="{FF2B5EF4-FFF2-40B4-BE49-F238E27FC236}">
              <a16:creationId xmlns:a16="http://schemas.microsoft.com/office/drawing/2014/main" id="{084D710B-6876-4293-B4AD-D6A8FE272CE4}"/>
            </a:ext>
          </a:extLst>
        </xdr:cNvPr>
        <xdr:cNvSpPr txBox="1"/>
      </xdr:nvSpPr>
      <xdr:spPr>
        <a:xfrm>
          <a:off x="4385310" y="19469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8</xdr:col>
      <xdr:colOff>289560</xdr:colOff>
      <xdr:row>79</xdr:row>
      <xdr:rowOff>0</xdr:rowOff>
    </xdr:from>
    <xdr:ext cx="65" cy="172227"/>
    <xdr:sp macro="" textlink="">
      <xdr:nvSpPr>
        <xdr:cNvPr id="2" name="ZoneTexte 1">
          <a:extLst>
            <a:ext uri="{FF2B5EF4-FFF2-40B4-BE49-F238E27FC236}">
              <a16:creationId xmlns:a16="http://schemas.microsoft.com/office/drawing/2014/main" id="{6437FD61-3F42-7362-6192-0DB08DE5109C}"/>
            </a:ext>
          </a:extLst>
        </xdr:cNvPr>
        <xdr:cNvSpPr txBox="1"/>
      </xdr:nvSpPr>
      <xdr:spPr>
        <a:xfrm>
          <a:off x="13462635" y="21374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79</xdr:row>
      <xdr:rowOff>0</xdr:rowOff>
    </xdr:from>
    <xdr:ext cx="65" cy="172227"/>
    <xdr:sp macro="" textlink="">
      <xdr:nvSpPr>
        <xdr:cNvPr id="3" name="ZoneTexte 2">
          <a:extLst>
            <a:ext uri="{FF2B5EF4-FFF2-40B4-BE49-F238E27FC236}">
              <a16:creationId xmlns:a16="http://schemas.microsoft.com/office/drawing/2014/main" id="{81CFCFFF-8FC3-4AEA-9445-AF4FA8DC4FC6}"/>
            </a:ext>
          </a:extLst>
        </xdr:cNvPr>
        <xdr:cNvSpPr txBox="1"/>
      </xdr:nvSpPr>
      <xdr:spPr>
        <a:xfrm>
          <a:off x="4385310" y="21374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8</xdr:col>
      <xdr:colOff>289560</xdr:colOff>
      <xdr:row>69</xdr:row>
      <xdr:rowOff>41910</xdr:rowOff>
    </xdr:from>
    <xdr:ext cx="65" cy="172227"/>
    <xdr:sp macro="" textlink="">
      <xdr:nvSpPr>
        <xdr:cNvPr id="4" name="ZoneTexte 3">
          <a:extLst>
            <a:ext uri="{FF2B5EF4-FFF2-40B4-BE49-F238E27FC236}">
              <a16:creationId xmlns:a16="http://schemas.microsoft.com/office/drawing/2014/main" id="{6437FD61-3F42-7362-6192-0DB08DE5109C}"/>
            </a:ext>
          </a:extLst>
        </xdr:cNvPr>
        <xdr:cNvSpPr txBox="1"/>
      </xdr:nvSpPr>
      <xdr:spPr>
        <a:xfrm>
          <a:off x="13462635" y="21374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69</xdr:row>
      <xdr:rowOff>41910</xdr:rowOff>
    </xdr:from>
    <xdr:ext cx="65" cy="172227"/>
    <xdr:sp macro="" textlink="">
      <xdr:nvSpPr>
        <xdr:cNvPr id="5" name="ZoneTexte 4">
          <a:extLst>
            <a:ext uri="{FF2B5EF4-FFF2-40B4-BE49-F238E27FC236}">
              <a16:creationId xmlns:a16="http://schemas.microsoft.com/office/drawing/2014/main" id="{81CFCFFF-8FC3-4AEA-9445-AF4FA8DC4FC6}"/>
            </a:ext>
          </a:extLst>
        </xdr:cNvPr>
        <xdr:cNvSpPr txBox="1"/>
      </xdr:nvSpPr>
      <xdr:spPr>
        <a:xfrm>
          <a:off x="4385310" y="21374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2</xdr:col>
      <xdr:colOff>289560</xdr:colOff>
      <xdr:row>99</xdr:row>
      <xdr:rowOff>41910</xdr:rowOff>
    </xdr:from>
    <xdr:ext cx="65" cy="172227"/>
    <xdr:sp macro="" textlink="">
      <xdr:nvSpPr>
        <xdr:cNvPr id="2" name="ZoneTexte 1">
          <a:extLst>
            <a:ext uri="{FF2B5EF4-FFF2-40B4-BE49-F238E27FC236}">
              <a16:creationId xmlns:a16="http://schemas.microsoft.com/office/drawing/2014/main" id="{8D8A88C2-CBA0-4218-B5F0-4852EDF4AF40}"/>
            </a:ext>
          </a:extLst>
        </xdr:cNvPr>
        <xdr:cNvSpPr txBox="1"/>
      </xdr:nvSpPr>
      <xdr:spPr>
        <a:xfrm>
          <a:off x="4385310" y="252545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2"/>
  <sheetViews>
    <sheetView tabSelected="1" zoomScale="178" zoomScaleNormal="178" workbookViewId="0">
      <selection activeCell="D3" sqref="D3"/>
    </sheetView>
  </sheetViews>
  <sheetFormatPr baseColWidth="10" defaultColWidth="8.85546875" defaultRowHeight="15" x14ac:dyDescent="0.25"/>
  <cols>
    <col min="1" max="1" width="11" bestFit="1" customWidth="1"/>
    <col min="2" max="2" width="42.7109375" customWidth="1"/>
    <col min="3" max="3" width="28.85546875" customWidth="1"/>
    <col min="6" max="6" width="15.140625" bestFit="1" customWidth="1"/>
    <col min="8" max="8" width="9.28515625" customWidth="1"/>
  </cols>
  <sheetData>
    <row r="1" spans="1:6" ht="27.95" customHeight="1" thickBot="1" x14ac:dyDescent="0.3"/>
    <row r="2" spans="1:6" ht="36.950000000000003" customHeight="1" thickBot="1" x14ac:dyDescent="0.3">
      <c r="A2" s="166" t="s">
        <v>413</v>
      </c>
      <c r="B2" s="167"/>
      <c r="C2" s="168"/>
    </row>
    <row r="4" spans="1:6" x14ac:dyDescent="0.25">
      <c r="A4" s="112" t="s">
        <v>409</v>
      </c>
      <c r="B4" s="111" t="s">
        <v>1</v>
      </c>
      <c r="C4" s="112" t="s">
        <v>402</v>
      </c>
    </row>
    <row r="5" spans="1:6" x14ac:dyDescent="0.25">
      <c r="A5" s="152" t="s">
        <v>324</v>
      </c>
      <c r="B5" s="153" t="s">
        <v>329</v>
      </c>
      <c r="C5" s="154">
        <f>'ABA-A-HANGAR'!F100</f>
        <v>0</v>
      </c>
    </row>
    <row r="6" spans="1:6" x14ac:dyDescent="0.25">
      <c r="A6" s="152" t="s">
        <v>325</v>
      </c>
      <c r="B6" s="153" t="s">
        <v>330</v>
      </c>
      <c r="C6" s="154">
        <f>'ABA-B SANITAIRES-1'!F87</f>
        <v>0</v>
      </c>
    </row>
    <row r="7" spans="1:6" x14ac:dyDescent="0.25">
      <c r="A7" s="152" t="s">
        <v>326</v>
      </c>
      <c r="B7" s="153" t="s">
        <v>331</v>
      </c>
      <c r="C7" s="154">
        <f>'ABA-C SALLE DE DESSIN'!F88</f>
        <v>0</v>
      </c>
    </row>
    <row r="8" spans="1:6" x14ac:dyDescent="0.25">
      <c r="A8" s="152" t="s">
        <v>327</v>
      </c>
      <c r="B8" s="153" t="s">
        <v>332</v>
      </c>
      <c r="C8" s="154">
        <f>'ABA-D- RESIDENCE DES FEMMES'!F133</f>
        <v>0</v>
      </c>
    </row>
    <row r="9" spans="1:6" x14ac:dyDescent="0.25">
      <c r="A9" s="152" t="s">
        <v>328</v>
      </c>
      <c r="B9" s="153" t="s">
        <v>333</v>
      </c>
      <c r="C9" s="154">
        <f>'ABA-E- VESTIAIRES'!F112</f>
        <v>0</v>
      </c>
    </row>
    <row r="10" spans="1:6" x14ac:dyDescent="0.25">
      <c r="A10" s="152" t="s">
        <v>403</v>
      </c>
      <c r="B10" s="153" t="s">
        <v>334</v>
      </c>
      <c r="C10" s="154">
        <f>'ABA-FGHI GRADINS- BASKET-BEACH'!F43</f>
        <v>0</v>
      </c>
    </row>
    <row r="11" spans="1:6" x14ac:dyDescent="0.25">
      <c r="A11" s="169" t="s">
        <v>404</v>
      </c>
      <c r="B11" s="169"/>
      <c r="C11" s="155">
        <f>SUM(C5:C10)</f>
        <v>0</v>
      </c>
      <c r="F11" s="151"/>
    </row>
    <row r="12" spans="1:6" x14ac:dyDescent="0.25">
      <c r="D12" s="150"/>
    </row>
  </sheetData>
  <mergeCells count="2">
    <mergeCell ref="A2:C2"/>
    <mergeCell ref="A11:B1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02"/>
  <sheetViews>
    <sheetView zoomScale="152" zoomScaleNormal="152" workbookViewId="0">
      <selection activeCell="F5" sqref="A5:F5"/>
    </sheetView>
  </sheetViews>
  <sheetFormatPr baseColWidth="10" defaultColWidth="9.140625" defaultRowHeight="15" x14ac:dyDescent="0.25"/>
  <cols>
    <col min="1" max="1" width="8.7109375" style="21" customWidth="1"/>
    <col min="2" max="2" width="52.7109375" style="1" customWidth="1"/>
    <col min="3" max="3" width="8.7109375" style="26" customWidth="1"/>
    <col min="4" max="4" width="10.140625" style="33" customWidth="1"/>
    <col min="5" max="5" width="11.28515625" style="33" customWidth="1"/>
    <col min="6" max="6" width="14" style="33" customWidth="1"/>
    <col min="7" max="16384" width="9.140625" style="1"/>
  </cols>
  <sheetData>
    <row r="1" spans="1:6" ht="38.25" customHeight="1" x14ac:dyDescent="0.25">
      <c r="A1" s="170"/>
      <c r="B1" s="170"/>
      <c r="C1" s="170"/>
      <c r="D1" s="170"/>
      <c r="E1" s="170"/>
      <c r="F1" s="170"/>
    </row>
    <row r="2" spans="1:6" ht="15.75" customHeight="1" thickBot="1" x14ac:dyDescent="0.3">
      <c r="A2" s="1"/>
      <c r="C2" s="1"/>
      <c r="D2" s="1"/>
      <c r="E2" s="1"/>
      <c r="F2" s="1"/>
    </row>
    <row r="3" spans="1:6" ht="36.950000000000003" customHeight="1" thickBot="1" x14ac:dyDescent="0.3">
      <c r="A3" s="166" t="s">
        <v>410</v>
      </c>
      <c r="B3" s="167"/>
      <c r="C3" s="167"/>
      <c r="D3" s="167"/>
      <c r="E3" s="167"/>
      <c r="F3" s="168"/>
    </row>
    <row r="4" spans="1:6" ht="15.75" customHeight="1" x14ac:dyDescent="0.25">
      <c r="A4" s="1"/>
      <c r="C4" s="1"/>
      <c r="D4" s="1"/>
      <c r="E4" s="1"/>
      <c r="F4" s="1"/>
    </row>
    <row r="5" spans="1:6" ht="48" customHeight="1" x14ac:dyDescent="0.25">
      <c r="A5" s="162" t="s">
        <v>0</v>
      </c>
      <c r="B5" s="163" t="s">
        <v>1</v>
      </c>
      <c r="C5" s="164" t="s">
        <v>16</v>
      </c>
      <c r="D5" s="163" t="s">
        <v>2</v>
      </c>
      <c r="E5" s="165" t="s">
        <v>14</v>
      </c>
      <c r="F5" s="165" t="s">
        <v>15</v>
      </c>
    </row>
    <row r="6" spans="1:6" ht="30" customHeight="1" x14ac:dyDescent="0.25">
      <c r="A6" s="15" t="s">
        <v>12</v>
      </c>
      <c r="B6" s="14" t="s">
        <v>10</v>
      </c>
      <c r="C6" s="3"/>
      <c r="D6" s="27"/>
      <c r="E6" s="27"/>
      <c r="F6" s="27"/>
    </row>
    <row r="7" spans="1:6" x14ac:dyDescent="0.25">
      <c r="A7" s="156" t="s">
        <v>11</v>
      </c>
      <c r="B7" s="2" t="s">
        <v>405</v>
      </c>
      <c r="C7" s="22" t="s">
        <v>8</v>
      </c>
      <c r="D7" s="28">
        <v>1</v>
      </c>
      <c r="E7" s="35"/>
      <c r="F7" s="35">
        <f>D7*E7</f>
        <v>0</v>
      </c>
    </row>
    <row r="8" spans="1:6" s="161" customFormat="1" ht="30" x14ac:dyDescent="0.25">
      <c r="A8" s="157" t="s">
        <v>13</v>
      </c>
      <c r="B8" s="13" t="s">
        <v>406</v>
      </c>
      <c r="C8" s="158" t="s">
        <v>8</v>
      </c>
      <c r="D8" s="159">
        <v>1</v>
      </c>
      <c r="E8" s="160"/>
      <c r="F8" s="160">
        <f t="shared" ref="F8:F9" si="0">D8*E8</f>
        <v>0</v>
      </c>
    </row>
    <row r="9" spans="1:6" x14ac:dyDescent="0.25">
      <c r="A9" s="156" t="s">
        <v>112</v>
      </c>
      <c r="B9" s="2" t="s">
        <v>407</v>
      </c>
      <c r="C9" s="22" t="s">
        <v>8</v>
      </c>
      <c r="D9" s="28">
        <v>1</v>
      </c>
      <c r="E9" s="35"/>
      <c r="F9" s="35">
        <f t="shared" si="0"/>
        <v>0</v>
      </c>
    </row>
    <row r="10" spans="1:6" s="7" customFormat="1" x14ac:dyDescent="0.25">
      <c r="A10" s="171" t="s">
        <v>17</v>
      </c>
      <c r="B10" s="172"/>
      <c r="C10" s="172"/>
      <c r="D10" s="172"/>
      <c r="E10" s="173"/>
      <c r="F10" s="55">
        <f>SUM(F7:F9)</f>
        <v>0</v>
      </c>
    </row>
    <row r="11" spans="1:6" s="7" customFormat="1" x14ac:dyDescent="0.25">
      <c r="A11" s="37"/>
      <c r="B11" s="37"/>
      <c r="C11" s="37"/>
      <c r="D11" s="37"/>
      <c r="E11" s="37"/>
      <c r="F11" s="38"/>
    </row>
    <row r="12" spans="1:6" ht="24.75" customHeight="1" x14ac:dyDescent="0.25">
      <c r="A12" s="15" t="s">
        <v>19</v>
      </c>
      <c r="B12" s="14" t="s">
        <v>18</v>
      </c>
      <c r="C12" s="3"/>
      <c r="D12" s="27"/>
      <c r="E12" s="27"/>
      <c r="F12" s="27"/>
    </row>
    <row r="13" spans="1:6" ht="17.25" customHeight="1" x14ac:dyDescent="0.25">
      <c r="A13" s="16" t="s">
        <v>20</v>
      </c>
      <c r="B13" s="5" t="s">
        <v>9</v>
      </c>
      <c r="C13" s="22" t="s">
        <v>4</v>
      </c>
      <c r="D13" s="28">
        <v>47.64</v>
      </c>
      <c r="E13" s="35"/>
      <c r="F13" s="35">
        <f t="shared" ref="F13:F21" si="1">D13*E13</f>
        <v>0</v>
      </c>
    </row>
    <row r="14" spans="1:6" ht="17.25" customHeight="1" x14ac:dyDescent="0.25">
      <c r="A14" s="16" t="s">
        <v>21</v>
      </c>
      <c r="B14" s="2" t="s">
        <v>179</v>
      </c>
      <c r="C14" s="23" t="s">
        <v>4</v>
      </c>
      <c r="D14" s="28">
        <v>38.97</v>
      </c>
      <c r="E14" s="35"/>
      <c r="F14" s="35">
        <f t="shared" si="1"/>
        <v>0</v>
      </c>
    </row>
    <row r="15" spans="1:6" ht="20.25" customHeight="1" x14ac:dyDescent="0.25">
      <c r="A15" s="16" t="s">
        <v>22</v>
      </c>
      <c r="B15" s="13" t="s">
        <v>180</v>
      </c>
      <c r="C15" s="23" t="s">
        <v>4</v>
      </c>
      <c r="D15" s="28">
        <v>2.16</v>
      </c>
      <c r="E15" s="35"/>
      <c r="F15" s="35">
        <f t="shared" si="1"/>
        <v>0</v>
      </c>
    </row>
    <row r="16" spans="1:6" ht="37.5" customHeight="1" x14ac:dyDescent="0.25">
      <c r="A16" s="16" t="s">
        <v>23</v>
      </c>
      <c r="B16" s="13" t="s">
        <v>342</v>
      </c>
      <c r="C16" s="23" t="s">
        <v>4</v>
      </c>
      <c r="D16" s="28">
        <v>7.5</v>
      </c>
      <c r="E16" s="35"/>
      <c r="F16" s="35">
        <f t="shared" si="1"/>
        <v>0</v>
      </c>
    </row>
    <row r="17" spans="1:6" ht="30.95" customHeight="1" x14ac:dyDescent="0.25">
      <c r="A17" s="16" t="s">
        <v>24</v>
      </c>
      <c r="B17" s="13" t="s">
        <v>181</v>
      </c>
      <c r="C17" s="23" t="s">
        <v>4</v>
      </c>
      <c r="D17" s="28">
        <v>18.170000000000002</v>
      </c>
      <c r="E17" s="35"/>
      <c r="F17" s="35">
        <f t="shared" si="1"/>
        <v>0</v>
      </c>
    </row>
    <row r="18" spans="1:6" ht="30" x14ac:dyDescent="0.25">
      <c r="A18" s="16" t="s">
        <v>25</v>
      </c>
      <c r="B18" s="13" t="s">
        <v>194</v>
      </c>
      <c r="C18" s="23" t="s">
        <v>4</v>
      </c>
      <c r="D18" s="28">
        <v>1.83</v>
      </c>
      <c r="E18" s="35"/>
      <c r="F18" s="35">
        <f t="shared" si="1"/>
        <v>0</v>
      </c>
    </row>
    <row r="19" spans="1:6" ht="32.25" customHeight="1" x14ac:dyDescent="0.25">
      <c r="A19" s="16" t="s">
        <v>26</v>
      </c>
      <c r="B19" s="13" t="s">
        <v>195</v>
      </c>
      <c r="C19" s="23" t="s">
        <v>4</v>
      </c>
      <c r="D19" s="28">
        <v>16.8</v>
      </c>
      <c r="E19" s="35"/>
      <c r="F19" s="35">
        <f t="shared" si="1"/>
        <v>0</v>
      </c>
    </row>
    <row r="20" spans="1:6" ht="30" x14ac:dyDescent="0.25">
      <c r="A20" s="16" t="s">
        <v>27</v>
      </c>
      <c r="B20" s="78" t="s">
        <v>184</v>
      </c>
      <c r="C20" s="24" t="s">
        <v>4</v>
      </c>
      <c r="D20" s="28">
        <v>2.4900000000000002</v>
      </c>
      <c r="E20" s="35"/>
      <c r="F20" s="35">
        <f t="shared" si="1"/>
        <v>0</v>
      </c>
    </row>
    <row r="21" spans="1:6" ht="25.5" customHeight="1" x14ac:dyDescent="0.25">
      <c r="A21" s="16" t="s">
        <v>28</v>
      </c>
      <c r="B21" s="74" t="s">
        <v>29</v>
      </c>
      <c r="C21" s="76" t="s">
        <v>3</v>
      </c>
      <c r="D21" s="28">
        <v>1</v>
      </c>
      <c r="E21" s="35"/>
      <c r="F21" s="35">
        <f t="shared" si="1"/>
        <v>0</v>
      </c>
    </row>
    <row r="22" spans="1:6" s="7" customFormat="1" ht="20.25" customHeight="1" x14ac:dyDescent="0.25">
      <c r="A22" s="177" t="s">
        <v>30</v>
      </c>
      <c r="B22" s="178"/>
      <c r="C22" s="178"/>
      <c r="D22" s="178"/>
      <c r="E22" s="179"/>
      <c r="F22" s="39">
        <f>SUM(F13:F21)</f>
        <v>0</v>
      </c>
    </row>
    <row r="23" spans="1:6" s="7" customFormat="1" ht="20.25" customHeight="1" x14ac:dyDescent="0.25">
      <c r="A23" s="40"/>
      <c r="B23" s="40"/>
      <c r="C23" s="40"/>
      <c r="D23" s="40"/>
      <c r="E23" s="40"/>
      <c r="F23" s="41"/>
    </row>
    <row r="24" spans="1:6" ht="19.5" customHeight="1" x14ac:dyDescent="0.25">
      <c r="A24" s="15" t="s">
        <v>31</v>
      </c>
      <c r="B24" s="14" t="s">
        <v>111</v>
      </c>
      <c r="C24" s="3"/>
      <c r="D24" s="27"/>
      <c r="E24" s="27"/>
      <c r="F24" s="27"/>
    </row>
    <row r="25" spans="1:6" s="79" customFormat="1" ht="33" customHeight="1" x14ac:dyDescent="0.25">
      <c r="A25" s="113" t="s">
        <v>32</v>
      </c>
      <c r="B25" s="114" t="s">
        <v>185</v>
      </c>
      <c r="C25" s="56" t="s">
        <v>4</v>
      </c>
      <c r="D25" s="115">
        <v>37.28</v>
      </c>
      <c r="E25" s="116"/>
      <c r="F25" s="116">
        <f t="shared" ref="F25:F28" si="2">D25*E25</f>
        <v>0</v>
      </c>
    </row>
    <row r="26" spans="1:6" ht="39" customHeight="1" x14ac:dyDescent="0.25">
      <c r="A26" s="16" t="s">
        <v>33</v>
      </c>
      <c r="B26" s="42" t="s">
        <v>343</v>
      </c>
      <c r="C26" s="23" t="s">
        <v>4</v>
      </c>
      <c r="D26" s="28">
        <v>3.8</v>
      </c>
      <c r="E26" s="35"/>
      <c r="F26" s="35">
        <f t="shared" si="2"/>
        <v>0</v>
      </c>
    </row>
    <row r="27" spans="1:6" ht="35.25" customHeight="1" x14ac:dyDescent="0.25">
      <c r="A27" s="16" t="s">
        <v>34</v>
      </c>
      <c r="B27" s="75" t="s">
        <v>188</v>
      </c>
      <c r="C27" s="23" t="s">
        <v>4</v>
      </c>
      <c r="D27" s="28">
        <v>2.97</v>
      </c>
      <c r="E27" s="35"/>
      <c r="F27" s="35">
        <f t="shared" si="2"/>
        <v>0</v>
      </c>
    </row>
    <row r="28" spans="1:6" s="79" customFormat="1" ht="42" customHeight="1" x14ac:dyDescent="0.25">
      <c r="A28" s="113" t="s">
        <v>36</v>
      </c>
      <c r="B28" s="117" t="s">
        <v>336</v>
      </c>
      <c r="C28" s="119" t="s">
        <v>6</v>
      </c>
      <c r="D28" s="120">
        <f>(189.5+(60*1))*2</f>
        <v>499</v>
      </c>
      <c r="E28" s="121"/>
      <c r="F28" s="116">
        <f t="shared" si="2"/>
        <v>0</v>
      </c>
    </row>
    <row r="29" spans="1:6" s="7" customFormat="1" ht="22.5" customHeight="1" x14ac:dyDescent="0.25">
      <c r="A29" s="180" t="s">
        <v>110</v>
      </c>
      <c r="B29" s="181"/>
      <c r="C29" s="181"/>
      <c r="D29" s="181"/>
      <c r="E29" s="182"/>
      <c r="F29" s="36">
        <f>SUM(F25:F28)</f>
        <v>0</v>
      </c>
    </row>
    <row r="30" spans="1:6" s="7" customFormat="1" ht="19.5" customHeight="1" x14ac:dyDescent="0.25">
      <c r="A30" s="16"/>
      <c r="B30" s="10"/>
      <c r="C30" s="24"/>
      <c r="D30" s="30"/>
      <c r="E30" s="35"/>
      <c r="F30" s="35"/>
    </row>
    <row r="31" spans="1:6" ht="20.25" customHeight="1" x14ac:dyDescent="0.25">
      <c r="A31" s="15" t="s">
        <v>38</v>
      </c>
      <c r="B31" s="14" t="s">
        <v>109</v>
      </c>
      <c r="C31" s="3"/>
      <c r="D31" s="27"/>
      <c r="E31" s="27"/>
      <c r="F31" s="27"/>
    </row>
    <row r="32" spans="1:6" ht="20.25" customHeight="1" x14ac:dyDescent="0.25">
      <c r="A32" s="16" t="s">
        <v>39</v>
      </c>
      <c r="B32" s="4" t="s">
        <v>341</v>
      </c>
      <c r="C32" s="23" t="s">
        <v>5</v>
      </c>
      <c r="D32" s="28">
        <v>246</v>
      </c>
      <c r="E32" s="35"/>
      <c r="F32" s="35">
        <f>D32*E32</f>
        <v>0</v>
      </c>
    </row>
    <row r="33" spans="1:6" ht="20.25" customHeight="1" x14ac:dyDescent="0.25">
      <c r="A33" s="16" t="s">
        <v>40</v>
      </c>
      <c r="B33" s="9" t="s">
        <v>201</v>
      </c>
      <c r="C33" s="23" t="s">
        <v>5</v>
      </c>
      <c r="D33" s="28">
        <v>267.42</v>
      </c>
      <c r="E33" s="35"/>
      <c r="F33" s="35">
        <f>D33*E33</f>
        <v>0</v>
      </c>
    </row>
    <row r="34" spans="1:6" s="79" customFormat="1" ht="27.75" customHeight="1" x14ac:dyDescent="0.25">
      <c r="A34" s="113" t="s">
        <v>41</v>
      </c>
      <c r="B34" s="118" t="s">
        <v>113</v>
      </c>
      <c r="C34" s="98" t="s">
        <v>6</v>
      </c>
      <c r="D34" s="115">
        <v>235.79</v>
      </c>
      <c r="E34" s="116"/>
      <c r="F34" s="116">
        <f>D34*E34</f>
        <v>0</v>
      </c>
    </row>
    <row r="35" spans="1:6" s="79" customFormat="1" ht="27.75" customHeight="1" x14ac:dyDescent="0.25">
      <c r="A35" s="113" t="s">
        <v>42</v>
      </c>
      <c r="B35" s="114" t="s">
        <v>191</v>
      </c>
      <c r="C35" s="56" t="s">
        <v>4</v>
      </c>
      <c r="D35" s="115">
        <f>(9+18)*2*0.15*1</f>
        <v>8.1</v>
      </c>
      <c r="E35" s="116"/>
      <c r="F35" s="116">
        <f>D35*E35</f>
        <v>0</v>
      </c>
    </row>
    <row r="36" spans="1:6" s="79" customFormat="1" x14ac:dyDescent="0.25">
      <c r="A36" s="113" t="s">
        <v>170</v>
      </c>
      <c r="B36" s="118" t="s">
        <v>192</v>
      </c>
      <c r="C36" s="98" t="s">
        <v>5</v>
      </c>
      <c r="D36" s="115">
        <v>37.200000000000003</v>
      </c>
      <c r="E36" s="116"/>
      <c r="F36" s="116">
        <f>D36*E36</f>
        <v>0</v>
      </c>
    </row>
    <row r="37" spans="1:6" ht="22.5" customHeight="1" x14ac:dyDescent="0.25">
      <c r="A37" s="180" t="s">
        <v>108</v>
      </c>
      <c r="B37" s="181"/>
      <c r="C37" s="181"/>
      <c r="D37" s="181"/>
      <c r="E37" s="182"/>
      <c r="F37" s="36">
        <f>SUM(F32:F36)</f>
        <v>0</v>
      </c>
    </row>
    <row r="38" spans="1:6" ht="22.5" customHeight="1" x14ac:dyDescent="0.25">
      <c r="A38" s="17"/>
      <c r="B38" s="10"/>
      <c r="C38" s="24"/>
      <c r="D38" s="30"/>
      <c r="E38" s="43"/>
      <c r="F38" s="43"/>
    </row>
    <row r="39" spans="1:6" ht="20.25" customHeight="1" x14ac:dyDescent="0.25">
      <c r="A39" s="44" t="s">
        <v>43</v>
      </c>
      <c r="B39" s="45" t="s">
        <v>107</v>
      </c>
      <c r="C39" s="46"/>
      <c r="D39" s="47"/>
      <c r="E39" s="47"/>
      <c r="F39" s="47"/>
    </row>
    <row r="40" spans="1:6" ht="20.25" customHeight="1" x14ac:dyDescent="0.25">
      <c r="A40" s="19" t="s">
        <v>44</v>
      </c>
      <c r="B40" s="2" t="s">
        <v>335</v>
      </c>
      <c r="C40" s="23" t="s">
        <v>6</v>
      </c>
      <c r="D40" s="29">
        <v>167.4</v>
      </c>
      <c r="E40" s="48"/>
      <c r="F40" s="48">
        <f>D40*E40</f>
        <v>0</v>
      </c>
    </row>
    <row r="41" spans="1:6" s="7" customFormat="1" ht="20.25" customHeight="1" x14ac:dyDescent="0.25">
      <c r="A41" s="183" t="s">
        <v>106</v>
      </c>
      <c r="B41" s="183"/>
      <c r="C41" s="183"/>
      <c r="D41" s="183"/>
      <c r="E41" s="183"/>
      <c r="F41" s="49">
        <f>SUM(F40:F40)</f>
        <v>0</v>
      </c>
    </row>
    <row r="42" spans="1:6" ht="22.5" customHeight="1" x14ac:dyDescent="0.25">
      <c r="A42" s="18"/>
      <c r="B42" s="4"/>
      <c r="C42" s="22"/>
      <c r="D42" s="28"/>
      <c r="E42" s="35"/>
      <c r="F42" s="35"/>
    </row>
    <row r="43" spans="1:6" ht="18.75" customHeight="1" x14ac:dyDescent="0.25">
      <c r="A43" s="44" t="s">
        <v>46</v>
      </c>
      <c r="B43" s="45" t="s">
        <v>47</v>
      </c>
      <c r="C43" s="46"/>
      <c r="D43" s="47"/>
      <c r="E43" s="47"/>
      <c r="F43" s="47"/>
    </row>
    <row r="44" spans="1:6" ht="20.25" customHeight="1" x14ac:dyDescent="0.25">
      <c r="A44" s="19" t="s">
        <v>48</v>
      </c>
      <c r="B44" s="2" t="s">
        <v>344</v>
      </c>
      <c r="C44" s="23" t="s">
        <v>37</v>
      </c>
      <c r="D44" s="29">
        <f>((4.5*4.2*2)+(4.65*4.2)+(1.79*4.05))*2+(0.8*8.36)</f>
        <v>135.84700000000001</v>
      </c>
      <c r="E44" s="48"/>
      <c r="F44" s="48">
        <f t="shared" ref="F44:F45" si="3">D44*E44</f>
        <v>0</v>
      </c>
    </row>
    <row r="45" spans="1:6" ht="20.25" customHeight="1" x14ac:dyDescent="0.25">
      <c r="A45" s="19" t="s">
        <v>49</v>
      </c>
      <c r="B45" s="2" t="s">
        <v>337</v>
      </c>
      <c r="C45" s="23" t="s">
        <v>37</v>
      </c>
      <c r="D45" s="29">
        <v>1</v>
      </c>
      <c r="E45" s="48"/>
      <c r="F45" s="48">
        <f t="shared" si="3"/>
        <v>0</v>
      </c>
    </row>
    <row r="46" spans="1:6" ht="19.5" customHeight="1" x14ac:dyDescent="0.25">
      <c r="A46" s="183" t="s">
        <v>52</v>
      </c>
      <c r="B46" s="183"/>
      <c r="C46" s="183"/>
      <c r="D46" s="183"/>
      <c r="E46" s="183"/>
      <c r="F46" s="49">
        <f>SUM(F44:F45)</f>
        <v>0</v>
      </c>
    </row>
    <row r="47" spans="1:6" ht="21.75" customHeight="1" x14ac:dyDescent="0.25">
      <c r="A47" s="52"/>
      <c r="B47" s="2"/>
      <c r="C47" s="23"/>
      <c r="D47" s="29"/>
      <c r="E47" s="29"/>
      <c r="F47" s="29"/>
    </row>
    <row r="48" spans="1:6" ht="21.75" customHeight="1" x14ac:dyDescent="0.25">
      <c r="A48" s="44" t="s">
        <v>53</v>
      </c>
      <c r="B48" s="45" t="s">
        <v>105</v>
      </c>
      <c r="C48" s="46"/>
      <c r="D48" s="47"/>
      <c r="E48" s="47"/>
      <c r="F48" s="47"/>
    </row>
    <row r="49" spans="1:6" ht="21" customHeight="1" x14ac:dyDescent="0.25">
      <c r="A49" s="16" t="s">
        <v>55</v>
      </c>
      <c r="B49" s="2" t="s">
        <v>117</v>
      </c>
      <c r="C49" s="23" t="s">
        <v>6</v>
      </c>
      <c r="D49" s="30">
        <v>379</v>
      </c>
      <c r="E49" s="35"/>
      <c r="F49" s="35">
        <f>D49*E49</f>
        <v>0</v>
      </c>
    </row>
    <row r="50" spans="1:6" ht="21" customHeight="1" x14ac:dyDescent="0.25">
      <c r="A50" s="16" t="s">
        <v>56</v>
      </c>
      <c r="B50" s="8" t="s">
        <v>116</v>
      </c>
      <c r="C50" s="24" t="s">
        <v>6</v>
      </c>
      <c r="D50" s="30">
        <v>379</v>
      </c>
      <c r="E50" s="35"/>
      <c r="F50" s="35">
        <f>D50*E50</f>
        <v>0</v>
      </c>
    </row>
    <row r="51" spans="1:6" ht="21" customHeight="1" x14ac:dyDescent="0.25">
      <c r="A51" s="16" t="s">
        <v>79</v>
      </c>
      <c r="B51" s="2" t="s">
        <v>61</v>
      </c>
      <c r="C51" s="23" t="s">
        <v>8</v>
      </c>
      <c r="D51" s="29">
        <v>3</v>
      </c>
      <c r="E51" s="35"/>
      <c r="F51" s="35">
        <f>D51*E51</f>
        <v>0</v>
      </c>
    </row>
    <row r="52" spans="1:6" s="7" customFormat="1" ht="21" customHeight="1" x14ac:dyDescent="0.25">
      <c r="A52" s="180" t="s">
        <v>104</v>
      </c>
      <c r="B52" s="181"/>
      <c r="C52" s="181"/>
      <c r="D52" s="181"/>
      <c r="E52" s="182"/>
      <c r="F52" s="36">
        <f>SUM(F49:F51)</f>
        <v>0</v>
      </c>
    </row>
    <row r="53" spans="1:6" s="7" customFormat="1" ht="21" customHeight="1" x14ac:dyDescent="0.25">
      <c r="A53" s="17"/>
      <c r="B53" s="10"/>
      <c r="C53" s="24"/>
      <c r="D53" s="30"/>
      <c r="E53" s="43"/>
      <c r="F53" s="43"/>
    </row>
    <row r="54" spans="1:6" ht="18.75" customHeight="1" x14ac:dyDescent="0.25">
      <c r="A54" s="44" t="s">
        <v>57</v>
      </c>
      <c r="B54" s="45" t="s">
        <v>103</v>
      </c>
      <c r="C54" s="46"/>
      <c r="D54" s="47"/>
      <c r="E54" s="47"/>
      <c r="F54" s="47"/>
    </row>
    <row r="55" spans="1:6" ht="77.099999999999994" customHeight="1" x14ac:dyDescent="0.25">
      <c r="A55" s="18" t="s">
        <v>59</v>
      </c>
      <c r="B55" s="13" t="s">
        <v>178</v>
      </c>
      <c r="C55" s="22" t="s">
        <v>37</v>
      </c>
      <c r="D55" s="29">
        <v>1</v>
      </c>
      <c r="E55" s="35"/>
      <c r="F55" s="35">
        <f t="shared" ref="F55:F61" si="4">D55*E55</f>
        <v>0</v>
      </c>
    </row>
    <row r="56" spans="1:6" ht="20.45" customHeight="1" x14ac:dyDescent="0.25">
      <c r="A56" s="18" t="s">
        <v>60</v>
      </c>
      <c r="B56" s="2" t="s">
        <v>77</v>
      </c>
      <c r="C56" s="22" t="s">
        <v>37</v>
      </c>
      <c r="D56" s="29">
        <v>1</v>
      </c>
      <c r="E56" s="35"/>
      <c r="F56" s="35">
        <f t="shared" si="4"/>
        <v>0</v>
      </c>
    </row>
    <row r="57" spans="1:6" ht="19.350000000000001" customHeight="1" x14ac:dyDescent="0.25">
      <c r="A57" s="18" t="s">
        <v>96</v>
      </c>
      <c r="B57" s="2" t="s">
        <v>78</v>
      </c>
      <c r="C57" s="22" t="s">
        <v>37</v>
      </c>
      <c r="D57" s="29">
        <v>1</v>
      </c>
      <c r="E57" s="35"/>
      <c r="F57" s="35">
        <f t="shared" si="4"/>
        <v>0</v>
      </c>
    </row>
    <row r="58" spans="1:6" ht="18.75" customHeight="1" x14ac:dyDescent="0.25">
      <c r="A58" s="18" t="s">
        <v>97</v>
      </c>
      <c r="B58" s="2" t="s">
        <v>176</v>
      </c>
      <c r="C58" s="22" t="s">
        <v>37</v>
      </c>
      <c r="D58" s="29">
        <v>1</v>
      </c>
      <c r="E58" s="35"/>
      <c r="F58" s="35">
        <f t="shared" si="4"/>
        <v>0</v>
      </c>
    </row>
    <row r="59" spans="1:6" ht="48.75" customHeight="1" x14ac:dyDescent="0.25">
      <c r="A59" s="18" t="s">
        <v>100</v>
      </c>
      <c r="B59" s="13" t="s">
        <v>174</v>
      </c>
      <c r="C59" s="23" t="s">
        <v>8</v>
      </c>
      <c r="D59" s="29">
        <v>1</v>
      </c>
      <c r="E59" s="35"/>
      <c r="F59" s="35">
        <f t="shared" si="4"/>
        <v>0</v>
      </c>
    </row>
    <row r="60" spans="1:6" ht="18.75" customHeight="1" x14ac:dyDescent="0.25">
      <c r="A60" s="18" t="s">
        <v>102</v>
      </c>
      <c r="B60" s="2" t="s">
        <v>129</v>
      </c>
      <c r="C60" s="23" t="s">
        <v>5</v>
      </c>
      <c r="D60" s="29">
        <v>38</v>
      </c>
      <c r="E60" s="35"/>
      <c r="F60" s="35">
        <f t="shared" si="4"/>
        <v>0</v>
      </c>
    </row>
    <row r="61" spans="1:6" ht="31.35" customHeight="1" x14ac:dyDescent="0.25">
      <c r="A61" s="18" t="s">
        <v>121</v>
      </c>
      <c r="B61" s="13" t="s">
        <v>122</v>
      </c>
      <c r="C61" s="23" t="s">
        <v>8</v>
      </c>
      <c r="D61" s="29">
        <v>1</v>
      </c>
      <c r="E61" s="35"/>
      <c r="F61" s="35">
        <f t="shared" si="4"/>
        <v>0</v>
      </c>
    </row>
    <row r="62" spans="1:6" s="7" customFormat="1" ht="23.45" customHeight="1" x14ac:dyDescent="0.25">
      <c r="A62" s="184" t="s">
        <v>95</v>
      </c>
      <c r="B62" s="185"/>
      <c r="C62" s="185"/>
      <c r="D62" s="185"/>
      <c r="E62" s="186"/>
      <c r="F62" s="51">
        <f>SUM(F55:F61)</f>
        <v>0</v>
      </c>
    </row>
    <row r="63" spans="1:6" x14ac:dyDescent="0.25">
      <c r="A63" s="52"/>
      <c r="B63" s="2"/>
      <c r="C63" s="23"/>
      <c r="D63" s="29"/>
      <c r="E63" s="29"/>
      <c r="F63" s="29"/>
    </row>
    <row r="64" spans="1:6" ht="23.25" customHeight="1" x14ac:dyDescent="0.25">
      <c r="A64" s="44" t="s">
        <v>62</v>
      </c>
      <c r="B64" s="67" t="s">
        <v>90</v>
      </c>
      <c r="C64" s="62"/>
      <c r="D64" s="69"/>
      <c r="E64" s="69"/>
      <c r="F64" s="47"/>
    </row>
    <row r="65" spans="1:6" customFormat="1" x14ac:dyDescent="0.25">
      <c r="A65" s="66" t="s">
        <v>63</v>
      </c>
      <c r="B65" s="89" t="s">
        <v>209</v>
      </c>
      <c r="C65" s="87" t="s">
        <v>210</v>
      </c>
      <c r="D65" s="50">
        <v>5</v>
      </c>
      <c r="E65" s="83"/>
      <c r="F65" s="38">
        <f t="shared" ref="F65:F85" si="5">D65*E65</f>
        <v>0</v>
      </c>
    </row>
    <row r="66" spans="1:6" customFormat="1" x14ac:dyDescent="0.25">
      <c r="A66" s="66" t="s">
        <v>64</v>
      </c>
      <c r="B66" s="89" t="s">
        <v>211</v>
      </c>
      <c r="C66" s="85" t="s">
        <v>210</v>
      </c>
      <c r="D66" s="13">
        <v>5</v>
      </c>
      <c r="E66" s="82"/>
      <c r="F66" s="38">
        <f t="shared" si="5"/>
        <v>0</v>
      </c>
    </row>
    <row r="67" spans="1:6" customFormat="1" x14ac:dyDescent="0.25">
      <c r="A67" s="66" t="s">
        <v>66</v>
      </c>
      <c r="B67" s="89" t="s">
        <v>213</v>
      </c>
      <c r="C67" s="85" t="s">
        <v>210</v>
      </c>
      <c r="D67" s="13">
        <v>2</v>
      </c>
      <c r="E67" s="82"/>
      <c r="F67" s="38">
        <f t="shared" si="5"/>
        <v>0</v>
      </c>
    </row>
    <row r="68" spans="1:6" customFormat="1" x14ac:dyDescent="0.25">
      <c r="A68" s="66" t="s">
        <v>69</v>
      </c>
      <c r="B68" s="89" t="s">
        <v>247</v>
      </c>
      <c r="C68" s="85" t="s">
        <v>7</v>
      </c>
      <c r="D68" s="13">
        <v>120</v>
      </c>
      <c r="E68" s="82"/>
      <c r="F68" s="38"/>
    </row>
    <row r="69" spans="1:6" customFormat="1" x14ac:dyDescent="0.25">
      <c r="A69" s="66" t="s">
        <v>72</v>
      </c>
      <c r="B69" s="89" t="s">
        <v>217</v>
      </c>
      <c r="C69" s="85" t="s">
        <v>210</v>
      </c>
      <c r="D69" s="13">
        <v>15</v>
      </c>
      <c r="E69" s="82"/>
      <c r="F69" s="38">
        <f t="shared" si="5"/>
        <v>0</v>
      </c>
    </row>
    <row r="70" spans="1:6" customFormat="1" x14ac:dyDescent="0.25">
      <c r="A70" s="66" t="s">
        <v>67</v>
      </c>
      <c r="B70" s="89" t="s">
        <v>215</v>
      </c>
      <c r="C70" s="85" t="s">
        <v>210</v>
      </c>
      <c r="D70" s="13">
        <v>3</v>
      </c>
      <c r="E70" s="82"/>
      <c r="F70" s="38">
        <f>D70*E70</f>
        <v>0</v>
      </c>
    </row>
    <row r="71" spans="1:6" customFormat="1" x14ac:dyDescent="0.25">
      <c r="A71" s="66" t="s">
        <v>73</v>
      </c>
      <c r="B71" s="89" t="s">
        <v>218</v>
      </c>
      <c r="C71" s="85" t="s">
        <v>76</v>
      </c>
      <c r="D71" s="13">
        <v>15</v>
      </c>
      <c r="E71" s="82"/>
      <c r="F71" s="38">
        <f t="shared" si="5"/>
        <v>0</v>
      </c>
    </row>
    <row r="72" spans="1:6" customFormat="1" x14ac:dyDescent="0.25">
      <c r="A72" s="66" t="s">
        <v>74</v>
      </c>
      <c r="B72" s="89" t="s">
        <v>219</v>
      </c>
      <c r="C72" s="85" t="s">
        <v>76</v>
      </c>
      <c r="D72" s="13">
        <v>15</v>
      </c>
      <c r="E72" s="82"/>
      <c r="F72" s="38">
        <f t="shared" si="5"/>
        <v>0</v>
      </c>
    </row>
    <row r="73" spans="1:6" customFormat="1" x14ac:dyDescent="0.25">
      <c r="A73" s="66" t="s">
        <v>75</v>
      </c>
      <c r="B73" s="89" t="s">
        <v>220</v>
      </c>
      <c r="C73" s="85" t="s">
        <v>76</v>
      </c>
      <c r="D73" s="13">
        <v>3</v>
      </c>
      <c r="E73" s="82"/>
      <c r="F73" s="38">
        <f t="shared" si="5"/>
        <v>0</v>
      </c>
    </row>
    <row r="74" spans="1:6" customFormat="1" x14ac:dyDescent="0.25">
      <c r="A74" s="66" t="s">
        <v>93</v>
      </c>
      <c r="B74" s="89" t="s">
        <v>248</v>
      </c>
      <c r="C74" s="85" t="s">
        <v>76</v>
      </c>
      <c r="D74" s="13">
        <v>10</v>
      </c>
      <c r="E74" s="82"/>
      <c r="F74" s="38">
        <f t="shared" si="5"/>
        <v>0</v>
      </c>
    </row>
    <row r="75" spans="1:6" customFormat="1" x14ac:dyDescent="0.25">
      <c r="A75" s="66" t="s">
        <v>156</v>
      </c>
      <c r="B75" s="89" t="s">
        <v>226</v>
      </c>
      <c r="C75" s="85" t="s">
        <v>76</v>
      </c>
      <c r="D75" s="13">
        <v>5</v>
      </c>
      <c r="E75" s="82"/>
      <c r="F75" s="38">
        <f t="shared" si="5"/>
        <v>0</v>
      </c>
    </row>
    <row r="76" spans="1:6" customFormat="1" x14ac:dyDescent="0.25">
      <c r="A76" s="66"/>
      <c r="B76" s="89" t="s">
        <v>227</v>
      </c>
      <c r="C76" s="85" t="s">
        <v>76</v>
      </c>
      <c r="D76" s="13">
        <v>5</v>
      </c>
      <c r="E76" s="82"/>
      <c r="F76" s="38">
        <f t="shared" si="5"/>
        <v>0</v>
      </c>
    </row>
    <row r="77" spans="1:6" customFormat="1" x14ac:dyDescent="0.25">
      <c r="A77" s="66" t="s">
        <v>157</v>
      </c>
      <c r="B77" s="89" t="s">
        <v>249</v>
      </c>
      <c r="C77" s="85" t="s">
        <v>76</v>
      </c>
      <c r="D77" s="13">
        <v>5</v>
      </c>
      <c r="E77" s="82"/>
      <c r="F77" s="38">
        <f t="shared" si="5"/>
        <v>0</v>
      </c>
    </row>
    <row r="78" spans="1:6" customFormat="1" ht="30" x14ac:dyDescent="0.25">
      <c r="A78" s="66" t="s">
        <v>161</v>
      </c>
      <c r="B78" s="84" t="s">
        <v>229</v>
      </c>
      <c r="C78" s="85" t="s">
        <v>76</v>
      </c>
      <c r="D78" s="13">
        <v>2</v>
      </c>
      <c r="E78" s="82"/>
      <c r="F78" s="38">
        <f t="shared" si="5"/>
        <v>0</v>
      </c>
    </row>
    <row r="79" spans="1:6" customFormat="1" ht="30" x14ac:dyDescent="0.25">
      <c r="A79" s="66" t="s">
        <v>162</v>
      </c>
      <c r="B79" s="84" t="s">
        <v>250</v>
      </c>
      <c r="C79" s="85" t="s">
        <v>76</v>
      </c>
      <c r="D79" s="13">
        <v>4</v>
      </c>
      <c r="E79" s="82"/>
      <c r="F79" s="38">
        <f t="shared" si="5"/>
        <v>0</v>
      </c>
    </row>
    <row r="80" spans="1:6" customFormat="1" ht="30" x14ac:dyDescent="0.25">
      <c r="A80" s="66" t="s">
        <v>163</v>
      </c>
      <c r="B80" s="84" t="s">
        <v>231</v>
      </c>
      <c r="C80" s="85" t="s">
        <v>76</v>
      </c>
      <c r="D80" s="13">
        <v>5</v>
      </c>
      <c r="E80" s="82"/>
      <c r="F80" s="38">
        <f t="shared" si="5"/>
        <v>0</v>
      </c>
    </row>
    <row r="81" spans="1:6" customFormat="1" ht="30" x14ac:dyDescent="0.25">
      <c r="A81" s="66" t="s">
        <v>163</v>
      </c>
      <c r="B81" s="84" t="s">
        <v>251</v>
      </c>
      <c r="C81" s="85" t="s">
        <v>76</v>
      </c>
      <c r="D81" s="13">
        <v>4</v>
      </c>
      <c r="E81" s="82"/>
      <c r="F81" s="38">
        <f t="shared" si="5"/>
        <v>0</v>
      </c>
    </row>
    <row r="82" spans="1:6" customFormat="1" ht="30" x14ac:dyDescent="0.25">
      <c r="A82" s="66" t="s">
        <v>164</v>
      </c>
      <c r="B82" s="84" t="s">
        <v>233</v>
      </c>
      <c r="C82" s="85" t="s">
        <v>76</v>
      </c>
      <c r="D82" s="13">
        <v>1</v>
      </c>
      <c r="E82" s="82"/>
      <c r="F82" s="38">
        <f t="shared" si="5"/>
        <v>0</v>
      </c>
    </row>
    <row r="83" spans="1:6" customFormat="1" ht="30" x14ac:dyDescent="0.25">
      <c r="A83" s="66" t="s">
        <v>242</v>
      </c>
      <c r="B83" s="84" t="s">
        <v>252</v>
      </c>
      <c r="C83" s="85" t="s">
        <v>76</v>
      </c>
      <c r="D83" s="13">
        <v>4</v>
      </c>
      <c r="E83" s="82"/>
      <c r="F83" s="38">
        <f t="shared" si="5"/>
        <v>0</v>
      </c>
    </row>
    <row r="84" spans="1:6" customFormat="1" ht="30" x14ac:dyDescent="0.25">
      <c r="A84" s="66" t="s">
        <v>243</v>
      </c>
      <c r="B84" s="84" t="s">
        <v>253</v>
      </c>
      <c r="C84" s="85" t="s">
        <v>8</v>
      </c>
      <c r="D84" s="13">
        <v>1</v>
      </c>
      <c r="E84" s="82"/>
      <c r="F84" s="38">
        <f t="shared" si="5"/>
        <v>0</v>
      </c>
    </row>
    <row r="85" spans="1:6" customFormat="1" ht="30" x14ac:dyDescent="0.25">
      <c r="A85" s="95" t="s">
        <v>244</v>
      </c>
      <c r="B85" s="92" t="s">
        <v>236</v>
      </c>
      <c r="C85" s="93" t="s">
        <v>237</v>
      </c>
      <c r="D85" s="90">
        <v>1</v>
      </c>
      <c r="E85" s="94"/>
      <c r="F85" s="91">
        <f t="shared" si="5"/>
        <v>0</v>
      </c>
    </row>
    <row r="86" spans="1:6" ht="21" customHeight="1" x14ac:dyDescent="0.25">
      <c r="A86" s="183" t="s">
        <v>89</v>
      </c>
      <c r="B86" s="187"/>
      <c r="C86" s="187"/>
      <c r="D86" s="187"/>
      <c r="E86" s="187"/>
      <c r="F86" s="49">
        <f>SUM(F65:F85)</f>
        <v>0</v>
      </c>
    </row>
    <row r="87" spans="1:6" ht="18" customHeight="1" x14ac:dyDescent="0.25">
      <c r="A87" s="44" t="s">
        <v>80</v>
      </c>
      <c r="B87" s="45" t="s">
        <v>87</v>
      </c>
      <c r="C87" s="46"/>
      <c r="D87" s="47"/>
      <c r="E87" s="47"/>
      <c r="F87" s="47"/>
    </row>
    <row r="88" spans="1:6" ht="20.25" customHeight="1" x14ac:dyDescent="0.25">
      <c r="A88" s="19" t="s">
        <v>81</v>
      </c>
      <c r="B88" s="2" t="s">
        <v>119</v>
      </c>
      <c r="C88" s="23" t="s">
        <v>76</v>
      </c>
      <c r="D88" s="29">
        <v>2</v>
      </c>
      <c r="E88" s="48"/>
      <c r="F88" s="48">
        <f>D88*E88</f>
        <v>0</v>
      </c>
    </row>
    <row r="89" spans="1:6" ht="18" customHeight="1" x14ac:dyDescent="0.25">
      <c r="A89" s="183" t="s">
        <v>88</v>
      </c>
      <c r="B89" s="183"/>
      <c r="C89" s="183"/>
      <c r="D89" s="183"/>
      <c r="E89" s="183"/>
      <c r="F89" s="36">
        <f>SUM(F88:F88)</f>
        <v>0</v>
      </c>
    </row>
    <row r="90" spans="1:6" ht="18" customHeight="1" x14ac:dyDescent="0.25">
      <c r="A90" s="54"/>
      <c r="B90" s="58"/>
      <c r="C90" s="58"/>
      <c r="D90" s="58"/>
      <c r="E90" s="58"/>
      <c r="F90" s="59"/>
    </row>
    <row r="91" spans="1:6" ht="18" customHeight="1" x14ac:dyDescent="0.25">
      <c r="A91" s="44" t="s">
        <v>83</v>
      </c>
      <c r="B91" s="45" t="s">
        <v>338</v>
      </c>
      <c r="C91" s="46"/>
      <c r="D91" s="47"/>
      <c r="E91" s="47"/>
      <c r="F91" s="47"/>
    </row>
    <row r="92" spans="1:6" x14ac:dyDescent="0.25">
      <c r="A92" s="64" t="s">
        <v>131</v>
      </c>
      <c r="B92" s="2" t="s">
        <v>339</v>
      </c>
      <c r="C92" s="26" t="s">
        <v>4</v>
      </c>
      <c r="D92" s="61">
        <f>(288*0.1)</f>
        <v>28.8</v>
      </c>
      <c r="E92" s="29"/>
      <c r="F92" s="65">
        <f>D92*E92</f>
        <v>0</v>
      </c>
    </row>
    <row r="93" spans="1:6" x14ac:dyDescent="0.25">
      <c r="A93" s="60" t="s">
        <v>84</v>
      </c>
      <c r="B93" s="42" t="s">
        <v>340</v>
      </c>
      <c r="C93" s="23" t="s">
        <v>8</v>
      </c>
      <c r="D93" s="63">
        <v>200</v>
      </c>
      <c r="E93" s="28"/>
      <c r="F93" s="65">
        <f t="shared" ref="F93" si="6">D93*E93</f>
        <v>0</v>
      </c>
    </row>
    <row r="94" spans="1:6" ht="18" customHeight="1" x14ac:dyDescent="0.25">
      <c r="A94" s="183" t="s">
        <v>132</v>
      </c>
      <c r="B94" s="183"/>
      <c r="C94" s="183"/>
      <c r="D94" s="183"/>
      <c r="E94" s="183"/>
      <c r="F94" s="36">
        <f>SUM(F92:F93)</f>
        <v>0</v>
      </c>
    </row>
    <row r="95" spans="1:6" ht="18" customHeight="1" x14ac:dyDescent="0.25">
      <c r="A95" s="19"/>
      <c r="B95" s="19"/>
      <c r="C95" s="19"/>
      <c r="D95" s="19"/>
      <c r="E95" s="19"/>
      <c r="F95" s="19"/>
    </row>
    <row r="96" spans="1:6" ht="18" customHeight="1" x14ac:dyDescent="0.25">
      <c r="A96" s="44" t="s">
        <v>399</v>
      </c>
      <c r="B96" s="45" t="s">
        <v>400</v>
      </c>
      <c r="C96" s="46"/>
      <c r="D96" s="47"/>
      <c r="E96" s="47"/>
      <c r="F96" s="47"/>
    </row>
    <row r="97" spans="1:6" ht="18" customHeight="1" x14ac:dyDescent="0.25">
      <c r="A97" s="60" t="s">
        <v>401</v>
      </c>
      <c r="B97" s="42" t="s">
        <v>408</v>
      </c>
      <c r="C97" s="23" t="s">
        <v>8</v>
      </c>
      <c r="D97" s="63">
        <v>1</v>
      </c>
      <c r="E97" s="28"/>
      <c r="F97" s="65">
        <f t="shared" ref="F97" si="7">D97*E97</f>
        <v>0</v>
      </c>
    </row>
    <row r="98" spans="1:6" ht="18" customHeight="1" x14ac:dyDescent="0.25">
      <c r="A98" s="183" t="s">
        <v>132</v>
      </c>
      <c r="B98" s="183"/>
      <c r="C98" s="183"/>
      <c r="D98" s="183"/>
      <c r="E98" s="183"/>
      <c r="F98" s="36">
        <f>SUM(F97:F97)</f>
        <v>0</v>
      </c>
    </row>
    <row r="99" spans="1:6" s="7" customFormat="1" ht="20.25" customHeight="1" x14ac:dyDescent="0.25">
      <c r="A99" s="19"/>
      <c r="B99" s="5"/>
      <c r="C99" s="22"/>
      <c r="D99" s="28"/>
      <c r="E99" s="35"/>
      <c r="F99" s="35"/>
    </row>
    <row r="100" spans="1:6" s="11" customFormat="1" ht="23.25" customHeight="1" x14ac:dyDescent="0.25">
      <c r="A100" s="174" t="s">
        <v>120</v>
      </c>
      <c r="B100" s="175"/>
      <c r="C100" s="175"/>
      <c r="D100" s="175"/>
      <c r="E100" s="176"/>
      <c r="F100" s="34">
        <f>F22+F29+F37+F46+F89+F52+F62+F41+F86+F10+F94+F98</f>
        <v>0</v>
      </c>
    </row>
    <row r="101" spans="1:6" s="7" customFormat="1" x14ac:dyDescent="0.25">
      <c r="A101" s="20"/>
      <c r="C101" s="12"/>
      <c r="D101" s="32"/>
      <c r="E101" s="32"/>
      <c r="F101" s="32"/>
    </row>
    <row r="102" spans="1:6" x14ac:dyDescent="0.25">
      <c r="A102" s="20"/>
    </row>
  </sheetData>
  <mergeCells count="15">
    <mergeCell ref="A3:F3"/>
    <mergeCell ref="A1:F1"/>
    <mergeCell ref="A10:E10"/>
    <mergeCell ref="A100:E100"/>
    <mergeCell ref="A22:E22"/>
    <mergeCell ref="A29:E29"/>
    <mergeCell ref="A37:E37"/>
    <mergeCell ref="A41:E41"/>
    <mergeCell ref="A46:E46"/>
    <mergeCell ref="A52:E52"/>
    <mergeCell ref="A62:E62"/>
    <mergeCell ref="A86:E86"/>
    <mergeCell ref="A89:E89"/>
    <mergeCell ref="A94:E94"/>
    <mergeCell ref="A98:E98"/>
  </mergeCells>
  <phoneticPr fontId="9" type="noConversion"/>
  <pageMargins left="0.7" right="0.7" top="0.75" bottom="0.75" header="0.3" footer="0.3"/>
  <pageSetup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9"/>
  <sheetViews>
    <sheetView zoomScale="163" zoomScaleNormal="163" workbookViewId="0">
      <selection activeCell="A5" sqref="A5:F5"/>
    </sheetView>
  </sheetViews>
  <sheetFormatPr baseColWidth="10" defaultColWidth="9.140625" defaultRowHeight="15" x14ac:dyDescent="0.25"/>
  <cols>
    <col min="1" max="1" width="8.7109375" style="21" customWidth="1"/>
    <col min="2" max="2" width="52.7109375" style="1" customWidth="1"/>
    <col min="3" max="3" width="8.7109375" style="26" customWidth="1"/>
    <col min="4" max="4" width="10.140625" style="33" customWidth="1"/>
    <col min="5" max="5" width="11.28515625" style="33" customWidth="1"/>
    <col min="6" max="6" width="14" style="33" customWidth="1"/>
    <col min="7" max="16384" width="9.140625" style="1"/>
  </cols>
  <sheetData>
    <row r="1" spans="1:6" ht="38.25" customHeight="1" x14ac:dyDescent="0.25">
      <c r="A1" s="170"/>
      <c r="B1" s="170"/>
      <c r="C1" s="170"/>
      <c r="D1" s="170"/>
      <c r="E1" s="170"/>
      <c r="F1" s="170"/>
    </row>
    <row r="2" spans="1:6" ht="15.75" customHeight="1" thickBot="1" x14ac:dyDescent="0.3">
      <c r="A2" s="1"/>
      <c r="C2" s="1"/>
      <c r="D2" s="1"/>
      <c r="E2" s="1"/>
      <c r="F2" s="1"/>
    </row>
    <row r="3" spans="1:6" ht="32.1" customHeight="1" thickBot="1" x14ac:dyDescent="0.3">
      <c r="A3" s="166" t="s">
        <v>411</v>
      </c>
      <c r="B3" s="167"/>
      <c r="C3" s="167"/>
      <c r="D3" s="167"/>
      <c r="E3" s="167"/>
      <c r="F3" s="168"/>
    </row>
    <row r="4" spans="1:6" ht="15.75" customHeight="1" x14ac:dyDescent="0.25">
      <c r="A4" s="1"/>
      <c r="C4" s="1"/>
      <c r="D4" s="1"/>
      <c r="E4" s="1"/>
      <c r="F4" s="1"/>
    </row>
    <row r="5" spans="1:6" ht="48" customHeight="1" x14ac:dyDescent="0.25">
      <c r="A5" s="162" t="s">
        <v>0</v>
      </c>
      <c r="B5" s="163" t="s">
        <v>1</v>
      </c>
      <c r="C5" s="164" t="s">
        <v>16</v>
      </c>
      <c r="D5" s="163" t="s">
        <v>2</v>
      </c>
      <c r="E5" s="165" t="s">
        <v>14</v>
      </c>
      <c r="F5" s="165" t="s">
        <v>15</v>
      </c>
    </row>
    <row r="6" spans="1:6" s="7" customFormat="1" x14ac:dyDescent="0.25">
      <c r="A6" s="37"/>
      <c r="B6" s="37"/>
      <c r="C6" s="37"/>
      <c r="D6" s="37"/>
      <c r="E6" s="37"/>
      <c r="F6" s="38"/>
    </row>
    <row r="7" spans="1:6" ht="24.75" customHeight="1" x14ac:dyDescent="0.25">
      <c r="A7" s="15" t="s">
        <v>19</v>
      </c>
      <c r="B7" s="14" t="s">
        <v>18</v>
      </c>
      <c r="C7" s="3"/>
      <c r="D7" s="27"/>
      <c r="E7" s="27"/>
      <c r="F7" s="27"/>
    </row>
    <row r="8" spans="1:6" ht="17.25" customHeight="1" x14ac:dyDescent="0.25">
      <c r="A8" s="16" t="s">
        <v>20</v>
      </c>
      <c r="B8" s="5" t="s">
        <v>9</v>
      </c>
      <c r="C8" s="22" t="s">
        <v>4</v>
      </c>
      <c r="D8" s="28">
        <f>11*1.1</f>
        <v>12.100000000000001</v>
      </c>
      <c r="E8" s="35"/>
      <c r="F8" s="35">
        <f t="shared" ref="F8:F15" si="0">D8*E8</f>
        <v>0</v>
      </c>
    </row>
    <row r="9" spans="1:6" ht="17.25" customHeight="1" x14ac:dyDescent="0.25">
      <c r="A9" s="16" t="s">
        <v>21</v>
      </c>
      <c r="B9" s="2" t="s">
        <v>179</v>
      </c>
      <c r="C9" s="23" t="s">
        <v>4</v>
      </c>
      <c r="D9" s="28">
        <v>3.88</v>
      </c>
      <c r="E9" s="35"/>
      <c r="F9" s="35">
        <f t="shared" si="0"/>
        <v>0</v>
      </c>
    </row>
    <row r="10" spans="1:6" ht="20.25" customHeight="1" x14ac:dyDescent="0.25">
      <c r="A10" s="16" t="s">
        <v>22</v>
      </c>
      <c r="B10" s="13" t="s">
        <v>180</v>
      </c>
      <c r="C10" s="23" t="s">
        <v>4</v>
      </c>
      <c r="D10" s="28">
        <v>0.63</v>
      </c>
      <c r="E10" s="35"/>
      <c r="F10" s="35">
        <f t="shared" si="0"/>
        <v>0</v>
      </c>
    </row>
    <row r="11" spans="1:6" ht="30.95" customHeight="1" x14ac:dyDescent="0.25">
      <c r="A11" s="16" t="s">
        <v>23</v>
      </c>
      <c r="B11" s="13" t="s">
        <v>181</v>
      </c>
      <c r="C11" s="23" t="s">
        <v>4</v>
      </c>
      <c r="D11" s="28">
        <v>7.7</v>
      </c>
      <c r="E11" s="35"/>
      <c r="F11" s="35">
        <f t="shared" si="0"/>
        <v>0</v>
      </c>
    </row>
    <row r="12" spans="1:6" ht="30" x14ac:dyDescent="0.25">
      <c r="A12" s="16" t="s">
        <v>24</v>
      </c>
      <c r="B12" s="13" t="s">
        <v>182</v>
      </c>
      <c r="C12" s="23" t="s">
        <v>4</v>
      </c>
      <c r="D12" s="28">
        <v>0.76</v>
      </c>
      <c r="E12" s="35"/>
      <c r="F12" s="35">
        <f t="shared" si="0"/>
        <v>0</v>
      </c>
    </row>
    <row r="13" spans="1:6" ht="32.25" customHeight="1" x14ac:dyDescent="0.25">
      <c r="A13" s="16" t="s">
        <v>25</v>
      </c>
      <c r="B13" s="13" t="s">
        <v>183</v>
      </c>
      <c r="C13" s="23" t="s">
        <v>4</v>
      </c>
      <c r="D13" s="28">
        <v>1.18</v>
      </c>
      <c r="E13" s="35"/>
      <c r="F13" s="35">
        <f t="shared" si="0"/>
        <v>0</v>
      </c>
    </row>
    <row r="14" spans="1:6" ht="30" x14ac:dyDescent="0.25">
      <c r="A14" s="16" t="s">
        <v>26</v>
      </c>
      <c r="B14" s="78" t="s">
        <v>184</v>
      </c>
      <c r="C14" s="24" t="s">
        <v>4</v>
      </c>
      <c r="D14" s="28">
        <v>0.97</v>
      </c>
      <c r="E14" s="35"/>
      <c r="F14" s="35">
        <f t="shared" si="0"/>
        <v>0</v>
      </c>
    </row>
    <row r="15" spans="1:6" ht="25.5" customHeight="1" x14ac:dyDescent="0.25">
      <c r="A15" s="16" t="s">
        <v>27</v>
      </c>
      <c r="B15" s="74" t="s">
        <v>29</v>
      </c>
      <c r="C15" s="76" t="s">
        <v>3</v>
      </c>
      <c r="D15" s="28">
        <v>1</v>
      </c>
      <c r="E15" s="35"/>
      <c r="F15" s="35">
        <f t="shared" si="0"/>
        <v>0</v>
      </c>
    </row>
    <row r="16" spans="1:6" ht="17.25" customHeight="1" x14ac:dyDescent="0.25">
      <c r="A16" s="16"/>
      <c r="B16" s="2"/>
      <c r="C16" s="23"/>
      <c r="D16" s="28"/>
      <c r="E16" s="35"/>
      <c r="F16" s="35"/>
    </row>
    <row r="17" spans="1:6" s="7" customFormat="1" ht="20.25" customHeight="1" x14ac:dyDescent="0.25">
      <c r="A17" s="177" t="s">
        <v>30</v>
      </c>
      <c r="B17" s="178"/>
      <c r="C17" s="178"/>
      <c r="D17" s="178"/>
      <c r="E17" s="179"/>
      <c r="F17" s="39">
        <f>SUM(F8:F16)</f>
        <v>0</v>
      </c>
    </row>
    <row r="18" spans="1:6" s="7" customFormat="1" ht="20.25" customHeight="1" x14ac:dyDescent="0.25">
      <c r="A18" s="40"/>
      <c r="B18" s="40"/>
      <c r="C18" s="40"/>
      <c r="D18" s="40"/>
      <c r="E18" s="40"/>
      <c r="F18" s="41"/>
    </row>
    <row r="19" spans="1:6" ht="19.5" customHeight="1" x14ac:dyDescent="0.25">
      <c r="A19" s="15" t="s">
        <v>31</v>
      </c>
      <c r="B19" s="14" t="s">
        <v>111</v>
      </c>
      <c r="C19" s="3"/>
      <c r="D19" s="27"/>
      <c r="E19" s="27"/>
      <c r="F19" s="27"/>
    </row>
    <row r="20" spans="1:6" s="79" customFormat="1" ht="33" customHeight="1" x14ac:dyDescent="0.25">
      <c r="A20" s="113" t="s">
        <v>32</v>
      </c>
      <c r="B20" s="114" t="s">
        <v>185</v>
      </c>
      <c r="C20" s="56" t="s">
        <v>4</v>
      </c>
      <c r="D20" s="115">
        <v>23.58</v>
      </c>
      <c r="E20" s="116"/>
      <c r="F20" s="116">
        <f t="shared" ref="F20:F24" si="1">D20*E20</f>
        <v>0</v>
      </c>
    </row>
    <row r="21" spans="1:6" ht="39" customHeight="1" x14ac:dyDescent="0.25">
      <c r="A21" s="16" t="s">
        <v>33</v>
      </c>
      <c r="B21" s="42" t="s">
        <v>186</v>
      </c>
      <c r="C21" s="23" t="s">
        <v>4</v>
      </c>
      <c r="D21" s="28">
        <v>0.37</v>
      </c>
      <c r="E21" s="35"/>
      <c r="F21" s="35">
        <f t="shared" si="1"/>
        <v>0</v>
      </c>
    </row>
    <row r="22" spans="1:6" ht="35.25" customHeight="1" x14ac:dyDescent="0.25">
      <c r="A22" s="16" t="s">
        <v>34</v>
      </c>
      <c r="B22" s="42" t="s">
        <v>187</v>
      </c>
      <c r="C22" s="23" t="s">
        <v>4</v>
      </c>
      <c r="D22" s="28">
        <v>0.74</v>
      </c>
      <c r="E22" s="35"/>
      <c r="F22" s="35">
        <f t="shared" si="1"/>
        <v>0</v>
      </c>
    </row>
    <row r="23" spans="1:6" ht="35.25" customHeight="1" x14ac:dyDescent="0.25">
      <c r="A23" s="16" t="s">
        <v>35</v>
      </c>
      <c r="B23" s="75" t="s">
        <v>188</v>
      </c>
      <c r="C23" s="23" t="s">
        <v>4</v>
      </c>
      <c r="D23" s="28">
        <v>1.08</v>
      </c>
      <c r="E23" s="35"/>
      <c r="F23" s="35">
        <f t="shared" si="1"/>
        <v>0</v>
      </c>
    </row>
    <row r="24" spans="1:6" s="79" customFormat="1" ht="42" customHeight="1" x14ac:dyDescent="0.25">
      <c r="A24" s="16" t="s">
        <v>36</v>
      </c>
      <c r="B24" s="42" t="s">
        <v>354</v>
      </c>
      <c r="C24" s="24" t="s">
        <v>6</v>
      </c>
      <c r="D24" s="77">
        <f>235.64-D37</f>
        <v>159.19999999999999</v>
      </c>
      <c r="E24" s="43"/>
      <c r="F24" s="35">
        <f t="shared" si="1"/>
        <v>0</v>
      </c>
    </row>
    <row r="25" spans="1:6" s="7" customFormat="1" ht="22.5" customHeight="1" x14ac:dyDescent="0.25">
      <c r="A25" s="180" t="s">
        <v>110</v>
      </c>
      <c r="B25" s="181"/>
      <c r="C25" s="181"/>
      <c r="D25" s="181"/>
      <c r="E25" s="182"/>
      <c r="F25" s="36">
        <f>SUM(F20:F24)</f>
        <v>0</v>
      </c>
    </row>
    <row r="26" spans="1:6" s="7" customFormat="1" ht="19.5" customHeight="1" x14ac:dyDescent="0.25">
      <c r="A26" s="16"/>
      <c r="B26" s="10"/>
      <c r="C26" s="24"/>
      <c r="D26" s="30"/>
      <c r="E26" s="35"/>
      <c r="F26" s="35"/>
    </row>
    <row r="27" spans="1:6" ht="20.25" customHeight="1" x14ac:dyDescent="0.25">
      <c r="A27" s="15" t="s">
        <v>38</v>
      </c>
      <c r="B27" s="14" t="s">
        <v>109</v>
      </c>
      <c r="C27" s="3"/>
      <c r="D27" s="27"/>
      <c r="E27" s="27"/>
      <c r="F27" s="27"/>
    </row>
    <row r="28" spans="1:6" ht="20.25" customHeight="1" x14ac:dyDescent="0.25">
      <c r="A28" s="113" t="s">
        <v>39</v>
      </c>
      <c r="B28" s="122" t="s">
        <v>189</v>
      </c>
      <c r="C28" s="98" t="s">
        <v>4</v>
      </c>
      <c r="D28" s="115">
        <v>0.32</v>
      </c>
      <c r="E28" s="116"/>
      <c r="F28" s="116">
        <f>D28*E28</f>
        <v>0</v>
      </c>
    </row>
    <row r="29" spans="1:6" ht="20.25" customHeight="1" x14ac:dyDescent="0.25">
      <c r="A29" s="113" t="s">
        <v>40</v>
      </c>
      <c r="B29" s="123" t="s">
        <v>190</v>
      </c>
      <c r="C29" s="98" t="s">
        <v>4</v>
      </c>
      <c r="D29" s="115">
        <v>0.18</v>
      </c>
      <c r="E29" s="116"/>
      <c r="F29" s="116">
        <f>D29*E29</f>
        <v>0</v>
      </c>
    </row>
    <row r="30" spans="1:6" s="79" customFormat="1" ht="27.75" customHeight="1" x14ac:dyDescent="0.25">
      <c r="A30" s="113" t="s">
        <v>41</v>
      </c>
      <c r="B30" s="118" t="s">
        <v>113</v>
      </c>
      <c r="C30" s="98" t="s">
        <v>6</v>
      </c>
      <c r="D30" s="115">
        <v>26.66</v>
      </c>
      <c r="E30" s="116"/>
      <c r="F30" s="116">
        <f>D30*E30</f>
        <v>0</v>
      </c>
    </row>
    <row r="31" spans="1:6" s="79" customFormat="1" ht="27.75" customHeight="1" x14ac:dyDescent="0.25">
      <c r="A31" s="113" t="s">
        <v>42</v>
      </c>
      <c r="B31" s="114" t="s">
        <v>191</v>
      </c>
      <c r="C31" s="56" t="s">
        <v>4</v>
      </c>
      <c r="D31" s="115">
        <f>(1.056+1.08+0.066+0.066)*2</f>
        <v>4.5359999999999996</v>
      </c>
      <c r="E31" s="116"/>
      <c r="F31" s="116">
        <f>D31*E31</f>
        <v>0</v>
      </c>
    </row>
    <row r="32" spans="1:6" s="79" customFormat="1" ht="30" x14ac:dyDescent="0.25">
      <c r="A32" s="113" t="s">
        <v>177</v>
      </c>
      <c r="B32" s="118" t="s">
        <v>353</v>
      </c>
      <c r="C32" s="98" t="s">
        <v>6</v>
      </c>
      <c r="D32" s="115">
        <v>27</v>
      </c>
      <c r="E32" s="116"/>
      <c r="F32" s="116">
        <f>D32*E32</f>
        <v>0</v>
      </c>
    </row>
    <row r="33" spans="1:6" ht="22.5" customHeight="1" x14ac:dyDescent="0.25">
      <c r="A33" s="180" t="s">
        <v>108</v>
      </c>
      <c r="B33" s="181"/>
      <c r="C33" s="181"/>
      <c r="D33" s="181"/>
      <c r="E33" s="182"/>
      <c r="F33" s="36">
        <f>SUM(F28:F32)</f>
        <v>0</v>
      </c>
    </row>
    <row r="34" spans="1:6" ht="22.5" customHeight="1" x14ac:dyDescent="0.25">
      <c r="A34" s="17"/>
      <c r="B34" s="10"/>
      <c r="C34" s="24"/>
      <c r="D34" s="30"/>
      <c r="E34" s="43"/>
      <c r="F34" s="43"/>
    </row>
    <row r="35" spans="1:6" ht="20.25" customHeight="1" x14ac:dyDescent="0.25">
      <c r="A35" s="44" t="s">
        <v>43</v>
      </c>
      <c r="B35" s="45" t="s">
        <v>107</v>
      </c>
      <c r="C35" s="46"/>
      <c r="D35" s="47"/>
      <c r="E35" s="47"/>
      <c r="F35" s="47"/>
    </row>
    <row r="36" spans="1:6" ht="20.25" customHeight="1" x14ac:dyDescent="0.25">
      <c r="A36" s="19" t="s">
        <v>44</v>
      </c>
      <c r="B36" s="2" t="s">
        <v>352</v>
      </c>
      <c r="C36" s="23" t="s">
        <v>6</v>
      </c>
      <c r="D36" s="29">
        <v>27</v>
      </c>
      <c r="E36" s="48"/>
      <c r="F36" s="48">
        <f>D36*E36</f>
        <v>0</v>
      </c>
    </row>
    <row r="37" spans="1:6" ht="20.25" customHeight="1" x14ac:dyDescent="0.25">
      <c r="A37" s="19" t="s">
        <v>45</v>
      </c>
      <c r="B37" s="2" t="s">
        <v>358</v>
      </c>
      <c r="C37" s="23" t="s">
        <v>6</v>
      </c>
      <c r="D37" s="29">
        <f>((5.4*4)+(7.4*2))*2.1</f>
        <v>76.440000000000012</v>
      </c>
      <c r="E37" s="48"/>
      <c r="F37" s="48">
        <f>D37*E37</f>
        <v>0</v>
      </c>
    </row>
    <row r="38" spans="1:6" s="7" customFormat="1" ht="20.25" customHeight="1" x14ac:dyDescent="0.25">
      <c r="A38" s="183" t="s">
        <v>106</v>
      </c>
      <c r="B38" s="183"/>
      <c r="C38" s="183"/>
      <c r="D38" s="183"/>
      <c r="E38" s="183"/>
      <c r="F38" s="49">
        <f>SUM(F36:F37)</f>
        <v>0</v>
      </c>
    </row>
    <row r="39" spans="1:6" ht="22.5" customHeight="1" x14ac:dyDescent="0.25">
      <c r="A39" s="18"/>
      <c r="B39" s="4"/>
      <c r="C39" s="22"/>
      <c r="D39" s="28"/>
      <c r="E39" s="35"/>
      <c r="F39" s="35"/>
    </row>
    <row r="40" spans="1:6" ht="18.75" customHeight="1" x14ac:dyDescent="0.25">
      <c r="A40" s="44" t="s">
        <v>46</v>
      </c>
      <c r="B40" s="45" t="s">
        <v>47</v>
      </c>
      <c r="C40" s="46"/>
      <c r="D40" s="47"/>
      <c r="E40" s="47"/>
      <c r="F40" s="47"/>
    </row>
    <row r="41" spans="1:6" ht="20.25" customHeight="1" x14ac:dyDescent="0.25">
      <c r="A41" s="19" t="s">
        <v>48</v>
      </c>
      <c r="B41" s="2" t="s">
        <v>130</v>
      </c>
      <c r="C41" s="23" t="s">
        <v>37</v>
      </c>
      <c r="D41" s="29">
        <v>5</v>
      </c>
      <c r="E41" s="48"/>
      <c r="F41" s="48">
        <f t="shared" ref="F41:F42" si="2">D41*E41</f>
        <v>0</v>
      </c>
    </row>
    <row r="42" spans="1:6" ht="20.25" customHeight="1" x14ac:dyDescent="0.25">
      <c r="A42" s="19" t="s">
        <v>49</v>
      </c>
      <c r="B42" s="2" t="s">
        <v>355</v>
      </c>
      <c r="C42" s="23" t="s">
        <v>37</v>
      </c>
      <c r="D42" s="29">
        <v>4</v>
      </c>
      <c r="E42" s="48"/>
      <c r="F42" s="48">
        <f t="shared" si="2"/>
        <v>0</v>
      </c>
    </row>
    <row r="43" spans="1:6" ht="19.5" customHeight="1" x14ac:dyDescent="0.25">
      <c r="A43" s="183" t="s">
        <v>52</v>
      </c>
      <c r="B43" s="183"/>
      <c r="C43" s="183"/>
      <c r="D43" s="183"/>
      <c r="E43" s="183"/>
      <c r="F43" s="49">
        <f>SUM(F41:F42)</f>
        <v>0</v>
      </c>
    </row>
    <row r="44" spans="1:6" ht="21.75" customHeight="1" x14ac:dyDescent="0.25">
      <c r="A44" s="52"/>
      <c r="B44" s="2"/>
      <c r="C44" s="23"/>
      <c r="D44" s="29"/>
      <c r="E44" s="29"/>
      <c r="F44" s="29"/>
    </row>
    <row r="45" spans="1:6" ht="21.75" customHeight="1" x14ac:dyDescent="0.25">
      <c r="A45" s="44" t="s">
        <v>53</v>
      </c>
      <c r="B45" s="45" t="s">
        <v>105</v>
      </c>
      <c r="C45" s="46"/>
      <c r="D45" s="47"/>
      <c r="E45" s="47"/>
      <c r="F45" s="47"/>
    </row>
    <row r="46" spans="1:6" ht="31.5" customHeight="1" x14ac:dyDescent="0.25">
      <c r="A46" s="16" t="s">
        <v>54</v>
      </c>
      <c r="B46" s="50" t="s">
        <v>115</v>
      </c>
      <c r="C46" s="22" t="s">
        <v>6</v>
      </c>
      <c r="D46" s="28">
        <v>27</v>
      </c>
      <c r="E46" s="35"/>
      <c r="F46" s="35">
        <f>D46*E46</f>
        <v>0</v>
      </c>
    </row>
    <row r="47" spans="1:6" ht="21" customHeight="1" x14ac:dyDescent="0.25">
      <c r="A47" s="16" t="s">
        <v>55</v>
      </c>
      <c r="B47" s="2" t="s">
        <v>357</v>
      </c>
      <c r="C47" s="23" t="s">
        <v>6</v>
      </c>
      <c r="D47" s="28">
        <f>235.64-D37</f>
        <v>159.19999999999999</v>
      </c>
      <c r="E47" s="35"/>
      <c r="F47" s="35">
        <f>D47*E47</f>
        <v>0</v>
      </c>
    </row>
    <row r="48" spans="1:6" ht="30" x14ac:dyDescent="0.25">
      <c r="A48" s="16" t="s">
        <v>56</v>
      </c>
      <c r="B48" s="78" t="s">
        <v>356</v>
      </c>
      <c r="C48" s="24" t="s">
        <v>6</v>
      </c>
      <c r="D48" s="28">
        <f>235.64-D37</f>
        <v>159.19999999999999</v>
      </c>
      <c r="E48" s="35"/>
      <c r="F48" s="35">
        <f>D48*E48</f>
        <v>0</v>
      </c>
    </row>
    <row r="49" spans="1:6" ht="21" customHeight="1" x14ac:dyDescent="0.25">
      <c r="A49" s="16" t="s">
        <v>79</v>
      </c>
      <c r="B49" s="2" t="s">
        <v>61</v>
      </c>
      <c r="C49" s="23" t="s">
        <v>8</v>
      </c>
      <c r="D49" s="29">
        <v>1</v>
      </c>
      <c r="E49" s="35"/>
      <c r="F49" s="35">
        <f>D49*E49</f>
        <v>0</v>
      </c>
    </row>
    <row r="50" spans="1:6" s="7" customFormat="1" ht="21" customHeight="1" x14ac:dyDescent="0.25">
      <c r="A50" s="180" t="s">
        <v>104</v>
      </c>
      <c r="B50" s="181"/>
      <c r="C50" s="181"/>
      <c r="D50" s="181"/>
      <c r="E50" s="182"/>
      <c r="F50" s="36">
        <f>SUM(F46:F49)</f>
        <v>0</v>
      </c>
    </row>
    <row r="51" spans="1:6" s="7" customFormat="1" ht="21" customHeight="1" x14ac:dyDescent="0.25">
      <c r="A51" s="17"/>
      <c r="B51" s="10"/>
      <c r="C51" s="24"/>
      <c r="D51" s="30"/>
      <c r="E51" s="43"/>
      <c r="F51" s="43"/>
    </row>
    <row r="52" spans="1:6" ht="18.75" customHeight="1" x14ac:dyDescent="0.25">
      <c r="A52" s="44" t="s">
        <v>57</v>
      </c>
      <c r="B52" s="45" t="s">
        <v>103</v>
      </c>
      <c r="C52" s="46"/>
      <c r="D52" s="47"/>
      <c r="E52" s="47"/>
      <c r="F52" s="47"/>
    </row>
    <row r="53" spans="1:6" ht="21.75" customHeight="1" x14ac:dyDescent="0.25">
      <c r="A53" s="100" t="s">
        <v>58</v>
      </c>
      <c r="B53" s="101" t="s">
        <v>288</v>
      </c>
      <c r="C53" s="102"/>
      <c r="D53" s="103"/>
      <c r="E53" s="103"/>
      <c r="F53" s="103"/>
    </row>
    <row r="54" spans="1:6" ht="36" customHeight="1" x14ac:dyDescent="0.25">
      <c r="A54" s="97" t="s">
        <v>263</v>
      </c>
      <c r="B54" s="73" t="s">
        <v>258</v>
      </c>
      <c r="C54" s="98" t="s">
        <v>8</v>
      </c>
      <c r="D54" s="99">
        <v>1</v>
      </c>
      <c r="E54" s="99"/>
      <c r="F54" s="99">
        <f>D54*E54</f>
        <v>0</v>
      </c>
    </row>
    <row r="55" spans="1:6" ht="119.45" customHeight="1" x14ac:dyDescent="0.25">
      <c r="A55" s="97" t="s">
        <v>264</v>
      </c>
      <c r="B55" s="73" t="s">
        <v>259</v>
      </c>
      <c r="C55" s="98" t="s">
        <v>8</v>
      </c>
      <c r="D55" s="99">
        <v>1</v>
      </c>
      <c r="E55" s="99"/>
      <c r="F55" s="99">
        <f>D55*E55</f>
        <v>0</v>
      </c>
    </row>
    <row r="56" spans="1:6" ht="105" customHeight="1" x14ac:dyDescent="0.25">
      <c r="A56" s="97" t="s">
        <v>265</v>
      </c>
      <c r="B56" s="73" t="s">
        <v>314</v>
      </c>
      <c r="C56" s="98" t="s">
        <v>261</v>
      </c>
      <c r="D56" s="99">
        <v>1</v>
      </c>
      <c r="E56" s="99"/>
      <c r="F56" s="99">
        <f t="shared" ref="F56" si="3">D56*E56</f>
        <v>0</v>
      </c>
    </row>
    <row r="57" spans="1:6" ht="105" x14ac:dyDescent="0.25">
      <c r="A57" s="97" t="s">
        <v>266</v>
      </c>
      <c r="B57" s="73" t="s">
        <v>315</v>
      </c>
      <c r="C57" s="98" t="s">
        <v>8</v>
      </c>
      <c r="D57" s="99">
        <v>1</v>
      </c>
      <c r="E57" s="99"/>
      <c r="F57" s="99">
        <f>D57*E57</f>
        <v>0</v>
      </c>
    </row>
    <row r="58" spans="1:6" s="7" customFormat="1" ht="21" customHeight="1" x14ac:dyDescent="0.25">
      <c r="A58" s="108"/>
      <c r="B58" s="188" t="s">
        <v>287</v>
      </c>
      <c r="C58" s="188"/>
      <c r="D58" s="188"/>
      <c r="E58" s="188"/>
      <c r="F58" s="109">
        <f>SUM(F54:F57)</f>
        <v>0</v>
      </c>
    </row>
    <row r="59" spans="1:6" ht="27" customHeight="1" x14ac:dyDescent="0.25">
      <c r="A59" s="100" t="s">
        <v>59</v>
      </c>
      <c r="B59" s="101" t="s">
        <v>289</v>
      </c>
      <c r="C59" s="102"/>
      <c r="D59" s="103"/>
      <c r="E59" s="103"/>
      <c r="F59" s="103"/>
    </row>
    <row r="60" spans="1:6" ht="66.75" customHeight="1" x14ac:dyDescent="0.25">
      <c r="A60" s="107" t="s">
        <v>346</v>
      </c>
      <c r="B60" s="50" t="s">
        <v>175</v>
      </c>
      <c r="C60" s="22" t="s">
        <v>37</v>
      </c>
      <c r="D60" s="28">
        <v>4</v>
      </c>
      <c r="E60" s="35"/>
      <c r="F60" s="35">
        <f>D60*E60</f>
        <v>0</v>
      </c>
    </row>
    <row r="61" spans="1:6" ht="66.75" customHeight="1" x14ac:dyDescent="0.25">
      <c r="A61" s="107" t="s">
        <v>347</v>
      </c>
      <c r="B61" s="13" t="s">
        <v>322</v>
      </c>
      <c r="C61" s="22" t="s">
        <v>37</v>
      </c>
      <c r="D61" s="29">
        <v>2</v>
      </c>
      <c r="E61" s="35"/>
      <c r="F61" s="35">
        <f>D61*E61</f>
        <v>0</v>
      </c>
    </row>
    <row r="62" spans="1:6" ht="45" x14ac:dyDescent="0.25">
      <c r="A62" s="107" t="s">
        <v>348</v>
      </c>
      <c r="B62" s="13" t="s">
        <v>271</v>
      </c>
      <c r="C62" s="22" t="s">
        <v>37</v>
      </c>
      <c r="D62" s="29">
        <v>2</v>
      </c>
      <c r="E62" s="35"/>
      <c r="F62" s="35">
        <f t="shared" ref="F62:F63" si="4">D62*E62</f>
        <v>0</v>
      </c>
    </row>
    <row r="63" spans="1:6" ht="21" customHeight="1" x14ac:dyDescent="0.25">
      <c r="A63" s="107" t="s">
        <v>349</v>
      </c>
      <c r="B63" s="2" t="s">
        <v>272</v>
      </c>
      <c r="C63" s="22" t="s">
        <v>37</v>
      </c>
      <c r="D63" s="29">
        <v>2</v>
      </c>
      <c r="E63" s="35"/>
      <c r="F63" s="35">
        <f t="shared" si="4"/>
        <v>0</v>
      </c>
    </row>
    <row r="64" spans="1:6" ht="21.75" customHeight="1" x14ac:dyDescent="0.25">
      <c r="A64" s="107" t="s">
        <v>350</v>
      </c>
      <c r="B64" s="2" t="s">
        <v>273</v>
      </c>
      <c r="C64" s="22" t="s">
        <v>37</v>
      </c>
      <c r="D64" s="29">
        <v>4</v>
      </c>
      <c r="E64" s="35"/>
      <c r="F64" s="35">
        <f>D64*E64</f>
        <v>0</v>
      </c>
    </row>
    <row r="65" spans="1:6" ht="46.35" customHeight="1" x14ac:dyDescent="0.25">
      <c r="A65" s="107" t="s">
        <v>351</v>
      </c>
      <c r="B65" s="13" t="s">
        <v>323</v>
      </c>
      <c r="C65" s="22" t="s">
        <v>37</v>
      </c>
      <c r="D65" s="29">
        <v>2</v>
      </c>
      <c r="E65" s="35"/>
      <c r="F65" s="35">
        <f>D65*E65</f>
        <v>0</v>
      </c>
    </row>
    <row r="66" spans="1:6" s="7" customFormat="1" ht="19.5" customHeight="1" x14ac:dyDescent="0.25">
      <c r="A66" s="108"/>
      <c r="B66" s="188" t="s">
        <v>290</v>
      </c>
      <c r="C66" s="188"/>
      <c r="D66" s="188"/>
      <c r="E66" s="188"/>
      <c r="F66" s="109">
        <f>SUM(F60:F65)</f>
        <v>0</v>
      </c>
    </row>
    <row r="67" spans="1:6" ht="27" customHeight="1" x14ac:dyDescent="0.25">
      <c r="A67" s="100" t="s">
        <v>60</v>
      </c>
      <c r="B67" s="101" t="s">
        <v>286</v>
      </c>
      <c r="C67" s="102"/>
      <c r="D67" s="103"/>
      <c r="E67" s="103"/>
      <c r="F67" s="103"/>
    </row>
    <row r="68" spans="1:6" ht="62.1" customHeight="1" x14ac:dyDescent="0.25">
      <c r="A68" s="107" t="s">
        <v>292</v>
      </c>
      <c r="B68" s="13" t="s">
        <v>300</v>
      </c>
      <c r="C68" s="23" t="s">
        <v>8</v>
      </c>
      <c r="D68" s="29">
        <v>1</v>
      </c>
      <c r="E68" s="35"/>
      <c r="F68" s="35">
        <f t="shared" ref="F68:F74" si="5">D68*E68</f>
        <v>0</v>
      </c>
    </row>
    <row r="69" spans="1:6" ht="32.450000000000003" customHeight="1" x14ac:dyDescent="0.25">
      <c r="A69" s="107" t="s">
        <v>293</v>
      </c>
      <c r="B69" s="13" t="s">
        <v>302</v>
      </c>
      <c r="C69" s="22" t="s">
        <v>37</v>
      </c>
      <c r="D69" s="29">
        <v>6</v>
      </c>
      <c r="E69" s="35"/>
      <c r="F69" s="35">
        <f t="shared" si="5"/>
        <v>0</v>
      </c>
    </row>
    <row r="70" spans="1:6" ht="32.450000000000003" customHeight="1" x14ac:dyDescent="0.25">
      <c r="A70" s="107" t="s">
        <v>294</v>
      </c>
      <c r="B70" s="13" t="s">
        <v>304</v>
      </c>
      <c r="C70" s="23" t="s">
        <v>8</v>
      </c>
      <c r="D70" s="29">
        <v>1</v>
      </c>
      <c r="E70" s="35"/>
      <c r="F70" s="35">
        <f t="shared" si="5"/>
        <v>0</v>
      </c>
    </row>
    <row r="71" spans="1:6" ht="30.75" customHeight="1" x14ac:dyDescent="0.25">
      <c r="A71" s="107" t="s">
        <v>295</v>
      </c>
      <c r="B71" s="13" t="s">
        <v>306</v>
      </c>
      <c r="C71" s="23" t="s">
        <v>8</v>
      </c>
      <c r="D71" s="29">
        <v>1</v>
      </c>
      <c r="E71" s="35"/>
      <c r="F71" s="35">
        <f t="shared" si="5"/>
        <v>0</v>
      </c>
    </row>
    <row r="72" spans="1:6" ht="45" x14ac:dyDescent="0.25">
      <c r="A72" s="107" t="s">
        <v>296</v>
      </c>
      <c r="B72" s="13" t="s">
        <v>320</v>
      </c>
      <c r="C72" s="23" t="s">
        <v>261</v>
      </c>
      <c r="D72" s="29">
        <v>1</v>
      </c>
      <c r="E72" s="35"/>
      <c r="F72" s="35">
        <f t="shared" si="5"/>
        <v>0</v>
      </c>
    </row>
    <row r="73" spans="1:6" ht="31.35" customHeight="1" x14ac:dyDescent="0.25">
      <c r="A73" s="107" t="s">
        <v>297</v>
      </c>
      <c r="B73" s="13" t="s">
        <v>321</v>
      </c>
      <c r="C73" s="23" t="s">
        <v>261</v>
      </c>
      <c r="D73" s="29">
        <v>1</v>
      </c>
      <c r="E73" s="35"/>
      <c r="F73" s="35">
        <f t="shared" si="5"/>
        <v>0</v>
      </c>
    </row>
    <row r="74" spans="1:6" ht="32.450000000000003" customHeight="1" x14ac:dyDescent="0.25">
      <c r="A74" s="107" t="s">
        <v>298</v>
      </c>
      <c r="B74" s="13" t="s">
        <v>312</v>
      </c>
      <c r="C74" s="23" t="s">
        <v>8</v>
      </c>
      <c r="D74" s="29">
        <v>1</v>
      </c>
      <c r="E74" s="35"/>
      <c r="F74" s="35">
        <f t="shared" si="5"/>
        <v>0</v>
      </c>
    </row>
    <row r="75" spans="1:6" s="7" customFormat="1" ht="19.5" customHeight="1" x14ac:dyDescent="0.25">
      <c r="A75" s="108"/>
      <c r="B75" s="188" t="s">
        <v>291</v>
      </c>
      <c r="C75" s="188"/>
      <c r="D75" s="188"/>
      <c r="E75" s="188"/>
      <c r="F75" s="109">
        <f>SUM(F68:F74)</f>
        <v>0</v>
      </c>
    </row>
    <row r="76" spans="1:6" s="7" customFormat="1" ht="18.75" customHeight="1" x14ac:dyDescent="0.25">
      <c r="A76" s="184" t="s">
        <v>95</v>
      </c>
      <c r="B76" s="185"/>
      <c r="C76" s="185"/>
      <c r="D76" s="185"/>
      <c r="E76" s="186"/>
      <c r="F76" s="51">
        <f>SUM(F75+F66+F58)</f>
        <v>0</v>
      </c>
    </row>
    <row r="77" spans="1:6" x14ac:dyDescent="0.25">
      <c r="A77" s="52"/>
      <c r="B77" s="2"/>
      <c r="C77" s="23"/>
      <c r="D77" s="29"/>
      <c r="E77" s="29"/>
      <c r="F77" s="29"/>
    </row>
    <row r="78" spans="1:6" ht="22.5" customHeight="1" x14ac:dyDescent="0.25">
      <c r="A78" s="44" t="s">
        <v>62</v>
      </c>
      <c r="B78" s="67" t="s">
        <v>90</v>
      </c>
      <c r="C78" s="62"/>
      <c r="D78" s="69"/>
      <c r="E78" s="69"/>
      <c r="F78" s="47"/>
    </row>
    <row r="79" spans="1:6" ht="17.25" customHeight="1" x14ac:dyDescent="0.25">
      <c r="A79" s="66" t="s">
        <v>158</v>
      </c>
      <c r="B79" s="68" t="s">
        <v>345</v>
      </c>
      <c r="C79" s="68" t="s">
        <v>8</v>
      </c>
      <c r="D79" s="68">
        <v>1</v>
      </c>
      <c r="E79" s="68"/>
      <c r="F79" s="38">
        <f t="shared" ref="F79" si="6">D79*E79</f>
        <v>0</v>
      </c>
    </row>
    <row r="80" spans="1:6" ht="21" customHeight="1" x14ac:dyDescent="0.25">
      <c r="A80" s="183" t="s">
        <v>89</v>
      </c>
      <c r="B80" s="187"/>
      <c r="C80" s="187"/>
      <c r="D80" s="187"/>
      <c r="E80" s="187"/>
      <c r="F80" s="49">
        <f>SUM(F79:F79)</f>
        <v>0</v>
      </c>
    </row>
    <row r="81" spans="1:6" ht="17.25" customHeight="1" x14ac:dyDescent="0.25">
      <c r="A81" s="18"/>
      <c r="B81" s="53"/>
      <c r="C81" s="25"/>
      <c r="D81" s="28"/>
      <c r="E81" s="35"/>
      <c r="F81" s="35"/>
    </row>
    <row r="82" spans="1:6" ht="18" customHeight="1" x14ac:dyDescent="0.25">
      <c r="A82" s="44" t="s">
        <v>80</v>
      </c>
      <c r="B82" s="45" t="s">
        <v>87</v>
      </c>
      <c r="C82" s="46"/>
      <c r="D82" s="47"/>
      <c r="E82" s="47"/>
      <c r="F82" s="47"/>
    </row>
    <row r="83" spans="1:6" ht="20.25" customHeight="1" x14ac:dyDescent="0.25">
      <c r="A83" s="18" t="s">
        <v>82</v>
      </c>
      <c r="B83" s="9" t="s">
        <v>119</v>
      </c>
      <c r="C83" s="23" t="s">
        <v>76</v>
      </c>
      <c r="D83" s="31">
        <v>1</v>
      </c>
      <c r="E83" s="35"/>
      <c r="F83" s="35">
        <f>D83*E83</f>
        <v>0</v>
      </c>
    </row>
    <row r="84" spans="1:6" ht="18" customHeight="1" x14ac:dyDescent="0.25">
      <c r="A84" s="183" t="s">
        <v>88</v>
      </c>
      <c r="B84" s="183"/>
      <c r="C84" s="183"/>
      <c r="D84" s="183"/>
      <c r="E84" s="183"/>
      <c r="F84" s="36">
        <f>SUM(F83:F83)</f>
        <v>0</v>
      </c>
    </row>
    <row r="85" spans="1:6" ht="18" customHeight="1" x14ac:dyDescent="0.25">
      <c r="A85" s="54"/>
      <c r="B85" s="58"/>
      <c r="C85" s="58"/>
      <c r="D85" s="58"/>
      <c r="E85" s="58"/>
      <c r="F85" s="59"/>
    </row>
    <row r="86" spans="1:6" s="7" customFormat="1" ht="20.25" customHeight="1" x14ac:dyDescent="0.25">
      <c r="A86" s="19"/>
      <c r="B86" s="5"/>
      <c r="C86" s="22"/>
      <c r="D86" s="28"/>
      <c r="E86" s="35"/>
      <c r="F86" s="35"/>
    </row>
    <row r="87" spans="1:6" s="11" customFormat="1" ht="23.25" customHeight="1" x14ac:dyDescent="0.25">
      <c r="A87" s="174" t="s">
        <v>120</v>
      </c>
      <c r="B87" s="175"/>
      <c r="C87" s="175"/>
      <c r="D87" s="175"/>
      <c r="E87" s="176"/>
      <c r="F87" s="34">
        <f>F17+F25+F33+F43+F84+F50+F76+F38+F80</f>
        <v>0</v>
      </c>
    </row>
    <row r="88" spans="1:6" s="7" customFormat="1" x14ac:dyDescent="0.25">
      <c r="A88" s="20"/>
      <c r="C88" s="12"/>
      <c r="D88" s="32"/>
      <c r="E88" s="32"/>
      <c r="F88" s="32"/>
    </row>
    <row r="89" spans="1:6" x14ac:dyDescent="0.25">
      <c r="A89" s="20"/>
    </row>
  </sheetData>
  <mergeCells count="15">
    <mergeCell ref="A3:F3"/>
    <mergeCell ref="A1:F1"/>
    <mergeCell ref="A87:E87"/>
    <mergeCell ref="A17:E17"/>
    <mergeCell ref="A25:E25"/>
    <mergeCell ref="A33:E33"/>
    <mergeCell ref="A38:E38"/>
    <mergeCell ref="A43:E43"/>
    <mergeCell ref="A50:E50"/>
    <mergeCell ref="A76:E76"/>
    <mergeCell ref="A80:E80"/>
    <mergeCell ref="A84:E84"/>
    <mergeCell ref="B58:E58"/>
    <mergeCell ref="B66:E66"/>
    <mergeCell ref="B75:E75"/>
  </mergeCells>
  <phoneticPr fontId="9" type="noConversion"/>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90"/>
  <sheetViews>
    <sheetView zoomScale="171" zoomScaleNormal="171" workbookViewId="0">
      <selection activeCell="A5" sqref="A5:F5"/>
    </sheetView>
  </sheetViews>
  <sheetFormatPr baseColWidth="10" defaultColWidth="9.140625" defaultRowHeight="15" x14ac:dyDescent="0.25"/>
  <cols>
    <col min="1" max="1" width="8.7109375" style="21" customWidth="1"/>
    <col min="2" max="2" width="52.7109375" style="1" customWidth="1"/>
    <col min="3" max="3" width="8.7109375" style="26" customWidth="1"/>
    <col min="4" max="4" width="10.140625" style="33" customWidth="1"/>
    <col min="5" max="5" width="11.28515625" style="33" customWidth="1"/>
    <col min="6" max="6" width="14" style="33" customWidth="1"/>
    <col min="7" max="7" width="10.85546875" style="1" bestFit="1" customWidth="1"/>
    <col min="8" max="16384" width="9.140625" style="1"/>
  </cols>
  <sheetData>
    <row r="1" spans="1:6" ht="38.25" customHeight="1" x14ac:dyDescent="0.25">
      <c r="A1" s="170"/>
      <c r="B1" s="170"/>
      <c r="C1" s="170"/>
      <c r="D1" s="170"/>
      <c r="E1" s="170"/>
      <c r="F1" s="170"/>
    </row>
    <row r="2" spans="1:6" ht="15.75" customHeight="1" thickBot="1" x14ac:dyDescent="0.3">
      <c r="A2" s="1"/>
      <c r="C2" s="1"/>
      <c r="D2" s="1"/>
      <c r="E2" s="1"/>
      <c r="F2" s="1"/>
    </row>
    <row r="3" spans="1:6" ht="33.950000000000003" customHeight="1" thickBot="1" x14ac:dyDescent="0.3">
      <c r="A3" s="166" t="s">
        <v>414</v>
      </c>
      <c r="B3" s="167"/>
      <c r="C3" s="167"/>
      <c r="D3" s="167"/>
      <c r="E3" s="167"/>
      <c r="F3" s="168"/>
    </row>
    <row r="4" spans="1:6" ht="15.75" customHeight="1" x14ac:dyDescent="0.25">
      <c r="A4" s="1"/>
      <c r="C4" s="1"/>
      <c r="D4" s="1"/>
      <c r="E4" s="1"/>
      <c r="F4" s="1"/>
    </row>
    <row r="5" spans="1:6" ht="48" customHeight="1" x14ac:dyDescent="0.25">
      <c r="A5" s="162" t="s">
        <v>0</v>
      </c>
      <c r="B5" s="163" t="s">
        <v>1</v>
      </c>
      <c r="C5" s="164" t="s">
        <v>16</v>
      </c>
      <c r="D5" s="163" t="s">
        <v>2</v>
      </c>
      <c r="E5" s="165" t="s">
        <v>14</v>
      </c>
      <c r="F5" s="165" t="s">
        <v>15</v>
      </c>
    </row>
    <row r="6" spans="1:6" s="7" customFormat="1" x14ac:dyDescent="0.25">
      <c r="A6" s="37"/>
      <c r="B6" s="37"/>
      <c r="C6" s="37"/>
      <c r="D6" s="37"/>
      <c r="E6" s="37"/>
      <c r="F6" s="38"/>
    </row>
    <row r="7" spans="1:6" ht="24.75" customHeight="1" x14ac:dyDescent="0.25">
      <c r="A7" s="15" t="s">
        <v>19</v>
      </c>
      <c r="B7" s="14" t="s">
        <v>18</v>
      </c>
      <c r="C7" s="3"/>
      <c r="D7" s="27"/>
      <c r="E7" s="27"/>
      <c r="F7" s="27"/>
    </row>
    <row r="8" spans="1:6" ht="17.25" customHeight="1" x14ac:dyDescent="0.25">
      <c r="A8" s="16" t="s">
        <v>20</v>
      </c>
      <c r="B8" s="5" t="s">
        <v>9</v>
      </c>
      <c r="C8" s="22" t="s">
        <v>4</v>
      </c>
      <c r="D8" s="28">
        <v>37.21</v>
      </c>
      <c r="E8" s="35"/>
      <c r="F8" s="35">
        <f t="shared" ref="F8:F17" si="0">D8*E8</f>
        <v>0</v>
      </c>
    </row>
    <row r="9" spans="1:6" ht="17.25" customHeight="1" x14ac:dyDescent="0.25">
      <c r="A9" s="16" t="s">
        <v>21</v>
      </c>
      <c r="B9" s="2" t="s">
        <v>179</v>
      </c>
      <c r="C9" s="23" t="s">
        <v>4</v>
      </c>
      <c r="D9" s="28">
        <v>43.22</v>
      </c>
      <c r="E9" s="35"/>
      <c r="F9" s="35">
        <f t="shared" si="0"/>
        <v>0</v>
      </c>
    </row>
    <row r="10" spans="1:6" ht="20.25" customHeight="1" x14ac:dyDescent="0.25">
      <c r="A10" s="16" t="s">
        <v>22</v>
      </c>
      <c r="B10" s="13" t="s">
        <v>180</v>
      </c>
      <c r="C10" s="23" t="s">
        <v>4</v>
      </c>
      <c r="D10" s="28">
        <v>3.71</v>
      </c>
      <c r="E10" s="35"/>
      <c r="F10" s="35">
        <f t="shared" si="0"/>
        <v>0</v>
      </c>
    </row>
    <row r="11" spans="1:6" ht="37.5" customHeight="1" x14ac:dyDescent="0.25">
      <c r="A11" s="16" t="s">
        <v>23</v>
      </c>
      <c r="B11" s="13" t="s">
        <v>193</v>
      </c>
      <c r="C11" s="23" t="s">
        <v>4</v>
      </c>
      <c r="D11" s="28">
        <v>9.6</v>
      </c>
      <c r="E11" s="35"/>
      <c r="F11" s="35">
        <f t="shared" si="0"/>
        <v>0</v>
      </c>
    </row>
    <row r="12" spans="1:6" ht="30.95" customHeight="1" x14ac:dyDescent="0.25">
      <c r="A12" s="16" t="s">
        <v>24</v>
      </c>
      <c r="B12" s="13" t="s">
        <v>181</v>
      </c>
      <c r="C12" s="23" t="s">
        <v>4</v>
      </c>
      <c r="D12" s="28">
        <v>16.989999999999998</v>
      </c>
      <c r="E12" s="35"/>
      <c r="F12" s="35">
        <f t="shared" si="0"/>
        <v>0</v>
      </c>
    </row>
    <row r="13" spans="1:6" ht="30" x14ac:dyDescent="0.25">
      <c r="A13" s="16" t="s">
        <v>25</v>
      </c>
      <c r="B13" s="13" t="s">
        <v>194</v>
      </c>
      <c r="C13" s="23" t="s">
        <v>4</v>
      </c>
      <c r="D13" s="28">
        <v>2.44</v>
      </c>
      <c r="E13" s="35"/>
      <c r="F13" s="35">
        <f t="shared" si="0"/>
        <v>0</v>
      </c>
    </row>
    <row r="14" spans="1:6" ht="32.25" customHeight="1" x14ac:dyDescent="0.25">
      <c r="A14" s="16" t="s">
        <v>26</v>
      </c>
      <c r="B14" s="13" t="s">
        <v>195</v>
      </c>
      <c r="C14" s="23" t="s">
        <v>4</v>
      </c>
      <c r="D14" s="28">
        <v>18.88</v>
      </c>
      <c r="E14" s="35"/>
      <c r="F14" s="35">
        <f t="shared" si="0"/>
        <v>0</v>
      </c>
    </row>
    <row r="15" spans="1:6" ht="30" x14ac:dyDescent="0.25">
      <c r="A15" s="16" t="s">
        <v>27</v>
      </c>
      <c r="B15" s="78" t="s">
        <v>184</v>
      </c>
      <c r="C15" s="24" t="s">
        <v>4</v>
      </c>
      <c r="D15" s="28">
        <v>3.2</v>
      </c>
      <c r="E15" s="35"/>
      <c r="F15" s="35">
        <f t="shared" si="0"/>
        <v>0</v>
      </c>
    </row>
    <row r="16" spans="1:6" x14ac:dyDescent="0.25">
      <c r="A16" s="16" t="s">
        <v>28</v>
      </c>
      <c r="B16" s="80" t="s">
        <v>196</v>
      </c>
      <c r="C16" s="23" t="s">
        <v>4</v>
      </c>
      <c r="D16" s="28">
        <v>4.3</v>
      </c>
      <c r="E16" s="35"/>
      <c r="F16" s="35">
        <f t="shared" si="0"/>
        <v>0</v>
      </c>
    </row>
    <row r="17" spans="1:6" ht="25.5" customHeight="1" x14ac:dyDescent="0.25">
      <c r="A17" s="16" t="s">
        <v>86</v>
      </c>
      <c r="B17" s="74" t="s">
        <v>29</v>
      </c>
      <c r="C17" s="81" t="s">
        <v>3</v>
      </c>
      <c r="D17" s="28">
        <v>1</v>
      </c>
      <c r="E17" s="35"/>
      <c r="F17" s="35">
        <f t="shared" si="0"/>
        <v>0</v>
      </c>
    </row>
    <row r="18" spans="1:6" s="7" customFormat="1" ht="20.25" customHeight="1" x14ac:dyDescent="0.25">
      <c r="A18" s="177" t="s">
        <v>30</v>
      </c>
      <c r="B18" s="178"/>
      <c r="C18" s="178"/>
      <c r="D18" s="178"/>
      <c r="E18" s="179"/>
      <c r="F18" s="39">
        <f>SUM(F8:F17)</f>
        <v>0</v>
      </c>
    </row>
    <row r="19" spans="1:6" s="7" customFormat="1" ht="20.25" customHeight="1" x14ac:dyDescent="0.25">
      <c r="A19" s="40"/>
      <c r="B19" s="40"/>
      <c r="C19" s="40"/>
      <c r="D19" s="40"/>
      <c r="E19" s="40"/>
      <c r="F19" s="41"/>
    </row>
    <row r="20" spans="1:6" ht="19.5" customHeight="1" x14ac:dyDescent="0.25">
      <c r="A20" s="15" t="s">
        <v>31</v>
      </c>
      <c r="B20" s="14" t="s">
        <v>111</v>
      </c>
      <c r="C20" s="3"/>
      <c r="D20" s="27"/>
      <c r="E20" s="27"/>
      <c r="F20" s="27"/>
    </row>
    <row r="21" spans="1:6" s="79" customFormat="1" ht="33" customHeight="1" x14ac:dyDescent="0.25">
      <c r="A21" s="113" t="s">
        <v>32</v>
      </c>
      <c r="B21" s="114" t="s">
        <v>185</v>
      </c>
      <c r="C21" s="56" t="s">
        <v>4</v>
      </c>
      <c r="D21" s="115">
        <v>30.25</v>
      </c>
      <c r="E21" s="116"/>
      <c r="F21" s="116">
        <f t="shared" ref="F21:F24" si="1">D21*E21</f>
        <v>0</v>
      </c>
    </row>
    <row r="22" spans="1:6" ht="39" customHeight="1" x14ac:dyDescent="0.25">
      <c r="A22" s="113" t="s">
        <v>33</v>
      </c>
      <c r="B22" s="117" t="s">
        <v>197</v>
      </c>
      <c r="C22" s="98" t="s">
        <v>4</v>
      </c>
      <c r="D22" s="115">
        <v>4.9000000000000004</v>
      </c>
      <c r="E22" s="116"/>
      <c r="F22" s="116">
        <f t="shared" si="1"/>
        <v>0</v>
      </c>
    </row>
    <row r="23" spans="1:6" ht="35.25" customHeight="1" x14ac:dyDescent="0.25">
      <c r="A23" s="113" t="s">
        <v>34</v>
      </c>
      <c r="B23" s="117" t="s">
        <v>187</v>
      </c>
      <c r="C23" s="98" t="s">
        <v>4</v>
      </c>
      <c r="D23" s="115">
        <v>3.69</v>
      </c>
      <c r="E23" s="116"/>
      <c r="F23" s="116">
        <f t="shared" si="1"/>
        <v>0</v>
      </c>
    </row>
    <row r="24" spans="1:6" ht="35.25" customHeight="1" x14ac:dyDescent="0.25">
      <c r="A24" s="113" t="s">
        <v>35</v>
      </c>
      <c r="B24" s="118" t="s">
        <v>198</v>
      </c>
      <c r="C24" s="98" t="s">
        <v>4</v>
      </c>
      <c r="D24" s="115">
        <v>4.9000000000000004</v>
      </c>
      <c r="E24" s="116"/>
      <c r="F24" s="116">
        <f t="shared" si="1"/>
        <v>0</v>
      </c>
    </row>
    <row r="25" spans="1:6" s="79" customFormat="1" ht="42" customHeight="1" x14ac:dyDescent="0.25">
      <c r="A25" s="113" t="s">
        <v>36</v>
      </c>
      <c r="B25" s="117" t="s">
        <v>199</v>
      </c>
      <c r="C25" s="119" t="s">
        <v>6</v>
      </c>
      <c r="D25" s="115">
        <v>300</v>
      </c>
      <c r="E25" s="116"/>
      <c r="F25" s="115">
        <f>D25*E25</f>
        <v>0</v>
      </c>
    </row>
    <row r="26" spans="1:6" s="7" customFormat="1" ht="22.5" customHeight="1" x14ac:dyDescent="0.25">
      <c r="A26" s="180" t="s">
        <v>110</v>
      </c>
      <c r="B26" s="181"/>
      <c r="C26" s="181"/>
      <c r="D26" s="181"/>
      <c r="E26" s="182"/>
      <c r="F26" s="36">
        <f>SUM(F21:F25)</f>
        <v>0</v>
      </c>
    </row>
    <row r="27" spans="1:6" s="7" customFormat="1" ht="19.5" customHeight="1" x14ac:dyDescent="0.25">
      <c r="A27" s="16"/>
      <c r="B27" s="10"/>
      <c r="C27" s="24"/>
      <c r="D27" s="30"/>
      <c r="E27" s="35"/>
      <c r="F27" s="35"/>
    </row>
    <row r="28" spans="1:6" ht="20.25" customHeight="1" x14ac:dyDescent="0.25">
      <c r="A28" s="15" t="s">
        <v>38</v>
      </c>
      <c r="B28" s="14" t="s">
        <v>109</v>
      </c>
      <c r="C28" s="3"/>
      <c r="D28" s="27"/>
      <c r="E28" s="27"/>
      <c r="F28" s="27"/>
    </row>
    <row r="29" spans="1:6" ht="20.25" customHeight="1" x14ac:dyDescent="0.25">
      <c r="A29" s="16" t="s">
        <v>39</v>
      </c>
      <c r="B29" s="4" t="s">
        <v>200</v>
      </c>
      <c r="C29" s="23" t="s">
        <v>5</v>
      </c>
      <c r="D29" s="28">
        <v>284.62</v>
      </c>
      <c r="E29" s="35"/>
      <c r="F29" s="35">
        <f>D29*E29</f>
        <v>0</v>
      </c>
    </row>
    <row r="30" spans="1:6" ht="20.25" customHeight="1" x14ac:dyDescent="0.25">
      <c r="A30" s="16" t="s">
        <v>40</v>
      </c>
      <c r="B30" s="9" t="s">
        <v>201</v>
      </c>
      <c r="C30" s="23" t="s">
        <v>5</v>
      </c>
      <c r="D30" s="28">
        <v>235.2</v>
      </c>
      <c r="E30" s="35"/>
      <c r="F30" s="35">
        <f>D30*E30</f>
        <v>0</v>
      </c>
    </row>
    <row r="31" spans="1:6" s="79" customFormat="1" ht="27.75" customHeight="1" x14ac:dyDescent="0.25">
      <c r="A31" s="113" t="s">
        <v>41</v>
      </c>
      <c r="B31" s="118" t="s">
        <v>113</v>
      </c>
      <c r="C31" s="98" t="s">
        <v>6</v>
      </c>
      <c r="D31" s="115">
        <v>189.16</v>
      </c>
      <c r="E31" s="116"/>
      <c r="F31" s="116">
        <f>D31*E31</f>
        <v>0</v>
      </c>
    </row>
    <row r="32" spans="1:6" s="79" customFormat="1" ht="27.75" customHeight="1" x14ac:dyDescent="0.25">
      <c r="A32" s="113" t="s">
        <v>42</v>
      </c>
      <c r="B32" s="114" t="s">
        <v>191</v>
      </c>
      <c r="C32" s="56" t="s">
        <v>4</v>
      </c>
      <c r="D32" s="115">
        <f>(15+0.8+10.4)*0.15*1</f>
        <v>3.93</v>
      </c>
      <c r="E32" s="116"/>
      <c r="F32" s="116">
        <f>D32*E32</f>
        <v>0</v>
      </c>
    </row>
    <row r="33" spans="1:6" s="79" customFormat="1" ht="30" x14ac:dyDescent="0.25">
      <c r="A33" s="113" t="s">
        <v>177</v>
      </c>
      <c r="B33" s="118" t="s">
        <v>359</v>
      </c>
      <c r="C33" s="98" t="s">
        <v>6</v>
      </c>
      <c r="D33" s="115">
        <v>187.8</v>
      </c>
      <c r="E33" s="116"/>
      <c r="F33" s="116">
        <f>D33*E33</f>
        <v>0</v>
      </c>
    </row>
    <row r="34" spans="1:6" ht="22.5" customHeight="1" x14ac:dyDescent="0.25">
      <c r="A34" s="180" t="s">
        <v>108</v>
      </c>
      <c r="B34" s="181"/>
      <c r="C34" s="181"/>
      <c r="D34" s="181"/>
      <c r="E34" s="182"/>
      <c r="F34" s="36">
        <f>SUM(F29:F33)</f>
        <v>0</v>
      </c>
    </row>
    <row r="35" spans="1:6" ht="22.5" customHeight="1" x14ac:dyDescent="0.25">
      <c r="A35" s="17"/>
      <c r="B35" s="10"/>
      <c r="C35" s="24"/>
      <c r="D35" s="30"/>
      <c r="E35" s="43"/>
      <c r="F35" s="43"/>
    </row>
    <row r="36" spans="1:6" ht="20.25" customHeight="1" x14ac:dyDescent="0.25">
      <c r="A36" s="44" t="s">
        <v>43</v>
      </c>
      <c r="B36" s="45" t="s">
        <v>107</v>
      </c>
      <c r="C36" s="46"/>
      <c r="D36" s="47"/>
      <c r="E36" s="47"/>
      <c r="F36" s="47"/>
    </row>
    <row r="37" spans="1:6" ht="20.25" customHeight="1" x14ac:dyDescent="0.25">
      <c r="A37" s="19" t="s">
        <v>44</v>
      </c>
      <c r="B37" s="2" t="s">
        <v>128</v>
      </c>
      <c r="C37" s="23" t="s">
        <v>6</v>
      </c>
      <c r="D37" s="29">
        <v>187.8</v>
      </c>
      <c r="E37" s="48"/>
      <c r="F37" s="48">
        <f>D37*E37</f>
        <v>0</v>
      </c>
    </row>
    <row r="38" spans="1:6" s="7" customFormat="1" ht="20.25" customHeight="1" x14ac:dyDescent="0.25">
      <c r="A38" s="183" t="s">
        <v>106</v>
      </c>
      <c r="B38" s="183"/>
      <c r="C38" s="183"/>
      <c r="D38" s="183"/>
      <c r="E38" s="183"/>
      <c r="F38" s="49">
        <f>SUM(F37:F37)</f>
        <v>0</v>
      </c>
    </row>
    <row r="39" spans="1:6" ht="22.5" customHeight="1" x14ac:dyDescent="0.25">
      <c r="A39" s="18"/>
      <c r="B39" s="4"/>
      <c r="C39" s="22"/>
      <c r="D39" s="28"/>
      <c r="E39" s="35"/>
      <c r="F39" s="35"/>
    </row>
    <row r="40" spans="1:6" ht="18.75" customHeight="1" x14ac:dyDescent="0.25">
      <c r="A40" s="44" t="s">
        <v>46</v>
      </c>
      <c r="B40" s="45" t="s">
        <v>47</v>
      </c>
      <c r="C40" s="46"/>
      <c r="D40" s="47"/>
      <c r="E40" s="47"/>
      <c r="F40" s="47"/>
    </row>
    <row r="41" spans="1:6" ht="20.25" customHeight="1" x14ac:dyDescent="0.25">
      <c r="A41" s="19" t="s">
        <v>48</v>
      </c>
      <c r="B41" s="2" t="s">
        <v>360</v>
      </c>
      <c r="C41" s="23" t="s">
        <v>37</v>
      </c>
      <c r="D41" s="29">
        <v>1</v>
      </c>
      <c r="E41" s="48"/>
      <c r="F41" s="48">
        <f t="shared" ref="F41:F42" si="2">D41*E41</f>
        <v>0</v>
      </c>
    </row>
    <row r="42" spans="1:6" ht="30" x14ac:dyDescent="0.25">
      <c r="A42" s="19" t="s">
        <v>49</v>
      </c>
      <c r="B42" s="13" t="s">
        <v>361</v>
      </c>
      <c r="C42" s="23" t="s">
        <v>37</v>
      </c>
      <c r="D42" s="29">
        <v>11</v>
      </c>
      <c r="E42" s="48"/>
      <c r="F42" s="48">
        <f t="shared" si="2"/>
        <v>0</v>
      </c>
    </row>
    <row r="43" spans="1:6" ht="19.5" customHeight="1" x14ac:dyDescent="0.25">
      <c r="A43" s="183" t="s">
        <v>52</v>
      </c>
      <c r="B43" s="183"/>
      <c r="C43" s="183"/>
      <c r="D43" s="183"/>
      <c r="E43" s="183"/>
      <c r="F43" s="49">
        <f>SUM(F41:F42)</f>
        <v>0</v>
      </c>
    </row>
    <row r="44" spans="1:6" ht="21.75" customHeight="1" x14ac:dyDescent="0.25">
      <c r="A44" s="52"/>
      <c r="B44" s="2"/>
      <c r="C44" s="23"/>
      <c r="D44" s="29"/>
      <c r="E44" s="29"/>
      <c r="F44" s="29"/>
    </row>
    <row r="45" spans="1:6" ht="21.75" customHeight="1" x14ac:dyDescent="0.25">
      <c r="A45" s="44" t="s">
        <v>53</v>
      </c>
      <c r="B45" s="45" t="s">
        <v>105</v>
      </c>
      <c r="C45" s="46"/>
      <c r="D45" s="47"/>
      <c r="E45" s="47"/>
      <c r="F45" s="47"/>
    </row>
    <row r="46" spans="1:6" s="79" customFormat="1" ht="31.5" customHeight="1" x14ac:dyDescent="0.25">
      <c r="A46" s="113" t="s">
        <v>54</v>
      </c>
      <c r="B46" s="124" t="s">
        <v>115</v>
      </c>
      <c r="C46" s="56" t="s">
        <v>6</v>
      </c>
      <c r="D46" s="115">
        <v>144.82</v>
      </c>
      <c r="E46" s="116"/>
      <c r="F46" s="116">
        <f>D46*E46</f>
        <v>0</v>
      </c>
    </row>
    <row r="47" spans="1:6" s="79" customFormat="1" ht="21" customHeight="1" x14ac:dyDescent="0.25">
      <c r="A47" s="113" t="s">
        <v>55</v>
      </c>
      <c r="B47" s="125" t="s">
        <v>117</v>
      </c>
      <c r="C47" s="98" t="s">
        <v>6</v>
      </c>
      <c r="D47" s="115">
        <v>303.68</v>
      </c>
      <c r="E47" s="116"/>
      <c r="F47" s="116">
        <f>D47*E47</f>
        <v>0</v>
      </c>
    </row>
    <row r="48" spans="1:6" s="79" customFormat="1" ht="30" x14ac:dyDescent="0.25">
      <c r="A48" s="113" t="s">
        <v>56</v>
      </c>
      <c r="B48" s="127" t="s">
        <v>362</v>
      </c>
      <c r="C48" s="119" t="s">
        <v>6</v>
      </c>
      <c r="D48" s="115">
        <v>303.68</v>
      </c>
      <c r="E48" s="116"/>
      <c r="F48" s="116">
        <f>D48*E48</f>
        <v>0</v>
      </c>
    </row>
    <row r="49" spans="1:6" s="79" customFormat="1" ht="21" customHeight="1" x14ac:dyDescent="0.25">
      <c r="A49" s="113" t="s">
        <v>79</v>
      </c>
      <c r="B49" s="125" t="s">
        <v>61</v>
      </c>
      <c r="C49" s="98" t="s">
        <v>8</v>
      </c>
      <c r="D49" s="126">
        <v>2.2000000000000002</v>
      </c>
      <c r="E49" s="116"/>
      <c r="F49" s="116">
        <f>D49*E49</f>
        <v>0</v>
      </c>
    </row>
    <row r="50" spans="1:6" s="7" customFormat="1" ht="21" customHeight="1" x14ac:dyDescent="0.25">
      <c r="A50" s="180" t="s">
        <v>104</v>
      </c>
      <c r="B50" s="181"/>
      <c r="C50" s="181"/>
      <c r="D50" s="181"/>
      <c r="E50" s="182"/>
      <c r="F50" s="36">
        <f>SUM(F46:F49)</f>
        <v>0</v>
      </c>
    </row>
    <row r="51" spans="1:6" s="7" customFormat="1" ht="21" customHeight="1" x14ac:dyDescent="0.25">
      <c r="A51" s="17"/>
      <c r="B51" s="10"/>
      <c r="C51" s="24"/>
      <c r="D51" s="30"/>
      <c r="E51" s="43"/>
      <c r="F51" s="43"/>
    </row>
    <row r="52" spans="1:6" ht="18.75" customHeight="1" x14ac:dyDescent="0.25">
      <c r="A52" s="44" t="s">
        <v>57</v>
      </c>
      <c r="B52" s="45" t="s">
        <v>103</v>
      </c>
      <c r="C52" s="46"/>
      <c r="D52" s="47"/>
      <c r="E52" s="47"/>
      <c r="F52" s="47"/>
    </row>
    <row r="53" spans="1:6" ht="78.75" customHeight="1" x14ac:dyDescent="0.25">
      <c r="A53" s="18" t="s">
        <v>59</v>
      </c>
      <c r="B53" s="13" t="s">
        <v>178</v>
      </c>
      <c r="C53" s="22" t="s">
        <v>37</v>
      </c>
      <c r="D53" s="29">
        <v>1</v>
      </c>
      <c r="E53" s="35"/>
      <c r="F53" s="35">
        <f t="shared" ref="F53:F59" si="3">D53*E53</f>
        <v>0</v>
      </c>
    </row>
    <row r="54" spans="1:6" ht="18.75" customHeight="1" x14ac:dyDescent="0.25">
      <c r="A54" s="18" t="s">
        <v>60</v>
      </c>
      <c r="B54" s="2" t="s">
        <v>77</v>
      </c>
      <c r="C54" s="22" t="s">
        <v>37</v>
      </c>
      <c r="D54" s="29">
        <v>1</v>
      </c>
      <c r="E54" s="35"/>
      <c r="F54" s="35">
        <f t="shared" si="3"/>
        <v>0</v>
      </c>
    </row>
    <row r="55" spans="1:6" ht="18.75" customHeight="1" x14ac:dyDescent="0.25">
      <c r="A55" s="18" t="s">
        <v>96</v>
      </c>
      <c r="B55" s="2" t="s">
        <v>78</v>
      </c>
      <c r="C55" s="22" t="s">
        <v>37</v>
      </c>
      <c r="D55" s="29">
        <v>1</v>
      </c>
      <c r="E55" s="35"/>
      <c r="F55" s="35">
        <f t="shared" si="3"/>
        <v>0</v>
      </c>
    </row>
    <row r="56" spans="1:6" ht="18.75" customHeight="1" x14ac:dyDescent="0.25">
      <c r="A56" s="18" t="s">
        <v>97</v>
      </c>
      <c r="B56" s="2" t="s">
        <v>176</v>
      </c>
      <c r="C56" s="22" t="s">
        <v>37</v>
      </c>
      <c r="D56" s="29"/>
      <c r="E56" s="35"/>
      <c r="F56" s="35">
        <f t="shared" si="3"/>
        <v>0</v>
      </c>
    </row>
    <row r="57" spans="1:6" ht="47.25" customHeight="1" x14ac:dyDescent="0.25">
      <c r="A57" s="18" t="s">
        <v>98</v>
      </c>
      <c r="B57" s="13" t="s">
        <v>173</v>
      </c>
      <c r="C57" s="23" t="s">
        <v>8</v>
      </c>
      <c r="D57" s="29">
        <v>1</v>
      </c>
      <c r="E57" s="35"/>
      <c r="F57" s="35">
        <f t="shared" si="3"/>
        <v>0</v>
      </c>
    </row>
    <row r="58" spans="1:6" ht="48.75" customHeight="1" x14ac:dyDescent="0.25">
      <c r="A58" s="18" t="s">
        <v>99</v>
      </c>
      <c r="B58" s="13" t="s">
        <v>174</v>
      </c>
      <c r="C58" s="23" t="s">
        <v>8</v>
      </c>
      <c r="D58" s="29">
        <v>1</v>
      </c>
      <c r="E58" s="35"/>
      <c r="F58" s="35">
        <f t="shared" si="3"/>
        <v>0</v>
      </c>
    </row>
    <row r="59" spans="1:6" ht="31.35" customHeight="1" x14ac:dyDescent="0.25">
      <c r="A59" s="18" t="s">
        <v>101</v>
      </c>
      <c r="B59" s="13" t="s">
        <v>122</v>
      </c>
      <c r="C59" s="23" t="s">
        <v>8</v>
      </c>
      <c r="D59" s="29">
        <v>1</v>
      </c>
      <c r="E59" s="35"/>
      <c r="F59" s="35">
        <f t="shared" si="3"/>
        <v>0</v>
      </c>
    </row>
    <row r="60" spans="1:6" s="7" customFormat="1" ht="18.75" customHeight="1" x14ac:dyDescent="0.25">
      <c r="A60" s="184" t="s">
        <v>95</v>
      </c>
      <c r="B60" s="185"/>
      <c r="C60" s="185"/>
      <c r="D60" s="185"/>
      <c r="E60" s="186"/>
      <c r="F60" s="51">
        <f>SUM(F53:F59)</f>
        <v>0</v>
      </c>
    </row>
    <row r="61" spans="1:6" x14ac:dyDescent="0.25">
      <c r="A61" s="52"/>
      <c r="B61" s="2"/>
      <c r="C61" s="23"/>
      <c r="D61" s="29"/>
      <c r="E61" s="29"/>
      <c r="F61" s="29"/>
    </row>
    <row r="62" spans="1:6" ht="22.5" customHeight="1" x14ac:dyDescent="0.25">
      <c r="A62" s="72" t="s">
        <v>62</v>
      </c>
      <c r="B62" s="67" t="s">
        <v>90</v>
      </c>
      <c r="C62" s="62"/>
      <c r="D62" s="69"/>
      <c r="E62" s="69"/>
      <c r="F62" s="69"/>
    </row>
    <row r="63" spans="1:6" customFormat="1" x14ac:dyDescent="0.25">
      <c r="A63" s="66" t="s">
        <v>63</v>
      </c>
      <c r="B63" s="88" t="s">
        <v>209</v>
      </c>
      <c r="C63" s="87" t="s">
        <v>210</v>
      </c>
      <c r="D63" s="50">
        <v>6</v>
      </c>
      <c r="E63" s="83"/>
      <c r="F63" s="38">
        <f t="shared" ref="F63:F79" si="4">D63*E63</f>
        <v>0</v>
      </c>
    </row>
    <row r="64" spans="1:6" customFormat="1" x14ac:dyDescent="0.25">
      <c r="A64" s="66" t="s">
        <v>64</v>
      </c>
      <c r="B64" s="89" t="s">
        <v>211</v>
      </c>
      <c r="C64" s="85" t="s">
        <v>210</v>
      </c>
      <c r="D64" s="13">
        <v>3</v>
      </c>
      <c r="E64" s="82"/>
      <c r="F64" s="38">
        <f t="shared" si="4"/>
        <v>0</v>
      </c>
    </row>
    <row r="65" spans="1:6" customFormat="1" x14ac:dyDescent="0.25">
      <c r="A65" s="66" t="s">
        <v>65</v>
      </c>
      <c r="B65" s="89" t="s">
        <v>215</v>
      </c>
      <c r="C65" s="85" t="s">
        <v>210</v>
      </c>
      <c r="D65" s="13">
        <v>15</v>
      </c>
      <c r="E65" s="82"/>
      <c r="F65" s="38">
        <f t="shared" si="4"/>
        <v>0</v>
      </c>
    </row>
    <row r="66" spans="1:6" customFormat="1" x14ac:dyDescent="0.25">
      <c r="A66" s="66" t="s">
        <v>66</v>
      </c>
      <c r="B66" s="89" t="s">
        <v>247</v>
      </c>
      <c r="C66" s="85" t="s">
        <v>7</v>
      </c>
      <c r="D66" s="13">
        <v>20</v>
      </c>
      <c r="E66" s="82"/>
      <c r="F66" s="38">
        <f t="shared" si="4"/>
        <v>0</v>
      </c>
    </row>
    <row r="67" spans="1:6" customFormat="1" x14ac:dyDescent="0.25">
      <c r="A67" s="66" t="s">
        <v>67</v>
      </c>
      <c r="B67" s="89" t="s">
        <v>254</v>
      </c>
      <c r="C67" s="85" t="s">
        <v>210</v>
      </c>
      <c r="D67" s="13">
        <v>1</v>
      </c>
      <c r="E67" s="82"/>
      <c r="F67" s="38">
        <f t="shared" si="4"/>
        <v>0</v>
      </c>
    </row>
    <row r="68" spans="1:6" customFormat="1" x14ac:dyDescent="0.25">
      <c r="A68" s="66" t="s">
        <v>68</v>
      </c>
      <c r="B68" s="89" t="s">
        <v>218</v>
      </c>
      <c r="C68" s="85" t="s">
        <v>76</v>
      </c>
      <c r="D68" s="13">
        <v>20</v>
      </c>
      <c r="E68" s="82"/>
      <c r="F68" s="38">
        <f t="shared" si="4"/>
        <v>0</v>
      </c>
    </row>
    <row r="69" spans="1:6" customFormat="1" x14ac:dyDescent="0.25">
      <c r="A69" s="66" t="s">
        <v>69</v>
      </c>
      <c r="B69" s="89" t="s">
        <v>219</v>
      </c>
      <c r="C69" s="85" t="s">
        <v>76</v>
      </c>
      <c r="D69" s="13">
        <v>25</v>
      </c>
      <c r="E69" s="82"/>
      <c r="F69" s="38">
        <f t="shared" si="4"/>
        <v>0</v>
      </c>
    </row>
    <row r="70" spans="1:6" customFormat="1" x14ac:dyDescent="0.25">
      <c r="A70" s="66" t="s">
        <v>70</v>
      </c>
      <c r="B70" s="89" t="s">
        <v>220</v>
      </c>
      <c r="C70" s="85" t="s">
        <v>76</v>
      </c>
      <c r="D70" s="13">
        <v>3</v>
      </c>
      <c r="E70" s="82"/>
      <c r="F70" s="38">
        <f t="shared" si="4"/>
        <v>0</v>
      </c>
    </row>
    <row r="71" spans="1:6" customFormat="1" x14ac:dyDescent="0.25">
      <c r="A71" s="66" t="s">
        <v>71</v>
      </c>
      <c r="B71" s="89" t="s">
        <v>248</v>
      </c>
      <c r="C71" s="85" t="s">
        <v>76</v>
      </c>
      <c r="D71" s="13">
        <v>25</v>
      </c>
      <c r="E71" s="82"/>
      <c r="F71" s="38">
        <f t="shared" si="4"/>
        <v>0</v>
      </c>
    </row>
    <row r="72" spans="1:6" customFormat="1" x14ac:dyDescent="0.25">
      <c r="A72" s="66" t="s">
        <v>72</v>
      </c>
      <c r="B72" s="89" t="s">
        <v>225</v>
      </c>
      <c r="C72" s="85" t="s">
        <v>76</v>
      </c>
      <c r="D72" s="13">
        <v>12</v>
      </c>
      <c r="E72" s="82"/>
      <c r="F72" s="38">
        <f t="shared" si="4"/>
        <v>0</v>
      </c>
    </row>
    <row r="73" spans="1:6" customFormat="1" x14ac:dyDescent="0.25">
      <c r="A73" s="66" t="s">
        <v>73</v>
      </c>
      <c r="B73" s="89" t="s">
        <v>226</v>
      </c>
      <c r="C73" s="85" t="s">
        <v>76</v>
      </c>
      <c r="D73" s="13">
        <v>8</v>
      </c>
      <c r="E73" s="82"/>
      <c r="F73" s="38">
        <f t="shared" si="4"/>
        <v>0</v>
      </c>
    </row>
    <row r="74" spans="1:6" customFormat="1" ht="30" x14ac:dyDescent="0.25">
      <c r="A74" s="66" t="s">
        <v>74</v>
      </c>
      <c r="B74" s="84" t="s">
        <v>229</v>
      </c>
      <c r="C74" s="85" t="s">
        <v>76</v>
      </c>
      <c r="D74" s="13">
        <v>6</v>
      </c>
      <c r="E74" s="82"/>
      <c r="F74" s="38">
        <f t="shared" si="4"/>
        <v>0</v>
      </c>
    </row>
    <row r="75" spans="1:6" customFormat="1" ht="30" x14ac:dyDescent="0.25">
      <c r="A75" s="66" t="s">
        <v>75</v>
      </c>
      <c r="B75" s="84" t="s">
        <v>255</v>
      </c>
      <c r="C75" s="85" t="s">
        <v>76</v>
      </c>
      <c r="D75" s="13">
        <v>4</v>
      </c>
      <c r="E75" s="82"/>
      <c r="F75" s="38">
        <f t="shared" si="4"/>
        <v>0</v>
      </c>
    </row>
    <row r="76" spans="1:6" customFormat="1" ht="30" x14ac:dyDescent="0.25">
      <c r="A76" s="66" t="s">
        <v>91</v>
      </c>
      <c r="B76" s="84" t="s">
        <v>256</v>
      </c>
      <c r="C76" s="85" t="s">
        <v>76</v>
      </c>
      <c r="D76" s="13">
        <v>1</v>
      </c>
      <c r="E76" s="82"/>
      <c r="F76" s="38">
        <f t="shared" si="4"/>
        <v>0</v>
      </c>
    </row>
    <row r="77" spans="1:6" customFormat="1" ht="30" x14ac:dyDescent="0.25">
      <c r="A77" s="66" t="s">
        <v>92</v>
      </c>
      <c r="B77" s="84" t="s">
        <v>252</v>
      </c>
      <c r="C77" s="85" t="s">
        <v>76</v>
      </c>
      <c r="D77" s="13">
        <v>2</v>
      </c>
      <c r="E77" s="82"/>
      <c r="F77" s="38">
        <f t="shared" si="4"/>
        <v>0</v>
      </c>
    </row>
    <row r="78" spans="1:6" customFormat="1" ht="30" x14ac:dyDescent="0.25">
      <c r="A78" s="66" t="s">
        <v>93</v>
      </c>
      <c r="B78" s="84" t="s">
        <v>253</v>
      </c>
      <c r="C78" s="85" t="s">
        <v>8</v>
      </c>
      <c r="D78" s="13">
        <v>1</v>
      </c>
      <c r="E78" s="82"/>
      <c r="F78" s="38">
        <f t="shared" si="4"/>
        <v>0</v>
      </c>
    </row>
    <row r="79" spans="1:6" customFormat="1" ht="30" x14ac:dyDescent="0.25">
      <c r="A79" s="66" t="s">
        <v>154</v>
      </c>
      <c r="B79" s="73" t="s">
        <v>257</v>
      </c>
      <c r="C79" s="85" t="s">
        <v>237</v>
      </c>
      <c r="D79" s="2">
        <v>4</v>
      </c>
      <c r="E79" s="82"/>
      <c r="F79" s="38">
        <f t="shared" si="4"/>
        <v>0</v>
      </c>
    </row>
    <row r="80" spans="1:6" ht="21" customHeight="1" x14ac:dyDescent="0.25">
      <c r="A80" s="183" t="s">
        <v>89</v>
      </c>
      <c r="B80" s="183"/>
      <c r="C80" s="183"/>
      <c r="D80" s="183"/>
      <c r="E80" s="183"/>
      <c r="F80" s="49">
        <f>SUM(F63:F79)</f>
        <v>0</v>
      </c>
    </row>
    <row r="81" spans="1:7" ht="17.25" customHeight="1" x14ac:dyDescent="0.25">
      <c r="A81" s="18"/>
      <c r="B81" s="53"/>
      <c r="C81" s="25"/>
      <c r="D81" s="28"/>
      <c r="E81" s="35"/>
      <c r="F81" s="35"/>
    </row>
    <row r="82" spans="1:7" ht="18" customHeight="1" x14ac:dyDescent="0.25">
      <c r="A82" s="44" t="s">
        <v>80</v>
      </c>
      <c r="B82" s="45" t="s">
        <v>87</v>
      </c>
      <c r="C82" s="46"/>
      <c r="D82" s="47"/>
      <c r="E82" s="47"/>
      <c r="F82" s="47"/>
    </row>
    <row r="83" spans="1:7" customFormat="1" ht="30" x14ac:dyDescent="0.25">
      <c r="A83" s="95" t="s">
        <v>81</v>
      </c>
      <c r="B83" s="73" t="s">
        <v>236</v>
      </c>
      <c r="C83" s="85" t="s">
        <v>237</v>
      </c>
      <c r="D83" s="57">
        <v>1</v>
      </c>
      <c r="E83" s="82"/>
      <c r="F83" s="38">
        <f>D83*E83</f>
        <v>0</v>
      </c>
    </row>
    <row r="84" spans="1:7" customFormat="1" ht="30" x14ac:dyDescent="0.25">
      <c r="A84" s="95" t="s">
        <v>82</v>
      </c>
      <c r="B84" s="92" t="s">
        <v>241</v>
      </c>
      <c r="C84" s="93" t="s">
        <v>76</v>
      </c>
      <c r="D84" s="90">
        <v>1</v>
      </c>
      <c r="E84" s="94"/>
      <c r="F84" s="91">
        <f>D84*E84</f>
        <v>0</v>
      </c>
    </row>
    <row r="85" spans="1:7" ht="18" customHeight="1" x14ac:dyDescent="0.25">
      <c r="A85" s="183" t="s">
        <v>88</v>
      </c>
      <c r="B85" s="183"/>
      <c r="C85" s="183"/>
      <c r="D85" s="183"/>
      <c r="E85" s="183"/>
      <c r="F85" s="36">
        <f>SUM(F83:F84)</f>
        <v>0</v>
      </c>
      <c r="G85" s="96"/>
    </row>
    <row r="86" spans="1:7" ht="18" customHeight="1" x14ac:dyDescent="0.25">
      <c r="A86" s="54"/>
      <c r="B86" s="58"/>
      <c r="C86" s="58"/>
      <c r="D86" s="58"/>
      <c r="E86" s="58"/>
      <c r="F86" s="59"/>
    </row>
    <row r="87" spans="1:7" s="7" customFormat="1" ht="20.25" customHeight="1" x14ac:dyDescent="0.25">
      <c r="A87" s="19"/>
      <c r="B87" s="5"/>
      <c r="C87" s="22"/>
      <c r="D87" s="28"/>
      <c r="E87" s="35"/>
      <c r="F87" s="35"/>
    </row>
    <row r="88" spans="1:7" s="11" customFormat="1" ht="23.25" customHeight="1" x14ac:dyDescent="0.25">
      <c r="A88" s="174" t="s">
        <v>120</v>
      </c>
      <c r="B88" s="175"/>
      <c r="C88" s="175"/>
      <c r="D88" s="175"/>
      <c r="E88" s="176"/>
      <c r="F88" s="34">
        <f>F18+F26+F34+F43+F85+F50+F60+F38+F80</f>
        <v>0</v>
      </c>
    </row>
    <row r="89" spans="1:7" s="7" customFormat="1" x14ac:dyDescent="0.25">
      <c r="A89" s="20"/>
      <c r="C89" s="12"/>
      <c r="D89" s="32"/>
      <c r="E89" s="32"/>
      <c r="F89" s="32"/>
    </row>
    <row r="90" spans="1:7" x14ac:dyDescent="0.25">
      <c r="A90" s="20"/>
    </row>
  </sheetData>
  <mergeCells count="12">
    <mergeCell ref="A1:F1"/>
    <mergeCell ref="A88:E88"/>
    <mergeCell ref="A18:E18"/>
    <mergeCell ref="A26:E26"/>
    <mergeCell ref="A34:E34"/>
    <mergeCell ref="A38:E38"/>
    <mergeCell ref="A43:E43"/>
    <mergeCell ref="A50:E50"/>
    <mergeCell ref="A60:E60"/>
    <mergeCell ref="A80:E80"/>
    <mergeCell ref="A85:E85"/>
    <mergeCell ref="A3:F3"/>
  </mergeCells>
  <phoneticPr fontId="9"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35"/>
  <sheetViews>
    <sheetView zoomScale="171" zoomScaleNormal="171" workbookViewId="0">
      <selection activeCell="A5" sqref="A5:F5"/>
    </sheetView>
  </sheetViews>
  <sheetFormatPr baseColWidth="10" defaultColWidth="9.140625" defaultRowHeight="15" x14ac:dyDescent="0.25"/>
  <cols>
    <col min="1" max="1" width="8.7109375" style="21" customWidth="1"/>
    <col min="2" max="2" width="52.7109375" style="1" customWidth="1"/>
    <col min="3" max="3" width="8.7109375" style="26" customWidth="1"/>
    <col min="4" max="4" width="10.140625" style="33" customWidth="1"/>
    <col min="5" max="5" width="11.28515625" style="33" customWidth="1"/>
    <col min="6" max="6" width="14" style="33" customWidth="1"/>
    <col min="7" max="7" width="11.85546875" style="1" bestFit="1" customWidth="1"/>
    <col min="8" max="16384" width="9.140625" style="1"/>
  </cols>
  <sheetData>
    <row r="1" spans="1:6" ht="38.25" customHeight="1" x14ac:dyDescent="0.25">
      <c r="A1" s="170"/>
      <c r="B1" s="170"/>
      <c r="C1" s="170"/>
      <c r="D1" s="170"/>
      <c r="E1" s="170"/>
      <c r="F1" s="170"/>
    </row>
    <row r="2" spans="1:6" ht="15.95" customHeight="1" thickBot="1" x14ac:dyDescent="0.3">
      <c r="A2" s="1"/>
      <c r="C2" s="1"/>
      <c r="D2" s="1"/>
      <c r="E2" s="1"/>
      <c r="F2" s="1"/>
    </row>
    <row r="3" spans="1:6" ht="41.25" customHeight="1" thickBot="1" x14ac:dyDescent="0.3">
      <c r="A3" s="166" t="s">
        <v>415</v>
      </c>
      <c r="B3" s="167"/>
      <c r="C3" s="167"/>
      <c r="D3" s="167"/>
      <c r="E3" s="167"/>
      <c r="F3" s="168"/>
    </row>
    <row r="4" spans="1:6" ht="17.100000000000001" customHeight="1" x14ac:dyDescent="0.25">
      <c r="A4" s="1"/>
      <c r="C4" s="1"/>
      <c r="D4" s="1"/>
      <c r="E4" s="1"/>
      <c r="F4" s="1"/>
    </row>
    <row r="5" spans="1:6" ht="48" customHeight="1" x14ac:dyDescent="0.25">
      <c r="A5" s="162" t="s">
        <v>0</v>
      </c>
      <c r="B5" s="163" t="s">
        <v>1</v>
      </c>
      <c r="C5" s="164" t="s">
        <v>16</v>
      </c>
      <c r="D5" s="163" t="s">
        <v>2</v>
      </c>
      <c r="E5" s="165" t="s">
        <v>14</v>
      </c>
      <c r="F5" s="165" t="s">
        <v>15</v>
      </c>
    </row>
    <row r="6" spans="1:6" s="7" customFormat="1" x14ac:dyDescent="0.25">
      <c r="A6" s="37"/>
      <c r="B6" s="37"/>
      <c r="C6" s="37"/>
      <c r="D6" s="37"/>
      <c r="E6" s="37"/>
      <c r="F6" s="38"/>
    </row>
    <row r="7" spans="1:6" ht="24.75" customHeight="1" x14ac:dyDescent="0.25">
      <c r="A7" s="15" t="s">
        <v>19</v>
      </c>
      <c r="B7" s="14" t="s">
        <v>18</v>
      </c>
      <c r="C7" s="3"/>
      <c r="D7" s="27"/>
      <c r="E7" s="27"/>
      <c r="F7" s="27"/>
    </row>
    <row r="8" spans="1:6" ht="17.25" customHeight="1" x14ac:dyDescent="0.25">
      <c r="A8" s="16" t="s">
        <v>20</v>
      </c>
      <c r="B8" s="5" t="s">
        <v>9</v>
      </c>
      <c r="C8" s="22" t="s">
        <v>4</v>
      </c>
      <c r="D8" s="28">
        <v>80.680000000000007</v>
      </c>
      <c r="E8" s="35"/>
      <c r="F8" s="35">
        <f t="shared" ref="F8:F16" si="0">D8*E8</f>
        <v>0</v>
      </c>
    </row>
    <row r="9" spans="1:6" ht="17.25" customHeight="1" x14ac:dyDescent="0.25">
      <c r="A9" s="16" t="s">
        <v>21</v>
      </c>
      <c r="B9" s="2" t="s">
        <v>179</v>
      </c>
      <c r="C9" s="23" t="s">
        <v>4</v>
      </c>
      <c r="D9" s="28">
        <v>58.56</v>
      </c>
      <c r="E9" s="35"/>
      <c r="F9" s="35">
        <f t="shared" si="0"/>
        <v>0</v>
      </c>
    </row>
    <row r="10" spans="1:6" ht="20.25" customHeight="1" x14ac:dyDescent="0.25">
      <c r="A10" s="16" t="s">
        <v>22</v>
      </c>
      <c r="B10" s="13" t="s">
        <v>180</v>
      </c>
      <c r="C10" s="23" t="s">
        <v>4</v>
      </c>
      <c r="D10" s="28">
        <v>5.7</v>
      </c>
      <c r="E10" s="35"/>
      <c r="F10" s="35">
        <f t="shared" si="0"/>
        <v>0</v>
      </c>
    </row>
    <row r="11" spans="1:6" ht="37.5" customHeight="1" x14ac:dyDescent="0.25">
      <c r="A11" s="16" t="s">
        <v>23</v>
      </c>
      <c r="B11" s="13" t="s">
        <v>202</v>
      </c>
      <c r="C11" s="23" t="s">
        <v>4</v>
      </c>
      <c r="D11" s="28">
        <v>18.489999999999998</v>
      </c>
      <c r="E11" s="35"/>
      <c r="F11" s="35">
        <f t="shared" si="0"/>
        <v>0</v>
      </c>
    </row>
    <row r="12" spans="1:6" ht="30.95" customHeight="1" x14ac:dyDescent="0.25">
      <c r="A12" s="16" t="s">
        <v>24</v>
      </c>
      <c r="B12" s="13" t="s">
        <v>181</v>
      </c>
      <c r="C12" s="23" t="s">
        <v>4</v>
      </c>
      <c r="D12" s="28">
        <v>50.24</v>
      </c>
      <c r="E12" s="35"/>
      <c r="F12" s="35">
        <f t="shared" si="0"/>
        <v>0</v>
      </c>
    </row>
    <row r="13" spans="1:6" ht="30" x14ac:dyDescent="0.25">
      <c r="A13" s="16" t="s">
        <v>25</v>
      </c>
      <c r="B13" s="13" t="s">
        <v>194</v>
      </c>
      <c r="C13" s="23" t="s">
        <v>4</v>
      </c>
      <c r="D13" s="28">
        <v>3.79</v>
      </c>
      <c r="E13" s="35"/>
      <c r="F13" s="35">
        <f t="shared" si="0"/>
        <v>0</v>
      </c>
    </row>
    <row r="14" spans="1:6" ht="32.25" customHeight="1" x14ac:dyDescent="0.25">
      <c r="A14" s="16" t="s">
        <v>26</v>
      </c>
      <c r="B14" s="13" t="s">
        <v>195</v>
      </c>
      <c r="C14" s="23" t="s">
        <v>4</v>
      </c>
      <c r="D14" s="28">
        <v>24.41</v>
      </c>
      <c r="E14" s="35"/>
      <c r="F14" s="35">
        <f t="shared" si="0"/>
        <v>0</v>
      </c>
    </row>
    <row r="15" spans="1:6" ht="30" x14ac:dyDescent="0.25">
      <c r="A15" s="16" t="s">
        <v>27</v>
      </c>
      <c r="B15" s="78" t="s">
        <v>184</v>
      </c>
      <c r="C15" s="24" t="s">
        <v>4</v>
      </c>
      <c r="D15" s="28">
        <v>6.28</v>
      </c>
      <c r="E15" s="35"/>
      <c r="F15" s="35">
        <f t="shared" si="0"/>
        <v>0</v>
      </c>
    </row>
    <row r="16" spans="1:6" ht="25.5" customHeight="1" x14ac:dyDescent="0.25">
      <c r="A16" s="16" t="s">
        <v>28</v>
      </c>
      <c r="B16" s="74" t="s">
        <v>29</v>
      </c>
      <c r="C16" s="76" t="s">
        <v>3</v>
      </c>
      <c r="D16" s="28">
        <v>1</v>
      </c>
      <c r="E16" s="35"/>
      <c r="F16" s="35">
        <f t="shared" si="0"/>
        <v>0</v>
      </c>
    </row>
    <row r="17" spans="1:6" s="7" customFormat="1" ht="25.5" customHeight="1" x14ac:dyDescent="0.25">
      <c r="A17" s="171" t="s">
        <v>30</v>
      </c>
      <c r="B17" s="172"/>
      <c r="C17" s="172"/>
      <c r="D17" s="172"/>
      <c r="E17" s="189"/>
      <c r="F17" s="39">
        <f>SUM(F8:F16)</f>
        <v>0</v>
      </c>
    </row>
    <row r="18" spans="1:6" s="7" customFormat="1" ht="20.25" customHeight="1" x14ac:dyDescent="0.25">
      <c r="A18" s="40"/>
      <c r="B18" s="40"/>
      <c r="C18" s="40"/>
      <c r="D18" s="40"/>
      <c r="E18" s="40"/>
      <c r="F18" s="41"/>
    </row>
    <row r="19" spans="1:6" ht="19.5" customHeight="1" x14ac:dyDescent="0.25">
      <c r="A19" s="15" t="s">
        <v>31</v>
      </c>
      <c r="B19" s="14" t="s">
        <v>111</v>
      </c>
      <c r="C19" s="3"/>
      <c r="D19" s="27"/>
      <c r="E19" s="27"/>
      <c r="F19" s="27"/>
    </row>
    <row r="20" spans="1:6" s="79" customFormat="1" ht="33" customHeight="1" x14ac:dyDescent="0.25">
      <c r="A20" s="113" t="s">
        <v>32</v>
      </c>
      <c r="B20" s="114" t="s">
        <v>185</v>
      </c>
      <c r="C20" s="56" t="s">
        <v>4</v>
      </c>
      <c r="D20" s="115">
        <v>101.52</v>
      </c>
      <c r="E20" s="116"/>
      <c r="F20" s="116">
        <f t="shared" ref="F20:F24" si="1">D20*E20</f>
        <v>0</v>
      </c>
    </row>
    <row r="21" spans="1:6" ht="39" customHeight="1" x14ac:dyDescent="0.25">
      <c r="A21" s="113" t="s">
        <v>33</v>
      </c>
      <c r="B21" s="117" t="s">
        <v>203</v>
      </c>
      <c r="C21" s="98" t="s">
        <v>4</v>
      </c>
      <c r="D21" s="115">
        <v>4.28</v>
      </c>
      <c r="E21" s="116"/>
      <c r="F21" s="116">
        <f t="shared" si="1"/>
        <v>0</v>
      </c>
    </row>
    <row r="22" spans="1:6" ht="35.25" customHeight="1" x14ac:dyDescent="0.25">
      <c r="A22" s="113" t="s">
        <v>34</v>
      </c>
      <c r="B22" s="117" t="s">
        <v>187</v>
      </c>
      <c r="C22" s="98" t="s">
        <v>4</v>
      </c>
      <c r="D22" s="115">
        <v>3.16</v>
      </c>
      <c r="E22" s="116"/>
      <c r="F22" s="116">
        <f t="shared" si="1"/>
        <v>0</v>
      </c>
    </row>
    <row r="23" spans="1:6" ht="35.25" customHeight="1" x14ac:dyDescent="0.25">
      <c r="A23" s="113" t="s">
        <v>35</v>
      </c>
      <c r="B23" s="118" t="s">
        <v>204</v>
      </c>
      <c r="C23" s="98" t="s">
        <v>4</v>
      </c>
      <c r="D23" s="115">
        <v>10.08</v>
      </c>
      <c r="E23" s="116"/>
      <c r="F23" s="116">
        <f t="shared" si="1"/>
        <v>0</v>
      </c>
    </row>
    <row r="24" spans="1:6" s="79" customFormat="1" ht="42" customHeight="1" x14ac:dyDescent="0.25">
      <c r="A24" s="113" t="s">
        <v>36</v>
      </c>
      <c r="B24" s="117" t="s">
        <v>199</v>
      </c>
      <c r="C24" s="119" t="s">
        <v>6</v>
      </c>
      <c r="D24" s="120">
        <v>1006.38</v>
      </c>
      <c r="E24" s="121"/>
      <c r="F24" s="116">
        <f t="shared" si="1"/>
        <v>0</v>
      </c>
    </row>
    <row r="25" spans="1:6" s="7" customFormat="1" ht="22.5" customHeight="1" x14ac:dyDescent="0.25">
      <c r="A25" s="180" t="s">
        <v>110</v>
      </c>
      <c r="B25" s="181"/>
      <c r="C25" s="181"/>
      <c r="D25" s="181"/>
      <c r="E25" s="182"/>
      <c r="F25" s="36">
        <f>SUM(F20:F24)</f>
        <v>0</v>
      </c>
    </row>
    <row r="26" spans="1:6" s="7" customFormat="1" ht="19.5" customHeight="1" x14ac:dyDescent="0.25">
      <c r="A26" s="16"/>
      <c r="B26" s="10"/>
      <c r="C26" s="24"/>
      <c r="D26" s="30"/>
      <c r="E26" s="35"/>
      <c r="F26" s="35"/>
    </row>
    <row r="27" spans="1:6" ht="20.25" customHeight="1" x14ac:dyDescent="0.25">
      <c r="A27" s="15" t="s">
        <v>38</v>
      </c>
      <c r="B27" s="14" t="s">
        <v>109</v>
      </c>
      <c r="C27" s="3"/>
      <c r="D27" s="27"/>
      <c r="E27" s="27"/>
      <c r="F27" s="27"/>
    </row>
    <row r="28" spans="1:6" ht="20.25" customHeight="1" x14ac:dyDescent="0.25">
      <c r="A28" s="16" t="s">
        <v>39</v>
      </c>
      <c r="B28" s="4" t="s">
        <v>189</v>
      </c>
      <c r="C28" s="23" t="s">
        <v>4</v>
      </c>
      <c r="D28" s="28">
        <v>3.33</v>
      </c>
      <c r="E28" s="35"/>
      <c r="F28" s="35">
        <f>D28*E28</f>
        <v>0</v>
      </c>
    </row>
    <row r="29" spans="1:6" ht="20.25" customHeight="1" x14ac:dyDescent="0.25">
      <c r="A29" s="16" t="s">
        <v>40</v>
      </c>
      <c r="B29" s="9" t="s">
        <v>190</v>
      </c>
      <c r="C29" s="23" t="s">
        <v>4</v>
      </c>
      <c r="D29" s="28">
        <v>1.75</v>
      </c>
      <c r="E29" s="35"/>
      <c r="F29" s="35">
        <f>D29*E29</f>
        <v>0</v>
      </c>
    </row>
    <row r="30" spans="1:6" s="128" customFormat="1" ht="27.75" customHeight="1" x14ac:dyDescent="0.25">
      <c r="A30" s="113" t="s">
        <v>41</v>
      </c>
      <c r="B30" s="118" t="s">
        <v>113</v>
      </c>
      <c r="C30" s="98" t="s">
        <v>6</v>
      </c>
      <c r="D30" s="115">
        <v>246</v>
      </c>
      <c r="E30" s="116"/>
      <c r="F30" s="116">
        <f>D30*E30</f>
        <v>0</v>
      </c>
    </row>
    <row r="31" spans="1:6" s="128" customFormat="1" ht="27.75" customHeight="1" x14ac:dyDescent="0.25">
      <c r="A31" s="113" t="s">
        <v>42</v>
      </c>
      <c r="B31" s="114" t="s">
        <v>191</v>
      </c>
      <c r="C31" s="56" t="s">
        <v>4</v>
      </c>
      <c r="D31" s="129">
        <f>(6.007+1.972)</f>
        <v>7.9789999999999992</v>
      </c>
      <c r="E31" s="116"/>
      <c r="F31" s="116">
        <f t="shared" ref="F31:F32" si="2">D31*E31</f>
        <v>0</v>
      </c>
    </row>
    <row r="32" spans="1:6" s="128" customFormat="1" ht="20.25" customHeight="1" x14ac:dyDescent="0.25">
      <c r="A32" s="113" t="s">
        <v>177</v>
      </c>
      <c r="B32" s="123" t="s">
        <v>114</v>
      </c>
      <c r="C32" s="98" t="s">
        <v>6</v>
      </c>
      <c r="D32" s="129">
        <v>241.745</v>
      </c>
      <c r="E32" s="116"/>
      <c r="F32" s="116">
        <f t="shared" si="2"/>
        <v>0</v>
      </c>
    </row>
    <row r="33" spans="1:6" ht="22.5" customHeight="1" x14ac:dyDescent="0.25">
      <c r="A33" s="180" t="s">
        <v>108</v>
      </c>
      <c r="B33" s="181"/>
      <c r="C33" s="181"/>
      <c r="D33" s="181"/>
      <c r="E33" s="182"/>
      <c r="F33" s="36">
        <f>SUM(F28:F32)</f>
        <v>0</v>
      </c>
    </row>
    <row r="34" spans="1:6" ht="22.5" customHeight="1" x14ac:dyDescent="0.25">
      <c r="A34" s="17"/>
      <c r="B34" s="10"/>
      <c r="C34" s="24"/>
      <c r="D34" s="30"/>
      <c r="E34" s="43"/>
      <c r="F34" s="43"/>
    </row>
    <row r="35" spans="1:6" ht="20.25" customHeight="1" x14ac:dyDescent="0.25">
      <c r="A35" s="44" t="s">
        <v>43</v>
      </c>
      <c r="B35" s="45" t="s">
        <v>107</v>
      </c>
      <c r="C35" s="46"/>
      <c r="D35" s="47"/>
      <c r="E35" s="47"/>
      <c r="F35" s="47"/>
    </row>
    <row r="36" spans="1:6" ht="20.25" customHeight="1" x14ac:dyDescent="0.25">
      <c r="A36" s="19" t="s">
        <v>44</v>
      </c>
      <c r="B36" s="2" t="s">
        <v>363</v>
      </c>
      <c r="C36" s="23" t="s">
        <v>6</v>
      </c>
      <c r="D36" s="29">
        <v>241.74</v>
      </c>
      <c r="E36" s="48"/>
      <c r="F36" s="48">
        <f>D36*E36</f>
        <v>0</v>
      </c>
    </row>
    <row r="37" spans="1:6" ht="20.25" customHeight="1" x14ac:dyDescent="0.25">
      <c r="A37" s="19" t="s">
        <v>45</v>
      </c>
      <c r="B37" s="2" t="s">
        <v>358</v>
      </c>
      <c r="C37" s="23" t="s">
        <v>6</v>
      </c>
      <c r="D37" s="29">
        <f>90</f>
        <v>90</v>
      </c>
      <c r="E37" s="48"/>
      <c r="F37" s="48">
        <f>D37*E37</f>
        <v>0</v>
      </c>
    </row>
    <row r="38" spans="1:6" s="7" customFormat="1" ht="20.25" customHeight="1" x14ac:dyDescent="0.25">
      <c r="A38" s="183" t="s">
        <v>106</v>
      </c>
      <c r="B38" s="183"/>
      <c r="C38" s="183"/>
      <c r="D38" s="183"/>
      <c r="E38" s="183"/>
      <c r="F38" s="49">
        <f>SUM(F36:F37)</f>
        <v>0</v>
      </c>
    </row>
    <row r="39" spans="1:6" ht="22.5" customHeight="1" x14ac:dyDescent="0.25">
      <c r="A39" s="18"/>
      <c r="B39" s="4"/>
      <c r="C39" s="22"/>
      <c r="D39" s="28"/>
      <c r="E39" s="35"/>
      <c r="F39" s="35"/>
    </row>
    <row r="40" spans="1:6" ht="18.75" customHeight="1" x14ac:dyDescent="0.25">
      <c r="A40" s="44" t="s">
        <v>46</v>
      </c>
      <c r="B40" s="45" t="s">
        <v>47</v>
      </c>
      <c r="C40" s="46"/>
      <c r="D40" s="47"/>
      <c r="E40" s="47"/>
      <c r="F40" s="47"/>
    </row>
    <row r="41" spans="1:6" ht="20.25" customHeight="1" x14ac:dyDescent="0.25">
      <c r="A41" s="19" t="s">
        <v>48</v>
      </c>
      <c r="B41" s="2" t="s">
        <v>369</v>
      </c>
      <c r="C41" s="23" t="s">
        <v>37</v>
      </c>
      <c r="D41" s="29">
        <v>1</v>
      </c>
      <c r="E41" s="48"/>
      <c r="F41" s="48">
        <f t="shared" ref="F41" si="3">D41*E41</f>
        <v>0</v>
      </c>
    </row>
    <row r="42" spans="1:6" ht="20.25" customHeight="1" x14ac:dyDescent="0.25">
      <c r="A42" s="19" t="s">
        <v>49</v>
      </c>
      <c r="B42" s="2" t="s">
        <v>370</v>
      </c>
      <c r="C42" s="23" t="s">
        <v>37</v>
      </c>
      <c r="D42" s="29">
        <v>2</v>
      </c>
      <c r="E42" s="48"/>
      <c r="F42" s="48">
        <f t="shared" ref="F42:F45" si="4">D42*E42</f>
        <v>0</v>
      </c>
    </row>
    <row r="43" spans="1:6" ht="20.25" customHeight="1" x14ac:dyDescent="0.25">
      <c r="A43" s="19" t="s">
        <v>50</v>
      </c>
      <c r="B43" s="2" t="s">
        <v>364</v>
      </c>
      <c r="C43" s="23" t="s">
        <v>37</v>
      </c>
      <c r="D43" s="29">
        <v>11</v>
      </c>
      <c r="E43" s="48"/>
      <c r="F43" s="48">
        <f t="shared" ref="F43" si="5">D43*E43</f>
        <v>0</v>
      </c>
    </row>
    <row r="44" spans="1:6" ht="30" x14ac:dyDescent="0.25">
      <c r="A44" s="19" t="s">
        <v>51</v>
      </c>
      <c r="B44" s="13" t="s">
        <v>365</v>
      </c>
      <c r="C44" s="23" t="s">
        <v>37</v>
      </c>
      <c r="D44" s="29">
        <v>8</v>
      </c>
      <c r="E44" s="48"/>
      <c r="F44" s="48">
        <f t="shared" si="4"/>
        <v>0</v>
      </c>
    </row>
    <row r="45" spans="1:6" ht="20.25" customHeight="1" x14ac:dyDescent="0.25">
      <c r="A45" s="19" t="s">
        <v>49</v>
      </c>
      <c r="B45" s="2" t="s">
        <v>355</v>
      </c>
      <c r="C45" s="23" t="s">
        <v>37</v>
      </c>
      <c r="D45" s="29">
        <v>5</v>
      </c>
      <c r="E45" s="48"/>
      <c r="F45" s="48">
        <f t="shared" si="4"/>
        <v>0</v>
      </c>
    </row>
    <row r="46" spans="1:6" ht="19.5" customHeight="1" x14ac:dyDescent="0.25">
      <c r="A46" s="183" t="s">
        <v>52</v>
      </c>
      <c r="B46" s="183"/>
      <c r="C46" s="183"/>
      <c r="D46" s="183"/>
      <c r="E46" s="183"/>
      <c r="F46" s="49">
        <f>SUM(F41:F45)</f>
        <v>0</v>
      </c>
    </row>
    <row r="47" spans="1:6" ht="21.75" customHeight="1" x14ac:dyDescent="0.25">
      <c r="A47" s="52"/>
      <c r="B47" s="2"/>
      <c r="C47" s="23"/>
      <c r="D47" s="29"/>
      <c r="E47" s="29"/>
      <c r="F47" s="29"/>
    </row>
    <row r="48" spans="1:6" ht="21.75" customHeight="1" x14ac:dyDescent="0.25">
      <c r="A48" s="44" t="s">
        <v>53</v>
      </c>
      <c r="B48" s="45" t="s">
        <v>105</v>
      </c>
      <c r="C48" s="46"/>
      <c r="D48" s="47"/>
      <c r="E48" s="47"/>
      <c r="F48" s="47"/>
    </row>
    <row r="49" spans="1:6" ht="31.5" customHeight="1" x14ac:dyDescent="0.25">
      <c r="A49" s="16" t="s">
        <v>54</v>
      </c>
      <c r="B49" s="50" t="s">
        <v>115</v>
      </c>
      <c r="C49" s="22" t="s">
        <v>6</v>
      </c>
      <c r="D49" s="28">
        <v>241.75</v>
      </c>
      <c r="E49" s="35"/>
      <c r="F49" s="35">
        <f>D49*E49</f>
        <v>0</v>
      </c>
    </row>
    <row r="50" spans="1:6" ht="21" customHeight="1" x14ac:dyDescent="0.25">
      <c r="A50" s="16" t="s">
        <v>55</v>
      </c>
      <c r="B50" s="2" t="s">
        <v>357</v>
      </c>
      <c r="C50" s="23" t="s">
        <v>6</v>
      </c>
      <c r="D50" s="28">
        <v>1006.38</v>
      </c>
      <c r="E50" s="35"/>
      <c r="F50" s="35">
        <f>D50*E50</f>
        <v>0</v>
      </c>
    </row>
    <row r="51" spans="1:6" ht="21" customHeight="1" x14ac:dyDescent="0.25">
      <c r="A51" s="16" t="s">
        <v>56</v>
      </c>
      <c r="B51" s="8" t="s">
        <v>116</v>
      </c>
      <c r="C51" s="24" t="s">
        <v>6</v>
      </c>
      <c r="D51" s="28">
        <v>1006.38</v>
      </c>
      <c r="E51" s="35"/>
      <c r="F51" s="35">
        <f>D51*E51</f>
        <v>0</v>
      </c>
    </row>
    <row r="52" spans="1:6" ht="21" customHeight="1" x14ac:dyDescent="0.25">
      <c r="A52" s="16" t="s">
        <v>79</v>
      </c>
      <c r="B52" s="2" t="s">
        <v>61</v>
      </c>
      <c r="C52" s="23" t="s">
        <v>8</v>
      </c>
      <c r="D52" s="29">
        <v>2</v>
      </c>
      <c r="E52" s="35"/>
      <c r="F52" s="35">
        <f>D52*E52</f>
        <v>0</v>
      </c>
    </row>
    <row r="53" spans="1:6" s="7" customFormat="1" ht="21" customHeight="1" x14ac:dyDescent="0.25">
      <c r="A53" s="180" t="s">
        <v>104</v>
      </c>
      <c r="B53" s="181"/>
      <c r="C53" s="181"/>
      <c r="D53" s="181"/>
      <c r="E53" s="182"/>
      <c r="F53" s="36">
        <f>SUM(F49:F52)</f>
        <v>0</v>
      </c>
    </row>
    <row r="54" spans="1:6" s="7" customFormat="1" ht="21" customHeight="1" x14ac:dyDescent="0.25">
      <c r="A54" s="17"/>
      <c r="B54" s="10"/>
      <c r="C54" s="24"/>
      <c r="D54" s="30"/>
      <c r="E54" s="43"/>
      <c r="F54" s="43"/>
    </row>
    <row r="55" spans="1:6" ht="18.75" customHeight="1" x14ac:dyDescent="0.25">
      <c r="A55" s="44" t="s">
        <v>57</v>
      </c>
      <c r="B55" s="45" t="s">
        <v>103</v>
      </c>
      <c r="C55" s="46"/>
      <c r="D55" s="47"/>
      <c r="E55" s="47"/>
      <c r="F55" s="47"/>
    </row>
    <row r="56" spans="1:6" ht="21.75" customHeight="1" x14ac:dyDescent="0.25">
      <c r="A56" s="100" t="s">
        <v>58</v>
      </c>
      <c r="B56" s="101" t="s">
        <v>288</v>
      </c>
      <c r="C56" s="102"/>
      <c r="D56" s="103"/>
      <c r="E56" s="103"/>
      <c r="F56" s="103"/>
    </row>
    <row r="57" spans="1:6" ht="35.450000000000003" customHeight="1" x14ac:dyDescent="0.25">
      <c r="A57" s="97" t="s">
        <v>263</v>
      </c>
      <c r="B57" s="73" t="s">
        <v>258</v>
      </c>
      <c r="C57" s="98" t="s">
        <v>8</v>
      </c>
      <c r="D57" s="99">
        <v>1</v>
      </c>
      <c r="E57" s="99"/>
      <c r="F57" s="99">
        <f>D57*E57</f>
        <v>0</v>
      </c>
    </row>
    <row r="58" spans="1:6" ht="135" x14ac:dyDescent="0.25">
      <c r="A58" s="97" t="s">
        <v>264</v>
      </c>
      <c r="B58" s="73" t="s">
        <v>259</v>
      </c>
      <c r="C58" s="98" t="s">
        <v>8</v>
      </c>
      <c r="D58" s="99">
        <v>1</v>
      </c>
      <c r="E58" s="99"/>
      <c r="F58" s="99">
        <f>D58*E58</f>
        <v>0</v>
      </c>
    </row>
    <row r="59" spans="1:6" ht="120" x14ac:dyDescent="0.25">
      <c r="A59" s="97" t="s">
        <v>265</v>
      </c>
      <c r="B59" s="73" t="s">
        <v>260</v>
      </c>
      <c r="C59" s="98" t="s">
        <v>261</v>
      </c>
      <c r="D59" s="99">
        <v>1</v>
      </c>
      <c r="E59" s="99"/>
      <c r="F59" s="99">
        <f t="shared" ref="F59" si="6">D59*E59</f>
        <v>0</v>
      </c>
    </row>
    <row r="60" spans="1:6" ht="120" x14ac:dyDescent="0.25">
      <c r="A60" s="97" t="s">
        <v>266</v>
      </c>
      <c r="B60" s="73" t="s">
        <v>262</v>
      </c>
      <c r="C60" s="98" t="s">
        <v>8</v>
      </c>
      <c r="D60" s="99">
        <v>1</v>
      </c>
      <c r="E60" s="99"/>
      <c r="F60" s="99">
        <f>D60*E60</f>
        <v>0</v>
      </c>
    </row>
    <row r="61" spans="1:6" s="7" customFormat="1" ht="21" customHeight="1" x14ac:dyDescent="0.25">
      <c r="A61" s="108"/>
      <c r="B61" s="188" t="s">
        <v>287</v>
      </c>
      <c r="C61" s="188"/>
      <c r="D61" s="188"/>
      <c r="E61" s="188"/>
      <c r="F61" s="109">
        <f>SUM(F57:F60)</f>
        <v>0</v>
      </c>
    </row>
    <row r="62" spans="1:6" ht="27" customHeight="1" x14ac:dyDescent="0.25">
      <c r="A62" s="100" t="s">
        <v>59</v>
      </c>
      <c r="B62" s="101" t="s">
        <v>289</v>
      </c>
      <c r="C62" s="102"/>
      <c r="D62" s="103"/>
      <c r="E62" s="103"/>
      <c r="F62" s="103"/>
    </row>
    <row r="63" spans="1:6" ht="65.099999999999994" customHeight="1" x14ac:dyDescent="0.25">
      <c r="A63" s="107" t="s">
        <v>276</v>
      </c>
      <c r="B63" s="50" t="s">
        <v>175</v>
      </c>
      <c r="C63" s="22" t="s">
        <v>37</v>
      </c>
      <c r="D63" s="28">
        <v>7</v>
      </c>
      <c r="E63" s="35"/>
      <c r="F63" s="35">
        <f t="shared" ref="F63:F72" si="7">D63*E63</f>
        <v>0</v>
      </c>
    </row>
    <row r="64" spans="1:6" ht="66.75" customHeight="1" x14ac:dyDescent="0.25">
      <c r="A64" s="107" t="s">
        <v>277</v>
      </c>
      <c r="B64" s="13" t="s">
        <v>267</v>
      </c>
      <c r="C64" s="22" t="s">
        <v>37</v>
      </c>
      <c r="D64" s="29">
        <v>4</v>
      </c>
      <c r="E64" s="35"/>
      <c r="F64" s="35">
        <f>D64*E64</f>
        <v>0</v>
      </c>
    </row>
    <row r="65" spans="1:6" ht="66.75" customHeight="1" x14ac:dyDescent="0.25">
      <c r="A65" s="107" t="s">
        <v>278</v>
      </c>
      <c r="B65" s="13" t="s">
        <v>268</v>
      </c>
      <c r="C65" s="22" t="s">
        <v>37</v>
      </c>
      <c r="D65" s="29">
        <v>2</v>
      </c>
      <c r="E65" s="35"/>
      <c r="F65" s="35">
        <f>D65*E65</f>
        <v>0</v>
      </c>
    </row>
    <row r="66" spans="1:6" ht="66" customHeight="1" x14ac:dyDescent="0.25">
      <c r="A66" s="107" t="s">
        <v>279</v>
      </c>
      <c r="B66" s="13" t="s">
        <v>269</v>
      </c>
      <c r="C66" s="22" t="s">
        <v>37</v>
      </c>
      <c r="D66" s="29">
        <v>2</v>
      </c>
      <c r="E66" s="35"/>
      <c r="F66" s="35">
        <f t="shared" ref="F66" si="8">D66*E66</f>
        <v>0</v>
      </c>
    </row>
    <row r="67" spans="1:6" ht="66" customHeight="1" x14ac:dyDescent="0.25">
      <c r="A67" s="107" t="s">
        <v>280</v>
      </c>
      <c r="B67" s="13" t="s">
        <v>270</v>
      </c>
      <c r="C67" s="22" t="s">
        <v>37</v>
      </c>
      <c r="D67" s="29">
        <v>1</v>
      </c>
      <c r="E67" s="35"/>
      <c r="F67" s="35">
        <f>D67*E67</f>
        <v>0</v>
      </c>
    </row>
    <row r="68" spans="1:6" ht="49.35" customHeight="1" x14ac:dyDescent="0.25">
      <c r="A68" s="107" t="s">
        <v>281</v>
      </c>
      <c r="B68" s="13" t="s">
        <v>271</v>
      </c>
      <c r="C68" s="22" t="s">
        <v>37</v>
      </c>
      <c r="D68" s="29">
        <v>4</v>
      </c>
      <c r="E68" s="35"/>
      <c r="F68" s="35">
        <f t="shared" si="7"/>
        <v>0</v>
      </c>
    </row>
    <row r="69" spans="1:6" ht="24.75" customHeight="1" x14ac:dyDescent="0.25">
      <c r="A69" s="107" t="s">
        <v>282</v>
      </c>
      <c r="B69" s="2" t="s">
        <v>272</v>
      </c>
      <c r="C69" s="22" t="s">
        <v>37</v>
      </c>
      <c r="D69" s="29">
        <v>4</v>
      </c>
      <c r="E69" s="35"/>
      <c r="F69" s="35">
        <f t="shared" si="7"/>
        <v>0</v>
      </c>
    </row>
    <row r="70" spans="1:6" ht="27" customHeight="1" x14ac:dyDescent="0.25">
      <c r="A70" s="107" t="s">
        <v>283</v>
      </c>
      <c r="B70" s="2" t="s">
        <v>273</v>
      </c>
      <c r="C70" s="22" t="s">
        <v>37</v>
      </c>
      <c r="D70" s="29">
        <v>7</v>
      </c>
      <c r="E70" s="35"/>
      <c r="F70" s="35">
        <f t="shared" si="7"/>
        <v>0</v>
      </c>
    </row>
    <row r="71" spans="1:6" ht="30" customHeight="1" x14ac:dyDescent="0.25">
      <c r="A71" s="107" t="s">
        <v>284</v>
      </c>
      <c r="B71" s="13" t="s">
        <v>274</v>
      </c>
      <c r="C71" s="22" t="s">
        <v>37</v>
      </c>
      <c r="D71" s="29">
        <v>2</v>
      </c>
      <c r="E71" s="35"/>
      <c r="F71" s="35">
        <f t="shared" si="7"/>
        <v>0</v>
      </c>
    </row>
    <row r="72" spans="1:6" ht="45" customHeight="1" x14ac:dyDescent="0.25">
      <c r="A72" s="107" t="s">
        <v>285</v>
      </c>
      <c r="B72" s="13" t="s">
        <v>275</v>
      </c>
      <c r="C72" s="22" t="s">
        <v>37</v>
      </c>
      <c r="D72" s="29">
        <v>7</v>
      </c>
      <c r="E72" s="35"/>
      <c r="F72" s="35">
        <f t="shared" si="7"/>
        <v>0</v>
      </c>
    </row>
    <row r="73" spans="1:6" s="7" customFormat="1" ht="19.5" customHeight="1" x14ac:dyDescent="0.25">
      <c r="A73" s="108"/>
      <c r="B73" s="188" t="s">
        <v>290</v>
      </c>
      <c r="C73" s="188"/>
      <c r="D73" s="188"/>
      <c r="E73" s="188"/>
      <c r="F73" s="109">
        <f>SUM(F63:F72)</f>
        <v>0</v>
      </c>
    </row>
    <row r="74" spans="1:6" ht="27" customHeight="1" x14ac:dyDescent="0.25">
      <c r="A74" s="100" t="s">
        <v>60</v>
      </c>
      <c r="B74" s="101" t="s">
        <v>286</v>
      </c>
      <c r="C74" s="102"/>
      <c r="D74" s="103"/>
      <c r="E74" s="103"/>
      <c r="F74" s="103"/>
    </row>
    <row r="75" spans="1:6" ht="63.75" customHeight="1" x14ac:dyDescent="0.25">
      <c r="A75" s="107" t="s">
        <v>299</v>
      </c>
      <c r="B75" s="13" t="s">
        <v>300</v>
      </c>
      <c r="C75" s="23" t="s">
        <v>8</v>
      </c>
      <c r="D75" s="29">
        <v>1</v>
      </c>
      <c r="E75" s="35"/>
      <c r="F75" s="35">
        <f t="shared" ref="F75:F81" si="9">D75*E75</f>
        <v>0</v>
      </c>
    </row>
    <row r="76" spans="1:6" ht="35.1" customHeight="1" x14ac:dyDescent="0.25">
      <c r="A76" s="107" t="s">
        <v>301</v>
      </c>
      <c r="B76" s="13" t="s">
        <v>302</v>
      </c>
      <c r="C76" s="22" t="s">
        <v>37</v>
      </c>
      <c r="D76" s="29">
        <v>20</v>
      </c>
      <c r="E76" s="35"/>
      <c r="F76" s="35">
        <f t="shared" si="9"/>
        <v>0</v>
      </c>
    </row>
    <row r="77" spans="1:6" ht="33.75" customHeight="1" x14ac:dyDescent="0.25">
      <c r="A77" s="107" t="s">
        <v>303</v>
      </c>
      <c r="B77" s="13" t="s">
        <v>304</v>
      </c>
      <c r="C77" s="23" t="s">
        <v>8</v>
      </c>
      <c r="D77" s="29">
        <v>1</v>
      </c>
      <c r="E77" s="35"/>
      <c r="F77" s="35">
        <f t="shared" si="9"/>
        <v>0</v>
      </c>
    </row>
    <row r="78" spans="1:6" ht="35.1" customHeight="1" x14ac:dyDescent="0.25">
      <c r="A78" s="107" t="s">
        <v>305</v>
      </c>
      <c r="B78" s="13" t="s">
        <v>306</v>
      </c>
      <c r="C78" s="23" t="s">
        <v>8</v>
      </c>
      <c r="D78" s="29">
        <v>1</v>
      </c>
      <c r="E78" s="35"/>
      <c r="F78" s="35">
        <f t="shared" si="9"/>
        <v>0</v>
      </c>
    </row>
    <row r="79" spans="1:6" ht="24.75" customHeight="1" x14ac:dyDescent="0.25">
      <c r="A79" s="107" t="s">
        <v>307</v>
      </c>
      <c r="B79" s="2" t="s">
        <v>308</v>
      </c>
      <c r="C79" s="23" t="s">
        <v>261</v>
      </c>
      <c r="D79" s="29">
        <v>1</v>
      </c>
      <c r="E79" s="35"/>
      <c r="F79" s="35">
        <f t="shared" si="9"/>
        <v>0</v>
      </c>
    </row>
    <row r="80" spans="1:6" ht="24.75" customHeight="1" x14ac:dyDescent="0.25">
      <c r="A80" s="107" t="s">
        <v>309</v>
      </c>
      <c r="B80" s="2" t="s">
        <v>310</v>
      </c>
      <c r="C80" s="23" t="s">
        <v>261</v>
      </c>
      <c r="D80" s="29">
        <v>1</v>
      </c>
      <c r="E80" s="35"/>
      <c r="F80" s="35">
        <f t="shared" si="9"/>
        <v>0</v>
      </c>
    </row>
    <row r="81" spans="1:6" ht="31.35" customHeight="1" x14ac:dyDescent="0.25">
      <c r="A81" s="107" t="s">
        <v>311</v>
      </c>
      <c r="B81" s="13" t="s">
        <v>312</v>
      </c>
      <c r="C81" s="23" t="s">
        <v>8</v>
      </c>
      <c r="D81" s="29">
        <v>1</v>
      </c>
      <c r="E81" s="35"/>
      <c r="F81" s="35">
        <f t="shared" si="9"/>
        <v>0</v>
      </c>
    </row>
    <row r="82" spans="1:6" s="7" customFormat="1" ht="19.5" customHeight="1" x14ac:dyDescent="0.25">
      <c r="A82" s="108"/>
      <c r="B82" s="188" t="s">
        <v>291</v>
      </c>
      <c r="C82" s="188"/>
      <c r="D82" s="188"/>
      <c r="E82" s="188"/>
      <c r="F82" s="109">
        <f>SUM(F75:F81)</f>
        <v>0</v>
      </c>
    </row>
    <row r="83" spans="1:6" x14ac:dyDescent="0.25">
      <c r="A83" s="104"/>
      <c r="B83" s="105"/>
      <c r="C83" s="56"/>
      <c r="D83" s="106"/>
      <c r="E83" s="106"/>
      <c r="F83" s="106"/>
    </row>
    <row r="84" spans="1:6" s="7" customFormat="1" ht="18.75" customHeight="1" x14ac:dyDescent="0.25">
      <c r="A84" s="184" t="s">
        <v>95</v>
      </c>
      <c r="B84" s="185"/>
      <c r="C84" s="185"/>
      <c r="D84" s="185"/>
      <c r="E84" s="186"/>
      <c r="F84" s="51">
        <f>SUM(F73+F61+F82)</f>
        <v>0</v>
      </c>
    </row>
    <row r="85" spans="1:6" x14ac:dyDescent="0.25">
      <c r="A85" s="52"/>
      <c r="B85" s="2"/>
      <c r="C85" s="23"/>
      <c r="D85" s="29"/>
      <c r="E85" s="29"/>
      <c r="F85" s="29"/>
    </row>
    <row r="86" spans="1:6" ht="22.5" customHeight="1" x14ac:dyDescent="0.25">
      <c r="A86" s="72" t="s">
        <v>62</v>
      </c>
      <c r="B86" s="67" t="s">
        <v>90</v>
      </c>
      <c r="C86" s="62"/>
      <c r="D86" s="69"/>
      <c r="E86" s="69"/>
      <c r="F86" s="69"/>
    </row>
    <row r="87" spans="1:6" s="110" customFormat="1" ht="30" x14ac:dyDescent="0.25">
      <c r="A87" s="19" t="s">
        <v>63</v>
      </c>
      <c r="B87" s="84" t="s">
        <v>205</v>
      </c>
      <c r="C87" s="85" t="s">
        <v>7</v>
      </c>
      <c r="D87" s="13">
        <v>400</v>
      </c>
      <c r="E87" s="82"/>
      <c r="F87" s="48">
        <f t="shared" ref="F87:F117" si="10">D87*E87</f>
        <v>0</v>
      </c>
    </row>
    <row r="88" spans="1:6" customFormat="1" x14ac:dyDescent="0.25">
      <c r="A88" s="66" t="s">
        <v>64</v>
      </c>
      <c r="B88" s="86" t="s">
        <v>206</v>
      </c>
      <c r="C88" s="87" t="s">
        <v>76</v>
      </c>
      <c r="D88" s="50">
        <v>1</v>
      </c>
      <c r="E88" s="83"/>
      <c r="F88" s="38">
        <f t="shared" si="10"/>
        <v>0</v>
      </c>
    </row>
    <row r="89" spans="1:6" customFormat="1" x14ac:dyDescent="0.25">
      <c r="A89" s="66" t="s">
        <v>65</v>
      </c>
      <c r="B89" s="86" t="s">
        <v>207</v>
      </c>
      <c r="C89" s="87" t="s">
        <v>76</v>
      </c>
      <c r="D89" s="50">
        <v>3</v>
      </c>
      <c r="E89" s="83"/>
      <c r="F89" s="38">
        <f t="shared" si="10"/>
        <v>0</v>
      </c>
    </row>
    <row r="90" spans="1:6" customFormat="1" ht="30" x14ac:dyDescent="0.25">
      <c r="A90" s="66" t="s">
        <v>66</v>
      </c>
      <c r="B90" s="84" t="s">
        <v>208</v>
      </c>
      <c r="C90" s="87" t="s">
        <v>7</v>
      </c>
      <c r="D90" s="50">
        <v>5</v>
      </c>
      <c r="E90" s="83"/>
      <c r="F90" s="38">
        <f t="shared" si="10"/>
        <v>0</v>
      </c>
    </row>
    <row r="91" spans="1:6" customFormat="1" x14ac:dyDescent="0.25">
      <c r="A91" s="66" t="s">
        <v>67</v>
      </c>
      <c r="B91" s="88" t="s">
        <v>209</v>
      </c>
      <c r="C91" s="87" t="s">
        <v>210</v>
      </c>
      <c r="D91" s="50">
        <v>15</v>
      </c>
      <c r="E91" s="83"/>
      <c r="F91" s="38">
        <f t="shared" si="10"/>
        <v>0</v>
      </c>
    </row>
    <row r="92" spans="1:6" customFormat="1" x14ac:dyDescent="0.25">
      <c r="A92" s="66" t="s">
        <v>68</v>
      </c>
      <c r="B92" s="89" t="s">
        <v>211</v>
      </c>
      <c r="C92" s="85" t="s">
        <v>210</v>
      </c>
      <c r="D92" s="13">
        <v>15</v>
      </c>
      <c r="E92" s="82"/>
      <c r="F92" s="38">
        <f t="shared" si="10"/>
        <v>0</v>
      </c>
    </row>
    <row r="93" spans="1:6" customFormat="1" x14ac:dyDescent="0.25">
      <c r="A93" s="66" t="s">
        <v>69</v>
      </c>
      <c r="B93" s="89" t="s">
        <v>212</v>
      </c>
      <c r="C93" s="85" t="s">
        <v>210</v>
      </c>
      <c r="D93" s="13">
        <v>3</v>
      </c>
      <c r="E93" s="82"/>
      <c r="F93" s="38">
        <f t="shared" si="10"/>
        <v>0</v>
      </c>
    </row>
    <row r="94" spans="1:6" customFormat="1" x14ac:dyDescent="0.25">
      <c r="A94" s="66" t="s">
        <v>70</v>
      </c>
      <c r="B94" s="89" t="s">
        <v>213</v>
      </c>
      <c r="C94" s="85" t="s">
        <v>210</v>
      </c>
      <c r="D94" s="13">
        <v>5</v>
      </c>
      <c r="E94" s="82"/>
      <c r="F94" s="38">
        <f t="shared" si="10"/>
        <v>0</v>
      </c>
    </row>
    <row r="95" spans="1:6" customFormat="1" x14ac:dyDescent="0.25">
      <c r="A95" s="66" t="s">
        <v>71</v>
      </c>
      <c r="B95" s="89" t="s">
        <v>214</v>
      </c>
      <c r="C95" s="85" t="s">
        <v>210</v>
      </c>
      <c r="D95" s="13">
        <v>1</v>
      </c>
      <c r="E95" s="82"/>
      <c r="F95" s="38">
        <f t="shared" si="10"/>
        <v>0</v>
      </c>
    </row>
    <row r="96" spans="1:6" customFormat="1" x14ac:dyDescent="0.25">
      <c r="A96" s="66" t="s">
        <v>72</v>
      </c>
      <c r="B96" s="89" t="s">
        <v>215</v>
      </c>
      <c r="C96" s="85" t="s">
        <v>216</v>
      </c>
      <c r="D96" s="13">
        <v>15</v>
      </c>
      <c r="E96" s="82"/>
      <c r="F96" s="38">
        <f t="shared" si="10"/>
        <v>0</v>
      </c>
    </row>
    <row r="97" spans="1:6" customFormat="1" x14ac:dyDescent="0.25">
      <c r="A97" s="66" t="s">
        <v>73</v>
      </c>
      <c r="B97" s="89" t="s">
        <v>217</v>
      </c>
      <c r="C97" s="85" t="s">
        <v>216</v>
      </c>
      <c r="D97" s="13">
        <v>35</v>
      </c>
      <c r="E97" s="82"/>
      <c r="F97" s="38">
        <f t="shared" si="10"/>
        <v>0</v>
      </c>
    </row>
    <row r="98" spans="1:6" customFormat="1" x14ac:dyDescent="0.25">
      <c r="A98" s="66" t="s">
        <v>74</v>
      </c>
      <c r="B98" s="89" t="s">
        <v>218</v>
      </c>
      <c r="C98" s="85" t="s">
        <v>76</v>
      </c>
      <c r="D98" s="13">
        <v>40</v>
      </c>
      <c r="E98" s="82"/>
      <c r="F98" s="38">
        <f t="shared" si="10"/>
        <v>0</v>
      </c>
    </row>
    <row r="99" spans="1:6" customFormat="1" x14ac:dyDescent="0.25">
      <c r="A99" s="66" t="s">
        <v>75</v>
      </c>
      <c r="B99" s="89" t="s">
        <v>219</v>
      </c>
      <c r="C99" s="85" t="s">
        <v>76</v>
      </c>
      <c r="D99" s="13">
        <v>90</v>
      </c>
      <c r="E99" s="82"/>
      <c r="F99" s="38">
        <f t="shared" si="10"/>
        <v>0</v>
      </c>
    </row>
    <row r="100" spans="1:6" customFormat="1" x14ac:dyDescent="0.25">
      <c r="A100" s="66" t="s">
        <v>91</v>
      </c>
      <c r="B100" s="89" t="s">
        <v>220</v>
      </c>
      <c r="C100" s="85" t="s">
        <v>76</v>
      </c>
      <c r="D100" s="13">
        <v>25</v>
      </c>
      <c r="E100" s="82"/>
      <c r="F100" s="38">
        <f t="shared" si="10"/>
        <v>0</v>
      </c>
    </row>
    <row r="101" spans="1:6" customFormat="1" x14ac:dyDescent="0.25">
      <c r="A101" s="66" t="s">
        <v>92</v>
      </c>
      <c r="B101" s="89" t="s">
        <v>221</v>
      </c>
      <c r="C101" s="85" t="s">
        <v>76</v>
      </c>
      <c r="D101" s="13">
        <v>6</v>
      </c>
      <c r="E101" s="82"/>
      <c r="F101" s="38">
        <f t="shared" si="10"/>
        <v>0</v>
      </c>
    </row>
    <row r="102" spans="1:6" customFormat="1" x14ac:dyDescent="0.25">
      <c r="A102" s="66" t="s">
        <v>93</v>
      </c>
      <c r="B102" s="89" t="s">
        <v>222</v>
      </c>
      <c r="C102" s="85" t="s">
        <v>76</v>
      </c>
      <c r="D102" s="13">
        <v>10</v>
      </c>
      <c r="E102" s="82"/>
      <c r="F102" s="38">
        <f t="shared" si="10"/>
        <v>0</v>
      </c>
    </row>
    <row r="103" spans="1:6" customFormat="1" x14ac:dyDescent="0.25">
      <c r="A103" s="66" t="s">
        <v>94</v>
      </c>
      <c r="B103" s="89" t="s">
        <v>223</v>
      </c>
      <c r="C103" s="85" t="s">
        <v>76</v>
      </c>
      <c r="D103" s="13">
        <v>20</v>
      </c>
      <c r="E103" s="82"/>
      <c r="F103" s="38">
        <f t="shared" si="10"/>
        <v>0</v>
      </c>
    </row>
    <row r="104" spans="1:6" customFormat="1" x14ac:dyDescent="0.25">
      <c r="A104" s="66" t="s">
        <v>154</v>
      </c>
      <c r="B104" s="89" t="s">
        <v>224</v>
      </c>
      <c r="C104" s="85" t="s">
        <v>76</v>
      </c>
      <c r="D104" s="13">
        <v>10</v>
      </c>
      <c r="E104" s="82"/>
      <c r="F104" s="38">
        <f t="shared" si="10"/>
        <v>0</v>
      </c>
    </row>
    <row r="105" spans="1:6" customFormat="1" x14ac:dyDescent="0.25">
      <c r="A105" s="66" t="s">
        <v>155</v>
      </c>
      <c r="B105" s="89" t="s">
        <v>225</v>
      </c>
      <c r="C105" s="85" t="s">
        <v>76</v>
      </c>
      <c r="D105" s="13">
        <v>25</v>
      </c>
      <c r="E105" s="82"/>
      <c r="F105" s="38">
        <f t="shared" si="10"/>
        <v>0</v>
      </c>
    </row>
    <row r="106" spans="1:6" customFormat="1" x14ac:dyDescent="0.25">
      <c r="A106" s="66" t="s">
        <v>156</v>
      </c>
      <c r="B106" s="89" t="s">
        <v>226</v>
      </c>
      <c r="C106" s="85" t="s">
        <v>76</v>
      </c>
      <c r="D106" s="13">
        <v>10</v>
      </c>
      <c r="E106" s="82"/>
      <c r="F106" s="38">
        <f t="shared" si="10"/>
        <v>0</v>
      </c>
    </row>
    <row r="107" spans="1:6" customFormat="1" x14ac:dyDescent="0.25">
      <c r="A107" s="66" t="s">
        <v>157</v>
      </c>
      <c r="B107" s="89" t="s">
        <v>227</v>
      </c>
      <c r="C107" s="85" t="s">
        <v>76</v>
      </c>
      <c r="D107" s="13">
        <v>3</v>
      </c>
      <c r="E107" s="82"/>
      <c r="F107" s="38">
        <f t="shared" si="10"/>
        <v>0</v>
      </c>
    </row>
    <row r="108" spans="1:6" customFormat="1" x14ac:dyDescent="0.25">
      <c r="A108" s="66" t="s">
        <v>158</v>
      </c>
      <c r="B108" s="89" t="s">
        <v>228</v>
      </c>
      <c r="C108" s="85" t="s">
        <v>76</v>
      </c>
      <c r="D108" s="13">
        <v>10</v>
      </c>
      <c r="E108" s="82"/>
      <c r="F108" s="38">
        <f t="shared" si="10"/>
        <v>0</v>
      </c>
    </row>
    <row r="109" spans="1:6" customFormat="1" ht="30" x14ac:dyDescent="0.25">
      <c r="A109" s="66" t="s">
        <v>159</v>
      </c>
      <c r="B109" s="84" t="s">
        <v>229</v>
      </c>
      <c r="C109" s="85" t="s">
        <v>76</v>
      </c>
      <c r="D109" s="13">
        <v>5</v>
      </c>
      <c r="E109" s="82"/>
      <c r="F109" s="38">
        <f t="shared" si="10"/>
        <v>0</v>
      </c>
    </row>
    <row r="110" spans="1:6" customFormat="1" ht="30" x14ac:dyDescent="0.25">
      <c r="A110" s="66" t="s">
        <v>160</v>
      </c>
      <c r="B110" s="84" t="s">
        <v>230</v>
      </c>
      <c r="C110" s="85" t="s">
        <v>76</v>
      </c>
      <c r="D110" s="13">
        <v>15</v>
      </c>
      <c r="E110" s="82"/>
      <c r="F110" s="38">
        <f t="shared" si="10"/>
        <v>0</v>
      </c>
    </row>
    <row r="111" spans="1:6" customFormat="1" ht="30" x14ac:dyDescent="0.25">
      <c r="A111" s="66" t="s">
        <v>161</v>
      </c>
      <c r="B111" s="84" t="s">
        <v>231</v>
      </c>
      <c r="C111" s="85" t="s">
        <v>76</v>
      </c>
      <c r="D111" s="13">
        <v>4</v>
      </c>
      <c r="E111" s="82"/>
      <c r="F111" s="38">
        <f t="shared" si="10"/>
        <v>0</v>
      </c>
    </row>
    <row r="112" spans="1:6" customFormat="1" ht="30" x14ac:dyDescent="0.25">
      <c r="A112" s="66" t="s">
        <v>162</v>
      </c>
      <c r="B112" s="84" t="s">
        <v>232</v>
      </c>
      <c r="C112" s="85" t="s">
        <v>76</v>
      </c>
      <c r="D112" s="13">
        <v>10</v>
      </c>
      <c r="E112" s="82"/>
      <c r="F112" s="38">
        <f t="shared" si="10"/>
        <v>0</v>
      </c>
    </row>
    <row r="113" spans="1:7" customFormat="1" ht="30" x14ac:dyDescent="0.25">
      <c r="A113" s="66" t="s">
        <v>163</v>
      </c>
      <c r="B113" s="84" t="s">
        <v>233</v>
      </c>
      <c r="C113" s="85" t="s">
        <v>76</v>
      </c>
      <c r="D113" s="13">
        <v>1</v>
      </c>
      <c r="E113" s="82"/>
      <c r="F113" s="38">
        <f t="shared" si="10"/>
        <v>0</v>
      </c>
    </row>
    <row r="114" spans="1:7" customFormat="1" ht="30" x14ac:dyDescent="0.25">
      <c r="A114" s="66" t="s">
        <v>164</v>
      </c>
      <c r="B114" s="84" t="s">
        <v>234</v>
      </c>
      <c r="C114" s="85" t="s">
        <v>76</v>
      </c>
      <c r="D114" s="13">
        <v>4</v>
      </c>
      <c r="E114" s="82"/>
      <c r="F114" s="38">
        <f t="shared" si="10"/>
        <v>0</v>
      </c>
    </row>
    <row r="115" spans="1:7" customFormat="1" ht="30" x14ac:dyDescent="0.25">
      <c r="A115" s="66" t="s">
        <v>242</v>
      </c>
      <c r="B115" s="84" t="s">
        <v>235</v>
      </c>
      <c r="C115" s="85" t="s">
        <v>8</v>
      </c>
      <c r="D115" s="13">
        <v>1</v>
      </c>
      <c r="E115" s="82"/>
      <c r="F115" s="38">
        <f t="shared" si="10"/>
        <v>0</v>
      </c>
    </row>
    <row r="116" spans="1:7" customFormat="1" ht="30" x14ac:dyDescent="0.25">
      <c r="A116" s="66" t="s">
        <v>244</v>
      </c>
      <c r="B116" s="73" t="s">
        <v>238</v>
      </c>
      <c r="C116" s="85" t="s">
        <v>237</v>
      </c>
      <c r="D116" s="57">
        <v>6</v>
      </c>
      <c r="E116" s="82"/>
      <c r="F116" s="38">
        <f t="shared" si="10"/>
        <v>0</v>
      </c>
    </row>
    <row r="117" spans="1:7" customFormat="1" ht="30" x14ac:dyDescent="0.25">
      <c r="A117" s="66" t="s">
        <v>245</v>
      </c>
      <c r="B117" s="73" t="s">
        <v>239</v>
      </c>
      <c r="C117" s="85" t="s">
        <v>237</v>
      </c>
      <c r="D117" s="57">
        <v>2</v>
      </c>
      <c r="E117" s="82"/>
      <c r="F117" s="38">
        <f t="shared" si="10"/>
        <v>0</v>
      </c>
    </row>
    <row r="118" spans="1:7" customFormat="1" x14ac:dyDescent="0.25">
      <c r="A118" s="66" t="s">
        <v>246</v>
      </c>
      <c r="B118" s="89" t="s">
        <v>240</v>
      </c>
      <c r="C118" s="85" t="s">
        <v>237</v>
      </c>
      <c r="D118" s="13">
        <v>1</v>
      </c>
      <c r="E118" s="82"/>
      <c r="F118" s="38">
        <f>D118*E118</f>
        <v>0</v>
      </c>
    </row>
    <row r="119" spans="1:7" ht="21" customHeight="1" x14ac:dyDescent="0.25">
      <c r="A119" s="183" t="s">
        <v>89</v>
      </c>
      <c r="B119" s="183"/>
      <c r="C119" s="183"/>
      <c r="D119" s="183"/>
      <c r="E119" s="183"/>
      <c r="F119" s="49">
        <f>SUM(F87:F118)</f>
        <v>0</v>
      </c>
    </row>
    <row r="120" spans="1:7" ht="17.25" customHeight="1" x14ac:dyDescent="0.25">
      <c r="A120" s="18"/>
      <c r="B120" s="53"/>
      <c r="C120" s="25"/>
      <c r="D120" s="28"/>
      <c r="E120" s="35"/>
      <c r="F120" s="35"/>
    </row>
    <row r="121" spans="1:7" ht="18" customHeight="1" x14ac:dyDescent="0.25">
      <c r="A121" s="44" t="s">
        <v>80</v>
      </c>
      <c r="B121" s="45" t="s">
        <v>87</v>
      </c>
      <c r="C121" s="46"/>
      <c r="D121" s="47"/>
      <c r="E121" s="47"/>
      <c r="F121" s="47"/>
    </row>
    <row r="122" spans="1:7" customFormat="1" ht="30" x14ac:dyDescent="0.25">
      <c r="A122" s="66" t="s">
        <v>81</v>
      </c>
      <c r="B122" s="92" t="s">
        <v>241</v>
      </c>
      <c r="C122" s="93" t="s">
        <v>76</v>
      </c>
      <c r="D122" s="90">
        <v>1</v>
      </c>
      <c r="E122" s="94"/>
      <c r="F122" s="91">
        <f>D122*E122</f>
        <v>0</v>
      </c>
    </row>
    <row r="123" spans="1:7" customFormat="1" ht="30" x14ac:dyDescent="0.25">
      <c r="A123" s="66" t="s">
        <v>82</v>
      </c>
      <c r="B123" s="73" t="s">
        <v>236</v>
      </c>
      <c r="C123" s="85" t="s">
        <v>237</v>
      </c>
      <c r="D123" s="2">
        <v>1</v>
      </c>
      <c r="E123" s="82"/>
      <c r="F123" s="38">
        <f>D123*E123</f>
        <v>0</v>
      </c>
    </row>
    <row r="124" spans="1:7" ht="18" customHeight="1" x14ac:dyDescent="0.25">
      <c r="A124" s="183" t="s">
        <v>88</v>
      </c>
      <c r="B124" s="183"/>
      <c r="C124" s="183"/>
      <c r="D124" s="183"/>
      <c r="E124" s="183"/>
      <c r="F124" s="36">
        <f>SUM(F122:F123)</f>
        <v>0</v>
      </c>
      <c r="G124" s="96"/>
    </row>
    <row r="125" spans="1:7" ht="18" customHeight="1" x14ac:dyDescent="0.25">
      <c r="A125" s="54"/>
      <c r="B125" s="58"/>
      <c r="C125" s="58"/>
      <c r="D125" s="58"/>
      <c r="E125" s="58"/>
      <c r="F125" s="59"/>
    </row>
    <row r="126" spans="1:7" ht="18" customHeight="1" x14ac:dyDescent="0.25">
      <c r="A126" s="44" t="s">
        <v>83</v>
      </c>
      <c r="B126" s="45" t="s">
        <v>123</v>
      </c>
      <c r="C126" s="46"/>
      <c r="D126" s="47"/>
      <c r="E126" s="47"/>
      <c r="F126" s="47"/>
    </row>
    <row r="127" spans="1:7" ht="19.5" customHeight="1" x14ac:dyDescent="0.25">
      <c r="A127" s="60" t="s">
        <v>84</v>
      </c>
      <c r="B127" s="130" t="s">
        <v>313</v>
      </c>
      <c r="C127" s="131" t="s">
        <v>5</v>
      </c>
      <c r="D127" s="132">
        <f>20.7+28.19</f>
        <v>48.89</v>
      </c>
      <c r="E127" s="29"/>
      <c r="F127" s="133">
        <f>D127*E127</f>
        <v>0</v>
      </c>
    </row>
    <row r="128" spans="1:7" ht="45.75" customHeight="1" x14ac:dyDescent="0.25">
      <c r="A128" s="60" t="s">
        <v>85</v>
      </c>
      <c r="B128" s="130" t="s">
        <v>366</v>
      </c>
      <c r="C128" s="131" t="s">
        <v>124</v>
      </c>
      <c r="D128" s="132">
        <f>594.33-241.74</f>
        <v>352.59000000000003</v>
      </c>
      <c r="E128" s="29"/>
      <c r="F128" s="133">
        <f>D128*E128</f>
        <v>0</v>
      </c>
    </row>
    <row r="129" spans="1:7" ht="18" customHeight="1" x14ac:dyDescent="0.25">
      <c r="A129" s="60" t="s">
        <v>125</v>
      </c>
      <c r="B129" s="134" t="s">
        <v>367</v>
      </c>
      <c r="C129" s="22" t="s">
        <v>4</v>
      </c>
      <c r="D129" s="22">
        <f>(7.74+4.45+3.95)*0.15*1</f>
        <v>2.4209999999999998</v>
      </c>
      <c r="E129" s="22"/>
      <c r="F129" s="135">
        <f>D129*E129</f>
        <v>0</v>
      </c>
    </row>
    <row r="130" spans="1:7" ht="18" customHeight="1" x14ac:dyDescent="0.25">
      <c r="A130" s="60" t="s">
        <v>126</v>
      </c>
      <c r="B130" s="136" t="s">
        <v>127</v>
      </c>
      <c r="C130" s="131" t="s">
        <v>124</v>
      </c>
      <c r="D130" s="132">
        <v>1</v>
      </c>
      <c r="E130" s="22"/>
      <c r="F130" s="135">
        <f>D130*E130</f>
        <v>0</v>
      </c>
    </row>
    <row r="131" spans="1:7" ht="18" customHeight="1" x14ac:dyDescent="0.25">
      <c r="A131" s="183" t="s">
        <v>368</v>
      </c>
      <c r="B131" s="183"/>
      <c r="C131" s="183"/>
      <c r="D131" s="183"/>
      <c r="E131" s="183"/>
      <c r="F131" s="36">
        <f>SUM(F127:F130)</f>
        <v>0</v>
      </c>
      <c r="G131" s="96"/>
    </row>
    <row r="132" spans="1:7" s="7" customFormat="1" ht="20.25" customHeight="1" x14ac:dyDescent="0.25">
      <c r="A132" s="19"/>
      <c r="B132" s="5"/>
      <c r="C132" s="22"/>
      <c r="D132" s="28"/>
      <c r="E132" s="35"/>
      <c r="F132" s="35"/>
    </row>
    <row r="133" spans="1:7" s="11" customFormat="1" ht="23.25" customHeight="1" x14ac:dyDescent="0.25">
      <c r="A133" s="174" t="s">
        <v>120</v>
      </c>
      <c r="B133" s="175"/>
      <c r="C133" s="175"/>
      <c r="D133" s="175"/>
      <c r="E133" s="176"/>
      <c r="F133" s="34">
        <f>F17+F25+F33+F46+F124+F53+F84+F38+F119+F131</f>
        <v>0</v>
      </c>
    </row>
    <row r="134" spans="1:7" s="7" customFormat="1" x14ac:dyDescent="0.25">
      <c r="A134" s="20"/>
      <c r="C134" s="12"/>
      <c r="D134" s="32"/>
      <c r="E134" s="32"/>
      <c r="F134" s="32"/>
    </row>
    <row r="135" spans="1:7" x14ac:dyDescent="0.25">
      <c r="A135" s="20"/>
    </row>
  </sheetData>
  <mergeCells count="16">
    <mergeCell ref="A25:E25"/>
    <mergeCell ref="B61:E61"/>
    <mergeCell ref="B73:E73"/>
    <mergeCell ref="B82:E82"/>
    <mergeCell ref="A1:F1"/>
    <mergeCell ref="A17:E17"/>
    <mergeCell ref="A3:F3"/>
    <mergeCell ref="A124:E124"/>
    <mergeCell ref="A133:E133"/>
    <mergeCell ref="A33:E33"/>
    <mergeCell ref="A38:E38"/>
    <mergeCell ref="A46:E46"/>
    <mergeCell ref="A53:E53"/>
    <mergeCell ref="A84:E84"/>
    <mergeCell ref="A119:E119"/>
    <mergeCell ref="A131:E131"/>
  </mergeCells>
  <pageMargins left="0.7" right="0.7" top="0.75" bottom="0.75" header="0.3" footer="0.3"/>
  <pageSetup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14"/>
  <sheetViews>
    <sheetView zoomScale="199" zoomScaleNormal="199" workbookViewId="0">
      <selection activeCell="A5" sqref="A5:F5"/>
    </sheetView>
  </sheetViews>
  <sheetFormatPr baseColWidth="10" defaultColWidth="9.140625" defaultRowHeight="15" x14ac:dyDescent="0.25"/>
  <cols>
    <col min="1" max="1" width="8.7109375" style="21" customWidth="1"/>
    <col min="2" max="2" width="52.7109375" style="1" customWidth="1"/>
    <col min="3" max="3" width="8.7109375" style="26" customWidth="1"/>
    <col min="4" max="4" width="10.140625" style="33" customWidth="1"/>
    <col min="5" max="5" width="11.28515625" style="33" customWidth="1"/>
    <col min="6" max="6" width="14" style="33" customWidth="1"/>
    <col min="7" max="16384" width="9.140625" style="1"/>
  </cols>
  <sheetData>
    <row r="1" spans="1:6" ht="38.25" customHeight="1" x14ac:dyDescent="0.25">
      <c r="A1" s="170"/>
      <c r="B1" s="170"/>
      <c r="C1" s="170"/>
      <c r="D1" s="170"/>
      <c r="E1" s="170"/>
      <c r="F1" s="170"/>
    </row>
    <row r="2" spans="1:6" ht="15.75" customHeight="1" thickBot="1" x14ac:dyDescent="0.3">
      <c r="A2" s="1"/>
      <c r="C2" s="1"/>
      <c r="D2" s="1"/>
      <c r="E2" s="1"/>
      <c r="F2" s="1"/>
    </row>
    <row r="3" spans="1:6" ht="36" customHeight="1" thickBot="1" x14ac:dyDescent="0.3">
      <c r="A3" s="166" t="s">
        <v>412</v>
      </c>
      <c r="B3" s="167"/>
      <c r="C3" s="167"/>
      <c r="D3" s="167"/>
      <c r="E3" s="167"/>
      <c r="F3" s="168"/>
    </row>
    <row r="4" spans="1:6" ht="15.75" customHeight="1" x14ac:dyDescent="0.25">
      <c r="A4" s="1"/>
      <c r="C4" s="1"/>
      <c r="D4" s="1"/>
      <c r="E4" s="1"/>
      <c r="F4" s="1"/>
    </row>
    <row r="5" spans="1:6" ht="48" customHeight="1" x14ac:dyDescent="0.25">
      <c r="A5" s="162" t="s">
        <v>0</v>
      </c>
      <c r="B5" s="163" t="s">
        <v>1</v>
      </c>
      <c r="C5" s="164" t="s">
        <v>16</v>
      </c>
      <c r="D5" s="163" t="s">
        <v>2</v>
      </c>
      <c r="E5" s="165" t="s">
        <v>14</v>
      </c>
      <c r="F5" s="165" t="s">
        <v>15</v>
      </c>
    </row>
    <row r="6" spans="1:6" s="7" customFormat="1" x14ac:dyDescent="0.25">
      <c r="A6" s="37"/>
      <c r="B6" s="37"/>
      <c r="C6" s="37"/>
      <c r="D6" s="37"/>
      <c r="E6" s="37"/>
      <c r="F6" s="38"/>
    </row>
    <row r="7" spans="1:6" ht="24.75" customHeight="1" x14ac:dyDescent="0.25">
      <c r="A7" s="15" t="s">
        <v>19</v>
      </c>
      <c r="B7" s="14" t="s">
        <v>18</v>
      </c>
      <c r="C7" s="3"/>
      <c r="D7" s="27"/>
      <c r="E7" s="27"/>
      <c r="F7" s="27"/>
    </row>
    <row r="8" spans="1:6" ht="17.25" customHeight="1" x14ac:dyDescent="0.25">
      <c r="A8" s="16" t="s">
        <v>20</v>
      </c>
      <c r="B8" s="5" t="s">
        <v>9</v>
      </c>
      <c r="C8" s="22" t="s">
        <v>4</v>
      </c>
      <c r="D8" s="28">
        <v>80.680000000000007</v>
      </c>
      <c r="E8" s="35"/>
      <c r="F8" s="35">
        <f t="shared" ref="F8:F16" si="0">D8*E8</f>
        <v>0</v>
      </c>
    </row>
    <row r="9" spans="1:6" ht="17.25" customHeight="1" x14ac:dyDescent="0.25">
      <c r="A9" s="16" t="s">
        <v>21</v>
      </c>
      <c r="B9" s="2" t="s">
        <v>179</v>
      </c>
      <c r="C9" s="23" t="s">
        <v>4</v>
      </c>
      <c r="D9" s="28">
        <v>58.56</v>
      </c>
      <c r="E9" s="35"/>
      <c r="F9" s="35">
        <f t="shared" si="0"/>
        <v>0</v>
      </c>
    </row>
    <row r="10" spans="1:6" ht="20.25" customHeight="1" x14ac:dyDescent="0.25">
      <c r="A10" s="16" t="s">
        <v>22</v>
      </c>
      <c r="B10" s="13" t="s">
        <v>180</v>
      </c>
      <c r="C10" s="23" t="s">
        <v>4</v>
      </c>
      <c r="D10" s="28">
        <v>5.7</v>
      </c>
      <c r="E10" s="35"/>
      <c r="F10" s="35">
        <f t="shared" si="0"/>
        <v>0</v>
      </c>
    </row>
    <row r="11" spans="1:6" ht="37.5" customHeight="1" x14ac:dyDescent="0.25">
      <c r="A11" s="16" t="s">
        <v>23</v>
      </c>
      <c r="B11" s="13" t="s">
        <v>202</v>
      </c>
      <c r="C11" s="23" t="s">
        <v>4</v>
      </c>
      <c r="D11" s="28">
        <v>7.94</v>
      </c>
      <c r="E11" s="35"/>
      <c r="F11" s="35">
        <f t="shared" si="0"/>
        <v>0</v>
      </c>
    </row>
    <row r="12" spans="1:6" ht="30.95" customHeight="1" x14ac:dyDescent="0.25">
      <c r="A12" s="16" t="s">
        <v>24</v>
      </c>
      <c r="B12" s="13" t="s">
        <v>181</v>
      </c>
      <c r="C12" s="23" t="s">
        <v>4</v>
      </c>
      <c r="D12" s="28">
        <v>50.24</v>
      </c>
      <c r="E12" s="35"/>
      <c r="F12" s="35">
        <f t="shared" si="0"/>
        <v>0</v>
      </c>
    </row>
    <row r="13" spans="1:6" ht="30.75" thickBot="1" x14ac:dyDescent="0.3">
      <c r="A13" s="16" t="s">
        <v>25</v>
      </c>
      <c r="B13" s="13" t="s">
        <v>194</v>
      </c>
      <c r="C13" s="23" t="s">
        <v>4</v>
      </c>
      <c r="D13" s="28">
        <v>3.19</v>
      </c>
      <c r="E13" s="35"/>
      <c r="F13" s="35">
        <f t="shared" si="0"/>
        <v>0</v>
      </c>
    </row>
    <row r="14" spans="1:6" ht="32.25" customHeight="1" x14ac:dyDescent="0.25">
      <c r="A14" s="16" t="s">
        <v>26</v>
      </c>
      <c r="B14" s="13" t="s">
        <v>195</v>
      </c>
      <c r="C14" s="23" t="s">
        <v>4</v>
      </c>
      <c r="D14" s="28">
        <v>24.41</v>
      </c>
      <c r="E14" s="35"/>
      <c r="F14" s="35">
        <f t="shared" si="0"/>
        <v>0</v>
      </c>
    </row>
    <row r="15" spans="1:6" ht="30" x14ac:dyDescent="0.25">
      <c r="A15" s="16" t="s">
        <v>27</v>
      </c>
      <c r="B15" s="78" t="s">
        <v>184</v>
      </c>
      <c r="C15" s="24" t="s">
        <v>4</v>
      </c>
      <c r="D15" s="28">
        <v>6.28</v>
      </c>
      <c r="E15" s="35"/>
      <c r="F15" s="35">
        <f t="shared" si="0"/>
        <v>0</v>
      </c>
    </row>
    <row r="16" spans="1:6" ht="25.5" customHeight="1" x14ac:dyDescent="0.25">
      <c r="A16" s="16" t="s">
        <v>28</v>
      </c>
      <c r="B16" s="74" t="s">
        <v>29</v>
      </c>
      <c r="C16" s="76" t="s">
        <v>3</v>
      </c>
      <c r="D16" s="28">
        <v>1</v>
      </c>
      <c r="E16" s="35"/>
      <c r="F16" s="35">
        <f t="shared" si="0"/>
        <v>0</v>
      </c>
    </row>
    <row r="17" spans="1:6" s="7" customFormat="1" ht="25.5" customHeight="1" x14ac:dyDescent="0.25">
      <c r="A17" s="171" t="s">
        <v>30</v>
      </c>
      <c r="B17" s="172"/>
      <c r="C17" s="172"/>
      <c r="D17" s="172"/>
      <c r="E17" s="189"/>
      <c r="F17" s="39">
        <f>SUM(F8:F16)</f>
        <v>0</v>
      </c>
    </row>
    <row r="18" spans="1:6" s="7" customFormat="1" ht="20.25" customHeight="1" x14ac:dyDescent="0.25">
      <c r="A18" s="40"/>
      <c r="B18" s="40"/>
      <c r="C18" s="40"/>
      <c r="D18" s="40"/>
      <c r="E18" s="40"/>
      <c r="F18" s="41"/>
    </row>
    <row r="19" spans="1:6" ht="19.5" customHeight="1" x14ac:dyDescent="0.25">
      <c r="A19" s="15" t="s">
        <v>31</v>
      </c>
      <c r="B19" s="14" t="s">
        <v>111</v>
      </c>
      <c r="C19" s="3"/>
      <c r="D19" s="27"/>
      <c r="E19" s="27"/>
      <c r="F19" s="27"/>
    </row>
    <row r="20" spans="1:6" s="79" customFormat="1" ht="33" customHeight="1" x14ac:dyDescent="0.25">
      <c r="A20" s="113" t="s">
        <v>32</v>
      </c>
      <c r="B20" s="114" t="s">
        <v>185</v>
      </c>
      <c r="C20" s="56" t="s">
        <v>4</v>
      </c>
      <c r="D20" s="115">
        <v>39.020000000000003</v>
      </c>
      <c r="E20" s="116"/>
      <c r="F20" s="116">
        <f t="shared" ref="F20:F24" si="1">D20*E20</f>
        <v>0</v>
      </c>
    </row>
    <row r="21" spans="1:6" ht="39" customHeight="1" x14ac:dyDescent="0.25">
      <c r="A21" s="113" t="s">
        <v>33</v>
      </c>
      <c r="B21" s="117" t="s">
        <v>203</v>
      </c>
      <c r="C21" s="98" t="s">
        <v>4</v>
      </c>
      <c r="D21" s="115">
        <f>0.86+2.14</f>
        <v>3</v>
      </c>
      <c r="E21" s="116"/>
      <c r="F21" s="116">
        <f t="shared" si="1"/>
        <v>0</v>
      </c>
    </row>
    <row r="22" spans="1:6" ht="35.25" customHeight="1" x14ac:dyDescent="0.25">
      <c r="A22" s="113" t="s">
        <v>34</v>
      </c>
      <c r="B22" s="117" t="s">
        <v>187</v>
      </c>
      <c r="C22" s="98" t="s">
        <v>4</v>
      </c>
      <c r="D22" s="115">
        <v>3.16</v>
      </c>
      <c r="E22" s="116"/>
      <c r="F22" s="116">
        <f t="shared" si="1"/>
        <v>0</v>
      </c>
    </row>
    <row r="23" spans="1:6" ht="35.25" customHeight="1" x14ac:dyDescent="0.25">
      <c r="A23" s="113" t="s">
        <v>35</v>
      </c>
      <c r="B23" s="118" t="s">
        <v>204</v>
      </c>
      <c r="C23" s="98" t="s">
        <v>4</v>
      </c>
      <c r="D23" s="115">
        <v>10.08</v>
      </c>
      <c r="E23" s="116"/>
      <c r="F23" s="116">
        <f t="shared" si="1"/>
        <v>0</v>
      </c>
    </row>
    <row r="24" spans="1:6" s="79" customFormat="1" ht="42" customHeight="1" x14ac:dyDescent="0.25">
      <c r="A24" s="113" t="s">
        <v>36</v>
      </c>
      <c r="B24" s="117" t="s">
        <v>199</v>
      </c>
      <c r="C24" s="119" t="s">
        <v>6</v>
      </c>
      <c r="D24" s="120">
        <v>414.56</v>
      </c>
      <c r="E24" s="121"/>
      <c r="F24" s="116">
        <f t="shared" si="1"/>
        <v>0</v>
      </c>
    </row>
    <row r="25" spans="1:6" s="7" customFormat="1" ht="22.5" customHeight="1" x14ac:dyDescent="0.25">
      <c r="A25" s="180" t="s">
        <v>110</v>
      </c>
      <c r="B25" s="181"/>
      <c r="C25" s="181"/>
      <c r="D25" s="181"/>
      <c r="E25" s="182"/>
      <c r="F25" s="36">
        <f>SUM(F20:F24)</f>
        <v>0</v>
      </c>
    </row>
    <row r="26" spans="1:6" s="7" customFormat="1" ht="19.5" customHeight="1" x14ac:dyDescent="0.25">
      <c r="A26" s="16"/>
      <c r="B26" s="10"/>
      <c r="C26" s="24"/>
      <c r="D26" s="30"/>
      <c r="E26" s="35"/>
      <c r="F26" s="35"/>
    </row>
    <row r="27" spans="1:6" ht="20.25" customHeight="1" x14ac:dyDescent="0.25">
      <c r="A27" s="15" t="s">
        <v>38</v>
      </c>
      <c r="B27" s="14" t="s">
        <v>109</v>
      </c>
      <c r="C27" s="3"/>
      <c r="D27" s="27"/>
      <c r="E27" s="27"/>
      <c r="F27" s="27"/>
    </row>
    <row r="28" spans="1:6" ht="20.25" customHeight="1" x14ac:dyDescent="0.25">
      <c r="A28" s="16" t="s">
        <v>39</v>
      </c>
      <c r="B28" s="4" t="s">
        <v>189</v>
      </c>
      <c r="C28" s="23" t="s">
        <v>4</v>
      </c>
      <c r="D28" s="28">
        <v>1.4</v>
      </c>
      <c r="E28" s="35"/>
      <c r="F28" s="35">
        <f>D28*E28</f>
        <v>0</v>
      </c>
    </row>
    <row r="29" spans="1:6" ht="20.25" customHeight="1" x14ac:dyDescent="0.25">
      <c r="A29" s="16" t="s">
        <v>40</v>
      </c>
      <c r="B29" s="9" t="s">
        <v>190</v>
      </c>
      <c r="C29" s="23" t="s">
        <v>4</v>
      </c>
      <c r="D29" s="28">
        <v>0.53</v>
      </c>
      <c r="E29" s="35"/>
      <c r="F29" s="35">
        <f>D29*E29</f>
        <v>0</v>
      </c>
    </row>
    <row r="30" spans="1:6" s="79" customFormat="1" ht="27.75" customHeight="1" x14ac:dyDescent="0.25">
      <c r="A30" s="113" t="s">
        <v>41</v>
      </c>
      <c r="B30" s="118" t="s">
        <v>113</v>
      </c>
      <c r="C30" s="98" t="s">
        <v>6</v>
      </c>
      <c r="D30" s="115">
        <v>61.41</v>
      </c>
      <c r="E30" s="116"/>
      <c r="F30" s="116">
        <f>D30*E30</f>
        <v>0</v>
      </c>
    </row>
    <row r="31" spans="1:6" s="79" customFormat="1" ht="30" x14ac:dyDescent="0.25">
      <c r="A31" s="113" t="s">
        <v>42</v>
      </c>
      <c r="B31" s="114" t="s">
        <v>191</v>
      </c>
      <c r="C31" s="56" t="s">
        <v>4</v>
      </c>
      <c r="D31" s="115">
        <f>(1.84+2.16)*2</f>
        <v>8</v>
      </c>
      <c r="E31" s="116"/>
      <c r="F31" s="116">
        <f>D31*E31</f>
        <v>0</v>
      </c>
    </row>
    <row r="32" spans="1:6" s="79" customFormat="1" ht="20.25" customHeight="1" x14ac:dyDescent="0.25">
      <c r="A32" s="113" t="s">
        <v>177</v>
      </c>
      <c r="B32" s="123" t="s">
        <v>114</v>
      </c>
      <c r="C32" s="98" t="s">
        <v>6</v>
      </c>
      <c r="D32" s="115">
        <f>7.9*9</f>
        <v>71.100000000000009</v>
      </c>
      <c r="E32" s="116"/>
      <c r="F32" s="116">
        <f>D32*E32</f>
        <v>0</v>
      </c>
    </row>
    <row r="33" spans="1:6" ht="22.5" customHeight="1" x14ac:dyDescent="0.25">
      <c r="A33" s="180" t="s">
        <v>108</v>
      </c>
      <c r="B33" s="181"/>
      <c r="C33" s="181"/>
      <c r="D33" s="181"/>
      <c r="E33" s="182"/>
      <c r="F33" s="36">
        <f>SUM(F28:F32)</f>
        <v>0</v>
      </c>
    </row>
    <row r="34" spans="1:6" ht="22.5" customHeight="1" x14ac:dyDescent="0.25">
      <c r="A34" s="17"/>
      <c r="B34" s="10"/>
      <c r="C34" s="24"/>
      <c r="D34" s="30"/>
      <c r="E34" s="43"/>
      <c r="F34" s="43"/>
    </row>
    <row r="35" spans="1:6" ht="20.25" customHeight="1" x14ac:dyDescent="0.25">
      <c r="A35" s="44" t="s">
        <v>43</v>
      </c>
      <c r="B35" s="45" t="s">
        <v>107</v>
      </c>
      <c r="C35" s="46"/>
      <c r="D35" s="47"/>
      <c r="E35" s="47"/>
      <c r="F35" s="47"/>
    </row>
    <row r="36" spans="1:6" ht="20.25" customHeight="1" x14ac:dyDescent="0.25">
      <c r="A36" s="19" t="s">
        <v>44</v>
      </c>
      <c r="B36" s="2" t="s">
        <v>363</v>
      </c>
      <c r="C36" s="23" t="s">
        <v>6</v>
      </c>
      <c r="D36" s="29">
        <v>61.64</v>
      </c>
      <c r="E36" s="48"/>
      <c r="F36" s="48">
        <f>D36*E36</f>
        <v>0</v>
      </c>
    </row>
    <row r="37" spans="1:6" s="7" customFormat="1" ht="20.25" customHeight="1" x14ac:dyDescent="0.25">
      <c r="A37" s="183" t="s">
        <v>106</v>
      </c>
      <c r="B37" s="183"/>
      <c r="C37" s="183"/>
      <c r="D37" s="183"/>
      <c r="E37" s="183"/>
      <c r="F37" s="49">
        <f>SUM(F36)</f>
        <v>0</v>
      </c>
    </row>
    <row r="38" spans="1:6" ht="22.5" customHeight="1" x14ac:dyDescent="0.25">
      <c r="A38" s="18"/>
      <c r="B38" s="4"/>
      <c r="C38" s="22"/>
      <c r="D38" s="28"/>
      <c r="E38" s="35"/>
      <c r="F38" s="35"/>
    </row>
    <row r="39" spans="1:6" ht="18.75" customHeight="1" x14ac:dyDescent="0.25">
      <c r="A39" s="44" t="s">
        <v>46</v>
      </c>
      <c r="B39" s="45" t="s">
        <v>47</v>
      </c>
      <c r="C39" s="46"/>
      <c r="D39" s="47"/>
      <c r="E39" s="47"/>
      <c r="F39" s="47"/>
    </row>
    <row r="40" spans="1:6" ht="20.25" customHeight="1" x14ac:dyDescent="0.25">
      <c r="A40" s="19" t="s">
        <v>48</v>
      </c>
      <c r="B40" s="2" t="s">
        <v>371</v>
      </c>
      <c r="C40" s="23" t="s">
        <v>37</v>
      </c>
      <c r="D40" s="29">
        <v>9</v>
      </c>
      <c r="E40" s="48"/>
      <c r="F40" s="48">
        <f t="shared" ref="F40:F42" si="2">D40*E40</f>
        <v>0</v>
      </c>
    </row>
    <row r="41" spans="1:6" ht="20.25" customHeight="1" x14ac:dyDescent="0.25">
      <c r="A41" s="19" t="s">
        <v>48</v>
      </c>
      <c r="B41" s="2" t="s">
        <v>372</v>
      </c>
      <c r="C41" s="23" t="s">
        <v>37</v>
      </c>
      <c r="D41" s="29">
        <v>2</v>
      </c>
      <c r="E41" s="48"/>
      <c r="F41" s="48">
        <f t="shared" ref="F41" si="3">D41*E41</f>
        <v>0</v>
      </c>
    </row>
    <row r="42" spans="1:6" ht="20.25" customHeight="1" x14ac:dyDescent="0.25">
      <c r="A42" s="19" t="s">
        <v>49</v>
      </c>
      <c r="B42" s="2" t="s">
        <v>355</v>
      </c>
      <c r="C42" s="23" t="s">
        <v>37</v>
      </c>
      <c r="D42" s="29">
        <v>12</v>
      </c>
      <c r="E42" s="48"/>
      <c r="F42" s="48">
        <f t="shared" si="2"/>
        <v>0</v>
      </c>
    </row>
    <row r="43" spans="1:6" ht="19.5" customHeight="1" x14ac:dyDescent="0.25">
      <c r="A43" s="183" t="s">
        <v>52</v>
      </c>
      <c r="B43" s="183"/>
      <c r="C43" s="183"/>
      <c r="D43" s="183"/>
      <c r="E43" s="183"/>
      <c r="F43" s="49">
        <f>SUM(F40:F42)</f>
        <v>0</v>
      </c>
    </row>
    <row r="44" spans="1:6" ht="21.75" customHeight="1" x14ac:dyDescent="0.25">
      <c r="A44" s="52"/>
      <c r="B44" s="2"/>
      <c r="C44" s="23"/>
      <c r="D44" s="29"/>
      <c r="E44" s="29"/>
      <c r="F44" s="29"/>
    </row>
    <row r="45" spans="1:6" ht="21.75" customHeight="1" x14ac:dyDescent="0.25">
      <c r="A45" s="44" t="s">
        <v>53</v>
      </c>
      <c r="B45" s="45" t="s">
        <v>105</v>
      </c>
      <c r="C45" s="46"/>
      <c r="D45" s="47"/>
      <c r="E45" s="47"/>
      <c r="F45" s="47"/>
    </row>
    <row r="46" spans="1:6" ht="31.5" customHeight="1" x14ac:dyDescent="0.25">
      <c r="A46" s="16" t="s">
        <v>54</v>
      </c>
      <c r="B46" s="50" t="s">
        <v>115</v>
      </c>
      <c r="C46" s="22" t="s">
        <v>6</v>
      </c>
      <c r="D46" s="28">
        <v>71</v>
      </c>
      <c r="E46" s="35"/>
      <c r="F46" s="35">
        <f>D46*E46</f>
        <v>0</v>
      </c>
    </row>
    <row r="47" spans="1:6" ht="21" customHeight="1" x14ac:dyDescent="0.25">
      <c r="A47" s="16" t="s">
        <v>55</v>
      </c>
      <c r="B47" s="2" t="s">
        <v>117</v>
      </c>
      <c r="C47" s="23" t="s">
        <v>6</v>
      </c>
      <c r="D47" s="28">
        <v>414</v>
      </c>
      <c r="E47" s="35"/>
      <c r="F47" s="35">
        <f>D47*E47</f>
        <v>0</v>
      </c>
    </row>
    <row r="48" spans="1:6" ht="21" customHeight="1" x14ac:dyDescent="0.25">
      <c r="A48" s="16" t="s">
        <v>56</v>
      </c>
      <c r="B48" s="8" t="s">
        <v>116</v>
      </c>
      <c r="C48" s="24" t="s">
        <v>6</v>
      </c>
      <c r="D48" s="28">
        <v>414.56</v>
      </c>
      <c r="E48" s="35"/>
      <c r="F48" s="35">
        <f>D48*E48</f>
        <v>0</v>
      </c>
    </row>
    <row r="49" spans="1:6" ht="21" customHeight="1" x14ac:dyDescent="0.25">
      <c r="A49" s="16" t="s">
        <v>79</v>
      </c>
      <c r="B49" s="2" t="s">
        <v>61</v>
      </c>
      <c r="C49" s="23" t="s">
        <v>8</v>
      </c>
      <c r="D49" s="29">
        <v>1</v>
      </c>
      <c r="E49" s="35"/>
      <c r="F49" s="35">
        <f>D49*E49</f>
        <v>0</v>
      </c>
    </row>
    <row r="50" spans="1:6" s="7" customFormat="1" ht="21" customHeight="1" x14ac:dyDescent="0.25">
      <c r="A50" s="180" t="s">
        <v>104</v>
      </c>
      <c r="B50" s="181"/>
      <c r="C50" s="181"/>
      <c r="D50" s="181"/>
      <c r="E50" s="182"/>
      <c r="F50" s="36">
        <f>SUM(F46:F49)</f>
        <v>0</v>
      </c>
    </row>
    <row r="51" spans="1:6" s="7" customFormat="1" ht="21" customHeight="1" x14ac:dyDescent="0.25">
      <c r="A51" s="17"/>
      <c r="B51" s="10"/>
      <c r="C51" s="24"/>
      <c r="D51" s="30"/>
      <c r="E51" s="43"/>
      <c r="F51" s="43"/>
    </row>
    <row r="52" spans="1:6" ht="18.75" customHeight="1" x14ac:dyDescent="0.25">
      <c r="A52" s="44" t="s">
        <v>57</v>
      </c>
      <c r="B52" s="45" t="s">
        <v>103</v>
      </c>
      <c r="C52" s="46"/>
      <c r="D52" s="47"/>
      <c r="E52" s="47"/>
      <c r="F52" s="47"/>
    </row>
    <row r="53" spans="1:6" ht="21.75" customHeight="1" x14ac:dyDescent="0.25">
      <c r="A53" s="100" t="s">
        <v>58</v>
      </c>
      <c r="B53" s="101" t="s">
        <v>288</v>
      </c>
      <c r="C53" s="102"/>
      <c r="D53" s="103"/>
      <c r="E53" s="103"/>
      <c r="F53" s="103"/>
    </row>
    <row r="54" spans="1:6" ht="135" x14ac:dyDescent="0.25">
      <c r="A54" s="97" t="s">
        <v>264</v>
      </c>
      <c r="B54" s="73" t="s">
        <v>259</v>
      </c>
      <c r="C54" s="98" t="s">
        <v>8</v>
      </c>
      <c r="D54" s="99">
        <v>1</v>
      </c>
      <c r="E54" s="99"/>
      <c r="F54" s="99">
        <f>D54*E54</f>
        <v>0</v>
      </c>
    </row>
    <row r="55" spans="1:6" ht="120" x14ac:dyDescent="0.25">
      <c r="A55" s="97" t="s">
        <v>265</v>
      </c>
      <c r="B55" s="73" t="s">
        <v>314</v>
      </c>
      <c r="C55" s="98" t="s">
        <v>261</v>
      </c>
      <c r="D55" s="99">
        <v>1</v>
      </c>
      <c r="E55" s="99"/>
      <c r="F55" s="99">
        <f t="shared" ref="F55" si="4">D55*E55</f>
        <v>0</v>
      </c>
    </row>
    <row r="56" spans="1:6" ht="105" x14ac:dyDescent="0.25">
      <c r="A56" s="97" t="s">
        <v>266</v>
      </c>
      <c r="B56" s="73" t="s">
        <v>315</v>
      </c>
      <c r="C56" s="98" t="s">
        <v>316</v>
      </c>
      <c r="D56" s="99">
        <v>1</v>
      </c>
      <c r="E56" s="99"/>
      <c r="F56" s="99">
        <f>D56*E56</f>
        <v>0</v>
      </c>
    </row>
    <row r="57" spans="1:6" ht="35.450000000000003" customHeight="1" x14ac:dyDescent="0.25">
      <c r="A57" s="97" t="s">
        <v>317</v>
      </c>
      <c r="B57" s="73" t="s">
        <v>258</v>
      </c>
      <c r="C57" s="98" t="s">
        <v>8</v>
      </c>
      <c r="D57" s="99">
        <v>1</v>
      </c>
      <c r="E57" s="99"/>
      <c r="F57" s="99">
        <f>D57*E57</f>
        <v>0</v>
      </c>
    </row>
    <row r="58" spans="1:6" s="7" customFormat="1" ht="21" customHeight="1" x14ac:dyDescent="0.25">
      <c r="A58" s="108"/>
      <c r="B58" s="188" t="s">
        <v>287</v>
      </c>
      <c r="C58" s="188"/>
      <c r="D58" s="188"/>
      <c r="E58" s="188"/>
      <c r="F58" s="109">
        <f>SUM(F54:F57)</f>
        <v>0</v>
      </c>
    </row>
    <row r="59" spans="1:6" ht="27" customHeight="1" x14ac:dyDescent="0.25">
      <c r="A59" s="100" t="s">
        <v>59</v>
      </c>
      <c r="B59" s="101" t="s">
        <v>289</v>
      </c>
      <c r="C59" s="102"/>
      <c r="D59" s="103"/>
      <c r="E59" s="103"/>
      <c r="F59" s="103"/>
    </row>
    <row r="60" spans="1:6" ht="60" customHeight="1" x14ac:dyDescent="0.25">
      <c r="A60" s="107" t="s">
        <v>276</v>
      </c>
      <c r="B60" s="50" t="s">
        <v>175</v>
      </c>
      <c r="C60" s="22" t="s">
        <v>37</v>
      </c>
      <c r="D60" s="28">
        <v>3</v>
      </c>
      <c r="E60" s="35"/>
      <c r="F60" s="35">
        <f>D60*E60</f>
        <v>0</v>
      </c>
    </row>
    <row r="61" spans="1:6" ht="75" customHeight="1" x14ac:dyDescent="0.25">
      <c r="A61" s="107" t="s">
        <v>277</v>
      </c>
      <c r="B61" s="13" t="s">
        <v>318</v>
      </c>
      <c r="C61" s="22" t="s">
        <v>37</v>
      </c>
      <c r="D61" s="29">
        <v>2</v>
      </c>
      <c r="E61" s="35"/>
      <c r="F61" s="35">
        <f>D61*E61</f>
        <v>0</v>
      </c>
    </row>
    <row r="62" spans="1:6" ht="61.35" customHeight="1" x14ac:dyDescent="0.25">
      <c r="A62" s="107" t="s">
        <v>278</v>
      </c>
      <c r="B62" s="13" t="s">
        <v>319</v>
      </c>
      <c r="C62" s="22" t="s">
        <v>37</v>
      </c>
      <c r="D62" s="29">
        <v>3</v>
      </c>
      <c r="E62" s="35"/>
      <c r="F62" s="35">
        <f>D62*E62</f>
        <v>0</v>
      </c>
    </row>
    <row r="63" spans="1:6" ht="62.1" customHeight="1" x14ac:dyDescent="0.25">
      <c r="A63" s="107" t="s">
        <v>279</v>
      </c>
      <c r="B63" s="13" t="s">
        <v>269</v>
      </c>
      <c r="C63" s="22" t="s">
        <v>37</v>
      </c>
      <c r="D63" s="29">
        <v>6</v>
      </c>
      <c r="E63" s="35"/>
      <c r="F63" s="35">
        <f t="shared" ref="F63:F68" si="5">D63*E63</f>
        <v>0</v>
      </c>
    </row>
    <row r="64" spans="1:6" ht="48" customHeight="1" x14ac:dyDescent="0.25">
      <c r="A64" s="107" t="s">
        <v>280</v>
      </c>
      <c r="B64" s="13" t="s">
        <v>271</v>
      </c>
      <c r="C64" s="22" t="s">
        <v>37</v>
      </c>
      <c r="D64" s="29">
        <v>2</v>
      </c>
      <c r="E64" s="35"/>
      <c r="F64" s="35">
        <f t="shared" si="5"/>
        <v>0</v>
      </c>
    </row>
    <row r="65" spans="1:6" ht="21.75" customHeight="1" x14ac:dyDescent="0.25">
      <c r="A65" s="107" t="s">
        <v>281</v>
      </c>
      <c r="B65" s="2" t="s">
        <v>272</v>
      </c>
      <c r="C65" s="22" t="s">
        <v>37</v>
      </c>
      <c r="D65" s="29">
        <v>2</v>
      </c>
      <c r="E65" s="35"/>
      <c r="F65" s="35">
        <f t="shared" si="5"/>
        <v>0</v>
      </c>
    </row>
    <row r="66" spans="1:6" ht="23.1" customHeight="1" x14ac:dyDescent="0.25">
      <c r="A66" s="107" t="s">
        <v>282</v>
      </c>
      <c r="B66" s="2" t="s">
        <v>273</v>
      </c>
      <c r="C66" s="22" t="s">
        <v>37</v>
      </c>
      <c r="D66" s="29">
        <v>3</v>
      </c>
      <c r="E66" s="35"/>
      <c r="F66" s="35">
        <f t="shared" si="5"/>
        <v>0</v>
      </c>
    </row>
    <row r="67" spans="1:6" ht="30.75" customHeight="1" x14ac:dyDescent="0.25">
      <c r="A67" s="107" t="s">
        <v>283</v>
      </c>
      <c r="B67" s="13" t="s">
        <v>274</v>
      </c>
      <c r="C67" s="22" t="s">
        <v>37</v>
      </c>
      <c r="D67" s="29">
        <v>6</v>
      </c>
      <c r="E67" s="35"/>
      <c r="F67" s="35">
        <f t="shared" si="5"/>
        <v>0</v>
      </c>
    </row>
    <row r="68" spans="1:6" ht="51" customHeight="1" x14ac:dyDescent="0.25">
      <c r="A68" s="107" t="s">
        <v>284</v>
      </c>
      <c r="B68" s="13" t="s">
        <v>275</v>
      </c>
      <c r="C68" s="22" t="s">
        <v>37</v>
      </c>
      <c r="D68" s="29">
        <v>2</v>
      </c>
      <c r="E68" s="35"/>
      <c r="F68" s="35">
        <f t="shared" si="5"/>
        <v>0</v>
      </c>
    </row>
    <row r="69" spans="1:6" s="7" customFormat="1" ht="19.5" customHeight="1" x14ac:dyDescent="0.25">
      <c r="A69" s="108"/>
      <c r="B69" s="188" t="s">
        <v>290</v>
      </c>
      <c r="C69" s="188"/>
      <c r="D69" s="188"/>
      <c r="E69" s="188"/>
      <c r="F69" s="109">
        <f>SUM(F60:F68)</f>
        <v>0</v>
      </c>
    </row>
    <row r="70" spans="1:6" ht="27" customHeight="1" x14ac:dyDescent="0.25">
      <c r="A70" s="100" t="s">
        <v>60</v>
      </c>
      <c r="B70" s="101" t="s">
        <v>286</v>
      </c>
      <c r="C70" s="102"/>
      <c r="D70" s="103"/>
      <c r="E70" s="103"/>
      <c r="F70" s="103"/>
    </row>
    <row r="71" spans="1:6" ht="63.75" customHeight="1" x14ac:dyDescent="0.25">
      <c r="A71" s="107" t="s">
        <v>292</v>
      </c>
      <c r="B71" s="13" t="s">
        <v>300</v>
      </c>
      <c r="C71" s="23" t="s">
        <v>8</v>
      </c>
      <c r="D71" s="29">
        <v>1</v>
      </c>
      <c r="E71" s="35"/>
      <c r="F71" s="35">
        <f t="shared" ref="F71:F77" si="6">D71*E71</f>
        <v>0</v>
      </c>
    </row>
    <row r="72" spans="1:6" ht="32.450000000000003" customHeight="1" x14ac:dyDescent="0.25">
      <c r="A72" s="107" t="s">
        <v>293</v>
      </c>
      <c r="B72" s="13" t="s">
        <v>302</v>
      </c>
      <c r="C72" s="22" t="s">
        <v>37</v>
      </c>
      <c r="D72" s="29">
        <v>13</v>
      </c>
      <c r="E72" s="35"/>
      <c r="F72" s="35">
        <f t="shared" si="6"/>
        <v>0</v>
      </c>
    </row>
    <row r="73" spans="1:6" ht="33.75" customHeight="1" x14ac:dyDescent="0.25">
      <c r="A73" s="107" t="s">
        <v>294</v>
      </c>
      <c r="B73" s="13" t="s">
        <v>304</v>
      </c>
      <c r="C73" s="23" t="s">
        <v>316</v>
      </c>
      <c r="D73" s="29">
        <v>1</v>
      </c>
      <c r="E73" s="35"/>
      <c r="F73" s="35">
        <f t="shared" si="6"/>
        <v>0</v>
      </c>
    </row>
    <row r="74" spans="1:6" ht="30.75" customHeight="1" x14ac:dyDescent="0.25">
      <c r="A74" s="107" t="s">
        <v>295</v>
      </c>
      <c r="B74" s="13" t="s">
        <v>306</v>
      </c>
      <c r="C74" s="23" t="s">
        <v>8</v>
      </c>
      <c r="D74" s="29">
        <v>1</v>
      </c>
      <c r="E74" s="35"/>
      <c r="F74" s="35">
        <f t="shared" si="6"/>
        <v>0</v>
      </c>
    </row>
    <row r="75" spans="1:6" ht="45" x14ac:dyDescent="0.25">
      <c r="A75" s="107" t="s">
        <v>296</v>
      </c>
      <c r="B75" s="13" t="s">
        <v>320</v>
      </c>
      <c r="C75" s="23" t="s">
        <v>261</v>
      </c>
      <c r="D75" s="29">
        <v>1</v>
      </c>
      <c r="E75" s="35"/>
      <c r="F75" s="35">
        <f t="shared" si="6"/>
        <v>0</v>
      </c>
    </row>
    <row r="76" spans="1:6" ht="33" customHeight="1" x14ac:dyDescent="0.25">
      <c r="A76" s="107" t="s">
        <v>297</v>
      </c>
      <c r="B76" s="13" t="s">
        <v>321</v>
      </c>
      <c r="C76" s="23" t="s">
        <v>261</v>
      </c>
      <c r="D76" s="29">
        <v>1</v>
      </c>
      <c r="E76" s="35"/>
      <c r="F76" s="35">
        <f t="shared" si="6"/>
        <v>0</v>
      </c>
    </row>
    <row r="77" spans="1:6" ht="36" customHeight="1" x14ac:dyDescent="0.25">
      <c r="A77" s="107" t="s">
        <v>298</v>
      </c>
      <c r="B77" s="13" t="s">
        <v>312</v>
      </c>
      <c r="C77" s="23" t="s">
        <v>8</v>
      </c>
      <c r="D77" s="29">
        <v>1</v>
      </c>
      <c r="E77" s="35"/>
      <c r="F77" s="35">
        <f t="shared" si="6"/>
        <v>0</v>
      </c>
    </row>
    <row r="78" spans="1:6" s="7" customFormat="1" ht="19.5" customHeight="1" x14ac:dyDescent="0.25">
      <c r="A78" s="108"/>
      <c r="B78" s="188" t="s">
        <v>291</v>
      </c>
      <c r="C78" s="188"/>
      <c r="D78" s="188"/>
      <c r="E78" s="188"/>
      <c r="F78" s="109">
        <f>SUM(F71:F77)</f>
        <v>0</v>
      </c>
    </row>
    <row r="79" spans="1:6" s="7" customFormat="1" ht="18.75" customHeight="1" x14ac:dyDescent="0.25">
      <c r="A79" s="184" t="s">
        <v>95</v>
      </c>
      <c r="B79" s="185"/>
      <c r="C79" s="185"/>
      <c r="D79" s="185"/>
      <c r="E79" s="186"/>
      <c r="F79" s="51">
        <f>SUM(F78+F69+F58)</f>
        <v>0</v>
      </c>
    </row>
    <row r="80" spans="1:6" x14ac:dyDescent="0.25">
      <c r="A80" s="52"/>
      <c r="B80" s="2"/>
      <c r="C80" s="23"/>
      <c r="D80" s="29"/>
      <c r="E80" s="29"/>
      <c r="F80" s="29"/>
    </row>
    <row r="81" spans="1:6" ht="22.5" customHeight="1" x14ac:dyDescent="0.25">
      <c r="A81" s="72" t="s">
        <v>62</v>
      </c>
      <c r="B81" s="67" t="s">
        <v>90</v>
      </c>
      <c r="C81" s="62"/>
      <c r="D81" s="69"/>
      <c r="E81" s="69"/>
      <c r="F81" s="69"/>
    </row>
    <row r="82" spans="1:6" x14ac:dyDescent="0.25">
      <c r="A82" s="19" t="s">
        <v>63</v>
      </c>
      <c r="B82" s="68" t="s">
        <v>133</v>
      </c>
      <c r="C82" s="71" t="s">
        <v>139</v>
      </c>
      <c r="D82" s="68">
        <v>25</v>
      </c>
      <c r="E82" s="70"/>
      <c r="F82" s="48">
        <f t="shared" ref="F82:F104" si="7">D82*E82</f>
        <v>0</v>
      </c>
    </row>
    <row r="83" spans="1:6" x14ac:dyDescent="0.25">
      <c r="A83" s="19" t="s">
        <v>64</v>
      </c>
      <c r="B83" s="68" t="s">
        <v>134</v>
      </c>
      <c r="C83" s="71" t="s">
        <v>139</v>
      </c>
      <c r="D83" s="68">
        <v>20</v>
      </c>
      <c r="E83" s="70"/>
      <c r="F83" s="48">
        <f t="shared" si="7"/>
        <v>0</v>
      </c>
    </row>
    <row r="84" spans="1:6" x14ac:dyDescent="0.25">
      <c r="A84" s="19" t="s">
        <v>65</v>
      </c>
      <c r="B84" s="68" t="s">
        <v>135</v>
      </c>
      <c r="C84" s="71" t="s">
        <v>146</v>
      </c>
      <c r="D84" s="68">
        <v>5</v>
      </c>
      <c r="E84" s="70"/>
      <c r="F84" s="48">
        <f t="shared" si="7"/>
        <v>0</v>
      </c>
    </row>
    <row r="85" spans="1:6" x14ac:dyDescent="0.25">
      <c r="A85" s="19" t="s">
        <v>66</v>
      </c>
      <c r="B85" s="68" t="s">
        <v>136</v>
      </c>
      <c r="C85" s="71" t="s">
        <v>139</v>
      </c>
      <c r="D85" s="68">
        <v>6</v>
      </c>
      <c r="E85" s="70"/>
      <c r="F85" s="48">
        <f t="shared" si="7"/>
        <v>0</v>
      </c>
    </row>
    <row r="86" spans="1:6" x14ac:dyDescent="0.25">
      <c r="A86" s="19" t="s">
        <v>67</v>
      </c>
      <c r="B86" s="68" t="s">
        <v>137</v>
      </c>
      <c r="C86" s="71" t="s">
        <v>139</v>
      </c>
      <c r="D86" s="68">
        <v>2</v>
      </c>
      <c r="E86" s="70"/>
      <c r="F86" s="48">
        <f t="shared" si="7"/>
        <v>0</v>
      </c>
    </row>
    <row r="87" spans="1:6" x14ac:dyDescent="0.25">
      <c r="A87" s="19" t="s">
        <v>68</v>
      </c>
      <c r="B87" s="68" t="s">
        <v>138</v>
      </c>
      <c r="C87" s="71" t="s">
        <v>140</v>
      </c>
      <c r="D87" s="68">
        <v>4</v>
      </c>
      <c r="E87" s="70"/>
      <c r="F87" s="48">
        <f t="shared" si="7"/>
        <v>0</v>
      </c>
    </row>
    <row r="88" spans="1:6" ht="17.25" x14ac:dyDescent="0.25">
      <c r="A88" s="19" t="s">
        <v>69</v>
      </c>
      <c r="B88" s="68" t="s">
        <v>141</v>
      </c>
      <c r="C88" s="71" t="s">
        <v>146</v>
      </c>
      <c r="D88" s="68">
        <v>3</v>
      </c>
      <c r="E88" s="70"/>
      <c r="F88" s="48">
        <f t="shared" si="7"/>
        <v>0</v>
      </c>
    </row>
    <row r="89" spans="1:6" ht="17.25" x14ac:dyDescent="0.25">
      <c r="A89" s="19" t="s">
        <v>70</v>
      </c>
      <c r="B89" s="68" t="s">
        <v>142</v>
      </c>
      <c r="C89" s="71" t="s">
        <v>146</v>
      </c>
      <c r="D89" s="68">
        <v>1</v>
      </c>
      <c r="E89" s="70"/>
      <c r="F89" s="48">
        <f t="shared" si="7"/>
        <v>0</v>
      </c>
    </row>
    <row r="90" spans="1:6" ht="17.25" x14ac:dyDescent="0.25">
      <c r="A90" s="19" t="s">
        <v>71</v>
      </c>
      <c r="B90" s="68" t="s">
        <v>143</v>
      </c>
      <c r="C90" s="71" t="s">
        <v>146</v>
      </c>
      <c r="D90" s="68">
        <v>4</v>
      </c>
      <c r="E90" s="70"/>
      <c r="F90" s="48">
        <f t="shared" si="7"/>
        <v>0</v>
      </c>
    </row>
    <row r="91" spans="1:6" x14ac:dyDescent="0.25">
      <c r="A91" s="19" t="s">
        <v>72</v>
      </c>
      <c r="B91" s="68" t="s">
        <v>144</v>
      </c>
      <c r="C91" s="71" t="s">
        <v>146</v>
      </c>
      <c r="D91" s="68">
        <v>1</v>
      </c>
      <c r="E91" s="70"/>
      <c r="F91" s="48">
        <f t="shared" si="7"/>
        <v>0</v>
      </c>
    </row>
    <row r="92" spans="1:6" x14ac:dyDescent="0.25">
      <c r="A92" s="19" t="s">
        <v>73</v>
      </c>
      <c r="B92" s="68" t="s">
        <v>165</v>
      </c>
      <c r="C92" s="71" t="s">
        <v>172</v>
      </c>
      <c r="D92" s="68">
        <v>1</v>
      </c>
      <c r="E92" s="70"/>
      <c r="F92" s="48">
        <f t="shared" si="7"/>
        <v>0</v>
      </c>
    </row>
    <row r="93" spans="1:6" x14ac:dyDescent="0.25">
      <c r="A93" s="19" t="s">
        <v>74</v>
      </c>
      <c r="B93" s="68" t="s">
        <v>145</v>
      </c>
      <c r="C93" s="71" t="s">
        <v>139</v>
      </c>
      <c r="D93" s="68">
        <v>2</v>
      </c>
      <c r="E93" s="70"/>
      <c r="F93" s="48">
        <f t="shared" si="7"/>
        <v>0</v>
      </c>
    </row>
    <row r="94" spans="1:6" x14ac:dyDescent="0.25">
      <c r="A94" s="19" t="s">
        <v>75</v>
      </c>
      <c r="B94" s="68" t="s">
        <v>166</v>
      </c>
      <c r="C94" s="71" t="s">
        <v>139</v>
      </c>
      <c r="D94" s="68">
        <v>1</v>
      </c>
      <c r="E94" s="70"/>
      <c r="F94" s="48">
        <f t="shared" si="7"/>
        <v>0</v>
      </c>
    </row>
    <row r="95" spans="1:6" x14ac:dyDescent="0.25">
      <c r="A95" s="19" t="s">
        <v>91</v>
      </c>
      <c r="B95" s="68" t="s">
        <v>147</v>
      </c>
      <c r="C95" s="71" t="s">
        <v>139</v>
      </c>
      <c r="D95" s="68">
        <v>5</v>
      </c>
      <c r="E95" s="70"/>
      <c r="F95" s="48">
        <f t="shared" si="7"/>
        <v>0</v>
      </c>
    </row>
    <row r="96" spans="1:6" x14ac:dyDescent="0.25">
      <c r="A96" s="19" t="s">
        <v>92</v>
      </c>
      <c r="B96" s="68" t="s">
        <v>148</v>
      </c>
      <c r="C96" s="71" t="s">
        <v>139</v>
      </c>
      <c r="D96" s="68">
        <v>3</v>
      </c>
      <c r="E96" s="70"/>
      <c r="F96" s="48">
        <f t="shared" si="7"/>
        <v>0</v>
      </c>
    </row>
    <row r="97" spans="1:6" x14ac:dyDescent="0.25">
      <c r="A97" s="19" t="s">
        <v>93</v>
      </c>
      <c r="B97" s="68" t="s">
        <v>149</v>
      </c>
      <c r="C97" s="71" t="s">
        <v>153</v>
      </c>
      <c r="D97" s="68">
        <v>1</v>
      </c>
      <c r="E97" s="70"/>
      <c r="F97" s="48">
        <f t="shared" si="7"/>
        <v>0</v>
      </c>
    </row>
    <row r="98" spans="1:6" x14ac:dyDescent="0.25">
      <c r="A98" s="19" t="s">
        <v>94</v>
      </c>
      <c r="B98" s="68" t="s">
        <v>171</v>
      </c>
      <c r="C98" s="71" t="s">
        <v>76</v>
      </c>
      <c r="D98" s="68">
        <v>1</v>
      </c>
      <c r="E98" s="70"/>
      <c r="F98" s="48">
        <f t="shared" si="7"/>
        <v>0</v>
      </c>
    </row>
    <row r="99" spans="1:6" x14ac:dyDescent="0.25">
      <c r="A99" s="19" t="s">
        <v>154</v>
      </c>
      <c r="B99" s="68" t="s">
        <v>150</v>
      </c>
      <c r="C99" s="71" t="s">
        <v>153</v>
      </c>
      <c r="D99" s="68">
        <v>3</v>
      </c>
      <c r="E99" s="70"/>
      <c r="F99" s="48">
        <f t="shared" si="7"/>
        <v>0</v>
      </c>
    </row>
    <row r="100" spans="1:6" x14ac:dyDescent="0.25">
      <c r="A100" s="19" t="s">
        <v>155</v>
      </c>
      <c r="B100" s="68" t="s">
        <v>151</v>
      </c>
      <c r="C100" s="71" t="s">
        <v>76</v>
      </c>
      <c r="D100" s="68">
        <v>15</v>
      </c>
      <c r="E100" s="70"/>
      <c r="F100" s="48">
        <f t="shared" si="7"/>
        <v>0</v>
      </c>
    </row>
    <row r="101" spans="1:6" x14ac:dyDescent="0.25">
      <c r="A101" s="19" t="s">
        <v>156</v>
      </c>
      <c r="B101" s="68" t="s">
        <v>167</v>
      </c>
      <c r="C101" s="71" t="s">
        <v>76</v>
      </c>
      <c r="D101" s="68">
        <v>3</v>
      </c>
      <c r="E101" s="70"/>
      <c r="F101" s="48">
        <f t="shared" si="7"/>
        <v>0</v>
      </c>
    </row>
    <row r="102" spans="1:6" x14ac:dyDescent="0.25">
      <c r="A102" s="19" t="s">
        <v>157</v>
      </c>
      <c r="B102" s="68" t="s">
        <v>152</v>
      </c>
      <c r="C102" s="71" t="s">
        <v>76</v>
      </c>
      <c r="D102" s="68">
        <v>20</v>
      </c>
      <c r="E102" s="70"/>
      <c r="F102" s="48">
        <f t="shared" si="7"/>
        <v>0</v>
      </c>
    </row>
    <row r="103" spans="1:6" x14ac:dyDescent="0.25">
      <c r="A103" s="19" t="s">
        <v>158</v>
      </c>
      <c r="B103" s="68" t="s">
        <v>168</v>
      </c>
      <c r="C103" s="71" t="s">
        <v>76</v>
      </c>
      <c r="D103" s="68">
        <v>2</v>
      </c>
      <c r="E103" s="70"/>
      <c r="F103" s="48">
        <f t="shared" si="7"/>
        <v>0</v>
      </c>
    </row>
    <row r="104" spans="1:6" x14ac:dyDescent="0.25">
      <c r="A104" s="19" t="s">
        <v>159</v>
      </c>
      <c r="B104" s="68" t="s">
        <v>169</v>
      </c>
      <c r="C104" s="71" t="s">
        <v>76</v>
      </c>
      <c r="D104" s="68">
        <v>1</v>
      </c>
      <c r="E104" s="70"/>
      <c r="F104" s="48">
        <f t="shared" si="7"/>
        <v>0</v>
      </c>
    </row>
    <row r="105" spans="1:6" ht="21" customHeight="1" x14ac:dyDescent="0.25">
      <c r="A105" s="183" t="s">
        <v>89</v>
      </c>
      <c r="B105" s="183"/>
      <c r="C105" s="183"/>
      <c r="D105" s="183"/>
      <c r="E105" s="183"/>
      <c r="F105" s="49">
        <f>SUM(F82:F104)</f>
        <v>0</v>
      </c>
    </row>
    <row r="106" spans="1:6" ht="17.25" customHeight="1" x14ac:dyDescent="0.25">
      <c r="A106" s="18"/>
      <c r="B106" s="53"/>
      <c r="C106" s="25"/>
      <c r="D106" s="28"/>
      <c r="E106" s="35"/>
      <c r="F106" s="35"/>
    </row>
    <row r="107" spans="1:6" ht="18" customHeight="1" x14ac:dyDescent="0.25">
      <c r="A107" s="44" t="s">
        <v>80</v>
      </c>
      <c r="B107" s="45" t="s">
        <v>87</v>
      </c>
      <c r="C107" s="46"/>
      <c r="D107" s="47"/>
      <c r="E107" s="47"/>
      <c r="F107" s="47"/>
    </row>
    <row r="108" spans="1:6" ht="20.25" customHeight="1" x14ac:dyDescent="0.25">
      <c r="A108" s="18" t="s">
        <v>81</v>
      </c>
      <c r="B108" s="6" t="s">
        <v>118</v>
      </c>
      <c r="C108" s="23" t="s">
        <v>76</v>
      </c>
      <c r="D108" s="77">
        <v>2</v>
      </c>
      <c r="E108" s="35"/>
      <c r="F108" s="35">
        <f>D108*E108</f>
        <v>0</v>
      </c>
    </row>
    <row r="109" spans="1:6" ht="20.25" customHeight="1" x14ac:dyDescent="0.25">
      <c r="A109" s="18" t="s">
        <v>82</v>
      </c>
      <c r="B109" s="9" t="s">
        <v>119</v>
      </c>
      <c r="C109" s="23" t="s">
        <v>76</v>
      </c>
      <c r="D109" s="31">
        <v>2</v>
      </c>
      <c r="E109" s="35"/>
      <c r="F109" s="35">
        <f>D109*E109</f>
        <v>0</v>
      </c>
    </row>
    <row r="110" spans="1:6" ht="18" customHeight="1" x14ac:dyDescent="0.25">
      <c r="A110" s="183" t="s">
        <v>88</v>
      </c>
      <c r="B110" s="183"/>
      <c r="C110" s="183"/>
      <c r="D110" s="183"/>
      <c r="E110" s="183"/>
      <c r="F110" s="36">
        <f>SUM(F108:F109)</f>
        <v>0</v>
      </c>
    </row>
    <row r="111" spans="1:6" ht="18" customHeight="1" x14ac:dyDescent="0.25">
      <c r="A111" s="54"/>
      <c r="B111" s="58"/>
      <c r="C111" s="58"/>
      <c r="D111" s="58"/>
      <c r="E111" s="58"/>
      <c r="F111" s="59"/>
    </row>
    <row r="112" spans="1:6" s="11" customFormat="1" ht="23.25" customHeight="1" x14ac:dyDescent="0.25">
      <c r="A112" s="174" t="s">
        <v>120</v>
      </c>
      <c r="B112" s="175"/>
      <c r="C112" s="175"/>
      <c r="D112" s="175"/>
      <c r="E112" s="176"/>
      <c r="F112" s="34">
        <f>F17+F25+F33+F43+F110+F50+F79+F37+F105</f>
        <v>0</v>
      </c>
    </row>
    <row r="113" spans="1:6" s="7" customFormat="1" x14ac:dyDescent="0.25">
      <c r="A113" s="20"/>
      <c r="C113" s="12"/>
      <c r="D113" s="32"/>
      <c r="E113" s="32"/>
      <c r="F113" s="32"/>
    </row>
    <row r="114" spans="1:6" x14ac:dyDescent="0.25">
      <c r="A114" s="20"/>
    </row>
  </sheetData>
  <mergeCells count="15">
    <mergeCell ref="A25:E25"/>
    <mergeCell ref="B58:E58"/>
    <mergeCell ref="B69:E69"/>
    <mergeCell ref="B78:E78"/>
    <mergeCell ref="A1:F1"/>
    <mergeCell ref="A17:E17"/>
    <mergeCell ref="A3:F3"/>
    <mergeCell ref="A110:E110"/>
    <mergeCell ref="A112:E112"/>
    <mergeCell ref="A33:E33"/>
    <mergeCell ref="A37:E37"/>
    <mergeCell ref="A43:E43"/>
    <mergeCell ref="A50:E50"/>
    <mergeCell ref="A79:E79"/>
    <mergeCell ref="A105:E105"/>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45"/>
  <sheetViews>
    <sheetView zoomScale="125" zoomScaleNormal="125" workbookViewId="0">
      <selection activeCell="J9" sqref="J9"/>
    </sheetView>
  </sheetViews>
  <sheetFormatPr baseColWidth="10" defaultColWidth="9.140625" defaultRowHeight="15" x14ac:dyDescent="0.25"/>
  <cols>
    <col min="1" max="1" width="8.7109375" style="21" customWidth="1"/>
    <col min="2" max="2" width="52.7109375" style="1" customWidth="1"/>
    <col min="3" max="3" width="8.7109375" style="26" customWidth="1"/>
    <col min="4" max="4" width="10.140625" style="33" customWidth="1"/>
    <col min="5" max="5" width="11.28515625" style="33" customWidth="1"/>
    <col min="6" max="6" width="14" style="33" customWidth="1"/>
    <col min="7" max="16384" width="9.140625" style="1"/>
  </cols>
  <sheetData>
    <row r="1" spans="1:6" ht="38.25" customHeight="1" x14ac:dyDescent="0.25">
      <c r="A1" s="170"/>
      <c r="B1" s="170"/>
      <c r="C1" s="170"/>
      <c r="D1" s="170"/>
      <c r="E1" s="170"/>
      <c r="F1" s="170"/>
    </row>
    <row r="2" spans="1:6" ht="18.95" customHeight="1" x14ac:dyDescent="0.25">
      <c r="A2" s="1"/>
      <c r="C2" s="1"/>
      <c r="D2" s="1"/>
      <c r="E2" s="1"/>
      <c r="F2" s="1"/>
    </row>
    <row r="3" spans="1:6" ht="66" customHeight="1" x14ac:dyDescent="0.25">
      <c r="A3" s="190" t="s">
        <v>416</v>
      </c>
      <c r="B3" s="191"/>
      <c r="C3" s="191"/>
      <c r="D3" s="191"/>
      <c r="E3" s="191"/>
      <c r="F3" s="192"/>
    </row>
    <row r="4" spans="1:6" ht="21.95" customHeight="1" x14ac:dyDescent="0.25">
      <c r="A4" s="1"/>
      <c r="C4" s="1"/>
      <c r="D4" s="1"/>
      <c r="E4" s="1"/>
      <c r="F4" s="1"/>
    </row>
    <row r="5" spans="1:6" ht="48" customHeight="1" x14ac:dyDescent="0.25">
      <c r="A5" s="162" t="s">
        <v>0</v>
      </c>
      <c r="B5" s="163" t="s">
        <v>1</v>
      </c>
      <c r="C5" s="164" t="s">
        <v>16</v>
      </c>
      <c r="D5" s="163" t="s">
        <v>2</v>
      </c>
      <c r="E5" s="165" t="s">
        <v>14</v>
      </c>
      <c r="F5" s="165" t="s">
        <v>15</v>
      </c>
    </row>
    <row r="6" spans="1:6" s="7" customFormat="1" x14ac:dyDescent="0.25">
      <c r="A6" s="37"/>
      <c r="B6" s="37"/>
      <c r="C6" s="37"/>
      <c r="D6" s="37"/>
      <c r="E6" s="37"/>
      <c r="F6" s="38"/>
    </row>
    <row r="7" spans="1:6" ht="24.75" customHeight="1" x14ac:dyDescent="0.25">
      <c r="A7" s="15" t="s">
        <v>19</v>
      </c>
      <c r="B7" s="14" t="s">
        <v>373</v>
      </c>
      <c r="C7" s="3"/>
      <c r="D7" s="27"/>
      <c r="E7" s="27"/>
      <c r="F7" s="27"/>
    </row>
    <row r="8" spans="1:6" ht="17.25" customHeight="1" x14ac:dyDescent="0.25">
      <c r="A8" s="16" t="s">
        <v>20</v>
      </c>
      <c r="B8" s="5" t="s">
        <v>9</v>
      </c>
      <c r="C8" s="22" t="s">
        <v>4</v>
      </c>
      <c r="D8" s="28">
        <v>80.680000000000007</v>
      </c>
      <c r="E8" s="35"/>
      <c r="F8" s="35">
        <f t="shared" ref="F8:F11" si="0">D8*E8</f>
        <v>0</v>
      </c>
    </row>
    <row r="9" spans="1:6" ht="17.25" customHeight="1" x14ac:dyDescent="0.25">
      <c r="A9" s="16" t="s">
        <v>21</v>
      </c>
      <c r="B9" s="2" t="s">
        <v>179</v>
      </c>
      <c r="C9" s="23" t="s">
        <v>4</v>
      </c>
      <c r="D9" s="28">
        <v>58.56</v>
      </c>
      <c r="E9" s="35"/>
      <c r="F9" s="35">
        <f t="shared" si="0"/>
        <v>0</v>
      </c>
    </row>
    <row r="10" spans="1:6" ht="20.25" customHeight="1" x14ac:dyDescent="0.25">
      <c r="A10" s="16" t="s">
        <v>22</v>
      </c>
      <c r="B10" s="13" t="s">
        <v>374</v>
      </c>
      <c r="C10" s="23" t="s">
        <v>4</v>
      </c>
      <c r="D10" s="28">
        <f>0.921*27</f>
        <v>24.867000000000001</v>
      </c>
      <c r="E10" s="35"/>
      <c r="F10" s="35">
        <f t="shared" si="0"/>
        <v>0</v>
      </c>
    </row>
    <row r="11" spans="1:6" x14ac:dyDescent="0.25">
      <c r="A11" s="16" t="s">
        <v>23</v>
      </c>
      <c r="B11" s="13" t="s">
        <v>375</v>
      </c>
      <c r="C11" s="23" t="s">
        <v>8</v>
      </c>
      <c r="D11" s="28">
        <v>7.94</v>
      </c>
      <c r="E11" s="35"/>
      <c r="F11" s="35">
        <f t="shared" si="0"/>
        <v>0</v>
      </c>
    </row>
    <row r="12" spans="1:6" s="7" customFormat="1" ht="25.5" customHeight="1" x14ac:dyDescent="0.25">
      <c r="A12" s="171" t="s">
        <v>376</v>
      </c>
      <c r="B12" s="172"/>
      <c r="C12" s="172"/>
      <c r="D12" s="172"/>
      <c r="E12" s="189"/>
      <c r="F12" s="39">
        <f>SUM(F8:F11)</f>
        <v>0</v>
      </c>
    </row>
    <row r="13" spans="1:6" s="7" customFormat="1" ht="20.25" customHeight="1" x14ac:dyDescent="0.25">
      <c r="A13" s="40"/>
      <c r="B13" s="40"/>
      <c r="C13" s="40"/>
      <c r="D13" s="40"/>
      <c r="E13" s="40"/>
      <c r="F13" s="41"/>
    </row>
    <row r="14" spans="1:6" ht="19.5" customHeight="1" x14ac:dyDescent="0.25">
      <c r="A14" s="15" t="s">
        <v>31</v>
      </c>
      <c r="B14" s="14" t="s">
        <v>377</v>
      </c>
      <c r="C14" s="3"/>
      <c r="D14" s="27"/>
      <c r="E14" s="27"/>
      <c r="F14" s="27"/>
    </row>
    <row r="15" spans="1:6" ht="17.25" customHeight="1" x14ac:dyDescent="0.25">
      <c r="A15" s="16" t="s">
        <v>20</v>
      </c>
      <c r="B15" s="149" t="s">
        <v>9</v>
      </c>
      <c r="C15" s="26" t="s">
        <v>4</v>
      </c>
      <c r="D15" s="77">
        <f>(0.5*150)</f>
        <v>75</v>
      </c>
      <c r="E15" s="43"/>
      <c r="F15" s="43">
        <f t="shared" ref="F15:F17" si="1">D15*E15</f>
        <v>0</v>
      </c>
    </row>
    <row r="16" spans="1:6" x14ac:dyDescent="0.25">
      <c r="A16" s="148" t="s">
        <v>21</v>
      </c>
      <c r="B16" s="2" t="s">
        <v>394</v>
      </c>
      <c r="C16" s="23" t="s">
        <v>4</v>
      </c>
      <c r="D16" s="29">
        <f>(0.2*150)</f>
        <v>30</v>
      </c>
      <c r="E16" s="48"/>
      <c r="F16" s="48">
        <f t="shared" si="1"/>
        <v>0</v>
      </c>
    </row>
    <row r="17" spans="1:6" ht="17.25" customHeight="1" x14ac:dyDescent="0.25">
      <c r="A17" s="16" t="s">
        <v>22</v>
      </c>
      <c r="B17" s="6" t="s">
        <v>392</v>
      </c>
      <c r="C17" s="26" t="s">
        <v>6</v>
      </c>
      <c r="D17" s="28">
        <f>(150)</f>
        <v>150</v>
      </c>
      <c r="E17" s="35"/>
      <c r="F17" s="35">
        <f t="shared" si="1"/>
        <v>0</v>
      </c>
    </row>
    <row r="18" spans="1:6" ht="22.5" customHeight="1" x14ac:dyDescent="0.25">
      <c r="A18" s="16" t="s">
        <v>23</v>
      </c>
      <c r="B18" s="42" t="s">
        <v>393</v>
      </c>
      <c r="C18" s="23" t="s">
        <v>8</v>
      </c>
      <c r="D18" s="28">
        <f>1</f>
        <v>1</v>
      </c>
      <c r="E18" s="35"/>
      <c r="F18" s="35">
        <f t="shared" ref="F18:F21" si="2">D18*E18</f>
        <v>0</v>
      </c>
    </row>
    <row r="19" spans="1:6" ht="26.25" customHeight="1" x14ac:dyDescent="0.25">
      <c r="A19" s="16" t="s">
        <v>24</v>
      </c>
      <c r="B19" s="42" t="s">
        <v>378</v>
      </c>
      <c r="C19" s="23" t="s">
        <v>4</v>
      </c>
      <c r="D19" s="28">
        <f>(0.3*150)</f>
        <v>45</v>
      </c>
      <c r="E19" s="35"/>
      <c r="F19" s="35">
        <f t="shared" si="2"/>
        <v>0</v>
      </c>
    </row>
    <row r="20" spans="1:6" ht="21.75" customHeight="1" x14ac:dyDescent="0.25">
      <c r="A20" s="16" t="s">
        <v>25</v>
      </c>
      <c r="B20" s="75" t="s">
        <v>395</v>
      </c>
      <c r="C20" s="23" t="s">
        <v>391</v>
      </c>
      <c r="D20" s="28">
        <v>1</v>
      </c>
      <c r="E20" s="35"/>
      <c r="F20" s="35">
        <f t="shared" ref="F20" si="3">D20*E20</f>
        <v>0</v>
      </c>
    </row>
    <row r="21" spans="1:6" ht="21.75" customHeight="1" x14ac:dyDescent="0.25">
      <c r="A21" s="16" t="s">
        <v>25</v>
      </c>
      <c r="B21" s="75" t="s">
        <v>396</v>
      </c>
      <c r="C21" s="23" t="s">
        <v>5</v>
      </c>
      <c r="D21" s="28">
        <v>52</v>
      </c>
      <c r="E21" s="35"/>
      <c r="F21" s="35">
        <f t="shared" si="2"/>
        <v>0</v>
      </c>
    </row>
    <row r="22" spans="1:6" s="7" customFormat="1" ht="22.5" customHeight="1" x14ac:dyDescent="0.25">
      <c r="A22" s="180" t="s">
        <v>379</v>
      </c>
      <c r="B22" s="181"/>
      <c r="C22" s="181"/>
      <c r="D22" s="181"/>
      <c r="E22" s="182"/>
      <c r="F22" s="36">
        <f>SUM(F15:F21)</f>
        <v>0</v>
      </c>
    </row>
    <row r="23" spans="1:6" s="7" customFormat="1" ht="19.5" customHeight="1" x14ac:dyDescent="0.25">
      <c r="A23" s="16"/>
      <c r="B23" s="10"/>
      <c r="C23" s="24"/>
      <c r="D23" s="30"/>
      <c r="E23" s="35"/>
      <c r="F23" s="35"/>
    </row>
    <row r="24" spans="1:6" ht="20.25" customHeight="1" x14ac:dyDescent="0.25">
      <c r="A24" s="44" t="s">
        <v>43</v>
      </c>
      <c r="B24" s="45" t="s">
        <v>380</v>
      </c>
      <c r="C24" s="46"/>
      <c r="D24" s="47"/>
      <c r="E24" s="47"/>
      <c r="F24" s="47"/>
    </row>
    <row r="25" spans="1:6" ht="30" x14ac:dyDescent="0.25">
      <c r="A25" s="19" t="s">
        <v>44</v>
      </c>
      <c r="B25" s="13" t="s">
        <v>398</v>
      </c>
      <c r="C25" s="23" t="s">
        <v>4</v>
      </c>
      <c r="D25" s="29">
        <f>(30*15*0.05)</f>
        <v>22.5</v>
      </c>
      <c r="E25" s="48"/>
      <c r="F25" s="48">
        <f>D25*E25</f>
        <v>0</v>
      </c>
    </row>
    <row r="26" spans="1:6" ht="30" x14ac:dyDescent="0.25">
      <c r="A26" s="19" t="s">
        <v>44</v>
      </c>
      <c r="B26" s="13" t="s">
        <v>381</v>
      </c>
      <c r="C26" s="23" t="s">
        <v>6</v>
      </c>
      <c r="D26" s="29">
        <f>(28*15)</f>
        <v>420</v>
      </c>
      <c r="E26" s="48"/>
      <c r="F26" s="48">
        <f>D26*E26</f>
        <v>0</v>
      </c>
    </row>
    <row r="27" spans="1:6" ht="23.25" customHeight="1" x14ac:dyDescent="0.25">
      <c r="A27" s="19" t="s">
        <v>44</v>
      </c>
      <c r="B27" s="13" t="s">
        <v>397</v>
      </c>
      <c r="C27" s="23" t="s">
        <v>391</v>
      </c>
      <c r="D27" s="29">
        <v>2</v>
      </c>
      <c r="E27" s="48"/>
      <c r="F27" s="48">
        <f>D27*E27</f>
        <v>0</v>
      </c>
    </row>
    <row r="28" spans="1:6" s="7" customFormat="1" ht="20.25" customHeight="1" x14ac:dyDescent="0.25">
      <c r="A28" s="183" t="s">
        <v>382</v>
      </c>
      <c r="B28" s="183"/>
      <c r="C28" s="183"/>
      <c r="D28" s="183"/>
      <c r="E28" s="183"/>
      <c r="F28" s="49">
        <f>SUM(F25:F27)</f>
        <v>0</v>
      </c>
    </row>
    <row r="29" spans="1:6" ht="22.5" customHeight="1" x14ac:dyDescent="0.25">
      <c r="A29" s="18"/>
      <c r="B29" s="4"/>
      <c r="C29" s="22"/>
      <c r="D29" s="28"/>
      <c r="E29" s="35"/>
      <c r="F29" s="35"/>
    </row>
    <row r="30" spans="1:6" ht="18.75" customHeight="1" x14ac:dyDescent="0.25">
      <c r="A30" s="44" t="s">
        <v>46</v>
      </c>
      <c r="B30" s="45" t="s">
        <v>47</v>
      </c>
      <c r="C30" s="46"/>
      <c r="D30" s="47"/>
      <c r="E30" s="47"/>
      <c r="F30" s="47"/>
    </row>
    <row r="31" spans="1:6" ht="20.25" customHeight="1" x14ac:dyDescent="0.25">
      <c r="A31" s="19" t="s">
        <v>48</v>
      </c>
      <c r="B31" s="2" t="s">
        <v>390</v>
      </c>
      <c r="C31" s="23" t="s">
        <v>37</v>
      </c>
      <c r="D31" s="29">
        <v>2</v>
      </c>
      <c r="E31" s="48"/>
      <c r="F31" s="48">
        <f t="shared" ref="F31" si="4">D31*E31</f>
        <v>0</v>
      </c>
    </row>
    <row r="32" spans="1:6" ht="19.5" customHeight="1" x14ac:dyDescent="0.25">
      <c r="A32" s="183" t="s">
        <v>52</v>
      </c>
      <c r="B32" s="183"/>
      <c r="C32" s="183"/>
      <c r="D32" s="183"/>
      <c r="E32" s="183"/>
      <c r="F32" s="49">
        <f>SUM(F31:F31)</f>
        <v>0</v>
      </c>
    </row>
    <row r="33" spans="1:6" ht="21.75" customHeight="1" x14ac:dyDescent="0.25">
      <c r="A33" s="52"/>
      <c r="B33" s="2"/>
      <c r="C33" s="23"/>
      <c r="D33" s="29"/>
      <c r="E33" s="29"/>
      <c r="F33" s="29"/>
    </row>
    <row r="34" spans="1:6" ht="22.5" customHeight="1" x14ac:dyDescent="0.25">
      <c r="A34" s="72" t="s">
        <v>62</v>
      </c>
      <c r="B34" s="67" t="s">
        <v>389</v>
      </c>
      <c r="C34" s="62"/>
      <c r="D34" s="69"/>
      <c r="E34" s="69"/>
      <c r="F34" s="69"/>
    </row>
    <row r="35" spans="1:6" customFormat="1" ht="45" x14ac:dyDescent="0.25">
      <c r="A35" s="141" t="s">
        <v>63</v>
      </c>
      <c r="B35" s="143" t="s">
        <v>383</v>
      </c>
      <c r="C35" s="144" t="s">
        <v>7</v>
      </c>
      <c r="D35" s="68">
        <v>10</v>
      </c>
      <c r="E35" s="137"/>
      <c r="F35" s="138">
        <f>E35*D35</f>
        <v>0</v>
      </c>
    </row>
    <row r="36" spans="1:6" customFormat="1" ht="30" x14ac:dyDescent="0.25">
      <c r="A36" s="141" t="s">
        <v>64</v>
      </c>
      <c r="B36" s="143" t="s">
        <v>384</v>
      </c>
      <c r="C36" s="144" t="s">
        <v>7</v>
      </c>
      <c r="D36" s="68">
        <v>100</v>
      </c>
      <c r="E36" s="137"/>
      <c r="F36" s="138">
        <f t="shared" ref="F36:F40" si="5">E36*D36</f>
        <v>0</v>
      </c>
    </row>
    <row r="37" spans="1:6" customFormat="1" x14ac:dyDescent="0.25">
      <c r="A37" s="141" t="s">
        <v>65</v>
      </c>
      <c r="B37" s="145" t="s">
        <v>385</v>
      </c>
      <c r="C37" s="144" t="s">
        <v>261</v>
      </c>
      <c r="D37" s="68">
        <v>4</v>
      </c>
      <c r="E37" s="137"/>
      <c r="F37" s="138">
        <f t="shared" si="5"/>
        <v>0</v>
      </c>
    </row>
    <row r="38" spans="1:6" customFormat="1" ht="30" x14ac:dyDescent="0.25">
      <c r="A38" s="141" t="s">
        <v>66</v>
      </c>
      <c r="B38" s="143" t="s">
        <v>386</v>
      </c>
      <c r="C38" s="144" t="s">
        <v>261</v>
      </c>
      <c r="D38" s="68">
        <v>4</v>
      </c>
      <c r="E38" s="137"/>
      <c r="F38" s="138">
        <f t="shared" si="5"/>
        <v>0</v>
      </c>
    </row>
    <row r="39" spans="1:6" customFormat="1" x14ac:dyDescent="0.25">
      <c r="A39" s="141" t="s">
        <v>67</v>
      </c>
      <c r="B39" s="145" t="s">
        <v>387</v>
      </c>
      <c r="C39" s="144" t="s">
        <v>76</v>
      </c>
      <c r="D39" s="68">
        <v>4</v>
      </c>
      <c r="E39" s="137"/>
      <c r="F39" s="138">
        <f t="shared" si="5"/>
        <v>0</v>
      </c>
    </row>
    <row r="40" spans="1:6" customFormat="1" x14ac:dyDescent="0.25">
      <c r="A40" s="142" t="s">
        <v>68</v>
      </c>
      <c r="B40" s="146" t="s">
        <v>388</v>
      </c>
      <c r="C40" s="147" t="s">
        <v>76</v>
      </c>
      <c r="D40" s="139">
        <v>1</v>
      </c>
      <c r="E40" s="137"/>
      <c r="F40" s="140">
        <f t="shared" si="5"/>
        <v>0</v>
      </c>
    </row>
    <row r="41" spans="1:6" ht="21" customHeight="1" x14ac:dyDescent="0.25">
      <c r="A41" s="183" t="s">
        <v>89</v>
      </c>
      <c r="B41" s="183"/>
      <c r="C41" s="183"/>
      <c r="D41" s="183"/>
      <c r="E41" s="183"/>
      <c r="F41" s="49">
        <f>SUM(F35:F40)</f>
        <v>0</v>
      </c>
    </row>
    <row r="42" spans="1:6" ht="17.25" customHeight="1" x14ac:dyDescent="0.25">
      <c r="A42" s="18"/>
      <c r="B42" s="53"/>
      <c r="C42" s="25"/>
      <c r="D42" s="28"/>
      <c r="E42" s="35"/>
      <c r="F42" s="35"/>
    </row>
    <row r="43" spans="1:6" s="11" customFormat="1" ht="23.25" customHeight="1" x14ac:dyDescent="0.25">
      <c r="A43" s="174" t="s">
        <v>120</v>
      </c>
      <c r="B43" s="175"/>
      <c r="C43" s="175"/>
      <c r="D43" s="175"/>
      <c r="E43" s="176"/>
      <c r="F43" s="34">
        <f>F12+F22+F28+F41+F32</f>
        <v>0</v>
      </c>
    </row>
    <row r="44" spans="1:6" s="7" customFormat="1" x14ac:dyDescent="0.25">
      <c r="A44" s="20"/>
      <c r="C44" s="12"/>
      <c r="D44" s="32"/>
      <c r="E44" s="32"/>
      <c r="F44" s="32"/>
    </row>
    <row r="45" spans="1:6" x14ac:dyDescent="0.25">
      <c r="A45" s="20"/>
    </row>
  </sheetData>
  <mergeCells count="8">
    <mergeCell ref="A1:F1"/>
    <mergeCell ref="A12:E12"/>
    <mergeCell ref="A43:E43"/>
    <mergeCell ref="A28:E28"/>
    <mergeCell ref="A32:E32"/>
    <mergeCell ref="A41:E41"/>
    <mergeCell ref="A22:E22"/>
    <mergeCell ref="A3:F3"/>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ebd6c8d001841568c2fd97e7fd24be9 xmlns="9187bf46-1b92-4d56-a2ea-dfc20d993b0a">
      <Terms xmlns="http://schemas.microsoft.com/office/infopath/2007/PartnerControls"/>
    </aebd6c8d001841568c2fd97e7fd24be9>
    <_x0065_c44 xmlns="9187bf46-1b92-4d56-a2ea-dfc20d993b0a" xsi:nil="true"/>
    <TaxCatchAll xmlns="ca283e0b-db31-4043-a2ef-b80661bf084a" xsi:nil="true"/>
    <Auteur xmlns="9187bf46-1b92-4d56-a2ea-dfc20d993b0a" xsi:nil="true"/>
    <_x0064_j78 xmlns="9187bf46-1b92-4d56-a2ea-dfc20d993b0a" xsi:nil="true"/>
    <hdf8167abc4047e8bcce8559545c7ed4 xmlns="9187bf46-1b92-4d56-a2ea-dfc20d993b0a">
      <Terms xmlns="http://schemas.microsoft.com/office/infopath/2007/PartnerControls"/>
    </hdf8167abc4047e8bcce8559545c7ed4>
    <kozt xmlns="9187bf46-1b92-4d56-a2ea-dfc20d993b0a" xsi:nil="true"/>
    <DCU_Activities xmlns="9187bf46-1b92-4d56-a2ea-dfc20d993b0a"/>
    <edfb0293981b44ee900dbdd531265a85 xmlns="9187bf46-1b92-4d56-a2ea-dfc20d993b0a">
      <Terms xmlns="http://schemas.microsoft.com/office/infopath/2007/PartnerControls"/>
    </edfb0293981b44ee900dbdd531265a85>
    <_x006e_339 xmlns="9187bf46-1b92-4d56-a2ea-dfc20d993b0a" xsi:nil="true"/>
    <_x0076_cz2 xmlns="9187bf46-1b92-4d56-a2ea-dfc20d993b0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B1526591862734CA5C7B0F93C2B33C1" ma:contentTypeVersion="35" ma:contentTypeDescription="Create a new document." ma:contentTypeScope="" ma:versionID="d0158d062577e1c977f6c1f88ca210dd">
  <xsd:schema xmlns:xsd="http://www.w3.org/2001/XMLSchema" xmlns:xs="http://www.w3.org/2001/XMLSchema" xmlns:p="http://schemas.microsoft.com/office/2006/metadata/properties" xmlns:ns2="8528f5b9-54a9-401b-8b7c-34cc0b54fd67" xmlns:ns3="9187bf46-1b92-4d56-a2ea-dfc20d993b0a" xmlns:ns4="ca283e0b-db31-4043-a2ef-b80661bf084a" targetNamespace="http://schemas.microsoft.com/office/2006/metadata/properties" ma:root="true" ma:fieldsID="723ad17757ede662dd6c6ec5adbc5188" ns2:_="" ns3:_="" ns4:_="">
    <xsd:import namespace="8528f5b9-54a9-401b-8b7c-34cc0b54fd67"/>
    <xsd:import namespace="9187bf46-1b92-4d56-a2ea-dfc20d993b0a"/>
    <xsd:import namespace="ca283e0b-db31-4043-a2ef-b80661bf084a"/>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DCU_Activities"/>
                <xsd:element ref="ns3:_x006e_339" minOccurs="0"/>
                <xsd:element ref="ns2:SharedWithUsers" minOccurs="0"/>
                <xsd:element ref="ns2:SharedWithDetails" minOccurs="0"/>
                <xsd:element ref="ns3:hdf8167abc4047e8bcce8559545c7ed4" minOccurs="0"/>
                <xsd:element ref="ns4:TaxCatchAll" minOccurs="0"/>
                <xsd:element ref="ns3:aebd6c8d001841568c2fd97e7fd24be9" minOccurs="0"/>
                <xsd:element ref="ns3:edfb0293981b44ee900dbdd531265a85" minOccurs="0"/>
                <xsd:element ref="ns3:_x0076_cz2" minOccurs="0"/>
                <xsd:element ref="ns3:Auteur" minOccurs="0"/>
                <xsd:element ref="ns3:_x0064_j78" minOccurs="0"/>
                <xsd:element ref="ns3:kozt" minOccurs="0"/>
                <xsd:element ref="ns3:_x0065_c44"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28f5b9-54a9-401b-8b7c-34cc0b54fd67"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187bf46-1b92-4d56-a2ea-dfc20d993b0a"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DCU_Activities" ma:index="19" ma:displayName="DCU_Activities" ma:description="Define between Toolbox - Management - Operations" ma:format="Dropdown" ma:internalName="DCU_Activities">
      <xsd:simpleType>
        <xsd:restriction base="dms:Text">
          <xsd:maxLength value="255"/>
        </xsd:restriction>
      </xsd:simpleType>
    </xsd:element>
    <xsd:element name="_x006e_339" ma:index="20" nillable="true" ma:displayName="Province" ma:internalName="_x006e_339">
      <xsd:simpleType>
        <xsd:restriction base="dms:Text"/>
      </xsd:simpleType>
    </xsd:element>
    <xsd:element name="hdf8167abc4047e8bcce8559545c7ed4" ma:index="24" nillable="true" ma:taxonomy="true" ma:internalName="hdf8167abc4047e8bcce8559545c7ed4" ma:taxonomyFieldName="Document_x0020_Type" ma:displayName="Document Type*" ma:readOnly="false" ma:default="" ma:fieldId="{1df8167a-bc40-47e8-bcce-8559545c7ed4}"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aebd6c8d001841568c2fd97e7fd24be9" ma:index="27" nillable="true" ma:taxonomy="true" ma:internalName="aebd6c8d001841568c2fd97e7fd24be9" ma:taxonomyFieldName="Topic" ma:displayName="Topic*" ma:readOnly="false" ma:default="" ma:fieldId="{aebd6c8d-0018-4156-8c2f-d97e7fd24be9}"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edfb0293981b44ee900dbdd531265a85" ma:index="29" nillable="true" ma:taxonomy="true" ma:internalName="edfb0293981b44ee900dbdd531265a85" ma:taxonomyFieldName="Geographic_x0020_Scope" ma:displayName="Geographic Scope" ma:default="" ma:fieldId="{edfb0293-981b-44ee-900d-bdd531265a85}"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_x0076_cz2" ma:index="30" nillable="true" ma:displayName="Document Sub-Type" ma:internalName="_x0076_cz2">
      <xsd:simpleType>
        <xsd:restriction base="dms:Text"/>
      </xsd:simpleType>
    </xsd:element>
    <xsd:element name="Auteur" ma:index="31" nillable="true" ma:displayName="Auteur" ma:format="Dropdown" ma:internalName="Auteur">
      <xsd:simpleType>
        <xsd:restriction base="dms:Text">
          <xsd:maxLength value="255"/>
        </xsd:restriction>
      </xsd:simpleType>
    </xsd:element>
    <xsd:element name="_x0064_j78" ma:index="32" nillable="true" ma:displayName="Auteur" ma:internalName="_x0064_j78">
      <xsd:simpleType>
        <xsd:restriction base="dms:Text"/>
      </xsd:simpleType>
    </xsd:element>
    <xsd:element name="kozt" ma:index="33" nillable="true" ma:displayName="Phase" ma:internalName="kozt">
      <xsd:simpleType>
        <xsd:restriction base="dms:Text"/>
      </xsd:simpleType>
    </xsd:element>
    <xsd:element name="_x0065_c44" ma:index="34" nillable="true" ma:displayName="DCU_Office" ma:internalName="_x0065_c44">
      <xsd:simpleType>
        <xsd:restriction base="dms:Text"/>
      </xsd:simpleType>
    </xsd:element>
    <xsd:element name="MediaServiceAutoKeyPoints" ma:index="35" nillable="true" ma:displayName="MediaServiceAutoKeyPoints" ma:hidden="true" ma:internalName="MediaServiceAutoKeyPoints" ma:readOnly="true">
      <xsd:simpleType>
        <xsd:restriction base="dms:Note"/>
      </xsd:simpleType>
    </xsd:element>
    <xsd:element name="MediaServiceKeyPoints" ma:index="36" nillable="true" ma:displayName="KeyPoints" ma:internalName="MediaServiceKeyPoints" ma:readOnly="true">
      <xsd:simpleType>
        <xsd:restriction base="dms:Note">
          <xsd:maxLength value="255"/>
        </xsd:restriction>
      </xsd:simpleType>
    </xsd:element>
    <xsd:element name="MediaLengthInSeconds" ma:index="37"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f56ea09b-2c1a-4c4d-a709-546cc8f17bf1}" ma:internalName="TaxCatchAll" ma:showField="CatchAllData" ma:web="8528f5b9-54a9-401b-8b7c-34cc0b54fd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1B95C18F-E7ED-4F55-845A-9F58997BB2D1}">
  <ds:schemaRefs>
    <ds:schemaRef ds:uri="http://schemas.microsoft.com/sharepoint/v3/contenttype/forms"/>
  </ds:schemaRefs>
</ds:datastoreItem>
</file>

<file path=customXml/itemProps2.xml><?xml version="1.0" encoding="utf-8"?>
<ds:datastoreItem xmlns:ds="http://schemas.openxmlformats.org/officeDocument/2006/customXml" ds:itemID="{29F42431-0DB6-4EAA-A30C-47E6B19DF47F}">
  <ds:schemaRefs>
    <ds:schemaRef ds:uri="ca283e0b-db31-4043-a2ef-b80661bf084a"/>
    <ds:schemaRef ds:uri="8528f5b9-54a9-401b-8b7c-34cc0b54fd67"/>
    <ds:schemaRef ds:uri="9187bf46-1b92-4d56-a2ea-dfc20d993b0a"/>
    <ds:schemaRef ds:uri="http://purl.org/dc/terms/"/>
    <ds:schemaRef ds:uri="http://www.w3.org/XML/1998/namespace"/>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060DE5B4-1899-47E4-955F-913775BBFB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28f5b9-54a9-401b-8b7c-34cc0b54fd67"/>
    <ds:schemaRef ds:uri="9187bf46-1b92-4d56-a2ea-dfc20d993b0a"/>
    <ds:schemaRef ds:uri="ca283e0b-db31-4043-a2ef-b80661bf084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42A61D5-FA25-476A-9B78-40A44FB6CA7E}">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RECAPITULATION</vt:lpstr>
      <vt:lpstr>ABA-A-HANGAR</vt:lpstr>
      <vt:lpstr>ABA-B SANITAIRES-1</vt:lpstr>
      <vt:lpstr>ABA-C SALLE DE DESSIN</vt:lpstr>
      <vt:lpstr>ABA-D- RESIDENCE DES FEMMES</vt:lpstr>
      <vt:lpstr>ABA-E- VESTIAIRES</vt:lpstr>
      <vt:lpstr>ABA-FGHI GRADINS- BASKET-BEACH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HP</dc:creator>
  <cp:keywords/>
  <dc:description/>
  <cp:lastModifiedBy>Guy Ndakoussan</cp:lastModifiedBy>
  <cp:revision/>
  <dcterms:created xsi:type="dcterms:W3CDTF">2021-07-10T18:41:29Z</dcterms:created>
  <dcterms:modified xsi:type="dcterms:W3CDTF">2025-02-03T13:49:55Z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0x010100AB1526591862734CA5C7B0F93C2B33C1</vt:lpwstr>
  </property>
  <property fmtid="{D5CDD505-2E9C-101B-9397-08002B2CF9AE}" pid="3" name="Topic">
    <vt:lpwstr/>
  </property>
  <property fmtid="{D5CDD505-2E9C-101B-9397-08002B2CF9AE}" pid="4" name="Document Type">
    <vt:lpwstr/>
  </property>
  <property fmtid="{D5CDD505-2E9C-101B-9397-08002B2CF9AE}" pid="5" name="Geographic Scope">
    <vt:lpwstr/>
  </property>
</Properties>
</file>